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2.xml" ContentType="application/vnd.openxmlformats-officedocument.spreadsheetml.comment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rfieef\Downloads\"/>
    </mc:Choice>
  </mc:AlternateContent>
  <xr:revisionPtr revIDLastSave="16083" documentId="13_ncr:1_{422FB750-907E-41C3-AE22-63166AF3D28E}" xr6:coauthVersionLast="47" xr6:coauthVersionMax="47" xr10:uidLastSave="{02876AF2-0BE6-44A3-8F5F-281A54AC8813}"/>
  <bookViews>
    <workbookView xWindow="-120" yWindow="-120" windowWidth="29040" windowHeight="17520" firstSheet="3" activeTab="3" xr2:uid="{00000000-000D-0000-FFFF-FFFF00000000}"/>
  </bookViews>
  <sheets>
    <sheet name="Patch Slot" sheetId="9" r:id="rId1"/>
    <sheet name="CMP Patch" sheetId="1" r:id="rId2"/>
    <sheet name="Cloud Patch" sheetId="14" r:id="rId3"/>
    <sheet name="Infra Patch" sheetId="3" r:id="rId4"/>
    <sheet name="Errata" sheetId="4" r:id="rId5"/>
    <sheet name="Postpatch Contacts" sheetId="16" r:id="rId6"/>
    <sheet name="Search &amp; Filter" sheetId="28" r:id="rId7"/>
    <sheet name="Vormetric" sheetId="22" r:id="rId8"/>
    <sheet name="Contacts" sheetId="15" r:id="rId9"/>
    <sheet name="vm hardware" sheetId="21" r:id="rId10"/>
    <sheet name="CPU_socket" sheetId="20" r:id="rId11"/>
    <sheet name="Report" sheetId="12" r:id="rId12"/>
    <sheet name="Sheet2" sheetId="30" r:id="rId13"/>
    <sheet name="Requests_form" sheetId="19" state="hidden" r:id="rId14"/>
  </sheets>
  <definedNames>
    <definedName name="_xlnm._FilterDatabase" localSheetId="2" hidden="1">'Cloud Patch'!$G$434:$G$434</definedName>
    <definedName name="_xlnm._FilterDatabase" localSheetId="1" hidden="1">'CMP Patch'!#REF!</definedName>
    <definedName name="_xlnm._FilterDatabase" localSheetId="8" hidden="1">Contacts!$A$1:$D$243</definedName>
    <definedName name="_xlnm._FilterDatabase" localSheetId="10" hidden="1">CPU_socket!$A$1:$E$1</definedName>
    <definedName name="_xlnm._FilterDatabase" localSheetId="4" hidden="1">Errata!$A$1:$I$73</definedName>
    <definedName name="_xlnm._FilterDatabase" localSheetId="3" hidden="1">'Infra Patch'!$D$40:$D$40</definedName>
    <definedName name="_xlnm._FilterDatabase" localSheetId="11" hidden="1">'Report'!$M$1:$M$2569</definedName>
    <definedName name="_xlnm._FilterDatabase" localSheetId="6" hidden="1">'Search &amp; Filter'!$A$1:$B$1</definedName>
    <definedName name="_xlnm._FilterDatabase" localSheetId="7" hidden="1">Vormetric!$A$1:$D$101</definedName>
    <definedName name="Z_83C5DDE9_B394_4E8F_AECD_6030C0367B1C_.wvu.FilterData" localSheetId="1" hidden="1">'CMP Patch'!$A$1:$X$322</definedName>
    <definedName name="Z_D56FE68B_C9EF_4BF2_AE39_13F787627AFE_.wvu.FilterData" localSheetId="1" hidden="1">'CMP Patch'!$A$1:$X$322</definedName>
  </definedNames>
  <calcPr calcId="191028"/>
  <customWorkbookViews>
    <customWorkbookView name="Prasenan, Arjun (Allianz Technology) - Personal View" guid="{83C5DDE9-B394-4E8F-AECD-6030C0367B1C}" mergeInterval="0" personalView="1" maximized="1" xWindow="-8" yWindow="-8" windowWidth="1382" windowHeight="63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3" l="1"/>
  <c r="D1598" i="1"/>
  <c r="E1598" i="1"/>
  <c r="G1598" i="1"/>
  <c r="H1598" i="1"/>
  <c r="I1598" i="1"/>
  <c r="S1598" i="1"/>
  <c r="E712" i="14"/>
  <c r="R712" i="14"/>
  <c r="E711" i="14"/>
  <c r="R711" i="14"/>
  <c r="E710" i="14"/>
  <c r="R710" i="14"/>
  <c r="E709" i="14"/>
  <c r="R709" i="14"/>
  <c r="E708" i="14"/>
  <c r="R708" i="14"/>
  <c r="E707" i="14"/>
  <c r="R707" i="14"/>
  <c r="E706" i="14"/>
  <c r="R706" i="14"/>
  <c r="E705" i="14"/>
  <c r="R705" i="14"/>
  <c r="E704" i="14"/>
  <c r="R704" i="14"/>
  <c r="E703" i="14"/>
  <c r="R703" i="14"/>
  <c r="E702" i="14"/>
  <c r="R702" i="14"/>
  <c r="E701" i="14"/>
  <c r="R701" i="14"/>
  <c r="E700" i="14"/>
  <c r="R700" i="14"/>
  <c r="E699" i="14"/>
  <c r="R699" i="14"/>
  <c r="E698" i="14"/>
  <c r="R698" i="14"/>
  <c r="E1597" i="1"/>
  <c r="G1597" i="1"/>
  <c r="H1597" i="1"/>
  <c r="I1597" i="1"/>
  <c r="S1597" i="1"/>
  <c r="E1596" i="1"/>
  <c r="G1596" i="1"/>
  <c r="H1596" i="1"/>
  <c r="I1596" i="1"/>
  <c r="S1596" i="1"/>
  <c r="E1595" i="1"/>
  <c r="G1595" i="1"/>
  <c r="H1595" i="1"/>
  <c r="I1595" i="1"/>
  <c r="S1595" i="1"/>
  <c r="E1594" i="1"/>
  <c r="G1594" i="1"/>
  <c r="H1594" i="1"/>
  <c r="I1594" i="1"/>
  <c r="S1594" i="1"/>
  <c r="E1593" i="1"/>
  <c r="G1593" i="1"/>
  <c r="H1593" i="1"/>
  <c r="I1593" i="1"/>
  <c r="S1593" i="1"/>
  <c r="E1592" i="1"/>
  <c r="G1592" i="1"/>
  <c r="H1592" i="1"/>
  <c r="I1592" i="1"/>
  <c r="S1592" i="1"/>
  <c r="E1591" i="1"/>
  <c r="G1591" i="1"/>
  <c r="H1591" i="1"/>
  <c r="I1591" i="1"/>
  <c r="S1591" i="1"/>
  <c r="E1590" i="1"/>
  <c r="G1590" i="1"/>
  <c r="H1590" i="1"/>
  <c r="I1590" i="1"/>
  <c r="S1590" i="1"/>
  <c r="E1589" i="1"/>
  <c r="G1589" i="1"/>
  <c r="H1589" i="1"/>
  <c r="I1589" i="1"/>
  <c r="S1589" i="1"/>
  <c r="E1588" i="1"/>
  <c r="G1588" i="1"/>
  <c r="H1588" i="1"/>
  <c r="I1588" i="1"/>
  <c r="S1588" i="1"/>
  <c r="E1587" i="1"/>
  <c r="G1587" i="1"/>
  <c r="H1587" i="1"/>
  <c r="I1587" i="1"/>
  <c r="S1587" i="1"/>
  <c r="E1586" i="1"/>
  <c r="G1586" i="1"/>
  <c r="H1586" i="1"/>
  <c r="I1586" i="1"/>
  <c r="S1586" i="1"/>
  <c r="E1585" i="1"/>
  <c r="G1585" i="1"/>
  <c r="H1585" i="1"/>
  <c r="I1585" i="1"/>
  <c r="E1584" i="1"/>
  <c r="G1584" i="1"/>
  <c r="H1584" i="1"/>
  <c r="I1584" i="1"/>
  <c r="S1584" i="1"/>
  <c r="E1583" i="1"/>
  <c r="G1583" i="1"/>
  <c r="H1583" i="1"/>
  <c r="I1583" i="1"/>
  <c r="E1582" i="1"/>
  <c r="G1582" i="1"/>
  <c r="H1582" i="1"/>
  <c r="I1582" i="1"/>
  <c r="S1582" i="1"/>
  <c r="E1581" i="1"/>
  <c r="G1581" i="1"/>
  <c r="H1581" i="1"/>
  <c r="I1581" i="1"/>
  <c r="S1581" i="1"/>
  <c r="E1580" i="1"/>
  <c r="G1580" i="1"/>
  <c r="H1580" i="1"/>
  <c r="I1580" i="1"/>
  <c r="S1580" i="1"/>
  <c r="E1579" i="1"/>
  <c r="G1579" i="1"/>
  <c r="H1579" i="1"/>
  <c r="I1579" i="1"/>
  <c r="S1579" i="1"/>
  <c r="E1578" i="1"/>
  <c r="G1578" i="1"/>
  <c r="H1578" i="1"/>
  <c r="I1578" i="1"/>
  <c r="S1578" i="1"/>
  <c r="E1577" i="1"/>
  <c r="G1577" i="1"/>
  <c r="H1577" i="1"/>
  <c r="I1577" i="1"/>
  <c r="S1577" i="1"/>
  <c r="E1576" i="1"/>
  <c r="G1576" i="1"/>
  <c r="H1576" i="1"/>
  <c r="I1576" i="1"/>
  <c r="S1576" i="1"/>
  <c r="E1575" i="1"/>
  <c r="G1575" i="1"/>
  <c r="H1575" i="1"/>
  <c r="I1575" i="1"/>
  <c r="S1575" i="1"/>
  <c r="E1574" i="1"/>
  <c r="G1574" i="1"/>
  <c r="H1574" i="1"/>
  <c r="I1574" i="1"/>
  <c r="S1574" i="1"/>
  <c r="E1573" i="1"/>
  <c r="G1573" i="1"/>
  <c r="H1573" i="1"/>
  <c r="I1573" i="1"/>
  <c r="S1573" i="1"/>
  <c r="E1572" i="1"/>
  <c r="G1572" i="1"/>
  <c r="H1572" i="1"/>
  <c r="I1572" i="1"/>
  <c r="E1571" i="1"/>
  <c r="G1571" i="1"/>
  <c r="H1571" i="1"/>
  <c r="I1571" i="1"/>
  <c r="E1570" i="1"/>
  <c r="G1570" i="1"/>
  <c r="H1570" i="1"/>
  <c r="I1570" i="1"/>
  <c r="S1570" i="1"/>
  <c r="E1569" i="1"/>
  <c r="G1569" i="1"/>
  <c r="H1569" i="1"/>
  <c r="I1569" i="1"/>
  <c r="S1569" i="1"/>
  <c r="E1568" i="1"/>
  <c r="G1568" i="1"/>
  <c r="H1568" i="1"/>
  <c r="I1568" i="1"/>
  <c r="S1568" i="1"/>
  <c r="E1567" i="1"/>
  <c r="G1567" i="1"/>
  <c r="H1567" i="1"/>
  <c r="I1567" i="1"/>
  <c r="S1567" i="1"/>
  <c r="E1566" i="1"/>
  <c r="G1566" i="1"/>
  <c r="H1566" i="1"/>
  <c r="I1566" i="1"/>
  <c r="S1566" i="1"/>
  <c r="E1565" i="1"/>
  <c r="G1565" i="1"/>
  <c r="H1565" i="1"/>
  <c r="I1565" i="1"/>
  <c r="S1565" i="1"/>
  <c r="E1564" i="1"/>
  <c r="G1564" i="1"/>
  <c r="H1564" i="1"/>
  <c r="I1564" i="1"/>
  <c r="S1564" i="1"/>
  <c r="E1563" i="1"/>
  <c r="G1563" i="1"/>
  <c r="H1563" i="1"/>
  <c r="I1563" i="1"/>
  <c r="S1563" i="1"/>
  <c r="E1562" i="1"/>
  <c r="G1562" i="1"/>
  <c r="H1562" i="1"/>
  <c r="I1562" i="1"/>
  <c r="S1562" i="1"/>
  <c r="E1561" i="1"/>
  <c r="G1561" i="1"/>
  <c r="H1561" i="1"/>
  <c r="I1561" i="1"/>
  <c r="S1561" i="1"/>
  <c r="E1560" i="1"/>
  <c r="G1560" i="1"/>
  <c r="H1560" i="1"/>
  <c r="I1560" i="1"/>
  <c r="S1560" i="1"/>
  <c r="E1559" i="1"/>
  <c r="G1559" i="1"/>
  <c r="H1559" i="1"/>
  <c r="I1559" i="1"/>
  <c r="S1559" i="1"/>
  <c r="E1558" i="1"/>
  <c r="G1558" i="1"/>
  <c r="H1558" i="1"/>
  <c r="I1558" i="1"/>
  <c r="S1558" i="1"/>
  <c r="E1557" i="1"/>
  <c r="G1557" i="1"/>
  <c r="H1557" i="1"/>
  <c r="I1557" i="1"/>
  <c r="S1557" i="1"/>
  <c r="E1556" i="1"/>
  <c r="G1556" i="1"/>
  <c r="H1556" i="1"/>
  <c r="I1556" i="1"/>
  <c r="S1556" i="1"/>
  <c r="E1555" i="1"/>
  <c r="G1555" i="1"/>
  <c r="H1555" i="1"/>
  <c r="I1555" i="1"/>
  <c r="E1554" i="1"/>
  <c r="G1554" i="1"/>
  <c r="H1554" i="1"/>
  <c r="I1554" i="1"/>
  <c r="S1554" i="1"/>
  <c r="E1553" i="1"/>
  <c r="G1553" i="1"/>
  <c r="H1553" i="1"/>
  <c r="I1553" i="1"/>
  <c r="S1553" i="1"/>
  <c r="E1551" i="1"/>
  <c r="E1552" i="1"/>
  <c r="G1551" i="1"/>
  <c r="G1552" i="1"/>
  <c r="H1551" i="1"/>
  <c r="H1552" i="1"/>
  <c r="I1551" i="1"/>
  <c r="I1552" i="1"/>
  <c r="S1551" i="1"/>
  <c r="S1552" i="1"/>
  <c r="E1549" i="1"/>
  <c r="E1550" i="1"/>
  <c r="G1549" i="1"/>
  <c r="G1550" i="1"/>
  <c r="H1549" i="1"/>
  <c r="H1550" i="1"/>
  <c r="I1549" i="1"/>
  <c r="I1550" i="1"/>
  <c r="S1549" i="1"/>
  <c r="S1550" i="1"/>
  <c r="E1548" i="1"/>
  <c r="G1548" i="1"/>
  <c r="H1548" i="1"/>
  <c r="I1548" i="1"/>
  <c r="S1548" i="1"/>
  <c r="E1547" i="1"/>
  <c r="G1547" i="1"/>
  <c r="H1547" i="1"/>
  <c r="I1547" i="1"/>
  <c r="S1547" i="1"/>
  <c r="E1546" i="1"/>
  <c r="G1546" i="1"/>
  <c r="H1546" i="1"/>
  <c r="I1546" i="1"/>
  <c r="S1546" i="1"/>
  <c r="E1545" i="1"/>
  <c r="G1545" i="1"/>
  <c r="H1545" i="1"/>
  <c r="I1545" i="1"/>
  <c r="S1545" i="1"/>
  <c r="E1544" i="1"/>
  <c r="G1544" i="1"/>
  <c r="H1544" i="1"/>
  <c r="I1544" i="1"/>
  <c r="S1544" i="1"/>
  <c r="E1542" i="1"/>
  <c r="E1543" i="1"/>
  <c r="G1542" i="1"/>
  <c r="G1543" i="1"/>
  <c r="H1542" i="1"/>
  <c r="H1543" i="1"/>
  <c r="I1542" i="1"/>
  <c r="I1543" i="1"/>
  <c r="S1542" i="1"/>
  <c r="S1543" i="1"/>
  <c r="E1541" i="1"/>
  <c r="G1541" i="1"/>
  <c r="H1541" i="1"/>
  <c r="I1541" i="1"/>
  <c r="E1539" i="1"/>
  <c r="E1540" i="1"/>
  <c r="G1539" i="1"/>
  <c r="G1540" i="1"/>
  <c r="H1539" i="1"/>
  <c r="H1540" i="1"/>
  <c r="I1539" i="1"/>
  <c r="I1540" i="1"/>
  <c r="S1539" i="1"/>
  <c r="S1540" i="1"/>
  <c r="E1538" i="1"/>
  <c r="G1538" i="1"/>
  <c r="H1538" i="1"/>
  <c r="I1538" i="1"/>
  <c r="S1538" i="1"/>
  <c r="E1537" i="1"/>
  <c r="G1537" i="1"/>
  <c r="H1537" i="1"/>
  <c r="I1537" i="1"/>
  <c r="S1537" i="1"/>
  <c r="E1536" i="1"/>
  <c r="G1536" i="1"/>
  <c r="H1536" i="1"/>
  <c r="I1536" i="1"/>
  <c r="S1536" i="1"/>
  <c r="E1535" i="1"/>
  <c r="G1535" i="1"/>
  <c r="H1535" i="1"/>
  <c r="I1535" i="1"/>
  <c r="S1535" i="1"/>
  <c r="E1534" i="1"/>
  <c r="G1534" i="1"/>
  <c r="H1534" i="1"/>
  <c r="I1534" i="1"/>
  <c r="S1534" i="1"/>
  <c r="E1533" i="1"/>
  <c r="G1533" i="1"/>
  <c r="H1533" i="1"/>
  <c r="I1533" i="1"/>
  <c r="S1533" i="1"/>
  <c r="E1532" i="1"/>
  <c r="G1532" i="1"/>
  <c r="H1532" i="1"/>
  <c r="I1532" i="1"/>
  <c r="S1532" i="1"/>
  <c r="E1531" i="1"/>
  <c r="G1531" i="1"/>
  <c r="H1531" i="1"/>
  <c r="I1531" i="1"/>
  <c r="E1530" i="1"/>
  <c r="G1530" i="1"/>
  <c r="H1530" i="1"/>
  <c r="I1530" i="1"/>
  <c r="S1530" i="1"/>
  <c r="E1529" i="1"/>
  <c r="G1529" i="1"/>
  <c r="H1529" i="1"/>
  <c r="I1529" i="1"/>
  <c r="S1529" i="1"/>
  <c r="E1528" i="1"/>
  <c r="G1528" i="1"/>
  <c r="H1528" i="1"/>
  <c r="I1528" i="1"/>
  <c r="S1528" i="1"/>
  <c r="E1527" i="1"/>
  <c r="G1527" i="1"/>
  <c r="H1527" i="1"/>
  <c r="I1527" i="1"/>
  <c r="S1527" i="1"/>
  <c r="E1526" i="1"/>
  <c r="G1526" i="1"/>
  <c r="H1526" i="1"/>
  <c r="I1526" i="1"/>
  <c r="E1525" i="1"/>
  <c r="G1525" i="1"/>
  <c r="H1525" i="1"/>
  <c r="I1525" i="1"/>
  <c r="S1525" i="1"/>
  <c r="E1524" i="1"/>
  <c r="G1524" i="1"/>
  <c r="H1524" i="1"/>
  <c r="I1524" i="1"/>
  <c r="S1524" i="1"/>
  <c r="E1523" i="1"/>
  <c r="G1523" i="1"/>
  <c r="H1523" i="1"/>
  <c r="I1523" i="1"/>
  <c r="S1523" i="1"/>
  <c r="E1522" i="1"/>
  <c r="G1522" i="1"/>
  <c r="H1522" i="1"/>
  <c r="I1522" i="1"/>
  <c r="S1522" i="1"/>
  <c r="E1520" i="1"/>
  <c r="E1521" i="1"/>
  <c r="G1520" i="1"/>
  <c r="G1521" i="1"/>
  <c r="H1520" i="1"/>
  <c r="H1521" i="1"/>
  <c r="I1520" i="1"/>
  <c r="I1521" i="1"/>
  <c r="S1521" i="1"/>
  <c r="E1519" i="1"/>
  <c r="G1519" i="1"/>
  <c r="H1519" i="1"/>
  <c r="I1519" i="1"/>
  <c r="S1519" i="1"/>
  <c r="E1518" i="1"/>
  <c r="G1518" i="1"/>
  <c r="H1518" i="1"/>
  <c r="I1518" i="1"/>
  <c r="S1518" i="1"/>
  <c r="E1516" i="1"/>
  <c r="E1517" i="1"/>
  <c r="G1516" i="1"/>
  <c r="G1517" i="1"/>
  <c r="H1516" i="1"/>
  <c r="H1517" i="1"/>
  <c r="I1516" i="1"/>
  <c r="I1517" i="1"/>
  <c r="S1516" i="1"/>
  <c r="S1517" i="1"/>
  <c r="E1515" i="1"/>
  <c r="G1515" i="1"/>
  <c r="H1515" i="1"/>
  <c r="I1515" i="1"/>
  <c r="S1515" i="1"/>
  <c r="E1514" i="1"/>
  <c r="G1514" i="1"/>
  <c r="H1514" i="1"/>
  <c r="I1514" i="1"/>
  <c r="S1514" i="1"/>
  <c r="E1513" i="1"/>
  <c r="G1513" i="1"/>
  <c r="H1513" i="1"/>
  <c r="I1513" i="1"/>
  <c r="S1513" i="1"/>
  <c r="E1512" i="1"/>
  <c r="G1512" i="1"/>
  <c r="H1512" i="1"/>
  <c r="I1512" i="1"/>
  <c r="E1511" i="1"/>
  <c r="G1511" i="1"/>
  <c r="H1511" i="1"/>
  <c r="I1511" i="1"/>
  <c r="S1511" i="1"/>
  <c r="E1510" i="1"/>
  <c r="G1510" i="1"/>
  <c r="H1510" i="1"/>
  <c r="I1510" i="1"/>
  <c r="S1510" i="1"/>
  <c r="E1509" i="1"/>
  <c r="G1509" i="1"/>
  <c r="H1509" i="1"/>
  <c r="I1509" i="1"/>
  <c r="S1509" i="1"/>
  <c r="E1508" i="1"/>
  <c r="G1508" i="1"/>
  <c r="H1508" i="1"/>
  <c r="I1508" i="1"/>
  <c r="E1507" i="1"/>
  <c r="G1507" i="1"/>
  <c r="H1507" i="1"/>
  <c r="I1507" i="1"/>
  <c r="S1507" i="1"/>
  <c r="E1506" i="1"/>
  <c r="G1506" i="1"/>
  <c r="H1506" i="1"/>
  <c r="I1506" i="1"/>
  <c r="S1506" i="1"/>
  <c r="E1505" i="1"/>
  <c r="G1505" i="1"/>
  <c r="H1505" i="1"/>
  <c r="I1505" i="1"/>
  <c r="S1505" i="1"/>
  <c r="E1504" i="1"/>
  <c r="G1504" i="1"/>
  <c r="H1504" i="1"/>
  <c r="I1504" i="1"/>
  <c r="E1502" i="1"/>
  <c r="E1503" i="1"/>
  <c r="G1502" i="1"/>
  <c r="G1503" i="1"/>
  <c r="H1502" i="1"/>
  <c r="H1503" i="1"/>
  <c r="I1502" i="1"/>
  <c r="I1503" i="1"/>
  <c r="S1502" i="1"/>
  <c r="S1503" i="1"/>
  <c r="E1501" i="1"/>
  <c r="G1501" i="1"/>
  <c r="H1501" i="1"/>
  <c r="I1501" i="1"/>
  <c r="E1500" i="1"/>
  <c r="G1500" i="1"/>
  <c r="H1500" i="1"/>
  <c r="I1500" i="1"/>
  <c r="S1500" i="1"/>
  <c r="E1499" i="1"/>
  <c r="G1499" i="1"/>
  <c r="H1499" i="1"/>
  <c r="I1499" i="1"/>
  <c r="S1499" i="1"/>
  <c r="E1498" i="1"/>
  <c r="G1498" i="1"/>
  <c r="H1498" i="1"/>
  <c r="I1498" i="1"/>
  <c r="S1498" i="1"/>
  <c r="E1497" i="1"/>
  <c r="G1497" i="1"/>
  <c r="H1497" i="1"/>
  <c r="I1497" i="1"/>
  <c r="S1497" i="1"/>
  <c r="E1496" i="1"/>
  <c r="G1496" i="1"/>
  <c r="H1496" i="1"/>
  <c r="I1496" i="1"/>
  <c r="S1496" i="1"/>
  <c r="E1495" i="1"/>
  <c r="G1495" i="1"/>
  <c r="H1495" i="1"/>
  <c r="I1495" i="1"/>
  <c r="S1495" i="1"/>
  <c r="E1493" i="1"/>
  <c r="E1494" i="1"/>
  <c r="G1493" i="1"/>
  <c r="G1494" i="1"/>
  <c r="H1493" i="1"/>
  <c r="H1494" i="1"/>
  <c r="I1493" i="1"/>
  <c r="I1494" i="1"/>
  <c r="S1494" i="1"/>
  <c r="E1492" i="1"/>
  <c r="G1492" i="1"/>
  <c r="H1492" i="1"/>
  <c r="I1492" i="1"/>
  <c r="S1492" i="1"/>
  <c r="E1491" i="1"/>
  <c r="G1491" i="1"/>
  <c r="H1491" i="1"/>
  <c r="I1491" i="1"/>
  <c r="S1491" i="1"/>
  <c r="E1490" i="1"/>
  <c r="G1490" i="1"/>
  <c r="H1490" i="1"/>
  <c r="I1490" i="1"/>
  <c r="S1490" i="1"/>
  <c r="E1488" i="1"/>
  <c r="E1489" i="1"/>
  <c r="G1488" i="1"/>
  <c r="G1489" i="1"/>
  <c r="H1488" i="1"/>
  <c r="H1489" i="1"/>
  <c r="I1488" i="1"/>
  <c r="I1489" i="1"/>
  <c r="E1486" i="1"/>
  <c r="E1487" i="1"/>
  <c r="G1486" i="1"/>
  <c r="G1487" i="1"/>
  <c r="H1486" i="1"/>
  <c r="H1487" i="1"/>
  <c r="I1486" i="1"/>
  <c r="I1487" i="1"/>
  <c r="S1486" i="1"/>
  <c r="S1487" i="1"/>
  <c r="E1485" i="1"/>
  <c r="G1485" i="1"/>
  <c r="H1485" i="1"/>
  <c r="I1485" i="1"/>
  <c r="S1485" i="1"/>
  <c r="E1484" i="1"/>
  <c r="G1484" i="1"/>
  <c r="H1484" i="1"/>
  <c r="I1484" i="1"/>
  <c r="S1484" i="1"/>
  <c r="E1483" i="1"/>
  <c r="G1483" i="1"/>
  <c r="H1483" i="1"/>
  <c r="I1483" i="1"/>
  <c r="E1481" i="1"/>
  <c r="E1482" i="1"/>
  <c r="G1481" i="1"/>
  <c r="G1482" i="1"/>
  <c r="H1481" i="1"/>
  <c r="H1482" i="1"/>
  <c r="I1481" i="1"/>
  <c r="I1482" i="1"/>
  <c r="S1481" i="1"/>
  <c r="S1482" i="1"/>
  <c r="E1480" i="1"/>
  <c r="G1480" i="1"/>
  <c r="H1480" i="1"/>
  <c r="I1480" i="1"/>
  <c r="S1480" i="1"/>
  <c r="E1479" i="1"/>
  <c r="G1479" i="1"/>
  <c r="H1479" i="1"/>
  <c r="I1479" i="1"/>
  <c r="S1479" i="1"/>
  <c r="E1478" i="1"/>
  <c r="G1478" i="1"/>
  <c r="H1478" i="1"/>
  <c r="I1478" i="1"/>
  <c r="S1478" i="1"/>
  <c r="E1477" i="1"/>
  <c r="G1477" i="1"/>
  <c r="H1477" i="1"/>
  <c r="I1477" i="1"/>
  <c r="S1477" i="1"/>
  <c r="E1476" i="1"/>
  <c r="G1476" i="1"/>
  <c r="H1476" i="1"/>
  <c r="I1476" i="1"/>
  <c r="S1476" i="1"/>
  <c r="E1475" i="1"/>
  <c r="G1475" i="1"/>
  <c r="H1475" i="1"/>
  <c r="I1475" i="1"/>
  <c r="S1475" i="1"/>
  <c r="E1474" i="1"/>
  <c r="G1474" i="1"/>
  <c r="H1474" i="1"/>
  <c r="I1474" i="1"/>
  <c r="S1474" i="1"/>
  <c r="E1473" i="1"/>
  <c r="G1473" i="1"/>
  <c r="H1473" i="1"/>
  <c r="I1473" i="1"/>
  <c r="S1473" i="1"/>
  <c r="E1472" i="1"/>
  <c r="G1472" i="1"/>
  <c r="H1472" i="1"/>
  <c r="I1472" i="1"/>
  <c r="S1472" i="1"/>
  <c r="E1471" i="1"/>
  <c r="G1471" i="1"/>
  <c r="H1471" i="1"/>
  <c r="I1471" i="1"/>
  <c r="S1471" i="1"/>
  <c r="E1470" i="1"/>
  <c r="G1470" i="1"/>
  <c r="H1470" i="1"/>
  <c r="I1470" i="1"/>
  <c r="S1470" i="1"/>
  <c r="E1469" i="1"/>
  <c r="G1469" i="1"/>
  <c r="H1469" i="1"/>
  <c r="I1469" i="1"/>
  <c r="S1469" i="1"/>
  <c r="E1468" i="1"/>
  <c r="G1468" i="1"/>
  <c r="H1468" i="1"/>
  <c r="I1468" i="1"/>
  <c r="S1468" i="1"/>
  <c r="E1467" i="1"/>
  <c r="G1467" i="1"/>
  <c r="H1467" i="1"/>
  <c r="I1467" i="1"/>
  <c r="S1467" i="1"/>
  <c r="E1465" i="1"/>
  <c r="E1466" i="1"/>
  <c r="G1465" i="1"/>
  <c r="G1466" i="1"/>
  <c r="H1465" i="1"/>
  <c r="H1466" i="1"/>
  <c r="I1465" i="1"/>
  <c r="I1466" i="1"/>
  <c r="S1465" i="1"/>
  <c r="S1466" i="1"/>
  <c r="E1464" i="1"/>
  <c r="G1464" i="1"/>
  <c r="H1464" i="1"/>
  <c r="I1464" i="1"/>
  <c r="E1463" i="1"/>
  <c r="G1463" i="1"/>
  <c r="H1463" i="1"/>
  <c r="I1463" i="1"/>
  <c r="S1463" i="1"/>
  <c r="E1462" i="1"/>
  <c r="G1462" i="1"/>
  <c r="H1462" i="1"/>
  <c r="I1462" i="1"/>
  <c r="E1461" i="1"/>
  <c r="G1461" i="1"/>
  <c r="H1461" i="1"/>
  <c r="I1461" i="1"/>
  <c r="S1461" i="1"/>
  <c r="E1460" i="1"/>
  <c r="G1460" i="1"/>
  <c r="H1460" i="1"/>
  <c r="I1460" i="1"/>
  <c r="S1460" i="1"/>
  <c r="E1459" i="1"/>
  <c r="G1459" i="1"/>
  <c r="H1459" i="1"/>
  <c r="I1459" i="1"/>
  <c r="S1459" i="1"/>
  <c r="E1458" i="1"/>
  <c r="G1458" i="1"/>
  <c r="H1458" i="1"/>
  <c r="I1458" i="1"/>
  <c r="S1458" i="1"/>
  <c r="E1457" i="1"/>
  <c r="G1457" i="1"/>
  <c r="H1457" i="1"/>
  <c r="I1457" i="1"/>
  <c r="S1457" i="1"/>
  <c r="E1456" i="1"/>
  <c r="G1456" i="1"/>
  <c r="H1456" i="1"/>
  <c r="I1456" i="1"/>
  <c r="S1456" i="1"/>
  <c r="E1455" i="1"/>
  <c r="G1455" i="1"/>
  <c r="H1455" i="1"/>
  <c r="I1455" i="1"/>
  <c r="S1455" i="1"/>
  <c r="E1454" i="1"/>
  <c r="G1454" i="1"/>
  <c r="H1454" i="1"/>
  <c r="I1454" i="1"/>
  <c r="S1454" i="1"/>
  <c r="E1453" i="1"/>
  <c r="G1453" i="1"/>
  <c r="H1453" i="1"/>
  <c r="I1453" i="1"/>
  <c r="S1453" i="1"/>
  <c r="E1452" i="1"/>
  <c r="G1452" i="1"/>
  <c r="H1452" i="1"/>
  <c r="I1452" i="1"/>
  <c r="E1451" i="1"/>
  <c r="G1451" i="1"/>
  <c r="H1451" i="1"/>
  <c r="I1451" i="1"/>
  <c r="S1451" i="1"/>
  <c r="E1450" i="1"/>
  <c r="G1450" i="1"/>
  <c r="H1450" i="1"/>
  <c r="I1450" i="1"/>
  <c r="S1450" i="1"/>
  <c r="E1449" i="1"/>
  <c r="G1449" i="1"/>
  <c r="H1449" i="1"/>
  <c r="I1449" i="1"/>
  <c r="S1449" i="1"/>
  <c r="E1448" i="1"/>
  <c r="G1448" i="1"/>
  <c r="H1448" i="1"/>
  <c r="I1448" i="1"/>
  <c r="S1448" i="1"/>
  <c r="E1447" i="1"/>
  <c r="G1447" i="1"/>
  <c r="H1447" i="1"/>
  <c r="I1447" i="1"/>
  <c r="S1447" i="1"/>
  <c r="E1446" i="1"/>
  <c r="G1446" i="1"/>
  <c r="H1446" i="1"/>
  <c r="I1446" i="1"/>
  <c r="E1444" i="1"/>
  <c r="E1445" i="1"/>
  <c r="G1444" i="1"/>
  <c r="G1445" i="1"/>
  <c r="H1444" i="1"/>
  <c r="H1445" i="1"/>
  <c r="I1444" i="1"/>
  <c r="I1445" i="1"/>
  <c r="S1444" i="1"/>
  <c r="S1445" i="1"/>
  <c r="E1443" i="1"/>
  <c r="G1443" i="1"/>
  <c r="H1443" i="1"/>
  <c r="I1443" i="1"/>
  <c r="S1443" i="1"/>
  <c r="E1442" i="1"/>
  <c r="G1442" i="1"/>
  <c r="H1442" i="1"/>
  <c r="I1442" i="1"/>
  <c r="S1442" i="1"/>
  <c r="E1441" i="1"/>
  <c r="G1441" i="1"/>
  <c r="H1441" i="1"/>
  <c r="I1441" i="1"/>
  <c r="S1441" i="1"/>
  <c r="E1440" i="1"/>
  <c r="G1440" i="1"/>
  <c r="H1440" i="1"/>
  <c r="I1440" i="1"/>
  <c r="S1440" i="1"/>
  <c r="E1439" i="1"/>
  <c r="G1439" i="1"/>
  <c r="H1439" i="1"/>
  <c r="I1439" i="1"/>
  <c r="S1439" i="1"/>
  <c r="E1438" i="1"/>
  <c r="G1438" i="1"/>
  <c r="H1438" i="1"/>
  <c r="I1438" i="1"/>
  <c r="S1438" i="1"/>
  <c r="E1437" i="1"/>
  <c r="G1437" i="1"/>
  <c r="H1437" i="1"/>
  <c r="I1437" i="1"/>
  <c r="S1437" i="1"/>
  <c r="E1436" i="1"/>
  <c r="G1436" i="1"/>
  <c r="H1436" i="1"/>
  <c r="I1436" i="1"/>
  <c r="S1436" i="1"/>
  <c r="E1435" i="1"/>
  <c r="G1435" i="1"/>
  <c r="H1435" i="1"/>
  <c r="I1435" i="1"/>
  <c r="S1435" i="1"/>
  <c r="E1434" i="1"/>
  <c r="G1434" i="1"/>
  <c r="H1434" i="1"/>
  <c r="I1434" i="1"/>
  <c r="E1433" i="1"/>
  <c r="G1433" i="1"/>
  <c r="H1433" i="1"/>
  <c r="I1433" i="1"/>
  <c r="S1433" i="1"/>
  <c r="E1432" i="1"/>
  <c r="G1432" i="1"/>
  <c r="H1432" i="1"/>
  <c r="I1432" i="1"/>
  <c r="S1432" i="1"/>
  <c r="E1431" i="1"/>
  <c r="G1431" i="1"/>
  <c r="H1431" i="1"/>
  <c r="I1431" i="1"/>
  <c r="E1430" i="1"/>
  <c r="G1430" i="1"/>
  <c r="H1430" i="1"/>
  <c r="I1430" i="1"/>
  <c r="S1430" i="1"/>
  <c r="E1429" i="1"/>
  <c r="G1429" i="1"/>
  <c r="H1429" i="1"/>
  <c r="I1429" i="1"/>
  <c r="S1429" i="1"/>
  <c r="E1428" i="1"/>
  <c r="G1428" i="1"/>
  <c r="H1428" i="1"/>
  <c r="I1428" i="1"/>
  <c r="S1428" i="1"/>
  <c r="E1427" i="1"/>
  <c r="G1427" i="1"/>
  <c r="H1427" i="1"/>
  <c r="I1427" i="1"/>
  <c r="S1427" i="1"/>
  <c r="E1426" i="1"/>
  <c r="G1426" i="1"/>
  <c r="H1426" i="1"/>
  <c r="I1426" i="1"/>
  <c r="S1426" i="1"/>
  <c r="E1425" i="1"/>
  <c r="G1425" i="1"/>
  <c r="H1425" i="1"/>
  <c r="I1425" i="1"/>
  <c r="S1425" i="1"/>
  <c r="E1424" i="1"/>
  <c r="G1424" i="1"/>
  <c r="H1424" i="1"/>
  <c r="I1424" i="1"/>
  <c r="S1424" i="1"/>
  <c r="E1423" i="1"/>
  <c r="G1423" i="1"/>
  <c r="H1423" i="1"/>
  <c r="I1423" i="1"/>
  <c r="S1423" i="1"/>
  <c r="E1422" i="1"/>
  <c r="G1422" i="1"/>
  <c r="H1422" i="1"/>
  <c r="I1422" i="1"/>
  <c r="S1422" i="1"/>
  <c r="E1421" i="1"/>
  <c r="G1421" i="1"/>
  <c r="H1421" i="1"/>
  <c r="I1421" i="1"/>
  <c r="E1420" i="1"/>
  <c r="G1420" i="1"/>
  <c r="H1420" i="1"/>
  <c r="I1420" i="1"/>
  <c r="S1420" i="1"/>
  <c r="E1418" i="1"/>
  <c r="E1419" i="1"/>
  <c r="G1418" i="1"/>
  <c r="G1419" i="1"/>
  <c r="H1418" i="1"/>
  <c r="H1419" i="1"/>
  <c r="I1418" i="1"/>
  <c r="I1419" i="1"/>
  <c r="S1418" i="1"/>
  <c r="S1419" i="1"/>
  <c r="E1417" i="1"/>
  <c r="G1417" i="1"/>
  <c r="H1417" i="1"/>
  <c r="I1417" i="1"/>
  <c r="S1417" i="1"/>
  <c r="E1416" i="1"/>
  <c r="G1416" i="1"/>
  <c r="H1416" i="1"/>
  <c r="I1416" i="1"/>
  <c r="S1416" i="1"/>
  <c r="E1415" i="1"/>
  <c r="G1415" i="1"/>
  <c r="H1415" i="1"/>
  <c r="I1415" i="1"/>
  <c r="S1415" i="1"/>
  <c r="E1414" i="1"/>
  <c r="G1414" i="1"/>
  <c r="H1414" i="1"/>
  <c r="I1414" i="1"/>
  <c r="S1414" i="1"/>
  <c r="E1412" i="1"/>
  <c r="E1413" i="1"/>
  <c r="G1412" i="1"/>
  <c r="G1413" i="1"/>
  <c r="H1412" i="1"/>
  <c r="H1413" i="1"/>
  <c r="I1412" i="1"/>
  <c r="I1413" i="1"/>
  <c r="S1412" i="1"/>
  <c r="S1413" i="1"/>
  <c r="E1410" i="1"/>
  <c r="E1411" i="1"/>
  <c r="G1410" i="1"/>
  <c r="G1411" i="1"/>
  <c r="H1410" i="1"/>
  <c r="H1411" i="1"/>
  <c r="I1410" i="1"/>
  <c r="I1411" i="1"/>
  <c r="E1409" i="1"/>
  <c r="G1409" i="1"/>
  <c r="H1409" i="1"/>
  <c r="I1409" i="1"/>
  <c r="S1409" i="1"/>
  <c r="E1408" i="1"/>
  <c r="G1408" i="1"/>
  <c r="H1408" i="1"/>
  <c r="I1408" i="1"/>
  <c r="S1408" i="1"/>
  <c r="E1407" i="1"/>
  <c r="G1407" i="1"/>
  <c r="H1407" i="1"/>
  <c r="I1407" i="1"/>
  <c r="S1407" i="1"/>
  <c r="E1406" i="1"/>
  <c r="G1406" i="1"/>
  <c r="H1406" i="1"/>
  <c r="I1406" i="1"/>
  <c r="S1406" i="1"/>
  <c r="E1405" i="1"/>
  <c r="G1405" i="1"/>
  <c r="H1405" i="1"/>
  <c r="I1405" i="1"/>
  <c r="S1405" i="1"/>
  <c r="E1404" i="1"/>
  <c r="G1404" i="1"/>
  <c r="H1404" i="1"/>
  <c r="I1404" i="1"/>
  <c r="S1404" i="1"/>
  <c r="E1403" i="1"/>
  <c r="G1403" i="1"/>
  <c r="H1403" i="1"/>
  <c r="I1403" i="1"/>
  <c r="E1402" i="1"/>
  <c r="G1402" i="1"/>
  <c r="H1402" i="1"/>
  <c r="I1402" i="1"/>
  <c r="S1402" i="1"/>
  <c r="E1400" i="1"/>
  <c r="E1401" i="1"/>
  <c r="G1400" i="1"/>
  <c r="G1401" i="1"/>
  <c r="H1400" i="1"/>
  <c r="H1401" i="1"/>
  <c r="I1400" i="1"/>
  <c r="I1401" i="1"/>
  <c r="S1400" i="1"/>
  <c r="E1399" i="1"/>
  <c r="G1399" i="1"/>
  <c r="H1399" i="1"/>
  <c r="I1399" i="1"/>
  <c r="S1399" i="1"/>
  <c r="E1398" i="1"/>
  <c r="G1398" i="1"/>
  <c r="H1398" i="1"/>
  <c r="I1398" i="1"/>
  <c r="S1398" i="1"/>
  <c r="E1397" i="1"/>
  <c r="G1397" i="1"/>
  <c r="H1397" i="1"/>
  <c r="I1397" i="1"/>
  <c r="S1397" i="1"/>
  <c r="E1396" i="1"/>
  <c r="G1396" i="1"/>
  <c r="H1396" i="1"/>
  <c r="I1396" i="1"/>
  <c r="S1396" i="1"/>
  <c r="E1395" i="1"/>
  <c r="G1395" i="1"/>
  <c r="H1395" i="1"/>
  <c r="I1395" i="1"/>
  <c r="S1395" i="1"/>
  <c r="E1394" i="1"/>
  <c r="G1394" i="1"/>
  <c r="H1394" i="1"/>
  <c r="I1394" i="1"/>
  <c r="S1394" i="1"/>
  <c r="E1393" i="1"/>
  <c r="G1393" i="1"/>
  <c r="H1393" i="1"/>
  <c r="I1393" i="1"/>
  <c r="S1393" i="1"/>
  <c r="E1392" i="1"/>
  <c r="G1392" i="1"/>
  <c r="H1392" i="1"/>
  <c r="I1392" i="1"/>
  <c r="S1392" i="1"/>
  <c r="E1391" i="1"/>
  <c r="G1391" i="1"/>
  <c r="H1391" i="1"/>
  <c r="I1391" i="1"/>
  <c r="S1391" i="1"/>
  <c r="E1390" i="1"/>
  <c r="G1390" i="1"/>
  <c r="H1390" i="1"/>
  <c r="I1390" i="1"/>
  <c r="E1388" i="1"/>
  <c r="E1389" i="1"/>
  <c r="G1388" i="1"/>
  <c r="G1389" i="1"/>
  <c r="H1388" i="1"/>
  <c r="H1389" i="1"/>
  <c r="I1388" i="1"/>
  <c r="I1389" i="1"/>
  <c r="S1388" i="1"/>
  <c r="S1389" i="1"/>
  <c r="E1387" i="1"/>
  <c r="G1387" i="1"/>
  <c r="H1387" i="1"/>
  <c r="I1387" i="1"/>
  <c r="S1387" i="1"/>
  <c r="E1386" i="1"/>
  <c r="G1386" i="1"/>
  <c r="H1386" i="1"/>
  <c r="I1386" i="1"/>
  <c r="S1386" i="1"/>
  <c r="E1385" i="1"/>
  <c r="G1385" i="1"/>
  <c r="H1385" i="1"/>
  <c r="I1385" i="1"/>
  <c r="S1385" i="1"/>
  <c r="E1383" i="1"/>
  <c r="E1384" i="1"/>
  <c r="G1383" i="1"/>
  <c r="G1384" i="1"/>
  <c r="H1383" i="1"/>
  <c r="H1384" i="1"/>
  <c r="I1383" i="1"/>
  <c r="I1384" i="1"/>
  <c r="S1383" i="1"/>
  <c r="S1384" i="1"/>
  <c r="E1382" i="1"/>
  <c r="G1382" i="1"/>
  <c r="H1382" i="1"/>
  <c r="I1382" i="1"/>
  <c r="E1381" i="1"/>
  <c r="G1381" i="1"/>
  <c r="H1381" i="1"/>
  <c r="I1381" i="1"/>
  <c r="E1380" i="1"/>
  <c r="G1380" i="1"/>
  <c r="H1380" i="1"/>
  <c r="I1380" i="1"/>
  <c r="S1380" i="1"/>
  <c r="E1379" i="1"/>
  <c r="G1379" i="1"/>
  <c r="H1379" i="1"/>
  <c r="I1379" i="1"/>
  <c r="S1379" i="1"/>
  <c r="E1377" i="1"/>
  <c r="E1378" i="1"/>
  <c r="G1377" i="1"/>
  <c r="G1378" i="1"/>
  <c r="H1377" i="1"/>
  <c r="H1378" i="1"/>
  <c r="I1377" i="1"/>
  <c r="I1378" i="1"/>
  <c r="S1377" i="1"/>
  <c r="S1378" i="1"/>
  <c r="E1375" i="1"/>
  <c r="E1376" i="1"/>
  <c r="G1375" i="1"/>
  <c r="G1376" i="1"/>
  <c r="H1375" i="1"/>
  <c r="H1376" i="1"/>
  <c r="I1375" i="1"/>
  <c r="I1376" i="1"/>
  <c r="S1375" i="1"/>
  <c r="S1376" i="1"/>
  <c r="E1374" i="1"/>
  <c r="G1374" i="1"/>
  <c r="H1374" i="1"/>
  <c r="I1374" i="1"/>
  <c r="S1374" i="1"/>
  <c r="E1373" i="1"/>
  <c r="G1373" i="1"/>
  <c r="H1373" i="1"/>
  <c r="I1373" i="1"/>
  <c r="S1373" i="1"/>
  <c r="E1372" i="1"/>
  <c r="G1372" i="1"/>
  <c r="H1372" i="1"/>
  <c r="I1372" i="1"/>
  <c r="S1372" i="1"/>
  <c r="E1371" i="1"/>
  <c r="G1371" i="1"/>
  <c r="H1371" i="1"/>
  <c r="I1371" i="1"/>
  <c r="S1371" i="1"/>
  <c r="E1370" i="1"/>
  <c r="G1370" i="1"/>
  <c r="H1370" i="1"/>
  <c r="I1370" i="1"/>
  <c r="S1370" i="1"/>
  <c r="E1369" i="1"/>
  <c r="G1369" i="1"/>
  <c r="H1369" i="1"/>
  <c r="I1369" i="1"/>
  <c r="S1369" i="1"/>
  <c r="E1368" i="1"/>
  <c r="G1368" i="1"/>
  <c r="H1368" i="1"/>
  <c r="I1368" i="1"/>
  <c r="S1368" i="1"/>
  <c r="E1367" i="1"/>
  <c r="G1367" i="1"/>
  <c r="H1367" i="1"/>
  <c r="I1367" i="1"/>
  <c r="S1367" i="1"/>
  <c r="E1366" i="1"/>
  <c r="G1366" i="1"/>
  <c r="H1366" i="1"/>
  <c r="I1366" i="1"/>
  <c r="S1366" i="1"/>
  <c r="E1365" i="1"/>
  <c r="G1365" i="1"/>
  <c r="H1365" i="1"/>
  <c r="I1365" i="1"/>
  <c r="S1365" i="1"/>
  <c r="E1364" i="1"/>
  <c r="G1364" i="1"/>
  <c r="H1364" i="1"/>
  <c r="I1364" i="1"/>
  <c r="S1364" i="1"/>
  <c r="E1363" i="1"/>
  <c r="G1363" i="1"/>
  <c r="H1363" i="1"/>
  <c r="I1363" i="1"/>
  <c r="S1363" i="1"/>
  <c r="E1362" i="1"/>
  <c r="G1362" i="1"/>
  <c r="H1362" i="1"/>
  <c r="I1362" i="1"/>
  <c r="S1362" i="1"/>
  <c r="E1361" i="1"/>
  <c r="G1361" i="1"/>
  <c r="H1361" i="1"/>
  <c r="I1361" i="1"/>
  <c r="S1361" i="1"/>
  <c r="E1360" i="1"/>
  <c r="G1360" i="1"/>
  <c r="H1360" i="1"/>
  <c r="I1360" i="1"/>
  <c r="S1360" i="1"/>
  <c r="E1359" i="1"/>
  <c r="G1359" i="1"/>
  <c r="H1359" i="1"/>
  <c r="I1359" i="1"/>
  <c r="S1359" i="1"/>
  <c r="E1358" i="1"/>
  <c r="G1358" i="1"/>
  <c r="H1358" i="1"/>
  <c r="I1358" i="1"/>
  <c r="S1358" i="1"/>
  <c r="E1356" i="1"/>
  <c r="E1357" i="1"/>
  <c r="G1356" i="1"/>
  <c r="G1357" i="1"/>
  <c r="H1356" i="1"/>
  <c r="H1357" i="1"/>
  <c r="I1356" i="1"/>
  <c r="I1357" i="1"/>
  <c r="S1356" i="1"/>
  <c r="S1357" i="1"/>
  <c r="E1355" i="1"/>
  <c r="G1355" i="1"/>
  <c r="H1355" i="1"/>
  <c r="I1355" i="1"/>
  <c r="S1355" i="1"/>
  <c r="E1354" i="1"/>
  <c r="G1354" i="1"/>
  <c r="H1354" i="1"/>
  <c r="I1354" i="1"/>
  <c r="E1353" i="1"/>
  <c r="G1353" i="1"/>
  <c r="H1353" i="1"/>
  <c r="I1353" i="1"/>
  <c r="S1353" i="1"/>
  <c r="E1352" i="1"/>
  <c r="G1352" i="1"/>
  <c r="H1352" i="1"/>
  <c r="I1352" i="1"/>
  <c r="S1352" i="1"/>
  <c r="E1351" i="1"/>
  <c r="G1351" i="1"/>
  <c r="H1351" i="1"/>
  <c r="I1351" i="1"/>
  <c r="S1351" i="1"/>
  <c r="E1350" i="1"/>
  <c r="G1350" i="1"/>
  <c r="H1350" i="1"/>
  <c r="I1350" i="1"/>
  <c r="S1350" i="1"/>
  <c r="E1349" i="1"/>
  <c r="G1349" i="1"/>
  <c r="H1349" i="1"/>
  <c r="I1349" i="1"/>
  <c r="S1349" i="1"/>
  <c r="E1347" i="1"/>
  <c r="E1348" i="1"/>
  <c r="G1347" i="1"/>
  <c r="G1348" i="1"/>
  <c r="H1347" i="1"/>
  <c r="H1348" i="1"/>
  <c r="I1347" i="1"/>
  <c r="I1348" i="1"/>
  <c r="S1347" i="1"/>
  <c r="S1348" i="1"/>
  <c r="E1346" i="1"/>
  <c r="G1346" i="1"/>
  <c r="H1346" i="1"/>
  <c r="I1346" i="1"/>
  <c r="S1346" i="1"/>
  <c r="E1345" i="1"/>
  <c r="G1345" i="1"/>
  <c r="H1345" i="1"/>
  <c r="I1345" i="1"/>
  <c r="E1344" i="1"/>
  <c r="G1344" i="1"/>
  <c r="H1344" i="1"/>
  <c r="I1344" i="1"/>
  <c r="S1344" i="1"/>
  <c r="E1343" i="1"/>
  <c r="G1343" i="1"/>
  <c r="H1343" i="1"/>
  <c r="I1343" i="1"/>
  <c r="S1343" i="1"/>
  <c r="E1342" i="1"/>
  <c r="G1342" i="1"/>
  <c r="H1342" i="1"/>
  <c r="I1342" i="1"/>
  <c r="S1342" i="1"/>
  <c r="E1340" i="1"/>
  <c r="E1341" i="1"/>
  <c r="G1340" i="1"/>
  <c r="G1341" i="1"/>
  <c r="H1340" i="1"/>
  <c r="H1341" i="1"/>
  <c r="I1340" i="1"/>
  <c r="I1341" i="1"/>
  <c r="S1340" i="1"/>
  <c r="S1341" i="1"/>
  <c r="E1339" i="1"/>
  <c r="G1339" i="1"/>
  <c r="H1339" i="1"/>
  <c r="I1339" i="1"/>
  <c r="S1339" i="1"/>
  <c r="E1338" i="1"/>
  <c r="G1338" i="1"/>
  <c r="H1338" i="1"/>
  <c r="I1338" i="1"/>
  <c r="S1338" i="1"/>
  <c r="E1337" i="1"/>
  <c r="G1337" i="1"/>
  <c r="H1337" i="1"/>
  <c r="I1337" i="1"/>
  <c r="S1337" i="1"/>
  <c r="E1335" i="1"/>
  <c r="E1336" i="1"/>
  <c r="G1335" i="1"/>
  <c r="G1336" i="1"/>
  <c r="H1335" i="1"/>
  <c r="H1336" i="1"/>
  <c r="I1335" i="1"/>
  <c r="I1336" i="1"/>
  <c r="S1336" i="1"/>
  <c r="E1334" i="1"/>
  <c r="G1334" i="1"/>
  <c r="H1334" i="1"/>
  <c r="I1334" i="1"/>
  <c r="S1334" i="1"/>
  <c r="E1333" i="1"/>
  <c r="G1333" i="1"/>
  <c r="H1333" i="1"/>
  <c r="I1333" i="1"/>
  <c r="S1333" i="1"/>
  <c r="E1332" i="1"/>
  <c r="G1332" i="1"/>
  <c r="H1332" i="1"/>
  <c r="I1332" i="1"/>
  <c r="S1332" i="1"/>
  <c r="E1330" i="1"/>
  <c r="E1331" i="1"/>
  <c r="G1330" i="1"/>
  <c r="G1331" i="1"/>
  <c r="H1330" i="1"/>
  <c r="H1331" i="1"/>
  <c r="I1330" i="1"/>
  <c r="I1331" i="1"/>
  <c r="S1330" i="1"/>
  <c r="S1331" i="1"/>
  <c r="E1329" i="1"/>
  <c r="G1329" i="1"/>
  <c r="H1329" i="1"/>
  <c r="I1329" i="1"/>
  <c r="S1329" i="1"/>
  <c r="E1328" i="1"/>
  <c r="G1328" i="1"/>
  <c r="H1328" i="1"/>
  <c r="I1328" i="1"/>
  <c r="S1328" i="1"/>
  <c r="E1327" i="1"/>
  <c r="G1327" i="1"/>
  <c r="H1327" i="1"/>
  <c r="I1327" i="1"/>
  <c r="S1327" i="1"/>
  <c r="E1326" i="1"/>
  <c r="G1326" i="1"/>
  <c r="H1326" i="1"/>
  <c r="I1326" i="1"/>
  <c r="S1326" i="1"/>
  <c r="E1325" i="1"/>
  <c r="G1325" i="1"/>
  <c r="H1325" i="1"/>
  <c r="I1325" i="1"/>
  <c r="S1325" i="1"/>
  <c r="E1323" i="1"/>
  <c r="E1324" i="1"/>
  <c r="G1323" i="1"/>
  <c r="G1324" i="1"/>
  <c r="H1323" i="1"/>
  <c r="H1324" i="1"/>
  <c r="I1323" i="1"/>
  <c r="I1324" i="1"/>
  <c r="S1323" i="1"/>
  <c r="S1324" i="1"/>
  <c r="E1322" i="1"/>
  <c r="G1322" i="1"/>
  <c r="H1322" i="1"/>
  <c r="I1322" i="1"/>
  <c r="S1322" i="1"/>
  <c r="E1321" i="1"/>
  <c r="G1321" i="1"/>
  <c r="H1321" i="1"/>
  <c r="I1321" i="1"/>
  <c r="S1321" i="1"/>
  <c r="E1320" i="1"/>
  <c r="G1320" i="1"/>
  <c r="H1320" i="1"/>
  <c r="I1320" i="1"/>
  <c r="S1320" i="1"/>
  <c r="E1319" i="1"/>
  <c r="G1319" i="1"/>
  <c r="H1319" i="1"/>
  <c r="I1319" i="1"/>
  <c r="S1319" i="1"/>
  <c r="E1318" i="1"/>
  <c r="G1318" i="1"/>
  <c r="H1318" i="1"/>
  <c r="I1318" i="1"/>
  <c r="S1318" i="1"/>
  <c r="E1317" i="1"/>
  <c r="G1317" i="1"/>
  <c r="H1317" i="1"/>
  <c r="I1317" i="1"/>
  <c r="S1317" i="1"/>
  <c r="E1316" i="1"/>
  <c r="G1316" i="1"/>
  <c r="H1316" i="1"/>
  <c r="I1316" i="1"/>
  <c r="S1316" i="1"/>
  <c r="E1315" i="1"/>
  <c r="G1315" i="1"/>
  <c r="H1315" i="1"/>
  <c r="I1315" i="1"/>
  <c r="S1315" i="1"/>
  <c r="E1314" i="1"/>
  <c r="G1314" i="1"/>
  <c r="H1314" i="1"/>
  <c r="I1314" i="1"/>
  <c r="S1314" i="1"/>
  <c r="E1313" i="1"/>
  <c r="G1313" i="1"/>
  <c r="H1313" i="1"/>
  <c r="I1313" i="1"/>
  <c r="S1313" i="1"/>
  <c r="E1312" i="1"/>
  <c r="G1312" i="1"/>
  <c r="H1312" i="1"/>
  <c r="I1312" i="1"/>
  <c r="S1312" i="1"/>
  <c r="E1310" i="1"/>
  <c r="E1311" i="1"/>
  <c r="G1310" i="1"/>
  <c r="G1311" i="1"/>
  <c r="H1310" i="1"/>
  <c r="H1311" i="1"/>
  <c r="I1310" i="1"/>
  <c r="I1311" i="1"/>
  <c r="S1310" i="1"/>
  <c r="S1311" i="1"/>
  <c r="E1309" i="1"/>
  <c r="G1309" i="1"/>
  <c r="H1309" i="1"/>
  <c r="I1309" i="1"/>
  <c r="S1309" i="1"/>
  <c r="E1308" i="1"/>
  <c r="G1308" i="1"/>
  <c r="H1308" i="1"/>
  <c r="I1308" i="1"/>
  <c r="S1308" i="1"/>
  <c r="E1307" i="1"/>
  <c r="G1307" i="1"/>
  <c r="H1307" i="1"/>
  <c r="I1307" i="1"/>
  <c r="S1307" i="1"/>
  <c r="E1305" i="1"/>
  <c r="E1306" i="1"/>
  <c r="G1305" i="1"/>
  <c r="G1306" i="1"/>
  <c r="H1305" i="1"/>
  <c r="H1306" i="1"/>
  <c r="I1305" i="1"/>
  <c r="I1306" i="1"/>
  <c r="S1306" i="1"/>
  <c r="E1304" i="1"/>
  <c r="G1304" i="1"/>
  <c r="H1304" i="1"/>
  <c r="I1304" i="1"/>
  <c r="S1304" i="1"/>
  <c r="E1303" i="1"/>
  <c r="G1303" i="1"/>
  <c r="H1303" i="1"/>
  <c r="I1303" i="1"/>
  <c r="E1301" i="1"/>
  <c r="E1302" i="1"/>
  <c r="G1301" i="1"/>
  <c r="G1302" i="1"/>
  <c r="H1301" i="1"/>
  <c r="H1302" i="1"/>
  <c r="I1301" i="1"/>
  <c r="I1302" i="1"/>
  <c r="S1301" i="1"/>
  <c r="S1302" i="1"/>
  <c r="E1300" i="1"/>
  <c r="G1300" i="1"/>
  <c r="H1300" i="1"/>
  <c r="I1300" i="1"/>
  <c r="S1300" i="1"/>
  <c r="E1299" i="1"/>
  <c r="G1299" i="1"/>
  <c r="H1299" i="1"/>
  <c r="I1299" i="1"/>
  <c r="S1299" i="1"/>
  <c r="E1298" i="1"/>
  <c r="G1298" i="1"/>
  <c r="H1298" i="1"/>
  <c r="I1298" i="1"/>
  <c r="S1298" i="1"/>
  <c r="E1297" i="1"/>
  <c r="G1297" i="1"/>
  <c r="H1297" i="1"/>
  <c r="I1297" i="1"/>
  <c r="E1296" i="1"/>
  <c r="G1296" i="1"/>
  <c r="H1296" i="1"/>
  <c r="I1296" i="1"/>
  <c r="E1295" i="1"/>
  <c r="G1295" i="1"/>
  <c r="H1295" i="1"/>
  <c r="I1295" i="1"/>
  <c r="E1294" i="1"/>
  <c r="G1294" i="1"/>
  <c r="H1294" i="1"/>
  <c r="I1294" i="1"/>
  <c r="S1294" i="1"/>
  <c r="E1293" i="1"/>
  <c r="G1293" i="1"/>
  <c r="H1293" i="1"/>
  <c r="I1293" i="1"/>
  <c r="S1293" i="1"/>
  <c r="E1292" i="1"/>
  <c r="G1292" i="1"/>
  <c r="H1292" i="1"/>
  <c r="I1292" i="1"/>
  <c r="S1292" i="1"/>
  <c r="E1291" i="1"/>
  <c r="G1291" i="1"/>
  <c r="H1291" i="1"/>
  <c r="I1291" i="1"/>
  <c r="S1291" i="1"/>
  <c r="E1290" i="1"/>
  <c r="G1290" i="1"/>
  <c r="H1290" i="1"/>
  <c r="I1290" i="1"/>
  <c r="S1290" i="1"/>
  <c r="E1289" i="1"/>
  <c r="G1289" i="1"/>
  <c r="H1289" i="1"/>
  <c r="I1289" i="1"/>
  <c r="S1289" i="1"/>
  <c r="E1288" i="1"/>
  <c r="G1288" i="1"/>
  <c r="H1288" i="1"/>
  <c r="I1288" i="1"/>
  <c r="S1288" i="1"/>
  <c r="E1287" i="1"/>
  <c r="G1287" i="1"/>
  <c r="H1287" i="1"/>
  <c r="I1287" i="1"/>
  <c r="S1287" i="1"/>
  <c r="E1285" i="1"/>
  <c r="E1286" i="1"/>
  <c r="G1285" i="1"/>
  <c r="G1286" i="1"/>
  <c r="H1285" i="1"/>
  <c r="H1286" i="1"/>
  <c r="I1285" i="1"/>
  <c r="I1286" i="1"/>
  <c r="S1285" i="1"/>
  <c r="S1286" i="1"/>
  <c r="E1284" i="1"/>
  <c r="G1284" i="1"/>
  <c r="H1284" i="1"/>
  <c r="I1284" i="1"/>
  <c r="E1283" i="1"/>
  <c r="G1283" i="1"/>
  <c r="H1283" i="1"/>
  <c r="I1283" i="1"/>
  <c r="E1281" i="1"/>
  <c r="E1282" i="1"/>
  <c r="G1281" i="1"/>
  <c r="G1282" i="1"/>
  <c r="H1281" i="1"/>
  <c r="H1282" i="1"/>
  <c r="I1281" i="1"/>
  <c r="I1282" i="1"/>
  <c r="S1281" i="1"/>
  <c r="S1282" i="1"/>
  <c r="E1280" i="1"/>
  <c r="G1280" i="1"/>
  <c r="H1280" i="1"/>
  <c r="I1280" i="1"/>
  <c r="S1280" i="1"/>
  <c r="E1279" i="1"/>
  <c r="G1279" i="1"/>
  <c r="H1279" i="1"/>
  <c r="I1279" i="1"/>
  <c r="S1279" i="1"/>
  <c r="E1278" i="1"/>
  <c r="G1278" i="1"/>
  <c r="H1278" i="1"/>
  <c r="I1278" i="1"/>
  <c r="E1277" i="1"/>
  <c r="G1277" i="1"/>
  <c r="H1277" i="1"/>
  <c r="I1277" i="1"/>
  <c r="S1277" i="1"/>
  <c r="E1276" i="1"/>
  <c r="G1276" i="1"/>
  <c r="H1276" i="1"/>
  <c r="I1276" i="1"/>
  <c r="S1276" i="1"/>
  <c r="E1275" i="1"/>
  <c r="G1275" i="1"/>
  <c r="H1275" i="1"/>
  <c r="I1275" i="1"/>
  <c r="E1274" i="1"/>
  <c r="G1274" i="1"/>
  <c r="H1274" i="1"/>
  <c r="I1274" i="1"/>
  <c r="E1273" i="1"/>
  <c r="G1273" i="1"/>
  <c r="H1273" i="1"/>
  <c r="I1273" i="1"/>
  <c r="S1273" i="1"/>
  <c r="E1272" i="1"/>
  <c r="G1272" i="1"/>
  <c r="H1272" i="1"/>
  <c r="I1272" i="1"/>
  <c r="S1272" i="1"/>
  <c r="E1271" i="1"/>
  <c r="G1271" i="1"/>
  <c r="H1271" i="1"/>
  <c r="I1271" i="1"/>
  <c r="S1271" i="1"/>
  <c r="E1270" i="1"/>
  <c r="G1270" i="1"/>
  <c r="H1270" i="1"/>
  <c r="I1270" i="1"/>
  <c r="S1270" i="1"/>
  <c r="E1269" i="1"/>
  <c r="G1269" i="1"/>
  <c r="H1269" i="1"/>
  <c r="I1269" i="1"/>
  <c r="S1269" i="1"/>
  <c r="E1268" i="1"/>
  <c r="G1268" i="1"/>
  <c r="H1268" i="1"/>
  <c r="I1268" i="1"/>
  <c r="S1268" i="1"/>
  <c r="E1267" i="1"/>
  <c r="G1267" i="1"/>
  <c r="H1267" i="1"/>
  <c r="I1267" i="1"/>
  <c r="S1267" i="1"/>
  <c r="E1266" i="1"/>
  <c r="G1266" i="1"/>
  <c r="H1266" i="1"/>
  <c r="I1266" i="1"/>
  <c r="S1266" i="1"/>
  <c r="E1265" i="1"/>
  <c r="G1265" i="1"/>
  <c r="H1265" i="1"/>
  <c r="I1265" i="1"/>
  <c r="S1265" i="1"/>
  <c r="E1264" i="1"/>
  <c r="G1264" i="1"/>
  <c r="H1264" i="1"/>
  <c r="I1264" i="1"/>
  <c r="S1264" i="1"/>
  <c r="E1263" i="1"/>
  <c r="G1263" i="1"/>
  <c r="H1263" i="1"/>
  <c r="I1263" i="1"/>
  <c r="S1263" i="1"/>
  <c r="E1262" i="1"/>
  <c r="G1262" i="1"/>
  <c r="H1262" i="1"/>
  <c r="I1262" i="1"/>
  <c r="S1262" i="1"/>
  <c r="E1261" i="1"/>
  <c r="G1261" i="1"/>
  <c r="H1261" i="1"/>
  <c r="I1261" i="1"/>
  <c r="S1261" i="1"/>
  <c r="E1260" i="1"/>
  <c r="G1260" i="1"/>
  <c r="H1260" i="1"/>
  <c r="I1260" i="1"/>
  <c r="S1260" i="1"/>
  <c r="E1259" i="1"/>
  <c r="G1259" i="1"/>
  <c r="H1259" i="1"/>
  <c r="I1259" i="1"/>
  <c r="S1259" i="1"/>
  <c r="E1258" i="1"/>
  <c r="G1258" i="1"/>
  <c r="H1258" i="1"/>
  <c r="I1258" i="1"/>
  <c r="S1258" i="1"/>
  <c r="E1257" i="1"/>
  <c r="G1257" i="1"/>
  <c r="H1257" i="1"/>
  <c r="I1257" i="1"/>
  <c r="S1257" i="1"/>
  <c r="E1256" i="1"/>
  <c r="G1256" i="1"/>
  <c r="H1256" i="1"/>
  <c r="I1256" i="1"/>
  <c r="S1256" i="1"/>
  <c r="E1255" i="1"/>
  <c r="G1255" i="1"/>
  <c r="H1255" i="1"/>
  <c r="I1255" i="1"/>
  <c r="S1255" i="1"/>
  <c r="E1254" i="1"/>
  <c r="G1254" i="1"/>
  <c r="H1254" i="1"/>
  <c r="I1254" i="1"/>
  <c r="S1254" i="1"/>
  <c r="E1253" i="1"/>
  <c r="G1253" i="1"/>
  <c r="H1253" i="1"/>
  <c r="I1253" i="1"/>
  <c r="S1253" i="1"/>
  <c r="E1252" i="1"/>
  <c r="G1252" i="1"/>
  <c r="H1252" i="1"/>
  <c r="I1252" i="1"/>
  <c r="S1252" i="1"/>
  <c r="E1251" i="1"/>
  <c r="G1251" i="1"/>
  <c r="H1251" i="1"/>
  <c r="I1251" i="1"/>
  <c r="E1249" i="1"/>
  <c r="E1250" i="1"/>
  <c r="G1249" i="1"/>
  <c r="G1250" i="1"/>
  <c r="H1249" i="1"/>
  <c r="H1250" i="1"/>
  <c r="I1249" i="1"/>
  <c r="I1250" i="1"/>
  <c r="S1249" i="1"/>
  <c r="S1250" i="1"/>
  <c r="E653" i="14"/>
  <c r="E691" i="14"/>
  <c r="E686" i="14"/>
  <c r="R686" i="14"/>
  <c r="E697" i="14"/>
  <c r="E666" i="14"/>
  <c r="R666" i="14"/>
  <c r="E694" i="14"/>
  <c r="E684" i="14"/>
  <c r="R684" i="14"/>
  <c r="E650" i="14"/>
  <c r="R650" i="14"/>
  <c r="E654" i="14"/>
  <c r="E688" i="14"/>
  <c r="R688" i="14"/>
  <c r="E667" i="14"/>
  <c r="E681" i="14"/>
  <c r="R681" i="14"/>
  <c r="E682" i="14"/>
  <c r="R682" i="14"/>
  <c r="E695" i="14"/>
  <c r="E675" i="14"/>
  <c r="R675" i="14"/>
  <c r="E677" i="14"/>
  <c r="E693" i="14"/>
  <c r="E651" i="14"/>
  <c r="R651" i="14"/>
  <c r="E661" i="14"/>
  <c r="R661" i="14"/>
  <c r="E660" i="14"/>
  <c r="R660" i="14"/>
  <c r="E672" i="14"/>
  <c r="R672" i="14"/>
  <c r="E687" i="14"/>
  <c r="R687" i="14"/>
  <c r="E663" i="14"/>
  <c r="E689" i="14"/>
  <c r="E673" i="14"/>
  <c r="R673" i="14"/>
  <c r="E649" i="14"/>
  <c r="E655" i="14"/>
  <c r="R655" i="14"/>
  <c r="E665" i="14"/>
  <c r="R665" i="14"/>
  <c r="E668" i="14"/>
  <c r="R668" i="14"/>
  <c r="E679" i="14"/>
  <c r="R679" i="14"/>
  <c r="E696" i="14"/>
  <c r="E671" i="14"/>
  <c r="R671" i="14"/>
  <c r="E648" i="14"/>
  <c r="E659" i="14"/>
  <c r="R659" i="14"/>
  <c r="E692" i="14"/>
  <c r="E657" i="14"/>
  <c r="R657" i="14"/>
  <c r="E680" i="14"/>
  <c r="R680" i="14"/>
  <c r="E9" i="14"/>
  <c r="R9" i="14"/>
  <c r="E664" i="14"/>
  <c r="R664" i="14"/>
  <c r="E678" i="14"/>
  <c r="R678" i="14"/>
  <c r="E669" i="14"/>
  <c r="R669" i="14"/>
  <c r="E685" i="14"/>
  <c r="E670" i="14"/>
  <c r="R670" i="14"/>
  <c r="E662" i="14"/>
  <c r="R662" i="14"/>
  <c r="E674" i="14"/>
  <c r="E690" i="14"/>
  <c r="R674" i="14"/>
  <c r="E683" i="14"/>
  <c r="R683" i="14"/>
  <c r="E656" i="14"/>
  <c r="E676" i="14"/>
  <c r="R656" i="14"/>
  <c r="E652" i="14"/>
  <c r="R652" i="14"/>
  <c r="E658" i="14"/>
  <c r="R658" i="14"/>
  <c r="E1248" i="1"/>
  <c r="G1248" i="1"/>
  <c r="H1248" i="1"/>
  <c r="I1248" i="1"/>
  <c r="E1247" i="1"/>
  <c r="G1247" i="1"/>
  <c r="H1247" i="1"/>
  <c r="I1247" i="1"/>
  <c r="S1247" i="1"/>
  <c r="E1246" i="1"/>
  <c r="G1246" i="1"/>
  <c r="H1246" i="1"/>
  <c r="I1246" i="1"/>
  <c r="S1246" i="1"/>
  <c r="E1245" i="1"/>
  <c r="G1245" i="1"/>
  <c r="H1245" i="1"/>
  <c r="I1245" i="1"/>
  <c r="E1244" i="1"/>
  <c r="G1244" i="1"/>
  <c r="H1244" i="1"/>
  <c r="I1244" i="1"/>
  <c r="S1244" i="1"/>
  <c r="E1243" i="1"/>
  <c r="G1243" i="1"/>
  <c r="H1243" i="1"/>
  <c r="I1243" i="1"/>
  <c r="S1243" i="1"/>
  <c r="E1242" i="1"/>
  <c r="G1242" i="1"/>
  <c r="H1242" i="1"/>
  <c r="I1242" i="1"/>
  <c r="S1242" i="1"/>
  <c r="E1241" i="1"/>
  <c r="G1241" i="1"/>
  <c r="H1241" i="1"/>
  <c r="I1241" i="1"/>
  <c r="E1240" i="1"/>
  <c r="G1240" i="1"/>
  <c r="H1240" i="1"/>
  <c r="I1240" i="1"/>
  <c r="S1240" i="1"/>
  <c r="S1239" i="1"/>
  <c r="E1239" i="1"/>
  <c r="G1239" i="1"/>
  <c r="H1239" i="1"/>
  <c r="I1239" i="1"/>
  <c r="E1238" i="1"/>
  <c r="G1238" i="1"/>
  <c r="H1238" i="1"/>
  <c r="I1238" i="1"/>
  <c r="S1238" i="1"/>
  <c r="E616" i="14"/>
  <c r="R616" i="14"/>
  <c r="E635" i="14"/>
  <c r="R635" i="14"/>
  <c r="E645" i="14"/>
  <c r="E630" i="14"/>
  <c r="E640" i="14"/>
  <c r="E641" i="14"/>
  <c r="E627" i="14"/>
  <c r="R627" i="14"/>
  <c r="E620" i="14"/>
  <c r="E638" i="14"/>
  <c r="R620" i="14"/>
  <c r="E623" i="14"/>
  <c r="R623" i="14"/>
  <c r="E614" i="14"/>
  <c r="R614" i="14"/>
  <c r="E613" i="14"/>
  <c r="R613" i="14"/>
  <c r="E634" i="14"/>
  <c r="E643" i="14"/>
  <c r="E647" i="14"/>
  <c r="E609" i="14"/>
  <c r="E622" i="14"/>
  <c r="E642" i="14"/>
  <c r="E626" i="14"/>
  <c r="R626" i="14"/>
  <c r="E608" i="14"/>
  <c r="R608" i="14"/>
  <c r="E637" i="14"/>
  <c r="E610" i="14"/>
  <c r="R610" i="14"/>
  <c r="E621" i="14"/>
  <c r="E631" i="14"/>
  <c r="R631" i="14"/>
  <c r="E628" i="14"/>
  <c r="R628" i="14"/>
  <c r="E632" i="14"/>
  <c r="R632" i="14"/>
  <c r="E615" i="14"/>
  <c r="R615" i="14"/>
  <c r="E624" i="14"/>
  <c r="R624" i="14"/>
  <c r="E644" i="14"/>
  <c r="R644" i="14"/>
  <c r="E639" i="14"/>
  <c r="E633" i="14"/>
  <c r="E619" i="14"/>
  <c r="R619" i="14"/>
  <c r="E636" i="14"/>
  <c r="R636" i="14"/>
  <c r="E646" i="14"/>
  <c r="R646" i="14"/>
  <c r="E629" i="14"/>
  <c r="R629" i="14"/>
  <c r="E617" i="14"/>
  <c r="R617" i="14"/>
  <c r="E612" i="14"/>
  <c r="R612" i="14"/>
  <c r="E618" i="14"/>
  <c r="R618" i="14"/>
  <c r="E611" i="14"/>
  <c r="R611" i="14"/>
  <c r="E625" i="14"/>
  <c r="R625" i="14"/>
  <c r="E1237" i="1"/>
  <c r="G1237" i="1"/>
  <c r="H1237" i="1"/>
  <c r="I1237" i="1"/>
  <c r="S1237" i="1"/>
  <c r="E1236" i="1"/>
  <c r="G1236" i="1"/>
  <c r="H1236" i="1"/>
  <c r="I1236" i="1"/>
  <c r="S1236" i="1"/>
  <c r="E1235" i="1"/>
  <c r="G1235" i="1"/>
  <c r="H1235" i="1"/>
  <c r="I1235" i="1"/>
  <c r="S1235" i="1"/>
  <c r="E1234" i="1"/>
  <c r="G1234" i="1"/>
  <c r="H1234" i="1"/>
  <c r="I1234" i="1"/>
  <c r="S1234" i="1"/>
  <c r="E1233" i="1"/>
  <c r="G1233" i="1"/>
  <c r="H1233" i="1"/>
  <c r="I1233" i="1"/>
  <c r="S1233" i="1"/>
  <c r="E1232" i="1"/>
  <c r="G1232" i="1"/>
  <c r="H1232" i="1"/>
  <c r="I1232" i="1"/>
  <c r="S1232" i="1"/>
  <c r="E1231" i="1"/>
  <c r="G1231" i="1"/>
  <c r="H1231" i="1"/>
  <c r="I1231" i="1"/>
  <c r="S1231" i="1"/>
  <c r="E1230" i="1"/>
  <c r="G1230" i="1"/>
  <c r="H1230" i="1"/>
  <c r="I1230" i="1"/>
  <c r="S1230" i="1"/>
  <c r="E1229" i="1"/>
  <c r="G1229" i="1"/>
  <c r="H1229" i="1"/>
  <c r="I1229" i="1"/>
  <c r="S1229" i="1"/>
  <c r="E1228" i="1"/>
  <c r="G1228" i="1"/>
  <c r="H1228" i="1"/>
  <c r="I1228" i="1"/>
  <c r="E1227" i="1"/>
  <c r="G1227" i="1"/>
  <c r="H1227" i="1"/>
  <c r="I1227" i="1"/>
  <c r="S1227" i="1"/>
  <c r="E1226" i="1"/>
  <c r="G1226" i="1"/>
  <c r="H1226" i="1"/>
  <c r="I1226" i="1"/>
  <c r="S1226" i="1"/>
  <c r="E1225" i="1"/>
  <c r="G1225" i="1"/>
  <c r="H1225" i="1"/>
  <c r="I1225" i="1"/>
  <c r="S1225" i="1"/>
  <c r="E1224" i="1"/>
  <c r="G1224" i="1"/>
  <c r="H1224" i="1"/>
  <c r="I1224" i="1"/>
  <c r="S1224" i="1"/>
  <c r="E1222" i="1"/>
  <c r="E1223" i="1"/>
  <c r="G1222" i="1"/>
  <c r="G1223" i="1"/>
  <c r="H1222" i="1"/>
  <c r="H1223" i="1"/>
  <c r="I1222" i="1"/>
  <c r="I1223" i="1"/>
  <c r="S1222" i="1"/>
  <c r="S1223" i="1"/>
  <c r="E1220" i="1"/>
  <c r="E1221" i="1"/>
  <c r="G1220" i="1"/>
  <c r="G1221" i="1"/>
  <c r="H1220" i="1"/>
  <c r="H1221" i="1"/>
  <c r="I1220" i="1"/>
  <c r="I1221" i="1"/>
  <c r="S1220" i="1"/>
  <c r="S1221" i="1"/>
  <c r="E1219" i="1"/>
  <c r="G1219" i="1"/>
  <c r="H1219" i="1"/>
  <c r="I1219" i="1"/>
  <c r="S1219" i="1"/>
  <c r="E1218" i="1"/>
  <c r="G1218" i="1"/>
  <c r="H1218" i="1"/>
  <c r="I1218" i="1"/>
  <c r="E1217" i="1"/>
  <c r="G1217" i="1"/>
  <c r="H1217" i="1"/>
  <c r="I1217" i="1"/>
  <c r="S1217" i="1"/>
  <c r="E1216" i="1"/>
  <c r="G1216" i="1"/>
  <c r="H1216" i="1"/>
  <c r="I1216" i="1"/>
  <c r="S1216" i="1"/>
  <c r="E1215" i="1"/>
  <c r="G1215" i="1"/>
  <c r="H1215" i="1"/>
  <c r="I1215" i="1"/>
  <c r="S1215" i="1"/>
  <c r="E1214" i="1"/>
  <c r="G1214" i="1"/>
  <c r="H1214" i="1"/>
  <c r="I1214" i="1"/>
  <c r="S1214" i="1"/>
  <c r="E1213" i="1"/>
  <c r="G1213" i="1"/>
  <c r="H1213" i="1"/>
  <c r="I1213" i="1"/>
  <c r="S1213" i="1"/>
  <c r="E1212" i="1"/>
  <c r="G1212" i="1"/>
  <c r="H1212" i="1"/>
  <c r="I1212" i="1"/>
  <c r="S1212" i="1"/>
  <c r="E1211" i="1"/>
  <c r="G1211" i="1"/>
  <c r="H1211" i="1"/>
  <c r="I1211" i="1"/>
  <c r="S1211" i="1"/>
  <c r="E1210" i="1"/>
  <c r="G1210" i="1"/>
  <c r="H1210" i="1"/>
  <c r="I1210" i="1"/>
  <c r="S1210" i="1"/>
  <c r="E1209" i="1"/>
  <c r="G1209" i="1"/>
  <c r="H1209" i="1"/>
  <c r="I1209" i="1"/>
  <c r="S1209" i="1"/>
  <c r="E1208" i="1"/>
  <c r="G1208" i="1"/>
  <c r="H1208" i="1"/>
  <c r="I1208" i="1"/>
  <c r="S1208" i="1"/>
  <c r="E1207" i="1"/>
  <c r="G1207" i="1"/>
  <c r="H1207" i="1"/>
  <c r="I1207" i="1"/>
  <c r="E1206" i="1"/>
  <c r="G1206" i="1"/>
  <c r="H1206" i="1"/>
  <c r="I1206" i="1"/>
  <c r="S1206" i="1"/>
  <c r="E1205" i="1"/>
  <c r="G1205" i="1"/>
  <c r="H1205" i="1"/>
  <c r="I1205" i="1"/>
  <c r="S1205" i="1"/>
  <c r="E1204" i="1"/>
  <c r="G1204" i="1"/>
  <c r="H1204" i="1"/>
  <c r="I1204" i="1"/>
  <c r="S1204" i="1"/>
  <c r="E1203" i="1"/>
  <c r="G1203" i="1"/>
  <c r="H1203" i="1"/>
  <c r="I1203" i="1"/>
  <c r="S1203" i="1"/>
  <c r="E1202" i="1"/>
  <c r="G1202" i="1"/>
  <c r="H1202" i="1"/>
  <c r="I1202" i="1"/>
  <c r="S1202" i="1"/>
  <c r="E10" i="14"/>
  <c r="E94" i="14"/>
  <c r="E2" i="14"/>
  <c r="E3" i="14"/>
  <c r="E4" i="14"/>
  <c r="E5" i="14"/>
  <c r="E6" i="14"/>
  <c r="E7" i="14"/>
  <c r="E224" i="14"/>
  <c r="E225" i="14"/>
  <c r="E226" i="14"/>
  <c r="E158" i="14"/>
  <c r="E159" i="14"/>
  <c r="E160" i="14"/>
  <c r="E135" i="14"/>
  <c r="E112" i="14"/>
  <c r="E149" i="14"/>
  <c r="E72" i="14"/>
  <c r="E73" i="14"/>
  <c r="E74" i="14"/>
  <c r="E146" i="14"/>
  <c r="E201" i="14"/>
  <c r="E218" i="14"/>
  <c r="E219" i="14"/>
  <c r="E220" i="14"/>
  <c r="E227" i="14"/>
  <c r="E62" i="14"/>
  <c r="E63" i="14"/>
  <c r="E21" i="14"/>
  <c r="E22" i="14"/>
  <c r="E125" i="14"/>
  <c r="E41" i="14"/>
  <c r="E273" i="14"/>
  <c r="E323" i="14"/>
  <c r="E169" i="14"/>
  <c r="E303" i="14"/>
  <c r="E287" i="14"/>
  <c r="E286" i="14"/>
  <c r="E129" i="14"/>
  <c r="E130" i="14"/>
  <c r="E131" i="14"/>
  <c r="E132" i="14"/>
  <c r="E134" i="14"/>
  <c r="E295" i="14"/>
  <c r="E102" i="14"/>
  <c r="E179" i="14"/>
  <c r="E185" i="14"/>
  <c r="E44" i="14"/>
  <c r="E166" i="14"/>
  <c r="E266" i="14"/>
  <c r="E267" i="14"/>
  <c r="E268" i="14"/>
  <c r="E269" i="14"/>
  <c r="E270" i="14"/>
  <c r="E93" i="14"/>
  <c r="E314" i="14"/>
  <c r="E260" i="14"/>
  <c r="E254" i="14"/>
  <c r="E271" i="14"/>
  <c r="E297" i="14"/>
  <c r="E300" i="14"/>
  <c r="E313" i="14"/>
  <c r="E252" i="14"/>
  <c r="E296" i="14"/>
  <c r="E312" i="14"/>
  <c r="E202" i="14"/>
  <c r="E208" i="14"/>
  <c r="E161" i="14"/>
  <c r="E289" i="14"/>
  <c r="E333" i="14"/>
  <c r="E335" i="14"/>
  <c r="E105" i="14"/>
  <c r="E78" i="14"/>
  <c r="E79" i="14"/>
  <c r="E80" i="14"/>
  <c r="E127" i="14"/>
  <c r="E128" i="14"/>
  <c r="E133" i="14"/>
  <c r="E204" i="14"/>
  <c r="E205" i="14"/>
  <c r="E174" i="14"/>
  <c r="E294" i="14"/>
  <c r="E277" i="14"/>
  <c r="E292" i="14"/>
  <c r="E172" i="14"/>
  <c r="E186" i="14"/>
  <c r="E187" i="14"/>
  <c r="E188" i="14"/>
  <c r="E189" i="14"/>
  <c r="E194" i="14"/>
  <c r="E198" i="14"/>
  <c r="E181" i="14"/>
  <c r="E182" i="14"/>
  <c r="E183" i="14"/>
  <c r="E184" i="14"/>
  <c r="E86" i="14"/>
  <c r="E148" i="14"/>
  <c r="E97" i="14"/>
  <c r="E98" i="14"/>
  <c r="E109" i="14"/>
  <c r="E82" i="14"/>
  <c r="E27" i="14"/>
  <c r="E207" i="14"/>
  <c r="E85" i="14"/>
  <c r="E274" i="14"/>
  <c r="E306" i="14"/>
  <c r="E298" i="14"/>
  <c r="E216" i="14"/>
  <c r="E257" i="14"/>
  <c r="E272" i="14"/>
  <c r="E328" i="14"/>
  <c r="E331" i="14"/>
  <c r="E47" i="14"/>
  <c r="E48" i="14"/>
  <c r="E49" i="14"/>
  <c r="E50" i="14"/>
  <c r="E54" i="14"/>
  <c r="E55" i="14"/>
  <c r="E56" i="14"/>
  <c r="E58" i="14"/>
  <c r="E60" i="14"/>
  <c r="E293" i="14"/>
  <c r="E299" i="14"/>
  <c r="E279" i="14"/>
  <c r="E45" i="14"/>
  <c r="E46" i="14"/>
  <c r="E51" i="14"/>
  <c r="E206" i="14"/>
  <c r="E100" i="14"/>
  <c r="E52" i="14"/>
  <c r="E53" i="14"/>
  <c r="E57" i="14"/>
  <c r="E59" i="14"/>
  <c r="E307" i="14"/>
  <c r="E259" i="14"/>
  <c r="E315" i="14"/>
  <c r="E375" i="14"/>
  <c r="E376" i="14"/>
  <c r="E95" i="14"/>
  <c r="E318" i="14"/>
  <c r="E319" i="14"/>
  <c r="E92" i="14"/>
  <c r="E301" i="14"/>
  <c r="E311" i="14"/>
  <c r="E372" i="14"/>
  <c r="E373" i="14"/>
  <c r="E338" i="14"/>
  <c r="E350" i="14"/>
  <c r="E354" i="14"/>
  <c r="E358" i="14"/>
  <c r="E366" i="14"/>
  <c r="E151" i="14"/>
  <c r="E250" i="14"/>
  <c r="E283" i="14"/>
  <c r="E288" i="14"/>
  <c r="E322" i="14"/>
  <c r="E334" i="14"/>
  <c r="E336" i="14"/>
  <c r="E337" i="14"/>
  <c r="E83" i="14"/>
  <c r="E104" i="14"/>
  <c r="E340" i="14"/>
  <c r="E367" i="14"/>
  <c r="E352" i="14"/>
  <c r="E353" i="14"/>
  <c r="E90" i="14"/>
  <c r="E256" i="14"/>
  <c r="E263" i="14"/>
  <c r="E359" i="14"/>
  <c r="E255" i="14"/>
  <c r="E280" i="14"/>
  <c r="E281" i="14"/>
  <c r="E304" i="14"/>
  <c r="E320" i="14"/>
  <c r="E302" i="14"/>
  <c r="E126" i="14"/>
  <c r="E351" i="14"/>
  <c r="E355" i="14"/>
  <c r="E389" i="14"/>
  <c r="E390" i="14"/>
  <c r="E391" i="14"/>
  <c r="E17" i="14"/>
  <c r="E377" i="14"/>
  <c r="E392" i="14"/>
  <c r="E393" i="14"/>
  <c r="E261" i="14"/>
  <c r="E162" i="14"/>
  <c r="E167" i="14"/>
  <c r="E168" i="14"/>
  <c r="E282" i="14"/>
  <c r="E290" i="14"/>
  <c r="E332" i="14"/>
  <c r="E245" i="14"/>
  <c r="E246" i="14"/>
  <c r="E249" i="14"/>
  <c r="E137" i="14"/>
  <c r="E278" i="14"/>
  <c r="E229" i="14"/>
  <c r="E233" i="14"/>
  <c r="E234" i="14"/>
  <c r="E236" i="14"/>
  <c r="E240" i="14"/>
  <c r="E241" i="14"/>
  <c r="E247" i="14"/>
  <c r="E248" i="14"/>
  <c r="E115" i="14"/>
  <c r="E118" i="14"/>
  <c r="E275" i="14"/>
  <c r="E235" i="14"/>
  <c r="E237" i="14"/>
  <c r="E243" i="14"/>
  <c r="E138" i="14"/>
  <c r="E139" i="14"/>
  <c r="E140" i="14"/>
  <c r="E143" i="14"/>
  <c r="E144" i="14"/>
  <c r="E203" i="14"/>
  <c r="E223" i="14"/>
  <c r="E141" i="14"/>
  <c r="E265" i="14"/>
  <c r="E316" i="14"/>
  <c r="E321" i="14"/>
  <c r="E145" i="14"/>
  <c r="E23" i="14"/>
  <c r="E24" i="14"/>
  <c r="E25" i="14"/>
  <c r="E26" i="14"/>
  <c r="E154" i="14"/>
  <c r="E155" i="14"/>
  <c r="E77" i="14"/>
  <c r="E360" i="14"/>
  <c r="E361" i="14"/>
  <c r="E362" i="14"/>
  <c r="E363" i="14"/>
  <c r="E365" i="14"/>
  <c r="E371" i="14"/>
  <c r="E364" i="14"/>
  <c r="E347" i="14"/>
  <c r="E348" i="14"/>
  <c r="E349" i="14"/>
  <c r="E341" i="14"/>
  <c r="E343" i="14"/>
  <c r="E344" i="14"/>
  <c r="E345" i="14"/>
  <c r="E346" i="14"/>
  <c r="E369" i="14"/>
  <c r="E370" i="14"/>
  <c r="E368" i="14"/>
  <c r="E76" i="14"/>
  <c r="E110" i="14"/>
  <c r="E142" i="14"/>
  <c r="E75" i="14"/>
  <c r="E308" i="14"/>
  <c r="E324" i="14"/>
  <c r="E325" i="14"/>
  <c r="E99" i="14"/>
  <c r="E284" i="14"/>
  <c r="E106" i="14"/>
  <c r="E107" i="14"/>
  <c r="E108" i="14"/>
  <c r="E285" i="14"/>
  <c r="E136" i="14"/>
  <c r="E210" i="14"/>
  <c r="E211" i="14"/>
  <c r="E212" i="14"/>
  <c r="E213" i="14"/>
  <c r="E214" i="14"/>
  <c r="E215" i="14"/>
  <c r="E264" i="14"/>
  <c r="E262" i="14"/>
  <c r="E291" i="14"/>
  <c r="E253" i="14"/>
  <c r="E326" i="14"/>
  <c r="E309" i="14"/>
  <c r="E124" i="14"/>
  <c r="E81" i="14"/>
  <c r="E84" i="14"/>
  <c r="E209" i="14"/>
  <c r="E88" i="14"/>
  <c r="E228" i="14"/>
  <c r="E230" i="14"/>
  <c r="E231" i="14"/>
  <c r="E232" i="14"/>
  <c r="E238" i="14"/>
  <c r="E239" i="14"/>
  <c r="E242" i="14"/>
  <c r="E244" i="14"/>
  <c r="E329" i="14"/>
  <c r="E113" i="14"/>
  <c r="E114" i="14"/>
  <c r="E116" i="14"/>
  <c r="E117" i="14"/>
  <c r="E96" i="14"/>
  <c r="E31" i="14"/>
  <c r="E28" i="14"/>
  <c r="E35" i="14"/>
  <c r="E36" i="14"/>
  <c r="E37" i="14"/>
  <c r="E38" i="14"/>
  <c r="E147" i="14"/>
  <c r="E156" i="14"/>
  <c r="E150" i="14"/>
  <c r="E32" i="14"/>
  <c r="E152" i="14"/>
  <c r="E153" i="14"/>
  <c r="E222" i="14"/>
  <c r="E327" i="14"/>
  <c r="E251" i="14"/>
  <c r="E190" i="14"/>
  <c r="E191" i="14"/>
  <c r="E192" i="14"/>
  <c r="E193" i="14"/>
  <c r="E195" i="14"/>
  <c r="E196" i="14"/>
  <c r="E197" i="14"/>
  <c r="E199" i="14"/>
  <c r="E200" i="14"/>
  <c r="E71" i="14"/>
  <c r="E180" i="14"/>
  <c r="E87" i="14"/>
  <c r="E317" i="14"/>
  <c r="E305" i="14"/>
  <c r="E330" i="14"/>
  <c r="E61" i="14"/>
  <c r="E12" i="14"/>
  <c r="E13" i="14"/>
  <c r="E14" i="14"/>
  <c r="E16" i="14"/>
  <c r="E20" i="14"/>
  <c r="E67" i="14"/>
  <c r="E68" i="14"/>
  <c r="E69" i="14"/>
  <c r="E70" i="14"/>
  <c r="E164" i="14"/>
  <c r="E42" i="14"/>
  <c r="E43" i="14"/>
  <c r="E170" i="14"/>
  <c r="E33" i="14"/>
  <c r="E310" i="14"/>
  <c r="E178" i="14"/>
  <c r="E276" i="14"/>
  <c r="E165" i="14"/>
  <c r="E103" i="14"/>
  <c r="E11" i="14"/>
  <c r="E34" i="14"/>
  <c r="E339" i="14"/>
  <c r="E342" i="14"/>
  <c r="E356" i="14"/>
  <c r="E357" i="14"/>
  <c r="E374" i="14"/>
  <c r="E30" i="14"/>
  <c r="E101" i="14"/>
  <c r="E29" i="14"/>
  <c r="E39" i="14"/>
  <c r="E40" i="14"/>
  <c r="E157" i="14"/>
  <c r="E217" i="14"/>
  <c r="E18" i="14"/>
  <c r="E19" i="14"/>
  <c r="E258" i="14"/>
  <c r="E163" i="14"/>
  <c r="E412" i="14"/>
  <c r="E421" i="14"/>
  <c r="E423" i="14"/>
  <c r="E395" i="14"/>
  <c r="E416" i="14"/>
  <c r="E413" i="14"/>
  <c r="E418" i="14"/>
  <c r="E426" i="14"/>
  <c r="E396" i="14"/>
  <c r="E420" i="14"/>
  <c r="E417" i="14"/>
  <c r="E398" i="14"/>
  <c r="E419" i="14"/>
  <c r="E414" i="14"/>
  <c r="E410" i="14"/>
  <c r="E415" i="14"/>
  <c r="E402" i="14"/>
  <c r="E411" i="14"/>
  <c r="E409" i="14"/>
  <c r="E427" i="14"/>
  <c r="E429" i="14"/>
  <c r="E432" i="14"/>
  <c r="E433" i="14"/>
  <c r="E435" i="14"/>
  <c r="E448" i="14"/>
  <c r="E449" i="14"/>
  <c r="E461" i="14"/>
  <c r="E462" i="14"/>
  <c r="E467" i="14"/>
  <c r="E91" i="14"/>
  <c r="E119" i="14"/>
  <c r="E471" i="14"/>
  <c r="E478" i="14"/>
  <c r="E479" i="14"/>
  <c r="E480" i="14"/>
  <c r="E481" i="14"/>
  <c r="E482" i="14"/>
  <c r="E486" i="14"/>
  <c r="E473" i="14"/>
  <c r="E475" i="14"/>
  <c r="E177" i="14"/>
  <c r="E171" i="14"/>
  <c r="E176" i="14"/>
  <c r="E175" i="14"/>
  <c r="E89" i="14"/>
  <c r="E173" i="14"/>
  <c r="E122" i="14"/>
  <c r="E496" i="14"/>
  <c r="E514" i="14"/>
  <c r="E489" i="14"/>
  <c r="E501" i="14"/>
  <c r="E505" i="14"/>
  <c r="E508" i="14"/>
  <c r="E498" i="14"/>
  <c r="E506" i="14"/>
  <c r="E491" i="14"/>
  <c r="E487" i="14"/>
  <c r="E510" i="14"/>
  <c r="E492" i="14"/>
  <c r="E493" i="14"/>
  <c r="E500" i="14"/>
  <c r="E495" i="14"/>
  <c r="E503" i="14"/>
  <c r="E490" i="14"/>
  <c r="E511" i="14"/>
  <c r="E507" i="14"/>
  <c r="E502" i="14"/>
  <c r="E512" i="14"/>
  <c r="E513" i="14"/>
  <c r="E509" i="14"/>
  <c r="E497" i="14"/>
  <c r="E494" i="14"/>
  <c r="E499" i="14"/>
  <c r="E504" i="14"/>
  <c r="E488" i="14"/>
  <c r="E120" i="14"/>
  <c r="E121" i="14"/>
  <c r="E123" i="14"/>
  <c r="E403" i="14"/>
  <c r="E404" i="14"/>
  <c r="E405" i="14"/>
  <c r="E406" i="14"/>
  <c r="E407" i="14"/>
  <c r="E408" i="14"/>
  <c r="E436" i="14"/>
  <c r="E438" i="14"/>
  <c r="E450" i="14"/>
  <c r="E453" i="14"/>
  <c r="E455" i="14"/>
  <c r="E456" i="14"/>
  <c r="E458" i="14"/>
  <c r="E459" i="14"/>
  <c r="E460" i="14"/>
  <c r="E465" i="14"/>
  <c r="E466" i="14"/>
  <c r="E468" i="14"/>
  <c r="E469" i="14"/>
  <c r="E470" i="14"/>
  <c r="E472" i="14"/>
  <c r="E474" i="14"/>
  <c r="E484" i="14"/>
  <c r="E515" i="14"/>
  <c r="E516" i="14"/>
  <c r="E517" i="14"/>
  <c r="E518" i="14"/>
  <c r="E519" i="14"/>
  <c r="E520" i="14"/>
  <c r="E521" i="14"/>
  <c r="E522" i="14"/>
  <c r="E523" i="14"/>
  <c r="E524" i="14"/>
  <c r="E525" i="14"/>
  <c r="E526" i="14"/>
  <c r="E529" i="14"/>
  <c r="E530" i="14"/>
  <c r="E531" i="14"/>
  <c r="E532" i="14"/>
  <c r="E533" i="14"/>
  <c r="E535" i="14"/>
  <c r="E554" i="14"/>
  <c r="E386" i="14"/>
  <c r="E454" i="14"/>
  <c r="E451" i="14"/>
  <c r="E380" i="14"/>
  <c r="E387" i="14"/>
  <c r="E542" i="14"/>
  <c r="E539" i="14"/>
  <c r="E552" i="14"/>
  <c r="E545" i="14"/>
  <c r="E555" i="14"/>
  <c r="E541" i="14"/>
  <c r="E551" i="14"/>
  <c r="E15" i="14"/>
  <c r="E548" i="14"/>
  <c r="E537" i="14"/>
  <c r="E536" i="14"/>
  <c r="E553" i="14"/>
  <c r="E550" i="14"/>
  <c r="E544" i="14"/>
  <c r="E543" i="14"/>
  <c r="E384" i="14"/>
  <c r="E379" i="14"/>
  <c r="E452" i="14"/>
  <c r="E464" i="14"/>
  <c r="E546" i="14"/>
  <c r="E538" i="14"/>
  <c r="E540" i="14"/>
  <c r="E549" i="14"/>
  <c r="E385" i="14"/>
  <c r="E434" i="14"/>
  <c r="E382" i="14"/>
  <c r="E394" i="14"/>
  <c r="E463" i="14"/>
  <c r="E547" i="14"/>
  <c r="E381" i="14"/>
  <c r="E437" i="14"/>
  <c r="E383" i="14"/>
  <c r="E388" i="14"/>
  <c r="E64" i="14"/>
  <c r="E221" i="14"/>
  <c r="E65" i="14"/>
  <c r="E66" i="14"/>
  <c r="E111" i="14"/>
  <c r="E378" i="14"/>
  <c r="E397" i="14"/>
  <c r="E399" i="14"/>
  <c r="E400" i="14"/>
  <c r="E401" i="14"/>
  <c r="E422" i="14"/>
  <c r="E424" i="14"/>
  <c r="E425" i="14"/>
  <c r="E428" i="14"/>
  <c r="E430" i="14"/>
  <c r="E431" i="14"/>
  <c r="E439" i="14"/>
  <c r="E440" i="14"/>
  <c r="E441" i="14"/>
  <c r="E442" i="14"/>
  <c r="E443" i="14"/>
  <c r="E444" i="14"/>
  <c r="E445" i="14"/>
  <c r="E446" i="14"/>
  <c r="E447" i="14"/>
  <c r="E476" i="14"/>
  <c r="E477" i="14"/>
  <c r="E483" i="14"/>
  <c r="E527" i="14"/>
  <c r="E528" i="14"/>
  <c r="E534" i="14"/>
  <c r="E563" i="14"/>
  <c r="E589" i="14"/>
  <c r="E564" i="14"/>
  <c r="E562" i="14"/>
  <c r="E593" i="14"/>
  <c r="E607" i="14"/>
  <c r="E601" i="14"/>
  <c r="E559" i="14"/>
  <c r="E556" i="14"/>
  <c r="E579" i="14"/>
  <c r="E561" i="14"/>
  <c r="E597" i="14"/>
  <c r="E566" i="14"/>
  <c r="E567" i="14"/>
  <c r="E570" i="14"/>
  <c r="E594" i="14"/>
  <c r="E602" i="14"/>
  <c r="E598" i="14"/>
  <c r="E595" i="14"/>
  <c r="E585" i="14"/>
  <c r="E604" i="14"/>
  <c r="E596" i="14"/>
  <c r="E583" i="14"/>
  <c r="E600" i="14"/>
  <c r="E577" i="14"/>
  <c r="E581" i="14"/>
  <c r="E565" i="14"/>
  <c r="E574" i="14"/>
  <c r="E558" i="14"/>
  <c r="E569" i="14"/>
  <c r="E588" i="14"/>
  <c r="E457" i="14"/>
  <c r="E591" i="14"/>
  <c r="E605" i="14"/>
  <c r="E584" i="14"/>
  <c r="E560" i="14"/>
  <c r="E586" i="14"/>
  <c r="E580" i="14"/>
  <c r="E557" i="14"/>
  <c r="E571" i="14"/>
  <c r="E572" i="14"/>
  <c r="E599" i="14"/>
  <c r="E592" i="14"/>
  <c r="E578" i="14"/>
  <c r="E603" i="14"/>
  <c r="E573" i="14"/>
  <c r="E575" i="14"/>
  <c r="E576" i="14"/>
  <c r="E582" i="14"/>
  <c r="E590" i="14"/>
  <c r="E568" i="14"/>
  <c r="E8" i="14"/>
  <c r="E587" i="14"/>
  <c r="E606" i="14"/>
  <c r="E485" i="14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G1201" i="1"/>
  <c r="H1201" i="1"/>
  <c r="I1201" i="1"/>
  <c r="S1201" i="1"/>
  <c r="R485" i="14"/>
  <c r="G1200" i="1"/>
  <c r="H1200" i="1"/>
  <c r="I1200" i="1"/>
  <c r="S1200" i="1"/>
  <c r="G1199" i="1"/>
  <c r="H1199" i="1"/>
  <c r="I1199" i="1"/>
  <c r="S1199" i="1"/>
  <c r="G1198" i="1"/>
  <c r="H1198" i="1"/>
  <c r="I1198" i="1"/>
  <c r="S1198" i="1"/>
  <c r="R606" i="14"/>
  <c r="R587" i="14"/>
  <c r="R8" i="14"/>
  <c r="R568" i="14"/>
  <c r="R582" i="14"/>
  <c r="R575" i="14"/>
  <c r="R576" i="14"/>
  <c r="R573" i="14"/>
  <c r="R603" i="14"/>
  <c r="R578" i="14"/>
  <c r="R599" i="14"/>
  <c r="R572" i="14"/>
  <c r="R571" i="14"/>
  <c r="R557" i="14"/>
  <c r="R580" i="14"/>
  <c r="R586" i="14"/>
  <c r="R584" i="14"/>
  <c r="R605" i="14"/>
  <c r="R569" i="14"/>
  <c r="R574" i="14"/>
  <c r="R565" i="14"/>
  <c r="R581" i="14"/>
  <c r="R577" i="14"/>
  <c r="R600" i="14"/>
  <c r="R583" i="14"/>
  <c r="R604" i="14"/>
  <c r="R585" i="14"/>
  <c r="R598" i="14"/>
  <c r="R602" i="14"/>
  <c r="R570" i="14"/>
  <c r="R567" i="14"/>
  <c r="R566" i="14"/>
  <c r="R561" i="14"/>
  <c r="R579" i="14"/>
  <c r="R601" i="14"/>
  <c r="R607" i="14"/>
  <c r="R562" i="14"/>
  <c r="R564" i="14"/>
  <c r="R563" i="14"/>
  <c r="G1197" i="1"/>
  <c r="H1197" i="1"/>
  <c r="I1197" i="1"/>
  <c r="G1196" i="1"/>
  <c r="H1196" i="1"/>
  <c r="I1196" i="1"/>
  <c r="S1196" i="1"/>
  <c r="G1195" i="1"/>
  <c r="H1195" i="1"/>
  <c r="I1195" i="1"/>
  <c r="S1195" i="1"/>
  <c r="G1194" i="1"/>
  <c r="H1194" i="1"/>
  <c r="I1194" i="1"/>
  <c r="S1194" i="1"/>
  <c r="G1193" i="1"/>
  <c r="H1193" i="1"/>
  <c r="I1193" i="1"/>
  <c r="S1193" i="1"/>
  <c r="G1192" i="1"/>
  <c r="H1192" i="1"/>
  <c r="I1192" i="1"/>
  <c r="S1192" i="1"/>
  <c r="G1191" i="1"/>
  <c r="H1191" i="1"/>
  <c r="I1191" i="1"/>
  <c r="S1191" i="1"/>
  <c r="G1190" i="1"/>
  <c r="H1190" i="1"/>
  <c r="I1190" i="1"/>
  <c r="S1190" i="1"/>
  <c r="G1189" i="1"/>
  <c r="I1189" i="1"/>
  <c r="S1189" i="1"/>
  <c r="G1188" i="1"/>
  <c r="H1188" i="1"/>
  <c r="I1188" i="1"/>
  <c r="S1188" i="1"/>
  <c r="G1187" i="1"/>
  <c r="H1187" i="1"/>
  <c r="I1187" i="1"/>
  <c r="S1187" i="1"/>
  <c r="G1186" i="1"/>
  <c r="H1186" i="1"/>
  <c r="I1186" i="1"/>
  <c r="S1186" i="1"/>
  <c r="G1185" i="1"/>
  <c r="H1185" i="1"/>
  <c r="I1185" i="1"/>
  <c r="S1185" i="1"/>
  <c r="G1184" i="1"/>
  <c r="H1184" i="1"/>
  <c r="I1184" i="1"/>
  <c r="S1184" i="1"/>
  <c r="G1183" i="1"/>
  <c r="H1183" i="1"/>
  <c r="I1183" i="1"/>
  <c r="S1183" i="1"/>
  <c r="G1182" i="1"/>
  <c r="H1182" i="1"/>
  <c r="I1182" i="1"/>
  <c r="S1182" i="1"/>
  <c r="G1181" i="1"/>
  <c r="H1181" i="1"/>
  <c r="I1181" i="1"/>
  <c r="S1181" i="1"/>
  <c r="G1180" i="1"/>
  <c r="H1180" i="1"/>
  <c r="I1180" i="1"/>
  <c r="S1180" i="1"/>
  <c r="G1179" i="1"/>
  <c r="H1179" i="1"/>
  <c r="I1179" i="1"/>
  <c r="G1178" i="1"/>
  <c r="H1178" i="1"/>
  <c r="I1178" i="1"/>
  <c r="S1178" i="1"/>
  <c r="G1177" i="1"/>
  <c r="H1177" i="1"/>
  <c r="I1177" i="1"/>
  <c r="S1177" i="1"/>
  <c r="G1176" i="1"/>
  <c r="H1176" i="1"/>
  <c r="I1176" i="1"/>
  <c r="S1176" i="1"/>
  <c r="G1175" i="1"/>
  <c r="H1175" i="1"/>
  <c r="I1175" i="1"/>
  <c r="S1175" i="1"/>
  <c r="G1174" i="1"/>
  <c r="H1174" i="1"/>
  <c r="I1174" i="1"/>
  <c r="S1174" i="1"/>
  <c r="G1173" i="1"/>
  <c r="H1173" i="1"/>
  <c r="I1173" i="1"/>
  <c r="S1173" i="1"/>
  <c r="G1172" i="1"/>
  <c r="H1172" i="1"/>
  <c r="I1172" i="1"/>
  <c r="S1172" i="1"/>
  <c r="G1171" i="1"/>
  <c r="H1171" i="1"/>
  <c r="I1171" i="1"/>
  <c r="S1171" i="1"/>
  <c r="G1170" i="1"/>
  <c r="H1170" i="1"/>
  <c r="I1170" i="1"/>
  <c r="S1170" i="1"/>
  <c r="G1169" i="1"/>
  <c r="H1169" i="1"/>
  <c r="I1169" i="1"/>
  <c r="S1169" i="1"/>
  <c r="G1168" i="1"/>
  <c r="H1168" i="1"/>
  <c r="I1168" i="1"/>
  <c r="S1168" i="1"/>
  <c r="R534" i="14"/>
  <c r="R528" i="14"/>
  <c r="R527" i="14"/>
  <c r="R483" i="14"/>
  <c r="G1167" i="1"/>
  <c r="H1167" i="1"/>
  <c r="I1167" i="1"/>
  <c r="S1167" i="1"/>
  <c r="R477" i="14"/>
  <c r="R476" i="14"/>
  <c r="R447" i="14"/>
  <c r="R446" i="14"/>
  <c r="R445" i="14"/>
  <c r="R444" i="14"/>
  <c r="R443" i="14"/>
  <c r="R442" i="14"/>
  <c r="R441" i="14"/>
  <c r="R440" i="14"/>
  <c r="R439" i="14"/>
  <c r="R431" i="14"/>
  <c r="R430" i="14"/>
  <c r="R428" i="14"/>
  <c r="R424" i="14"/>
  <c r="R422" i="14"/>
  <c r="R400" i="14"/>
  <c r="R397" i="14"/>
  <c r="R399" i="14"/>
  <c r="R378" i="14"/>
  <c r="R111" i="14"/>
  <c r="R66" i="14"/>
  <c r="R65" i="14"/>
  <c r="R221" i="14"/>
  <c r="R64" i="14"/>
  <c r="R388" i="14" l="1"/>
  <c r="R383" i="14"/>
  <c r="R437" i="14"/>
  <c r="R381" i="14"/>
  <c r="R463" i="14"/>
  <c r="R394" i="14"/>
  <c r="R382" i="14"/>
  <c r="R434" i="14"/>
  <c r="R385" i="14"/>
  <c r="R538" i="14"/>
  <c r="R464" i="14"/>
  <c r="R452" i="14"/>
  <c r="R379" i="14"/>
  <c r="R384" i="14"/>
  <c r="R553" i="14"/>
  <c r="R537" i="14"/>
  <c r="R15" i="14"/>
  <c r="R555" i="14"/>
  <c r="R387" i="14"/>
  <c r="R451" i="14"/>
  <c r="R380" i="14"/>
  <c r="R454" i="14"/>
  <c r="R386" i="14"/>
  <c r="G1166" i="1"/>
  <c r="H1166" i="1"/>
  <c r="I1166" i="1"/>
  <c r="S1166" i="1"/>
  <c r="G1165" i="1"/>
  <c r="H1165" i="1"/>
  <c r="I1165" i="1"/>
  <c r="S1165" i="1"/>
  <c r="G1164" i="1"/>
  <c r="H1164" i="1"/>
  <c r="I1164" i="1"/>
  <c r="S1164" i="1"/>
  <c r="G1163" i="1"/>
  <c r="H1163" i="1"/>
  <c r="I1163" i="1"/>
  <c r="S1163" i="1"/>
  <c r="G1162" i="1"/>
  <c r="H1162" i="1"/>
  <c r="I1162" i="1"/>
  <c r="S1162" i="1"/>
  <c r="G1161" i="1"/>
  <c r="H1161" i="1"/>
  <c r="I1161" i="1"/>
  <c r="S1161" i="1"/>
  <c r="G1160" i="1"/>
  <c r="H1160" i="1"/>
  <c r="I1160" i="1"/>
  <c r="S1160" i="1"/>
  <c r="G1159" i="1"/>
  <c r="H1159" i="1"/>
  <c r="I1159" i="1"/>
  <c r="S1159" i="1"/>
  <c r="G1158" i="1"/>
  <c r="H1158" i="1"/>
  <c r="I1158" i="1"/>
  <c r="G1157" i="1"/>
  <c r="H1157" i="1"/>
  <c r="I1157" i="1"/>
  <c r="S1157" i="1"/>
  <c r="G1156" i="1"/>
  <c r="H1156" i="1"/>
  <c r="I1156" i="1"/>
  <c r="S1156" i="1"/>
  <c r="G1155" i="1"/>
  <c r="H1155" i="1"/>
  <c r="I1155" i="1"/>
  <c r="S1155" i="1"/>
  <c r="G1154" i="1"/>
  <c r="H1154" i="1"/>
  <c r="I1154" i="1"/>
  <c r="S1154" i="1"/>
  <c r="G1153" i="1"/>
  <c r="H1153" i="1"/>
  <c r="I1153" i="1"/>
  <c r="S1153" i="1"/>
  <c r="G1152" i="1"/>
  <c r="H1152" i="1"/>
  <c r="I1152" i="1"/>
  <c r="S1152" i="1"/>
  <c r="G1151" i="1"/>
  <c r="H1151" i="1"/>
  <c r="I1151" i="1"/>
  <c r="G1150" i="1"/>
  <c r="H1150" i="1"/>
  <c r="I1150" i="1"/>
  <c r="S1150" i="1"/>
  <c r="G1149" i="1"/>
  <c r="H1149" i="1"/>
  <c r="I1149" i="1"/>
  <c r="S1149" i="1"/>
  <c r="G1148" i="1"/>
  <c r="H1148" i="1"/>
  <c r="I1148" i="1"/>
  <c r="S1148" i="1"/>
  <c r="G1147" i="1"/>
  <c r="H1147" i="1"/>
  <c r="I1147" i="1"/>
  <c r="S1147" i="1"/>
  <c r="G1146" i="1"/>
  <c r="H1146" i="1"/>
  <c r="I1146" i="1"/>
  <c r="S1146" i="1"/>
  <c r="G1145" i="1"/>
  <c r="H1145" i="1"/>
  <c r="I1145" i="1"/>
  <c r="S1145" i="1"/>
  <c r="G1144" i="1"/>
  <c r="H1144" i="1"/>
  <c r="I1144" i="1"/>
  <c r="S1144" i="1"/>
  <c r="G1143" i="1"/>
  <c r="H1143" i="1"/>
  <c r="I1143" i="1"/>
  <c r="S1143" i="1"/>
  <c r="R554" i="14"/>
  <c r="R120" i="14" l="1"/>
  <c r="R121" i="14"/>
  <c r="R123" i="14"/>
  <c r="R403" i="14"/>
  <c r="R404" i="14"/>
  <c r="R405" i="14"/>
  <c r="R406" i="14"/>
  <c r="R407" i="14"/>
  <c r="R408" i="14"/>
  <c r="R436" i="14"/>
  <c r="R438" i="14"/>
  <c r="R450" i="14"/>
  <c r="R453" i="14"/>
  <c r="R455" i="14"/>
  <c r="R456" i="14"/>
  <c r="R459" i="14"/>
  <c r="R460" i="14"/>
  <c r="R465" i="14"/>
  <c r="R466" i="14"/>
  <c r="R468" i="14"/>
  <c r="R469" i="14"/>
  <c r="R470" i="14"/>
  <c r="R472" i="14"/>
  <c r="R474" i="14"/>
  <c r="R484" i="14"/>
  <c r="R515" i="14"/>
  <c r="R516" i="14"/>
  <c r="R519" i="14"/>
  <c r="R520" i="14"/>
  <c r="R521" i="14"/>
  <c r="R523" i="14"/>
  <c r="R524" i="14"/>
  <c r="R525" i="14"/>
  <c r="R526" i="14"/>
  <c r="R529" i="14"/>
  <c r="R530" i="14"/>
  <c r="R531" i="14"/>
  <c r="R532" i="14"/>
  <c r="R533" i="14"/>
  <c r="R535" i="14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35" i="1"/>
  <c r="S1136" i="1"/>
  <c r="S1137" i="1"/>
  <c r="S1139" i="1"/>
  <c r="S1140" i="1"/>
  <c r="S1141" i="1"/>
  <c r="S1142" i="1"/>
  <c r="G1103" i="1"/>
  <c r="H1103" i="1"/>
  <c r="I1103" i="1"/>
  <c r="S1103" i="1"/>
  <c r="K35" i="3"/>
  <c r="I35" i="3"/>
  <c r="H35" i="3"/>
  <c r="G1101" i="1"/>
  <c r="G1102" i="1"/>
  <c r="H1101" i="1"/>
  <c r="H1102" i="1"/>
  <c r="I1101" i="1"/>
  <c r="I1102" i="1"/>
  <c r="S1101" i="1"/>
  <c r="S1102" i="1"/>
  <c r="D2296" i="30" a="1"/>
  <c r="D2296" i="30" s="1"/>
  <c r="D2288" i="30" a="1"/>
  <c r="D2288" i="30" s="1"/>
  <c r="D2112" i="30" a="1"/>
  <c r="D2112" i="30" s="1"/>
  <c r="D2085" i="30" a="1"/>
  <c r="D2085" i="30" s="1"/>
  <c r="D1724" i="30" a="1"/>
  <c r="D1724" i="30" s="1"/>
  <c r="D1110" i="30" a="1"/>
  <c r="D1110" i="30" s="1"/>
  <c r="D1090" i="30" a="1"/>
  <c r="D1090" i="30" s="1"/>
  <c r="D895" i="30" a="1"/>
  <c r="D895" i="30" s="1"/>
  <c r="D542" i="30" a="1"/>
  <c r="D542" i="30" s="1"/>
  <c r="D477" i="30" a="1"/>
  <c r="D477" i="30" s="1"/>
  <c r="D334" i="30" a="1"/>
  <c r="D334" i="30" s="1"/>
  <c r="D311" i="30" a="1"/>
  <c r="D311" i="30" s="1"/>
  <c r="D45" i="30" a="1"/>
  <c r="D45" i="30" s="1"/>
  <c r="S1100" i="1"/>
  <c r="S1098" i="1"/>
  <c r="I1100" i="1"/>
  <c r="I1099" i="1"/>
  <c r="I1098" i="1"/>
  <c r="H1100" i="1"/>
  <c r="H1098" i="1"/>
  <c r="G1100" i="1"/>
  <c r="G1099" i="1"/>
  <c r="G1098" i="1"/>
  <c r="R488" i="14"/>
  <c r="R504" i="14"/>
  <c r="R499" i="14"/>
  <c r="R494" i="14"/>
  <c r="R497" i="14"/>
  <c r="R509" i="14"/>
  <c r="R513" i="14"/>
  <c r="R512" i="14"/>
  <c r="R502" i="14"/>
  <c r="R507" i="14"/>
  <c r="R511" i="14"/>
  <c r="R490" i="14"/>
  <c r="R503" i="14"/>
  <c r="R495" i="14"/>
  <c r="R500" i="14"/>
  <c r="R493" i="14"/>
  <c r="R492" i="14"/>
  <c r="R510" i="14"/>
  <c r="R487" i="14"/>
  <c r="R491" i="14"/>
  <c r="R506" i="14"/>
  <c r="R498" i="14"/>
  <c r="R508" i="14"/>
  <c r="R505" i="14"/>
  <c r="R501" i="14"/>
  <c r="R489" i="14"/>
  <c r="R514" i="14"/>
  <c r="R496" i="14"/>
  <c r="R122" i="14"/>
  <c r="R173" i="14"/>
  <c r="R89" i="14"/>
  <c r="R175" i="14"/>
  <c r="R176" i="14"/>
  <c r="R171" i="14"/>
  <c r="R177" i="14"/>
  <c r="R475" i="14"/>
  <c r="R473" i="14"/>
  <c r="R482" i="14"/>
  <c r="R481" i="14"/>
  <c r="R480" i="14"/>
  <c r="R479" i="14"/>
  <c r="R478" i="14"/>
  <c r="R471" i="14"/>
  <c r="G1097" i="1"/>
  <c r="H1097" i="1"/>
  <c r="I1097" i="1"/>
  <c r="S1097" i="1"/>
  <c r="G1096" i="1"/>
  <c r="H1096" i="1"/>
  <c r="I1096" i="1"/>
  <c r="S1096" i="1"/>
  <c r="G1095" i="1"/>
  <c r="H1095" i="1"/>
  <c r="I1095" i="1"/>
  <c r="S1095" i="1"/>
  <c r="G1094" i="1"/>
  <c r="H1094" i="1"/>
  <c r="I1094" i="1"/>
  <c r="S1094" i="1"/>
  <c r="G1093" i="1"/>
  <c r="H1093" i="1"/>
  <c r="I1093" i="1"/>
  <c r="S1093" i="1"/>
  <c r="G1092" i="1"/>
  <c r="H1092" i="1"/>
  <c r="I1092" i="1"/>
  <c r="S1092" i="1"/>
  <c r="G1091" i="1"/>
  <c r="H1091" i="1"/>
  <c r="I1091" i="1"/>
  <c r="S1091" i="1"/>
  <c r="G1090" i="1"/>
  <c r="H1090" i="1"/>
  <c r="I1090" i="1"/>
  <c r="S1090" i="1"/>
  <c r="G1089" i="1"/>
  <c r="H1089" i="1"/>
  <c r="I1089" i="1"/>
  <c r="S1089" i="1"/>
  <c r="G1088" i="1"/>
  <c r="H1088" i="1"/>
  <c r="I1088" i="1"/>
  <c r="S1088" i="1"/>
  <c r="G1087" i="1"/>
  <c r="H1087" i="1"/>
  <c r="I1087" i="1"/>
  <c r="S1087" i="1"/>
  <c r="G1086" i="1"/>
  <c r="H1086" i="1"/>
  <c r="I1086" i="1"/>
  <c r="S1086" i="1"/>
  <c r="G1085" i="1"/>
  <c r="H1085" i="1"/>
  <c r="I1085" i="1"/>
  <c r="S1085" i="1"/>
  <c r="G1084" i="1"/>
  <c r="H1084" i="1"/>
  <c r="I1084" i="1"/>
  <c r="S1084" i="1"/>
  <c r="G1083" i="1"/>
  <c r="H1083" i="1"/>
  <c r="I1083" i="1"/>
  <c r="S1083" i="1"/>
  <c r="G1082" i="1"/>
  <c r="H1082" i="1"/>
  <c r="I1082" i="1"/>
  <c r="S1082" i="1"/>
  <c r="G1081" i="1"/>
  <c r="H1081" i="1"/>
  <c r="I1081" i="1"/>
  <c r="S1081" i="1"/>
  <c r="G1080" i="1"/>
  <c r="H1080" i="1"/>
  <c r="I1080" i="1"/>
  <c r="S1080" i="1"/>
  <c r="G1079" i="1"/>
  <c r="H1079" i="1"/>
  <c r="I1079" i="1"/>
  <c r="S1079" i="1"/>
  <c r="G1078" i="1"/>
  <c r="H1078" i="1"/>
  <c r="I1078" i="1"/>
  <c r="S1078" i="1"/>
  <c r="G1077" i="1"/>
  <c r="H1077" i="1"/>
  <c r="I1077" i="1"/>
  <c r="G1076" i="1"/>
  <c r="H1076" i="1"/>
  <c r="I1076" i="1"/>
  <c r="S1076" i="1"/>
  <c r="G1075" i="1"/>
  <c r="H1075" i="1"/>
  <c r="I1075" i="1"/>
  <c r="S1075" i="1"/>
  <c r="G35" i="1"/>
  <c r="H35" i="1"/>
  <c r="I35" i="1"/>
  <c r="S35" i="1"/>
  <c r="G1070" i="1"/>
  <c r="G1071" i="1"/>
  <c r="G1072" i="1"/>
  <c r="G1073" i="1"/>
  <c r="G1074" i="1"/>
  <c r="H1070" i="1"/>
  <c r="H1071" i="1"/>
  <c r="H1072" i="1"/>
  <c r="H1073" i="1"/>
  <c r="H1074" i="1"/>
  <c r="I1070" i="1"/>
  <c r="I1071" i="1"/>
  <c r="I1072" i="1"/>
  <c r="I1073" i="1"/>
  <c r="I1074" i="1"/>
  <c r="S1070" i="1"/>
  <c r="S1071" i="1"/>
  <c r="S1072" i="1"/>
  <c r="S1073" i="1"/>
  <c r="S1074" i="1"/>
  <c r="G1069" i="1"/>
  <c r="H1069" i="1"/>
  <c r="I1069" i="1"/>
  <c r="S1069" i="1"/>
  <c r="C21" i="12"/>
  <c r="C39" i="12"/>
  <c r="D26" i="12"/>
  <c r="D19" i="12"/>
  <c r="R119" i="14"/>
  <c r="R91" i="14"/>
  <c r="R467" i="14"/>
  <c r="R462" i="14"/>
  <c r="R461" i="14"/>
  <c r="R449" i="14"/>
  <c r="R448" i="14"/>
  <c r="R435" i="14"/>
  <c r="R433" i="14"/>
  <c r="R432" i="14"/>
  <c r="R429" i="14"/>
  <c r="G1068" i="1"/>
  <c r="H1068" i="1"/>
  <c r="I1068" i="1"/>
  <c r="G1067" i="1"/>
  <c r="H1067" i="1"/>
  <c r="I1067" i="1"/>
  <c r="G1066" i="1"/>
  <c r="H1066" i="1"/>
  <c r="I1066" i="1"/>
  <c r="G1065" i="1"/>
  <c r="H1065" i="1"/>
  <c r="I1065" i="1"/>
  <c r="S1065" i="1"/>
  <c r="G1064" i="1"/>
  <c r="H1064" i="1"/>
  <c r="I1064" i="1"/>
  <c r="S1064" i="1"/>
  <c r="G1063" i="1"/>
  <c r="H1063" i="1"/>
  <c r="I1063" i="1"/>
  <c r="S1063" i="1"/>
  <c r="G1062" i="1"/>
  <c r="H1062" i="1"/>
  <c r="I1062" i="1"/>
  <c r="S1062" i="1"/>
  <c r="G1061" i="1"/>
  <c r="H1061" i="1"/>
  <c r="I1061" i="1"/>
  <c r="S1061" i="1"/>
  <c r="G1060" i="1"/>
  <c r="H1060" i="1"/>
  <c r="I1060" i="1"/>
  <c r="S1060" i="1"/>
  <c r="G1059" i="1"/>
  <c r="H1059" i="1"/>
  <c r="I1059" i="1"/>
  <c r="S1059" i="1"/>
  <c r="G1058" i="1"/>
  <c r="H1058" i="1"/>
  <c r="I1058" i="1"/>
  <c r="G1057" i="1"/>
  <c r="H1057" i="1"/>
  <c r="I1057" i="1"/>
  <c r="S1057" i="1"/>
  <c r="R409" i="14"/>
  <c r="R411" i="14"/>
  <c r="R402" i="14"/>
  <c r="R415" i="14"/>
  <c r="R410" i="14"/>
  <c r="R414" i="14"/>
  <c r="R398" i="14"/>
  <c r="R396" i="14"/>
  <c r="R413" i="14"/>
  <c r="R416" i="14"/>
  <c r="R395" i="14"/>
  <c r="R423" i="14"/>
  <c r="R412" i="14"/>
  <c r="G1056" i="1"/>
  <c r="H1056" i="1"/>
  <c r="I1056" i="1"/>
  <c r="S1056" i="1"/>
  <c r="G1055" i="1"/>
  <c r="H1055" i="1"/>
  <c r="I1055" i="1"/>
  <c r="G1054" i="1"/>
  <c r="H1054" i="1"/>
  <c r="I1054" i="1"/>
  <c r="S1054" i="1"/>
  <c r="G360" i="1"/>
  <c r="H360" i="1"/>
  <c r="I360" i="1"/>
  <c r="S360" i="1"/>
  <c r="R392" i="14"/>
  <c r="R17" i="14"/>
  <c r="R391" i="14"/>
  <c r="R390" i="14"/>
  <c r="R389" i="14"/>
  <c r="R163" i="14"/>
  <c r="G359" i="1"/>
  <c r="H359" i="1"/>
  <c r="I359" i="1"/>
  <c r="G1053" i="1"/>
  <c r="H1053" i="1"/>
  <c r="I1053" i="1"/>
  <c r="G1052" i="1"/>
  <c r="H1052" i="1"/>
  <c r="I1052" i="1"/>
  <c r="G1051" i="1"/>
  <c r="H1051" i="1"/>
  <c r="I1051" i="1"/>
  <c r="S1051" i="1"/>
  <c r="G1050" i="1"/>
  <c r="H1050" i="1"/>
  <c r="I1050" i="1"/>
  <c r="G1049" i="1"/>
  <c r="H1049" i="1"/>
  <c r="I1049" i="1"/>
  <c r="S1049" i="1"/>
  <c r="G358" i="1"/>
  <c r="H358" i="1"/>
  <c r="I358" i="1"/>
  <c r="G1048" i="1"/>
  <c r="H1048" i="1"/>
  <c r="I1048" i="1"/>
  <c r="S1048" i="1"/>
  <c r="G1047" i="1"/>
  <c r="H1047" i="1"/>
  <c r="I1047" i="1"/>
  <c r="S1047" i="1"/>
  <c r="G1046" i="1"/>
  <c r="H1046" i="1"/>
  <c r="I1046" i="1"/>
  <c r="S1046" i="1"/>
  <c r="G357" i="1"/>
  <c r="H357" i="1"/>
  <c r="I357" i="1"/>
  <c r="G1045" i="1"/>
  <c r="H1045" i="1"/>
  <c r="I1045" i="1"/>
  <c r="S1045" i="1"/>
  <c r="G356" i="1"/>
  <c r="H356" i="1"/>
  <c r="I356" i="1"/>
  <c r="G1044" i="1"/>
  <c r="H1044" i="1"/>
  <c r="I1044" i="1"/>
  <c r="S1044" i="1"/>
  <c r="G1043" i="1"/>
  <c r="H1043" i="1"/>
  <c r="I1043" i="1"/>
  <c r="S1043" i="1"/>
  <c r="G355" i="1"/>
  <c r="H355" i="1"/>
  <c r="I355" i="1"/>
  <c r="G354" i="1"/>
  <c r="H354" i="1"/>
  <c r="I354" i="1"/>
  <c r="G1042" i="1"/>
  <c r="H1042" i="1"/>
  <c r="I1042" i="1"/>
  <c r="S1042" i="1"/>
  <c r="G1041" i="1"/>
  <c r="H1041" i="1"/>
  <c r="I1041" i="1"/>
  <c r="S1041" i="1"/>
  <c r="G1040" i="1"/>
  <c r="H1040" i="1"/>
  <c r="I1040" i="1"/>
  <c r="S1040" i="1"/>
  <c r="G1039" i="1"/>
  <c r="H1039" i="1"/>
  <c r="I1039" i="1"/>
  <c r="S1039" i="1"/>
  <c r="G1038" i="1"/>
  <c r="H1038" i="1"/>
  <c r="I1038" i="1"/>
  <c r="S1038" i="1"/>
  <c r="G353" i="1"/>
  <c r="H353" i="1"/>
  <c r="I353" i="1"/>
  <c r="G1037" i="1"/>
  <c r="H1037" i="1"/>
  <c r="I1037" i="1"/>
  <c r="S1037" i="1"/>
  <c r="R103" i="14"/>
  <c r="C2499" i="28"/>
  <c r="C2498" i="28"/>
  <c r="C2497" i="28"/>
  <c r="C2496" i="28"/>
  <c r="C2495" i="28"/>
  <c r="C2494" i="28"/>
  <c r="C2493" i="28"/>
  <c r="C2492" i="28"/>
  <c r="C2491" i="28"/>
  <c r="C2490" i="28"/>
  <c r="C2489" i="28"/>
  <c r="C2488" i="28"/>
  <c r="C2487" i="28"/>
  <c r="C2486" i="28"/>
  <c r="C2485" i="28"/>
  <c r="C2484" i="28"/>
  <c r="C2483" i="28"/>
  <c r="C2482" i="28"/>
  <c r="C2481" i="28"/>
  <c r="C2480" i="28"/>
  <c r="C2479" i="28"/>
  <c r="C2478" i="28"/>
  <c r="C2477" i="28"/>
  <c r="C2476" i="28"/>
  <c r="C2475" i="28"/>
  <c r="C2474" i="28"/>
  <c r="C2473" i="28"/>
  <c r="C2472" i="28"/>
  <c r="C2471" i="28"/>
  <c r="C2470" i="28"/>
  <c r="C2469" i="28"/>
  <c r="C2468" i="28"/>
  <c r="C2467" i="28"/>
  <c r="C2466" i="28"/>
  <c r="C2465" i="28"/>
  <c r="C2464" i="28"/>
  <c r="C2463" i="28"/>
  <c r="C2462" i="28"/>
  <c r="C2461" i="28"/>
  <c r="C2460" i="28"/>
  <c r="C2459" i="28"/>
  <c r="C2458" i="28"/>
  <c r="C2457" i="28"/>
  <c r="C2456" i="28"/>
  <c r="C2455" i="28"/>
  <c r="C2454" i="28"/>
  <c r="C2453" i="28"/>
  <c r="C2452" i="28"/>
  <c r="C2451" i="28"/>
  <c r="C2450" i="28"/>
  <c r="C2449" i="28"/>
  <c r="C2448" i="28"/>
  <c r="C2447" i="28"/>
  <c r="C2446" i="28"/>
  <c r="C2445" i="28"/>
  <c r="C2444" i="28"/>
  <c r="C2443" i="28"/>
  <c r="C2442" i="28"/>
  <c r="C2441" i="28"/>
  <c r="C2440" i="28"/>
  <c r="C2439" i="28"/>
  <c r="C2438" i="28"/>
  <c r="C2437" i="28"/>
  <c r="C2436" i="28"/>
  <c r="C2435" i="28"/>
  <c r="C2434" i="28"/>
  <c r="C2433" i="28"/>
  <c r="C2432" i="28"/>
  <c r="C2431" i="28"/>
  <c r="C2430" i="28"/>
  <c r="C2429" i="28"/>
  <c r="C2428" i="28"/>
  <c r="C2427" i="28"/>
  <c r="C2426" i="28"/>
  <c r="C2425" i="28"/>
  <c r="C2424" i="28"/>
  <c r="C2423" i="28"/>
  <c r="C2422" i="28"/>
  <c r="C2421" i="28"/>
  <c r="C2420" i="28"/>
  <c r="C2419" i="28"/>
  <c r="C2418" i="28"/>
  <c r="C2417" i="28"/>
  <c r="C2416" i="28"/>
  <c r="C2415" i="28"/>
  <c r="C2414" i="28"/>
  <c r="C2413" i="28"/>
  <c r="C2412" i="28"/>
  <c r="C2411" i="28"/>
  <c r="C2410" i="28"/>
  <c r="C2409" i="28"/>
  <c r="C2408" i="28"/>
  <c r="C2407" i="28"/>
  <c r="C2406" i="28"/>
  <c r="C2405" i="28"/>
  <c r="C2404" i="28"/>
  <c r="C2403" i="28"/>
  <c r="C2402" i="28"/>
  <c r="C2401" i="28"/>
  <c r="C2400" i="28"/>
  <c r="C2399" i="28"/>
  <c r="C2398" i="28"/>
  <c r="C2397" i="28"/>
  <c r="C2396" i="28"/>
  <c r="C2395" i="28"/>
  <c r="C2394" i="28"/>
  <c r="C2393" i="28"/>
  <c r="C2392" i="28"/>
  <c r="C2391" i="28"/>
  <c r="C2390" i="28"/>
  <c r="C2389" i="28"/>
  <c r="C2388" i="28"/>
  <c r="C2387" i="28"/>
  <c r="C2386" i="28"/>
  <c r="C2385" i="28"/>
  <c r="C2384" i="28"/>
  <c r="C2383" i="28"/>
  <c r="C2382" i="28"/>
  <c r="C2381" i="28"/>
  <c r="C2380" i="28"/>
  <c r="C2379" i="28"/>
  <c r="C2378" i="28"/>
  <c r="C2377" i="28"/>
  <c r="C2376" i="28"/>
  <c r="C2375" i="28"/>
  <c r="C2374" i="28"/>
  <c r="C2373" i="28"/>
  <c r="C2372" i="28"/>
  <c r="C2371" i="28"/>
  <c r="C2370" i="28"/>
  <c r="C2369" i="28"/>
  <c r="C2368" i="28"/>
  <c r="C2367" i="28"/>
  <c r="C2366" i="28"/>
  <c r="C2365" i="28"/>
  <c r="C2364" i="28"/>
  <c r="C2363" i="28"/>
  <c r="C2362" i="28"/>
  <c r="C2361" i="28"/>
  <c r="C2360" i="28"/>
  <c r="C2359" i="28"/>
  <c r="C2358" i="28"/>
  <c r="C2357" i="28"/>
  <c r="C2356" i="28"/>
  <c r="C2355" i="28"/>
  <c r="C2354" i="28"/>
  <c r="C2353" i="28"/>
  <c r="C2352" i="28"/>
  <c r="C2351" i="28"/>
  <c r="C2350" i="28"/>
  <c r="C2349" i="28"/>
  <c r="C2348" i="28"/>
  <c r="C2347" i="28"/>
  <c r="C2346" i="28"/>
  <c r="C2345" i="28"/>
  <c r="C2344" i="28"/>
  <c r="C2343" i="28"/>
  <c r="C2342" i="28"/>
  <c r="C2341" i="28"/>
  <c r="C2340" i="28"/>
  <c r="C2339" i="28"/>
  <c r="C2338" i="28"/>
  <c r="C2337" i="28"/>
  <c r="C2336" i="28"/>
  <c r="C2335" i="28"/>
  <c r="C2334" i="28"/>
  <c r="C2333" i="28"/>
  <c r="C2332" i="28"/>
  <c r="C2331" i="28"/>
  <c r="C2330" i="28"/>
  <c r="C2329" i="28"/>
  <c r="C2328" i="28"/>
  <c r="C2327" i="28"/>
  <c r="C2326" i="28"/>
  <c r="C2325" i="28"/>
  <c r="C2324" i="28"/>
  <c r="C2323" i="28"/>
  <c r="C2322" i="28"/>
  <c r="C2321" i="28"/>
  <c r="C2320" i="28"/>
  <c r="C2319" i="28"/>
  <c r="C2318" i="28"/>
  <c r="C2317" i="28"/>
  <c r="C2316" i="28"/>
  <c r="C2315" i="28"/>
  <c r="C2314" i="28"/>
  <c r="C2313" i="28"/>
  <c r="C2312" i="28"/>
  <c r="C2311" i="28"/>
  <c r="C2310" i="28"/>
  <c r="C2309" i="28"/>
  <c r="C2308" i="28"/>
  <c r="C2307" i="28"/>
  <c r="C2306" i="28"/>
  <c r="C2305" i="28"/>
  <c r="C2304" i="28"/>
  <c r="C2303" i="28"/>
  <c r="C2302" i="28"/>
  <c r="C2301" i="28"/>
  <c r="C2300" i="28"/>
  <c r="C2299" i="28"/>
  <c r="C2298" i="28"/>
  <c r="C2297" i="28"/>
  <c r="C2296" i="28"/>
  <c r="C2295" i="28"/>
  <c r="C2294" i="28"/>
  <c r="C2293" i="28"/>
  <c r="C2292" i="28"/>
  <c r="C2291" i="28"/>
  <c r="C2290" i="28"/>
  <c r="C2289" i="28"/>
  <c r="C2288" i="28"/>
  <c r="C2287" i="28"/>
  <c r="C2286" i="28"/>
  <c r="C2285" i="28"/>
  <c r="C2284" i="28"/>
  <c r="C2283" i="28"/>
  <c r="C2282" i="28"/>
  <c r="C2281" i="28"/>
  <c r="C2280" i="28"/>
  <c r="C2279" i="28"/>
  <c r="C2278" i="28"/>
  <c r="C2277" i="28"/>
  <c r="C2276" i="28"/>
  <c r="C2275" i="28"/>
  <c r="C2274" i="28"/>
  <c r="C2273" i="28"/>
  <c r="C2272" i="28"/>
  <c r="C2271" i="28"/>
  <c r="C2270" i="28"/>
  <c r="C2269" i="28"/>
  <c r="C2268" i="28"/>
  <c r="C2267" i="28"/>
  <c r="C2266" i="28"/>
  <c r="C2265" i="28"/>
  <c r="C2264" i="28"/>
  <c r="C2263" i="28"/>
  <c r="C2262" i="28"/>
  <c r="C2261" i="28"/>
  <c r="C2260" i="28"/>
  <c r="C2259" i="28"/>
  <c r="C2258" i="28"/>
  <c r="C2257" i="28"/>
  <c r="C2256" i="28"/>
  <c r="C2255" i="28"/>
  <c r="C2254" i="28"/>
  <c r="C2253" i="28"/>
  <c r="C2252" i="28"/>
  <c r="C2251" i="28"/>
  <c r="C2250" i="28"/>
  <c r="C2249" i="28"/>
  <c r="C2248" i="28"/>
  <c r="C2247" i="28"/>
  <c r="C2246" i="28"/>
  <c r="C2245" i="28"/>
  <c r="C2244" i="28"/>
  <c r="C2243" i="28"/>
  <c r="C2242" i="28"/>
  <c r="C2241" i="28"/>
  <c r="C2240" i="28"/>
  <c r="C2239" i="28"/>
  <c r="C2238" i="28"/>
  <c r="C2237" i="28"/>
  <c r="C2236" i="28"/>
  <c r="C2235" i="28"/>
  <c r="C2234" i="28"/>
  <c r="C2233" i="28"/>
  <c r="C2232" i="28"/>
  <c r="C2231" i="28"/>
  <c r="C2230" i="28"/>
  <c r="C2229" i="28"/>
  <c r="C2228" i="28"/>
  <c r="C2227" i="28"/>
  <c r="C2226" i="28"/>
  <c r="C2225" i="28"/>
  <c r="C2224" i="28"/>
  <c r="C2223" i="28"/>
  <c r="C2222" i="28"/>
  <c r="C2221" i="28"/>
  <c r="C2220" i="28"/>
  <c r="C2219" i="28"/>
  <c r="C2218" i="28"/>
  <c r="C2217" i="28"/>
  <c r="C2216" i="28"/>
  <c r="C2215" i="28"/>
  <c r="C2214" i="28"/>
  <c r="C2213" i="28"/>
  <c r="C2212" i="28"/>
  <c r="C2211" i="28"/>
  <c r="C2210" i="28"/>
  <c r="C2209" i="28"/>
  <c r="C2208" i="28"/>
  <c r="C2207" i="28"/>
  <c r="C2206" i="28"/>
  <c r="C2205" i="28"/>
  <c r="C2204" i="28"/>
  <c r="C2203" i="28"/>
  <c r="C2202" i="28"/>
  <c r="C2201" i="28"/>
  <c r="C2200" i="28"/>
  <c r="C2199" i="28"/>
  <c r="C2198" i="28"/>
  <c r="C2197" i="28"/>
  <c r="C2196" i="28"/>
  <c r="C2195" i="28"/>
  <c r="C2194" i="28"/>
  <c r="C2193" i="28"/>
  <c r="C2192" i="28"/>
  <c r="C2191" i="28"/>
  <c r="C2190" i="28"/>
  <c r="C2189" i="28"/>
  <c r="C2188" i="28"/>
  <c r="C2187" i="28"/>
  <c r="C2186" i="28"/>
  <c r="C2185" i="28"/>
  <c r="C2184" i="28"/>
  <c r="C2183" i="28"/>
  <c r="C2182" i="28"/>
  <c r="C2181" i="28"/>
  <c r="C2180" i="28"/>
  <c r="C2179" i="28"/>
  <c r="C2178" i="28"/>
  <c r="C2177" i="28"/>
  <c r="C2176" i="28"/>
  <c r="C2175" i="28"/>
  <c r="C2174" i="28"/>
  <c r="C2173" i="28"/>
  <c r="C2172" i="28"/>
  <c r="C2171" i="28"/>
  <c r="C2170" i="28"/>
  <c r="C2169" i="28"/>
  <c r="C2168" i="28"/>
  <c r="C2167" i="28"/>
  <c r="C2166" i="28"/>
  <c r="C2165" i="28"/>
  <c r="C2164" i="28"/>
  <c r="C2163" i="28"/>
  <c r="C2162" i="28"/>
  <c r="C2161" i="28"/>
  <c r="C2160" i="28"/>
  <c r="C2159" i="28"/>
  <c r="C2158" i="28"/>
  <c r="C2157" i="28"/>
  <c r="C2156" i="28"/>
  <c r="C2155" i="28"/>
  <c r="C2154" i="28"/>
  <c r="C2153" i="28"/>
  <c r="C2152" i="28"/>
  <c r="C2151" i="28"/>
  <c r="C2150" i="28"/>
  <c r="C2149" i="28"/>
  <c r="C2148" i="28"/>
  <c r="C2147" i="28"/>
  <c r="C2146" i="28"/>
  <c r="C2145" i="28"/>
  <c r="C2144" i="28"/>
  <c r="C2143" i="28"/>
  <c r="C2142" i="28"/>
  <c r="C2141" i="28"/>
  <c r="C2140" i="28"/>
  <c r="C2139" i="28"/>
  <c r="C2138" i="28"/>
  <c r="C2137" i="28"/>
  <c r="C2136" i="28"/>
  <c r="C2135" i="28"/>
  <c r="C2134" i="28"/>
  <c r="C2133" i="28"/>
  <c r="C2132" i="28"/>
  <c r="C2131" i="28"/>
  <c r="C2130" i="28"/>
  <c r="C2129" i="28"/>
  <c r="C2128" i="28"/>
  <c r="C2127" i="28"/>
  <c r="C2126" i="28"/>
  <c r="C2125" i="28"/>
  <c r="C2124" i="28"/>
  <c r="C2123" i="28"/>
  <c r="C2122" i="28"/>
  <c r="C2121" i="28"/>
  <c r="C2120" i="28"/>
  <c r="C2119" i="28"/>
  <c r="C2118" i="28"/>
  <c r="C2117" i="28"/>
  <c r="C2116" i="28"/>
  <c r="C2115" i="28"/>
  <c r="C2114" i="28"/>
  <c r="C2113" i="28"/>
  <c r="C2112" i="28"/>
  <c r="C2111" i="28"/>
  <c r="C2110" i="28"/>
  <c r="C2109" i="28"/>
  <c r="C2108" i="28"/>
  <c r="C2107" i="28"/>
  <c r="C2106" i="28"/>
  <c r="C2105" i="28"/>
  <c r="C2104" i="28"/>
  <c r="C2103" i="28"/>
  <c r="C2102" i="28"/>
  <c r="C2101" i="28"/>
  <c r="C2100" i="28"/>
  <c r="C2099" i="28"/>
  <c r="C2098" i="28"/>
  <c r="C2097" i="28"/>
  <c r="C2096" i="28"/>
  <c r="C2095" i="28"/>
  <c r="C2094" i="28"/>
  <c r="C2093" i="28"/>
  <c r="C2092" i="28"/>
  <c r="C2091" i="28"/>
  <c r="C2090" i="28"/>
  <c r="C2089" i="28"/>
  <c r="C2088" i="28"/>
  <c r="C2087" i="28"/>
  <c r="C2086" i="28"/>
  <c r="C2085" i="28"/>
  <c r="C2084" i="28"/>
  <c r="C2083" i="28"/>
  <c r="C2082" i="28"/>
  <c r="C2081" i="28"/>
  <c r="C2080" i="28"/>
  <c r="C2079" i="28"/>
  <c r="C2078" i="28"/>
  <c r="C2077" i="28"/>
  <c r="C2076" i="28"/>
  <c r="C2075" i="28"/>
  <c r="C2074" i="28"/>
  <c r="C2073" i="28"/>
  <c r="C2072" i="28"/>
  <c r="C2071" i="28"/>
  <c r="C2070" i="28"/>
  <c r="C2069" i="28"/>
  <c r="C2068" i="28"/>
  <c r="C2067" i="28"/>
  <c r="C2066" i="28"/>
  <c r="C2065" i="28"/>
  <c r="C2064" i="28"/>
  <c r="C2063" i="28"/>
  <c r="C2062" i="28"/>
  <c r="C2061" i="28"/>
  <c r="C2060" i="28"/>
  <c r="C2059" i="28"/>
  <c r="C2058" i="28"/>
  <c r="C2057" i="28"/>
  <c r="C2056" i="28"/>
  <c r="C2055" i="28"/>
  <c r="C2054" i="28"/>
  <c r="C2053" i="28"/>
  <c r="C2052" i="28"/>
  <c r="C2051" i="28"/>
  <c r="C2050" i="28"/>
  <c r="C2049" i="28"/>
  <c r="C2048" i="28"/>
  <c r="C2047" i="28"/>
  <c r="C2046" i="28"/>
  <c r="C2045" i="28"/>
  <c r="C2044" i="28"/>
  <c r="C2043" i="28"/>
  <c r="C2042" i="28"/>
  <c r="C2041" i="28"/>
  <c r="C2040" i="28"/>
  <c r="C2039" i="28"/>
  <c r="C2038" i="28"/>
  <c r="C2037" i="28"/>
  <c r="C2036" i="28"/>
  <c r="C2035" i="28"/>
  <c r="C2034" i="28"/>
  <c r="C2033" i="28"/>
  <c r="C2032" i="28"/>
  <c r="C2031" i="28"/>
  <c r="C2030" i="28"/>
  <c r="C2029" i="28"/>
  <c r="C2028" i="28"/>
  <c r="C2027" i="28"/>
  <c r="C2026" i="28"/>
  <c r="C2025" i="28"/>
  <c r="C2024" i="28"/>
  <c r="C2023" i="28"/>
  <c r="C2022" i="28"/>
  <c r="C2021" i="28"/>
  <c r="C2020" i="28"/>
  <c r="C2019" i="28"/>
  <c r="C2018" i="28"/>
  <c r="C2017" i="28"/>
  <c r="C2016" i="28"/>
  <c r="C2015" i="28"/>
  <c r="C2014" i="28"/>
  <c r="C2013" i="28"/>
  <c r="C2012" i="28"/>
  <c r="C2011" i="28"/>
  <c r="C2010" i="28"/>
  <c r="C2009" i="28"/>
  <c r="C2008" i="28"/>
  <c r="C2007" i="28"/>
  <c r="C2006" i="28"/>
  <c r="C2005" i="28"/>
  <c r="C2004" i="28"/>
  <c r="C2003" i="28"/>
  <c r="C2002" i="28"/>
  <c r="C2001" i="28"/>
  <c r="C2000" i="28"/>
  <c r="C1999" i="28"/>
  <c r="C1998" i="28"/>
  <c r="C1997" i="28"/>
  <c r="C1996" i="28"/>
  <c r="C1995" i="28"/>
  <c r="C1994" i="28"/>
  <c r="C1993" i="28"/>
  <c r="C1992" i="28"/>
  <c r="C1991" i="28"/>
  <c r="C1990" i="28"/>
  <c r="C1989" i="28"/>
  <c r="C1988" i="28"/>
  <c r="C1987" i="28"/>
  <c r="C1986" i="28"/>
  <c r="C1985" i="28"/>
  <c r="C1984" i="28"/>
  <c r="C1983" i="28"/>
  <c r="C1982" i="28"/>
  <c r="C1981" i="28"/>
  <c r="C1980" i="28"/>
  <c r="C1979" i="28"/>
  <c r="C1978" i="28"/>
  <c r="C1977" i="28"/>
  <c r="C1976" i="28"/>
  <c r="C1975" i="28"/>
  <c r="C1974" i="28"/>
  <c r="C1973" i="28"/>
  <c r="C1972" i="28"/>
  <c r="C1971" i="28"/>
  <c r="C1970" i="28"/>
  <c r="C1969" i="28"/>
  <c r="C1968" i="28"/>
  <c r="C1967" i="28"/>
  <c r="C1966" i="28"/>
  <c r="C1965" i="28"/>
  <c r="C1964" i="28"/>
  <c r="C1963" i="28"/>
  <c r="C1962" i="28"/>
  <c r="C1961" i="28"/>
  <c r="C1960" i="28"/>
  <c r="C1959" i="28"/>
  <c r="C1958" i="28"/>
  <c r="C1957" i="28"/>
  <c r="C1956" i="28"/>
  <c r="C1955" i="28"/>
  <c r="C1954" i="28"/>
  <c r="C1953" i="28"/>
  <c r="C1952" i="28"/>
  <c r="C1951" i="28"/>
  <c r="C1950" i="28"/>
  <c r="C1949" i="28"/>
  <c r="C1948" i="28"/>
  <c r="C1947" i="28"/>
  <c r="C1946" i="28"/>
  <c r="C1945" i="28"/>
  <c r="C1944" i="28"/>
  <c r="C1943" i="28"/>
  <c r="C1942" i="28"/>
  <c r="C1941" i="28"/>
  <c r="C1940" i="28"/>
  <c r="C1939" i="28"/>
  <c r="C1938" i="28"/>
  <c r="C1937" i="28"/>
  <c r="C1936" i="28"/>
  <c r="C1935" i="28"/>
  <c r="C1934" i="28"/>
  <c r="C1933" i="28"/>
  <c r="C1932" i="28"/>
  <c r="C1931" i="28"/>
  <c r="C1930" i="28"/>
  <c r="C1929" i="28"/>
  <c r="C1928" i="28"/>
  <c r="C1927" i="28"/>
  <c r="C1926" i="28"/>
  <c r="C1925" i="28"/>
  <c r="C1924" i="28"/>
  <c r="C1923" i="28"/>
  <c r="C1922" i="28"/>
  <c r="C1921" i="28"/>
  <c r="C1920" i="28"/>
  <c r="C1919" i="28"/>
  <c r="C1918" i="28"/>
  <c r="C1917" i="28"/>
  <c r="C1916" i="28"/>
  <c r="C1915" i="28"/>
  <c r="C1914" i="28"/>
  <c r="C1913" i="28"/>
  <c r="C1912" i="28"/>
  <c r="C1911" i="28"/>
  <c r="C1910" i="28"/>
  <c r="C1909" i="28"/>
  <c r="C1908" i="28"/>
  <c r="C1907" i="28"/>
  <c r="C1906" i="28"/>
  <c r="C1905" i="28"/>
  <c r="C1904" i="28"/>
  <c r="C1903" i="28"/>
  <c r="C1902" i="28"/>
  <c r="C1901" i="28"/>
  <c r="C1900" i="28"/>
  <c r="C1899" i="28"/>
  <c r="C1898" i="28"/>
  <c r="C1897" i="28"/>
  <c r="C1896" i="28"/>
  <c r="C1895" i="28"/>
  <c r="C1894" i="28"/>
  <c r="C1893" i="28"/>
  <c r="C1892" i="28"/>
  <c r="C1891" i="28"/>
  <c r="C1890" i="28"/>
  <c r="C1889" i="28"/>
  <c r="C1888" i="28"/>
  <c r="C1887" i="28"/>
  <c r="C1886" i="28"/>
  <c r="C1885" i="28"/>
  <c r="C1884" i="28"/>
  <c r="C1883" i="28"/>
  <c r="C1882" i="28"/>
  <c r="C1881" i="28"/>
  <c r="C1880" i="28"/>
  <c r="C1879" i="28"/>
  <c r="C1878" i="28"/>
  <c r="C1877" i="28"/>
  <c r="C1876" i="28"/>
  <c r="C1875" i="28"/>
  <c r="C1874" i="28"/>
  <c r="C1873" i="28"/>
  <c r="C1872" i="28"/>
  <c r="C1871" i="28"/>
  <c r="C1870" i="28"/>
  <c r="C1869" i="28"/>
  <c r="C1868" i="28"/>
  <c r="C1867" i="28"/>
  <c r="C1866" i="28"/>
  <c r="C1865" i="28"/>
  <c r="C1864" i="28"/>
  <c r="C1863" i="28"/>
  <c r="C1862" i="28"/>
  <c r="C1861" i="28"/>
  <c r="C1860" i="28"/>
  <c r="C1859" i="28"/>
  <c r="C1858" i="28"/>
  <c r="C1857" i="28"/>
  <c r="C1856" i="28"/>
  <c r="C1855" i="28"/>
  <c r="C1854" i="28"/>
  <c r="C1853" i="28"/>
  <c r="C1852" i="28"/>
  <c r="C1851" i="28"/>
  <c r="C1850" i="28"/>
  <c r="C1849" i="28"/>
  <c r="C1848" i="28"/>
  <c r="C1847" i="28"/>
  <c r="C1846" i="28"/>
  <c r="C1845" i="28"/>
  <c r="C1844" i="28"/>
  <c r="C1843" i="28"/>
  <c r="C1842" i="28"/>
  <c r="C1841" i="28"/>
  <c r="C1840" i="28"/>
  <c r="C1839" i="28"/>
  <c r="C1838" i="28"/>
  <c r="C1837" i="28"/>
  <c r="C1836" i="28"/>
  <c r="C1835" i="28"/>
  <c r="C1834" i="28"/>
  <c r="C1833" i="28"/>
  <c r="C1832" i="28"/>
  <c r="C1831" i="28"/>
  <c r="C1830" i="28"/>
  <c r="C1829" i="28"/>
  <c r="C1828" i="28"/>
  <c r="C1827" i="28"/>
  <c r="C1826" i="28"/>
  <c r="C1825" i="28"/>
  <c r="C1824" i="28"/>
  <c r="C1823" i="28"/>
  <c r="C1822" i="28"/>
  <c r="C1821" i="28"/>
  <c r="C1820" i="28"/>
  <c r="C1819" i="28"/>
  <c r="C1818" i="28"/>
  <c r="C1817" i="28"/>
  <c r="C1816" i="28"/>
  <c r="C1815" i="28"/>
  <c r="C1814" i="28"/>
  <c r="C1813" i="28"/>
  <c r="C1812" i="28"/>
  <c r="C1811" i="28"/>
  <c r="C1810" i="28"/>
  <c r="C1809" i="28"/>
  <c r="C1808" i="28"/>
  <c r="C1807" i="28"/>
  <c r="C1806" i="28"/>
  <c r="C1805" i="28"/>
  <c r="C1804" i="28"/>
  <c r="C1803" i="28"/>
  <c r="C1802" i="28"/>
  <c r="C1801" i="28"/>
  <c r="C1800" i="28"/>
  <c r="C1799" i="28"/>
  <c r="C1798" i="28"/>
  <c r="C1797" i="28"/>
  <c r="C1796" i="28"/>
  <c r="C1795" i="28"/>
  <c r="C1794" i="28"/>
  <c r="C1793" i="28"/>
  <c r="C1792" i="28"/>
  <c r="C1791" i="28"/>
  <c r="C1790" i="28"/>
  <c r="C1789" i="28"/>
  <c r="C1788" i="28"/>
  <c r="C1787" i="28"/>
  <c r="C1786" i="28"/>
  <c r="C1785" i="28"/>
  <c r="C1784" i="28"/>
  <c r="C1783" i="28"/>
  <c r="C1782" i="28"/>
  <c r="C1781" i="28"/>
  <c r="C1780" i="28"/>
  <c r="C1779" i="28"/>
  <c r="C1778" i="28"/>
  <c r="C1777" i="28"/>
  <c r="C1776" i="28"/>
  <c r="C1775" i="28"/>
  <c r="C1774" i="28"/>
  <c r="C1773" i="28"/>
  <c r="C1772" i="28"/>
  <c r="C1771" i="28"/>
  <c r="C1770" i="28"/>
  <c r="C1769" i="28"/>
  <c r="C1768" i="28"/>
  <c r="C1767" i="28"/>
  <c r="C1766" i="28"/>
  <c r="C1765" i="28"/>
  <c r="C1764" i="28"/>
  <c r="C1763" i="28"/>
  <c r="C1762" i="28"/>
  <c r="C1761" i="28"/>
  <c r="C1760" i="28"/>
  <c r="C1759" i="28"/>
  <c r="C1758" i="28"/>
  <c r="C1757" i="28"/>
  <c r="C1756" i="28"/>
  <c r="C1755" i="28"/>
  <c r="C1754" i="28"/>
  <c r="C1753" i="28"/>
  <c r="C1752" i="28"/>
  <c r="C1751" i="28"/>
  <c r="C1750" i="28"/>
  <c r="C1749" i="28"/>
  <c r="C1748" i="28"/>
  <c r="C1747" i="28"/>
  <c r="C1746" i="28"/>
  <c r="C1745" i="28"/>
  <c r="C1744" i="28"/>
  <c r="C1743" i="28"/>
  <c r="C1742" i="28"/>
  <c r="C1741" i="28"/>
  <c r="C1740" i="28"/>
  <c r="C1739" i="28"/>
  <c r="C1738" i="28"/>
  <c r="C1737" i="28"/>
  <c r="C1736" i="28"/>
  <c r="C1735" i="28"/>
  <c r="C1734" i="28"/>
  <c r="C1733" i="28"/>
  <c r="C1732" i="28"/>
  <c r="C1731" i="28"/>
  <c r="C1730" i="28"/>
  <c r="C1729" i="28"/>
  <c r="C1728" i="28"/>
  <c r="C1727" i="28"/>
  <c r="C1726" i="28"/>
  <c r="C1725" i="28"/>
  <c r="C1724" i="28"/>
  <c r="C1723" i="28"/>
  <c r="C1722" i="28"/>
  <c r="C1721" i="28"/>
  <c r="C1720" i="28"/>
  <c r="C1719" i="28"/>
  <c r="C1718" i="28"/>
  <c r="C1717" i="28"/>
  <c r="C1716" i="28"/>
  <c r="C1715" i="28"/>
  <c r="C1714" i="28"/>
  <c r="C1713" i="28"/>
  <c r="C1712" i="28"/>
  <c r="C1711" i="28"/>
  <c r="C1710" i="28"/>
  <c r="C1709" i="28"/>
  <c r="C1708" i="28"/>
  <c r="C1707" i="28"/>
  <c r="C1706" i="28"/>
  <c r="C1705" i="28"/>
  <c r="C1704" i="28"/>
  <c r="C1703" i="28"/>
  <c r="C1702" i="28"/>
  <c r="C1701" i="28"/>
  <c r="C1700" i="28"/>
  <c r="C1699" i="28"/>
  <c r="C1698" i="28"/>
  <c r="C1697" i="28"/>
  <c r="C1696" i="28"/>
  <c r="C1695" i="28"/>
  <c r="C1694" i="28"/>
  <c r="C1693" i="28"/>
  <c r="C1692" i="28"/>
  <c r="C1691" i="28"/>
  <c r="C1690" i="28"/>
  <c r="C1689" i="28"/>
  <c r="C1688" i="28"/>
  <c r="C1687" i="28"/>
  <c r="C1686" i="28"/>
  <c r="C1685" i="28"/>
  <c r="C1684" i="28"/>
  <c r="C1683" i="28"/>
  <c r="C1682" i="28"/>
  <c r="C1681" i="28"/>
  <c r="C1680" i="28"/>
  <c r="C1679" i="28"/>
  <c r="C1678" i="28"/>
  <c r="C1677" i="28"/>
  <c r="C1676" i="28"/>
  <c r="C1675" i="28"/>
  <c r="C1674" i="28"/>
  <c r="C1673" i="28"/>
  <c r="C1672" i="28"/>
  <c r="C1671" i="28"/>
  <c r="C1670" i="28"/>
  <c r="C1669" i="28"/>
  <c r="C1668" i="28"/>
  <c r="C1667" i="28"/>
  <c r="C1666" i="28"/>
  <c r="C1665" i="28"/>
  <c r="C1664" i="28"/>
  <c r="C1663" i="28"/>
  <c r="C1662" i="28"/>
  <c r="C1661" i="28"/>
  <c r="C1660" i="28"/>
  <c r="C1659" i="28"/>
  <c r="C1658" i="28"/>
  <c r="C1657" i="28"/>
  <c r="C1656" i="28"/>
  <c r="C1655" i="28"/>
  <c r="C1654" i="28"/>
  <c r="C1653" i="28"/>
  <c r="C1652" i="28"/>
  <c r="C1651" i="28"/>
  <c r="C1650" i="28"/>
  <c r="C1649" i="28"/>
  <c r="C1648" i="28"/>
  <c r="C1647" i="28"/>
  <c r="C1646" i="28"/>
  <c r="C1645" i="28"/>
  <c r="C1644" i="28"/>
  <c r="C1643" i="28"/>
  <c r="C1642" i="28"/>
  <c r="C1641" i="28"/>
  <c r="C1640" i="28"/>
  <c r="C1639" i="28"/>
  <c r="C1638" i="28"/>
  <c r="C1637" i="28"/>
  <c r="C1636" i="28"/>
  <c r="C1635" i="28"/>
  <c r="C1634" i="28"/>
  <c r="C1633" i="28"/>
  <c r="C1632" i="28"/>
  <c r="C1631" i="28"/>
  <c r="C1630" i="28"/>
  <c r="C1629" i="28"/>
  <c r="C1628" i="28"/>
  <c r="C1627" i="28"/>
  <c r="C1626" i="28"/>
  <c r="C1625" i="28"/>
  <c r="C1624" i="28"/>
  <c r="C1623" i="28"/>
  <c r="C1622" i="28"/>
  <c r="C1621" i="28"/>
  <c r="C1620" i="28"/>
  <c r="C1619" i="28"/>
  <c r="C1618" i="28"/>
  <c r="C1617" i="28"/>
  <c r="C1616" i="28"/>
  <c r="C1615" i="28"/>
  <c r="C1614" i="28"/>
  <c r="C1613" i="28"/>
  <c r="C1612" i="28"/>
  <c r="C1611" i="28"/>
  <c r="C1610" i="28"/>
  <c r="C1609" i="28"/>
  <c r="C1608" i="28"/>
  <c r="C1607" i="28"/>
  <c r="C1606" i="28"/>
  <c r="C1605" i="28"/>
  <c r="C1604" i="28"/>
  <c r="C1603" i="28"/>
  <c r="C1602" i="28"/>
  <c r="C1601" i="28"/>
  <c r="C1600" i="28"/>
  <c r="C1599" i="28"/>
  <c r="C1598" i="28"/>
  <c r="C1597" i="28"/>
  <c r="C1596" i="28"/>
  <c r="C1595" i="28"/>
  <c r="C1594" i="28"/>
  <c r="C1593" i="28"/>
  <c r="C1592" i="28"/>
  <c r="C1591" i="28"/>
  <c r="C1590" i="28"/>
  <c r="C1589" i="28"/>
  <c r="C1588" i="28"/>
  <c r="C1587" i="28"/>
  <c r="C1586" i="28"/>
  <c r="C1585" i="28"/>
  <c r="C1584" i="28"/>
  <c r="C1583" i="28"/>
  <c r="C1582" i="28"/>
  <c r="C1581" i="28"/>
  <c r="C1580" i="28"/>
  <c r="C1579" i="28"/>
  <c r="C1578" i="28"/>
  <c r="C1577" i="28"/>
  <c r="C1576" i="28"/>
  <c r="C1575" i="28"/>
  <c r="C1574" i="28"/>
  <c r="C1573" i="28"/>
  <c r="C1572" i="28"/>
  <c r="C1571" i="28"/>
  <c r="C1570" i="28"/>
  <c r="C1569" i="28"/>
  <c r="C1568" i="28"/>
  <c r="C1567" i="28"/>
  <c r="C1566" i="28"/>
  <c r="C1565" i="28"/>
  <c r="C1564" i="28"/>
  <c r="C1563" i="28"/>
  <c r="C1562" i="28"/>
  <c r="C1561" i="28"/>
  <c r="C1560" i="28"/>
  <c r="C1559" i="28"/>
  <c r="C1558" i="28"/>
  <c r="C1557" i="28"/>
  <c r="C1556" i="28"/>
  <c r="C1555" i="28"/>
  <c r="C1554" i="28"/>
  <c r="C1553" i="28"/>
  <c r="C1552" i="28"/>
  <c r="C1551" i="28"/>
  <c r="C1550" i="28"/>
  <c r="C1549" i="28"/>
  <c r="C1548" i="28"/>
  <c r="C1547" i="28"/>
  <c r="C1546" i="28"/>
  <c r="C1545" i="28"/>
  <c r="C1544" i="28"/>
  <c r="C1543" i="28"/>
  <c r="C1542" i="28"/>
  <c r="C1541" i="28"/>
  <c r="C1540" i="28"/>
  <c r="C1539" i="28"/>
  <c r="C1538" i="28"/>
  <c r="C1537" i="28"/>
  <c r="C1536" i="28"/>
  <c r="C1535" i="28"/>
  <c r="C1534" i="28"/>
  <c r="C1533" i="28"/>
  <c r="C1532" i="28"/>
  <c r="C1531" i="28"/>
  <c r="C1530" i="28"/>
  <c r="C1529" i="28"/>
  <c r="C1528" i="28"/>
  <c r="C1527" i="28"/>
  <c r="C1526" i="28"/>
  <c r="C1525" i="28"/>
  <c r="C1524" i="28"/>
  <c r="C1523" i="28"/>
  <c r="C1522" i="28"/>
  <c r="C1521" i="28"/>
  <c r="C1520" i="28"/>
  <c r="C1519" i="28"/>
  <c r="C1518" i="28"/>
  <c r="C1517" i="28"/>
  <c r="C1516" i="28"/>
  <c r="C1515" i="28"/>
  <c r="C1514" i="28"/>
  <c r="C1513" i="28"/>
  <c r="C1512" i="28"/>
  <c r="C1511" i="28"/>
  <c r="C1510" i="28"/>
  <c r="C1509" i="28"/>
  <c r="C1508" i="28"/>
  <c r="C1507" i="28"/>
  <c r="C1506" i="28"/>
  <c r="C1505" i="28"/>
  <c r="C1504" i="28"/>
  <c r="C1503" i="28"/>
  <c r="C1502" i="28"/>
  <c r="C1501" i="28"/>
  <c r="C1500" i="28"/>
  <c r="C1499" i="28"/>
  <c r="C1498" i="28"/>
  <c r="C1497" i="28"/>
  <c r="C1496" i="28"/>
  <c r="C1495" i="28"/>
  <c r="C1494" i="28"/>
  <c r="C1493" i="28"/>
  <c r="C1492" i="28"/>
  <c r="C1491" i="28"/>
  <c r="C1490" i="28"/>
  <c r="C1489" i="28"/>
  <c r="C1488" i="28"/>
  <c r="C1487" i="28"/>
  <c r="C1486" i="28"/>
  <c r="C1485" i="28"/>
  <c r="C1484" i="28"/>
  <c r="C1483" i="28"/>
  <c r="C1482" i="28"/>
  <c r="C1481" i="28"/>
  <c r="C1480" i="28"/>
  <c r="C1479" i="28"/>
  <c r="C1478" i="28"/>
  <c r="C1477" i="28"/>
  <c r="C1476" i="28"/>
  <c r="C1475" i="28"/>
  <c r="C1474" i="28"/>
  <c r="C1473" i="28"/>
  <c r="C1472" i="28"/>
  <c r="C1471" i="28"/>
  <c r="C1470" i="28"/>
  <c r="C1469" i="28"/>
  <c r="C1468" i="28"/>
  <c r="C1467" i="28"/>
  <c r="C1466" i="28"/>
  <c r="C1465" i="28"/>
  <c r="C1464" i="28"/>
  <c r="C1463" i="28"/>
  <c r="C1462" i="28"/>
  <c r="C1461" i="28"/>
  <c r="C1460" i="28"/>
  <c r="C1459" i="28"/>
  <c r="C1458" i="28"/>
  <c r="C1457" i="28"/>
  <c r="C1456" i="28"/>
  <c r="C1455" i="28"/>
  <c r="C1454" i="28"/>
  <c r="C1453" i="28"/>
  <c r="C1452" i="28"/>
  <c r="C1451" i="28"/>
  <c r="C1450" i="28"/>
  <c r="C1449" i="28"/>
  <c r="C1448" i="28"/>
  <c r="C1447" i="28"/>
  <c r="C1446" i="28"/>
  <c r="C1445" i="28"/>
  <c r="C1444" i="28"/>
  <c r="C1443" i="28"/>
  <c r="C1442" i="28"/>
  <c r="C1441" i="28"/>
  <c r="C1440" i="28"/>
  <c r="C1439" i="28"/>
  <c r="C1438" i="28"/>
  <c r="C1437" i="28"/>
  <c r="C1436" i="28"/>
  <c r="C1435" i="28"/>
  <c r="C1434" i="28"/>
  <c r="C1433" i="28"/>
  <c r="C1432" i="28"/>
  <c r="C1431" i="28"/>
  <c r="C1430" i="28"/>
  <c r="C1429" i="28"/>
  <c r="C1428" i="28"/>
  <c r="C1427" i="28"/>
  <c r="C1426" i="28"/>
  <c r="C1425" i="28"/>
  <c r="C1424" i="28"/>
  <c r="C1423" i="28"/>
  <c r="C1422" i="28"/>
  <c r="C1421" i="28"/>
  <c r="C1420" i="28"/>
  <c r="C1419" i="28"/>
  <c r="C1418" i="28"/>
  <c r="C1417" i="28"/>
  <c r="C1416" i="28"/>
  <c r="C1415" i="28"/>
  <c r="C1414" i="28"/>
  <c r="C1413" i="28"/>
  <c r="C1412" i="28"/>
  <c r="C1411" i="28"/>
  <c r="C1410" i="28"/>
  <c r="C1409" i="28"/>
  <c r="C1408" i="28"/>
  <c r="C1407" i="28"/>
  <c r="C1406" i="28"/>
  <c r="C1405" i="28"/>
  <c r="C1404" i="28"/>
  <c r="C1403" i="28"/>
  <c r="C1402" i="28"/>
  <c r="C1401" i="28"/>
  <c r="C1400" i="28"/>
  <c r="C1399" i="28"/>
  <c r="C1398" i="28"/>
  <c r="C1397" i="28"/>
  <c r="C1396" i="28"/>
  <c r="C1395" i="28"/>
  <c r="C1394" i="28"/>
  <c r="C1393" i="28"/>
  <c r="C1392" i="28"/>
  <c r="C1391" i="28"/>
  <c r="C1390" i="28"/>
  <c r="C1389" i="28"/>
  <c r="C1388" i="28"/>
  <c r="C1387" i="28"/>
  <c r="C1386" i="28"/>
  <c r="C1385" i="28"/>
  <c r="C1384" i="28"/>
  <c r="C1383" i="28"/>
  <c r="C1382" i="28"/>
  <c r="C1381" i="28"/>
  <c r="C1380" i="28"/>
  <c r="C1379" i="28"/>
  <c r="C1378" i="28"/>
  <c r="C1377" i="28"/>
  <c r="C1376" i="28"/>
  <c r="C1375" i="28"/>
  <c r="C1374" i="28"/>
  <c r="C1373" i="28"/>
  <c r="C1372" i="28"/>
  <c r="C1371" i="28"/>
  <c r="C1370" i="28"/>
  <c r="C1369" i="28"/>
  <c r="C1368" i="28"/>
  <c r="C1367" i="28"/>
  <c r="C1366" i="28"/>
  <c r="C1365" i="28"/>
  <c r="C1364" i="28"/>
  <c r="C1363" i="28"/>
  <c r="C1362" i="28"/>
  <c r="C1361" i="28"/>
  <c r="C1360" i="28"/>
  <c r="C1359" i="28"/>
  <c r="C1358" i="28"/>
  <c r="C1357" i="28"/>
  <c r="C1356" i="28"/>
  <c r="C1355" i="28"/>
  <c r="C1354" i="28"/>
  <c r="C1353" i="28"/>
  <c r="C1352" i="28"/>
  <c r="C1351" i="28"/>
  <c r="C1350" i="28"/>
  <c r="C1349" i="28"/>
  <c r="C1348" i="28"/>
  <c r="C1347" i="28"/>
  <c r="C1346" i="28"/>
  <c r="C1345" i="28"/>
  <c r="C1344" i="28"/>
  <c r="C1343" i="28"/>
  <c r="C1342" i="28"/>
  <c r="C1341" i="28"/>
  <c r="C1340" i="28"/>
  <c r="C1339" i="28"/>
  <c r="C1338" i="28"/>
  <c r="C1337" i="28"/>
  <c r="C1336" i="28"/>
  <c r="C1335" i="28"/>
  <c r="C1334" i="28"/>
  <c r="C1333" i="28"/>
  <c r="C1332" i="28"/>
  <c r="C1331" i="28"/>
  <c r="C1330" i="28"/>
  <c r="C1329" i="28"/>
  <c r="C1328" i="28"/>
  <c r="C1327" i="28"/>
  <c r="C1326" i="28"/>
  <c r="C1325" i="28"/>
  <c r="C1324" i="28"/>
  <c r="C1323" i="28"/>
  <c r="C1322" i="28"/>
  <c r="C1321" i="28"/>
  <c r="C1320" i="28"/>
  <c r="C1319" i="28"/>
  <c r="C1318" i="28"/>
  <c r="C1317" i="28"/>
  <c r="C1316" i="28"/>
  <c r="C1315" i="28"/>
  <c r="C1314" i="28"/>
  <c r="C1313" i="28"/>
  <c r="C1312" i="28"/>
  <c r="C1311" i="28"/>
  <c r="C1310" i="28"/>
  <c r="C1309" i="28"/>
  <c r="C1308" i="28"/>
  <c r="C1307" i="28"/>
  <c r="C1306" i="28"/>
  <c r="C1305" i="28"/>
  <c r="C1304" i="28"/>
  <c r="C1303" i="28"/>
  <c r="C1302" i="28"/>
  <c r="C1301" i="28"/>
  <c r="C1300" i="28"/>
  <c r="C1299" i="28"/>
  <c r="C1298" i="28"/>
  <c r="C1297" i="28"/>
  <c r="C1296" i="28"/>
  <c r="C1295" i="28"/>
  <c r="C1294" i="28"/>
  <c r="C1293" i="28"/>
  <c r="C1292" i="28"/>
  <c r="C1291" i="28"/>
  <c r="C1290" i="28"/>
  <c r="C1289" i="28"/>
  <c r="C1288" i="28"/>
  <c r="C1287" i="28"/>
  <c r="C1286" i="28"/>
  <c r="C1285" i="28"/>
  <c r="C1284" i="28"/>
  <c r="C1283" i="28"/>
  <c r="C1282" i="28"/>
  <c r="C1281" i="28"/>
  <c r="C1280" i="28"/>
  <c r="C1279" i="28"/>
  <c r="C1278" i="28"/>
  <c r="C1277" i="28"/>
  <c r="C1276" i="28"/>
  <c r="C1275" i="28"/>
  <c r="C1274" i="28"/>
  <c r="C1273" i="28"/>
  <c r="C1272" i="28"/>
  <c r="C1271" i="28"/>
  <c r="C1270" i="28"/>
  <c r="C1269" i="28"/>
  <c r="C1268" i="28"/>
  <c r="C1267" i="28"/>
  <c r="C1266" i="28"/>
  <c r="C1265" i="28"/>
  <c r="C1264" i="28"/>
  <c r="C1263" i="28"/>
  <c r="C1262" i="28"/>
  <c r="C1261" i="28"/>
  <c r="C1260" i="28"/>
  <c r="C1259" i="28"/>
  <c r="C1258" i="28"/>
  <c r="C1257" i="28"/>
  <c r="C1256" i="28"/>
  <c r="C1255" i="28"/>
  <c r="C1254" i="28"/>
  <c r="C1253" i="28"/>
  <c r="C1252" i="28"/>
  <c r="C1251" i="28"/>
  <c r="C1250" i="28"/>
  <c r="C1249" i="28"/>
  <c r="C1248" i="28"/>
  <c r="C1247" i="28"/>
  <c r="C1246" i="28"/>
  <c r="C1245" i="28"/>
  <c r="C1244" i="28"/>
  <c r="C1243" i="28"/>
  <c r="C1242" i="28"/>
  <c r="C1241" i="28"/>
  <c r="C1240" i="28"/>
  <c r="C1239" i="28"/>
  <c r="C1238" i="28"/>
  <c r="C1237" i="28"/>
  <c r="C1236" i="28"/>
  <c r="C1235" i="28"/>
  <c r="C1234" i="28"/>
  <c r="C1233" i="28"/>
  <c r="C1232" i="28"/>
  <c r="C1231" i="28"/>
  <c r="C1230" i="28"/>
  <c r="C1229" i="28"/>
  <c r="C1228" i="28"/>
  <c r="C1227" i="28"/>
  <c r="C1226" i="28"/>
  <c r="C1225" i="28"/>
  <c r="C1224" i="28"/>
  <c r="C1223" i="28"/>
  <c r="C1222" i="28"/>
  <c r="C1221" i="28"/>
  <c r="C1220" i="28"/>
  <c r="C1219" i="28"/>
  <c r="C1218" i="28"/>
  <c r="C1217" i="28"/>
  <c r="C1216" i="28"/>
  <c r="C1215" i="28"/>
  <c r="C1214" i="28"/>
  <c r="C1213" i="28"/>
  <c r="C1212" i="28"/>
  <c r="C1211" i="28"/>
  <c r="C1210" i="28"/>
  <c r="C1209" i="28"/>
  <c r="C1208" i="28"/>
  <c r="C1207" i="28"/>
  <c r="C1206" i="28"/>
  <c r="C1205" i="28"/>
  <c r="C1204" i="28"/>
  <c r="C1203" i="28"/>
  <c r="C1202" i="28"/>
  <c r="C1201" i="28"/>
  <c r="C1200" i="28"/>
  <c r="C1199" i="28"/>
  <c r="C1198" i="28"/>
  <c r="C1197" i="28"/>
  <c r="C1196" i="28"/>
  <c r="C1195" i="28"/>
  <c r="C1194" i="28"/>
  <c r="C1193" i="28"/>
  <c r="C1192" i="28"/>
  <c r="C1191" i="28"/>
  <c r="C1190" i="28"/>
  <c r="C1189" i="28"/>
  <c r="C1188" i="28"/>
  <c r="C1187" i="28"/>
  <c r="C1186" i="28"/>
  <c r="C1185" i="28"/>
  <c r="C1184" i="28"/>
  <c r="C1183" i="28"/>
  <c r="C1182" i="28"/>
  <c r="C1181" i="28"/>
  <c r="C1180" i="28"/>
  <c r="C1179" i="28"/>
  <c r="C1178" i="28"/>
  <c r="C1177" i="28"/>
  <c r="C1176" i="28"/>
  <c r="C1175" i="28"/>
  <c r="C1174" i="28"/>
  <c r="C1173" i="28"/>
  <c r="C1172" i="28"/>
  <c r="C1171" i="28"/>
  <c r="C1170" i="28"/>
  <c r="C1169" i="28"/>
  <c r="C1168" i="28"/>
  <c r="C1167" i="28"/>
  <c r="C1166" i="28"/>
  <c r="C1165" i="28"/>
  <c r="C1164" i="28"/>
  <c r="C1163" i="28"/>
  <c r="C1162" i="28"/>
  <c r="C1161" i="28"/>
  <c r="C1160" i="28"/>
  <c r="C1159" i="28"/>
  <c r="C1158" i="28"/>
  <c r="C1157" i="28"/>
  <c r="C1156" i="28"/>
  <c r="C1155" i="28"/>
  <c r="C1154" i="28"/>
  <c r="C1153" i="28"/>
  <c r="C1152" i="28"/>
  <c r="C1151" i="28"/>
  <c r="C1150" i="28"/>
  <c r="C1149" i="28"/>
  <c r="C1148" i="28"/>
  <c r="C1147" i="28"/>
  <c r="C1146" i="28"/>
  <c r="C1145" i="28"/>
  <c r="C1144" i="28"/>
  <c r="C1143" i="28"/>
  <c r="C1142" i="28"/>
  <c r="C1141" i="28"/>
  <c r="C1140" i="28"/>
  <c r="C1139" i="28"/>
  <c r="C1138" i="28"/>
  <c r="C1137" i="28"/>
  <c r="C1136" i="28"/>
  <c r="C1135" i="28"/>
  <c r="C1134" i="28"/>
  <c r="C1133" i="28"/>
  <c r="C1132" i="28"/>
  <c r="C1131" i="28"/>
  <c r="C1130" i="28"/>
  <c r="C1129" i="28"/>
  <c r="C1128" i="28"/>
  <c r="C1127" i="28"/>
  <c r="C1126" i="28"/>
  <c r="C1125" i="28"/>
  <c r="C1124" i="28"/>
  <c r="C1123" i="28"/>
  <c r="C1122" i="28"/>
  <c r="C1121" i="28"/>
  <c r="C1120" i="28"/>
  <c r="C1119" i="28"/>
  <c r="C1118" i="28"/>
  <c r="C1117" i="28"/>
  <c r="C1116" i="28"/>
  <c r="C1115" i="28"/>
  <c r="C1114" i="28"/>
  <c r="C1113" i="28"/>
  <c r="C1112" i="28"/>
  <c r="C1111" i="28"/>
  <c r="C1110" i="28"/>
  <c r="C1109" i="28"/>
  <c r="C1108" i="28"/>
  <c r="C1107" i="28"/>
  <c r="C1106" i="28"/>
  <c r="C1105" i="28"/>
  <c r="C1104" i="28"/>
  <c r="C1103" i="28"/>
  <c r="C1102" i="28"/>
  <c r="C1101" i="28"/>
  <c r="C1100" i="28"/>
  <c r="C1099" i="28"/>
  <c r="C1098" i="28"/>
  <c r="C1097" i="28"/>
  <c r="C1096" i="28"/>
  <c r="C1095" i="28"/>
  <c r="C1094" i="28"/>
  <c r="C1093" i="28"/>
  <c r="C1092" i="28"/>
  <c r="C1091" i="28"/>
  <c r="C1090" i="28"/>
  <c r="C1089" i="28"/>
  <c r="C1088" i="28"/>
  <c r="C1087" i="28"/>
  <c r="C1086" i="28"/>
  <c r="C1085" i="28"/>
  <c r="C1084" i="28"/>
  <c r="C1083" i="28"/>
  <c r="C1082" i="28"/>
  <c r="C1081" i="28"/>
  <c r="C1080" i="28"/>
  <c r="C1079" i="28"/>
  <c r="C1078" i="28"/>
  <c r="C1077" i="28"/>
  <c r="C1076" i="28"/>
  <c r="C1075" i="28"/>
  <c r="C1074" i="28"/>
  <c r="C1073" i="28"/>
  <c r="C1072" i="28"/>
  <c r="C1071" i="28"/>
  <c r="C1070" i="28"/>
  <c r="C1069" i="28"/>
  <c r="C1068" i="28"/>
  <c r="C1067" i="28"/>
  <c r="C1066" i="28"/>
  <c r="C1065" i="28"/>
  <c r="C1064" i="28"/>
  <c r="C1063" i="28"/>
  <c r="C1062" i="28"/>
  <c r="C1061" i="28"/>
  <c r="C1060" i="28"/>
  <c r="C1059" i="28"/>
  <c r="C1058" i="28"/>
  <c r="C1057" i="28"/>
  <c r="C1056" i="28"/>
  <c r="C1055" i="28"/>
  <c r="C1054" i="28"/>
  <c r="C1053" i="28"/>
  <c r="C1052" i="28"/>
  <c r="C1051" i="28"/>
  <c r="C1050" i="28"/>
  <c r="C1049" i="28"/>
  <c r="C1048" i="28"/>
  <c r="C1047" i="28"/>
  <c r="C1046" i="28"/>
  <c r="C1045" i="28"/>
  <c r="C1044" i="28"/>
  <c r="C1043" i="28"/>
  <c r="C1042" i="28"/>
  <c r="C1041" i="28"/>
  <c r="C1040" i="28"/>
  <c r="C1039" i="28"/>
  <c r="C1038" i="28"/>
  <c r="C1037" i="28"/>
  <c r="C1036" i="28"/>
  <c r="C1035" i="28"/>
  <c r="C1034" i="28"/>
  <c r="C1033" i="28"/>
  <c r="C1032" i="28"/>
  <c r="C1031" i="28"/>
  <c r="C1030" i="28"/>
  <c r="C1029" i="28"/>
  <c r="C1028" i="28"/>
  <c r="C1027" i="28"/>
  <c r="C1026" i="28"/>
  <c r="C1025" i="28"/>
  <c r="C1024" i="28"/>
  <c r="C1023" i="28"/>
  <c r="C1022" i="28"/>
  <c r="C1021" i="28"/>
  <c r="C1020" i="28"/>
  <c r="C1019" i="28"/>
  <c r="C1018" i="28"/>
  <c r="C1017" i="28"/>
  <c r="C1016" i="28"/>
  <c r="C1015" i="28"/>
  <c r="C1014" i="28"/>
  <c r="C1013" i="28"/>
  <c r="C1012" i="28"/>
  <c r="C1011" i="28"/>
  <c r="C1010" i="28"/>
  <c r="C1009" i="28"/>
  <c r="C1008" i="28"/>
  <c r="C1007" i="28"/>
  <c r="C1006" i="28"/>
  <c r="C1005" i="28"/>
  <c r="C1004" i="28"/>
  <c r="C1003" i="28"/>
  <c r="C1002" i="28"/>
  <c r="C1001" i="28"/>
  <c r="C1000" i="28"/>
  <c r="C999" i="28"/>
  <c r="C998" i="28"/>
  <c r="C997" i="28"/>
  <c r="C996" i="28"/>
  <c r="C995" i="28"/>
  <c r="C994" i="28"/>
  <c r="C993" i="28"/>
  <c r="C992" i="28"/>
  <c r="C991" i="28"/>
  <c r="C990" i="28"/>
  <c r="C989" i="28"/>
  <c r="C988" i="28"/>
  <c r="C987" i="28"/>
  <c r="C986" i="28"/>
  <c r="C985" i="28"/>
  <c r="C984" i="28"/>
  <c r="C983" i="28"/>
  <c r="C982" i="28"/>
  <c r="C981" i="28"/>
  <c r="C980" i="28"/>
  <c r="C979" i="28"/>
  <c r="C978" i="28"/>
  <c r="C977" i="28"/>
  <c r="C976" i="28"/>
  <c r="C975" i="28"/>
  <c r="C974" i="28"/>
  <c r="C973" i="28"/>
  <c r="C972" i="28"/>
  <c r="C971" i="28"/>
  <c r="C970" i="28"/>
  <c r="C969" i="28"/>
  <c r="C968" i="28"/>
  <c r="C967" i="28"/>
  <c r="C966" i="28"/>
  <c r="C965" i="28"/>
  <c r="C964" i="28"/>
  <c r="C963" i="28"/>
  <c r="C962" i="28"/>
  <c r="C961" i="28"/>
  <c r="C960" i="28"/>
  <c r="C959" i="28"/>
  <c r="C958" i="28"/>
  <c r="C957" i="28"/>
  <c r="C956" i="28"/>
  <c r="C955" i="28"/>
  <c r="C954" i="28"/>
  <c r="C953" i="28"/>
  <c r="C952" i="28"/>
  <c r="C951" i="28"/>
  <c r="C950" i="28"/>
  <c r="C949" i="28"/>
  <c r="C948" i="28"/>
  <c r="C947" i="28"/>
  <c r="C946" i="28"/>
  <c r="C945" i="28"/>
  <c r="C944" i="28"/>
  <c r="C943" i="28"/>
  <c r="C942" i="28"/>
  <c r="C941" i="28"/>
  <c r="C940" i="28"/>
  <c r="C939" i="28"/>
  <c r="C938" i="28"/>
  <c r="C937" i="28"/>
  <c r="C936" i="28"/>
  <c r="C935" i="28"/>
  <c r="C934" i="28"/>
  <c r="C933" i="28"/>
  <c r="C932" i="28"/>
  <c r="C931" i="28"/>
  <c r="C930" i="28"/>
  <c r="C929" i="28"/>
  <c r="C928" i="28"/>
  <c r="C927" i="28"/>
  <c r="C926" i="28"/>
  <c r="C925" i="28"/>
  <c r="C924" i="28"/>
  <c r="C923" i="28"/>
  <c r="C922" i="28"/>
  <c r="C921" i="28"/>
  <c r="C920" i="28"/>
  <c r="C919" i="28"/>
  <c r="C918" i="28"/>
  <c r="C917" i="28"/>
  <c r="C916" i="28"/>
  <c r="C915" i="28"/>
  <c r="C914" i="28"/>
  <c r="C913" i="28"/>
  <c r="C912" i="28"/>
  <c r="C911" i="28"/>
  <c r="C910" i="28"/>
  <c r="C909" i="28"/>
  <c r="C908" i="28"/>
  <c r="C907" i="28"/>
  <c r="C906" i="28"/>
  <c r="C905" i="28"/>
  <c r="C904" i="28"/>
  <c r="C903" i="28"/>
  <c r="C902" i="28"/>
  <c r="C901" i="28"/>
  <c r="C900" i="28"/>
  <c r="C899" i="28"/>
  <c r="C898" i="28"/>
  <c r="C897" i="28"/>
  <c r="C896" i="28"/>
  <c r="C895" i="28"/>
  <c r="C894" i="28"/>
  <c r="C893" i="28"/>
  <c r="C892" i="28"/>
  <c r="C891" i="28"/>
  <c r="C890" i="28"/>
  <c r="C889" i="28"/>
  <c r="C888" i="28"/>
  <c r="C887" i="28"/>
  <c r="C886" i="28"/>
  <c r="C885" i="28"/>
  <c r="C884" i="28"/>
  <c r="C883" i="28"/>
  <c r="C882" i="28"/>
  <c r="C881" i="28"/>
  <c r="C880" i="28"/>
  <c r="C879" i="28"/>
  <c r="C878" i="28"/>
  <c r="C877" i="28"/>
  <c r="C876" i="28"/>
  <c r="C875" i="28"/>
  <c r="C874" i="28"/>
  <c r="C873" i="28"/>
  <c r="C872" i="28"/>
  <c r="C871" i="28"/>
  <c r="C870" i="28"/>
  <c r="C869" i="28"/>
  <c r="C868" i="28"/>
  <c r="C867" i="28"/>
  <c r="C866" i="28"/>
  <c r="C865" i="28"/>
  <c r="C864" i="28"/>
  <c r="C863" i="28"/>
  <c r="C862" i="28"/>
  <c r="C861" i="28"/>
  <c r="C860" i="28"/>
  <c r="C859" i="28"/>
  <c r="C858" i="28"/>
  <c r="C857" i="28"/>
  <c r="C856" i="28"/>
  <c r="C855" i="28"/>
  <c r="C854" i="28"/>
  <c r="C853" i="28"/>
  <c r="C852" i="28"/>
  <c r="C851" i="28"/>
  <c r="C850" i="28"/>
  <c r="C849" i="28"/>
  <c r="C848" i="28"/>
  <c r="C847" i="28"/>
  <c r="C846" i="28"/>
  <c r="C845" i="28"/>
  <c r="C844" i="28"/>
  <c r="C843" i="28"/>
  <c r="C842" i="28"/>
  <c r="C841" i="28"/>
  <c r="C840" i="28"/>
  <c r="C839" i="28"/>
  <c r="C838" i="28"/>
  <c r="C837" i="28"/>
  <c r="C836" i="28"/>
  <c r="C835" i="28"/>
  <c r="C834" i="28"/>
  <c r="C833" i="28"/>
  <c r="C832" i="28"/>
  <c r="C831" i="28"/>
  <c r="C830" i="28"/>
  <c r="C829" i="28"/>
  <c r="C828" i="28"/>
  <c r="C827" i="28"/>
  <c r="C826" i="28"/>
  <c r="C825" i="28"/>
  <c r="C824" i="28"/>
  <c r="C823" i="28"/>
  <c r="B2499" i="28"/>
  <c r="B2498" i="28"/>
  <c r="B2497" i="28"/>
  <c r="B2496" i="28"/>
  <c r="B2495" i="28"/>
  <c r="B2494" i="28"/>
  <c r="B2493" i="28"/>
  <c r="B2492" i="28"/>
  <c r="B2491" i="28"/>
  <c r="B2490" i="28"/>
  <c r="B2489" i="28"/>
  <c r="B2488" i="28"/>
  <c r="B2487" i="28"/>
  <c r="B2486" i="28"/>
  <c r="B2485" i="28"/>
  <c r="B2484" i="28"/>
  <c r="B2483" i="28"/>
  <c r="B2482" i="28"/>
  <c r="B2481" i="28"/>
  <c r="B2480" i="28"/>
  <c r="B2479" i="28"/>
  <c r="B2478" i="28"/>
  <c r="B2477" i="28"/>
  <c r="B2476" i="28"/>
  <c r="B2475" i="28"/>
  <c r="B2474" i="28"/>
  <c r="B2473" i="28"/>
  <c r="B2472" i="28"/>
  <c r="B2471" i="28"/>
  <c r="B2470" i="28"/>
  <c r="B2469" i="28"/>
  <c r="B2468" i="28"/>
  <c r="B2467" i="28"/>
  <c r="B2466" i="28"/>
  <c r="B2465" i="28"/>
  <c r="B2464" i="28"/>
  <c r="B2463" i="28"/>
  <c r="B2462" i="28"/>
  <c r="B2461" i="28"/>
  <c r="B2460" i="28"/>
  <c r="B2459" i="28"/>
  <c r="B2458" i="28"/>
  <c r="B2457" i="28"/>
  <c r="B2456" i="28"/>
  <c r="B2455" i="28"/>
  <c r="B2454" i="28"/>
  <c r="B2453" i="28"/>
  <c r="B2452" i="28"/>
  <c r="B2451" i="28"/>
  <c r="B2450" i="28"/>
  <c r="B2449" i="28"/>
  <c r="B2448" i="28"/>
  <c r="B2447" i="28"/>
  <c r="B2446" i="28"/>
  <c r="B2445" i="28"/>
  <c r="B2444" i="28"/>
  <c r="B2443" i="28"/>
  <c r="B2442" i="28"/>
  <c r="B2441" i="28"/>
  <c r="B2440" i="28"/>
  <c r="B2439" i="28"/>
  <c r="B2438" i="28"/>
  <c r="B2437" i="28"/>
  <c r="B2436" i="28"/>
  <c r="B2435" i="28"/>
  <c r="B2434" i="28"/>
  <c r="B2433" i="28"/>
  <c r="B2432" i="28"/>
  <c r="B2431" i="28"/>
  <c r="B2430" i="28"/>
  <c r="B2429" i="28"/>
  <c r="B2428" i="28"/>
  <c r="B2427" i="28"/>
  <c r="B2426" i="28"/>
  <c r="B2425" i="28"/>
  <c r="B2424" i="28"/>
  <c r="B2423" i="28"/>
  <c r="B2422" i="28"/>
  <c r="B2421" i="28"/>
  <c r="B2420" i="28"/>
  <c r="B2419" i="28"/>
  <c r="B2418" i="28"/>
  <c r="B2417" i="28"/>
  <c r="B2416" i="28"/>
  <c r="B2415" i="28"/>
  <c r="B2414" i="28"/>
  <c r="B2413" i="28"/>
  <c r="B2412" i="28"/>
  <c r="B2411" i="28"/>
  <c r="B2410" i="28"/>
  <c r="B2409" i="28"/>
  <c r="B2408" i="28"/>
  <c r="B2407" i="28"/>
  <c r="B2406" i="28"/>
  <c r="B2405" i="28"/>
  <c r="B2404" i="28"/>
  <c r="B2403" i="28"/>
  <c r="B2402" i="28"/>
  <c r="B2401" i="28"/>
  <c r="B2400" i="28"/>
  <c r="B2399" i="28"/>
  <c r="B2398" i="28"/>
  <c r="B2397" i="28"/>
  <c r="B2396" i="28"/>
  <c r="B2395" i="28"/>
  <c r="B2394" i="28"/>
  <c r="B2393" i="28"/>
  <c r="B2392" i="28"/>
  <c r="B2391" i="28"/>
  <c r="B2390" i="28"/>
  <c r="B2389" i="28"/>
  <c r="B2388" i="28"/>
  <c r="B2387" i="28"/>
  <c r="B2386" i="28"/>
  <c r="B2385" i="28"/>
  <c r="B2384" i="28"/>
  <c r="B2383" i="28"/>
  <c r="B2382" i="28"/>
  <c r="B2381" i="28"/>
  <c r="B2380" i="28"/>
  <c r="B2379" i="28"/>
  <c r="B2378" i="28"/>
  <c r="B2377" i="28"/>
  <c r="B2376" i="28"/>
  <c r="B2375" i="28"/>
  <c r="B2374" i="28"/>
  <c r="B2373" i="28"/>
  <c r="B2372" i="28"/>
  <c r="B2371" i="28"/>
  <c r="B2370" i="28"/>
  <c r="B2369" i="28"/>
  <c r="B2368" i="28"/>
  <c r="B2367" i="28"/>
  <c r="B2366" i="28"/>
  <c r="B2365" i="28"/>
  <c r="B2364" i="28"/>
  <c r="B2363" i="28"/>
  <c r="B2362" i="28"/>
  <c r="B2361" i="28"/>
  <c r="B2360" i="28"/>
  <c r="B2359" i="28"/>
  <c r="B2358" i="28"/>
  <c r="B2357" i="28"/>
  <c r="B2356" i="28"/>
  <c r="B2355" i="28"/>
  <c r="B2354" i="28"/>
  <c r="B2353" i="28"/>
  <c r="B2352" i="28"/>
  <c r="B2351" i="28"/>
  <c r="B2350" i="28"/>
  <c r="B2349" i="28"/>
  <c r="B2348" i="28"/>
  <c r="B2347" i="28"/>
  <c r="B2346" i="28"/>
  <c r="B2345" i="28"/>
  <c r="B2344" i="28"/>
  <c r="B2343" i="28"/>
  <c r="B2342" i="28"/>
  <c r="B2341" i="28"/>
  <c r="B2340" i="28"/>
  <c r="B2339" i="28"/>
  <c r="B2338" i="28"/>
  <c r="B2337" i="28"/>
  <c r="B2336" i="28"/>
  <c r="B2335" i="28"/>
  <c r="B2334" i="28"/>
  <c r="B2333" i="28"/>
  <c r="B2332" i="28"/>
  <c r="B2331" i="28"/>
  <c r="B2330" i="28"/>
  <c r="B2329" i="28"/>
  <c r="B2328" i="28"/>
  <c r="B2327" i="28"/>
  <c r="B2326" i="28"/>
  <c r="B2325" i="28"/>
  <c r="B2324" i="28"/>
  <c r="B2323" i="28"/>
  <c r="B2322" i="28"/>
  <c r="B2321" i="28"/>
  <c r="B2320" i="28"/>
  <c r="B2319" i="28"/>
  <c r="B2318" i="28"/>
  <c r="B2317" i="28"/>
  <c r="B2316" i="28"/>
  <c r="B2315" i="28"/>
  <c r="B2314" i="28"/>
  <c r="B2313" i="28"/>
  <c r="B2312" i="28"/>
  <c r="B2311" i="28"/>
  <c r="B2310" i="28"/>
  <c r="B2309" i="28"/>
  <c r="B2308" i="28"/>
  <c r="B2307" i="28"/>
  <c r="B2306" i="28"/>
  <c r="B2305" i="28"/>
  <c r="B2304" i="28"/>
  <c r="B2303" i="28"/>
  <c r="B2302" i="28"/>
  <c r="B2301" i="28"/>
  <c r="B2300" i="28"/>
  <c r="B2299" i="28"/>
  <c r="B2298" i="28"/>
  <c r="B2297" i="28"/>
  <c r="B2296" i="28"/>
  <c r="B2295" i="28"/>
  <c r="B2294" i="28"/>
  <c r="B2293" i="28"/>
  <c r="B2292" i="28"/>
  <c r="B2291" i="28"/>
  <c r="B2290" i="28"/>
  <c r="B2289" i="28"/>
  <c r="B2288" i="28"/>
  <c r="B2287" i="28"/>
  <c r="B2286" i="28"/>
  <c r="B2285" i="28"/>
  <c r="B2284" i="28"/>
  <c r="B2283" i="28"/>
  <c r="B2282" i="28"/>
  <c r="B2281" i="28"/>
  <c r="B2280" i="28"/>
  <c r="B2279" i="28"/>
  <c r="B2278" i="28"/>
  <c r="B2277" i="28"/>
  <c r="B2276" i="28"/>
  <c r="B2275" i="28"/>
  <c r="B2274" i="28"/>
  <c r="B2273" i="28"/>
  <c r="B2272" i="28"/>
  <c r="B2271" i="28"/>
  <c r="B2270" i="28"/>
  <c r="B2269" i="28"/>
  <c r="B2268" i="28"/>
  <c r="B2267" i="28"/>
  <c r="B2266" i="28"/>
  <c r="B2265" i="28"/>
  <c r="B2264" i="28"/>
  <c r="B2263" i="28"/>
  <c r="B2262" i="28"/>
  <c r="B2261" i="28"/>
  <c r="B2260" i="28"/>
  <c r="B2259" i="28"/>
  <c r="B2258" i="28"/>
  <c r="B2257" i="28"/>
  <c r="B2256" i="28"/>
  <c r="B2255" i="28"/>
  <c r="B2254" i="28"/>
  <c r="B2253" i="28"/>
  <c r="B2252" i="28"/>
  <c r="B2251" i="28"/>
  <c r="B2250" i="28"/>
  <c r="B2249" i="28"/>
  <c r="B2248" i="28"/>
  <c r="B2247" i="28"/>
  <c r="B2246" i="28"/>
  <c r="B2245" i="28"/>
  <c r="B2244" i="28"/>
  <c r="B2243" i="28"/>
  <c r="B2242" i="28"/>
  <c r="B2241" i="28"/>
  <c r="B2240" i="28"/>
  <c r="B2239" i="28"/>
  <c r="B2238" i="28"/>
  <c r="B2237" i="28"/>
  <c r="B2236" i="28"/>
  <c r="B2235" i="28"/>
  <c r="B2234" i="28"/>
  <c r="B2233" i="28"/>
  <c r="B2232" i="28"/>
  <c r="B2231" i="28"/>
  <c r="B2230" i="28"/>
  <c r="B2229" i="28"/>
  <c r="B2228" i="28"/>
  <c r="B2227" i="28"/>
  <c r="B2226" i="28"/>
  <c r="B2225" i="28"/>
  <c r="B2224" i="28"/>
  <c r="B2223" i="28"/>
  <c r="B2222" i="28"/>
  <c r="B2221" i="28"/>
  <c r="B2220" i="28"/>
  <c r="B2219" i="28"/>
  <c r="B2218" i="28"/>
  <c r="B2217" i="28"/>
  <c r="B2216" i="28"/>
  <c r="B2215" i="28"/>
  <c r="B2214" i="28"/>
  <c r="B2213" i="28"/>
  <c r="B2212" i="28"/>
  <c r="B2211" i="28"/>
  <c r="B2210" i="28"/>
  <c r="B2209" i="28"/>
  <c r="B2208" i="28"/>
  <c r="B2207" i="28"/>
  <c r="B2206" i="28"/>
  <c r="B2205" i="28"/>
  <c r="B2204" i="28"/>
  <c r="B2203" i="28"/>
  <c r="B2202" i="28"/>
  <c r="B2201" i="28"/>
  <c r="B2200" i="28"/>
  <c r="B2199" i="28"/>
  <c r="B2198" i="28"/>
  <c r="B2197" i="28"/>
  <c r="B2196" i="28"/>
  <c r="B2195" i="28"/>
  <c r="B2194" i="28"/>
  <c r="B2193" i="28"/>
  <c r="B2192" i="28"/>
  <c r="B2191" i="28"/>
  <c r="B2190" i="28"/>
  <c r="B2189" i="28"/>
  <c r="B2188" i="28"/>
  <c r="B2187" i="28"/>
  <c r="B2186" i="28"/>
  <c r="B2185" i="28"/>
  <c r="B2184" i="28"/>
  <c r="B2183" i="28"/>
  <c r="B2182" i="28"/>
  <c r="B2181" i="28"/>
  <c r="B2180" i="28"/>
  <c r="B2179" i="28"/>
  <c r="B2178" i="28"/>
  <c r="B2177" i="28"/>
  <c r="B2176" i="28"/>
  <c r="B2175" i="28"/>
  <c r="B2174" i="28"/>
  <c r="B2173" i="28"/>
  <c r="B2172" i="28"/>
  <c r="B2171" i="28"/>
  <c r="B2170" i="28"/>
  <c r="B2169" i="28"/>
  <c r="B2168" i="28"/>
  <c r="B2167" i="28"/>
  <c r="B2166" i="28"/>
  <c r="B2165" i="28"/>
  <c r="B2164" i="28"/>
  <c r="B2163" i="28"/>
  <c r="B2162" i="28"/>
  <c r="B2161" i="28"/>
  <c r="B2160" i="28"/>
  <c r="B2159" i="28"/>
  <c r="B2158" i="28"/>
  <c r="B2157" i="28"/>
  <c r="B2156" i="28"/>
  <c r="B2155" i="28"/>
  <c r="B2154" i="28"/>
  <c r="B2153" i="28"/>
  <c r="B2152" i="28"/>
  <c r="B2151" i="28"/>
  <c r="B2150" i="28"/>
  <c r="B2149" i="28"/>
  <c r="B2148" i="28"/>
  <c r="B2147" i="28"/>
  <c r="B2146" i="28"/>
  <c r="B2145" i="28"/>
  <c r="B2144" i="28"/>
  <c r="B2143" i="28"/>
  <c r="B2142" i="28"/>
  <c r="B2141" i="28"/>
  <c r="B2140" i="28"/>
  <c r="B2139" i="28"/>
  <c r="B2138" i="28"/>
  <c r="B2137" i="28"/>
  <c r="B2136" i="28"/>
  <c r="B2135" i="28"/>
  <c r="B2134" i="28"/>
  <c r="B2133" i="28"/>
  <c r="B2132" i="28"/>
  <c r="B2131" i="28"/>
  <c r="B2130" i="28"/>
  <c r="B2129" i="28"/>
  <c r="B2128" i="28"/>
  <c r="B2127" i="28"/>
  <c r="B2126" i="28"/>
  <c r="B2125" i="28"/>
  <c r="B2124" i="28"/>
  <c r="B2123" i="28"/>
  <c r="B2122" i="28"/>
  <c r="B2121" i="28"/>
  <c r="B2120" i="28"/>
  <c r="B2119" i="28"/>
  <c r="B2118" i="28"/>
  <c r="B2117" i="28"/>
  <c r="B2116" i="28"/>
  <c r="B2115" i="28"/>
  <c r="B2114" i="28"/>
  <c r="B2113" i="28"/>
  <c r="B2112" i="28"/>
  <c r="B2111" i="28"/>
  <c r="B2110" i="28"/>
  <c r="B2109" i="28"/>
  <c r="B2108" i="28"/>
  <c r="B2107" i="28"/>
  <c r="B2106" i="28"/>
  <c r="B2105" i="28"/>
  <c r="B2104" i="28"/>
  <c r="B2103" i="28"/>
  <c r="B2102" i="28"/>
  <c r="B2101" i="28"/>
  <c r="B2100" i="28"/>
  <c r="B2099" i="28"/>
  <c r="B2098" i="28"/>
  <c r="B2097" i="28"/>
  <c r="B2096" i="28"/>
  <c r="B2095" i="28"/>
  <c r="B2094" i="28"/>
  <c r="B2093" i="28"/>
  <c r="B2092" i="28"/>
  <c r="B2091" i="28"/>
  <c r="B2090" i="28"/>
  <c r="B2089" i="28"/>
  <c r="B2088" i="28"/>
  <c r="B2087" i="28"/>
  <c r="B2086" i="28"/>
  <c r="B2085" i="28"/>
  <c r="B2084" i="28"/>
  <c r="B2083" i="28"/>
  <c r="B2082" i="28"/>
  <c r="B2081" i="28"/>
  <c r="B2080" i="28"/>
  <c r="B2079" i="28"/>
  <c r="B2078" i="28"/>
  <c r="B2077" i="28"/>
  <c r="B2076" i="28"/>
  <c r="B2075" i="28"/>
  <c r="B2074" i="28"/>
  <c r="B2073" i="28"/>
  <c r="B2072" i="28"/>
  <c r="B2071" i="28"/>
  <c r="B2070" i="28"/>
  <c r="B2069" i="28"/>
  <c r="B2068" i="28"/>
  <c r="B2067" i="28"/>
  <c r="B2066" i="28"/>
  <c r="B2065" i="28"/>
  <c r="B2064" i="28"/>
  <c r="B2063" i="28"/>
  <c r="B2062" i="28"/>
  <c r="B2061" i="28"/>
  <c r="B2060" i="28"/>
  <c r="B2059" i="28"/>
  <c r="B2058" i="28"/>
  <c r="B2057" i="28"/>
  <c r="B2056" i="28"/>
  <c r="B2055" i="28"/>
  <c r="B2054" i="28"/>
  <c r="B2053" i="28"/>
  <c r="B2052" i="28"/>
  <c r="B2051" i="28"/>
  <c r="B2050" i="28"/>
  <c r="B2049" i="28"/>
  <c r="B2048" i="28"/>
  <c r="B2047" i="28"/>
  <c r="B2046" i="28"/>
  <c r="B2045" i="28"/>
  <c r="B2044" i="28"/>
  <c r="B2043" i="28"/>
  <c r="B2042" i="28"/>
  <c r="B2041" i="28"/>
  <c r="B2040" i="28"/>
  <c r="B2039" i="28"/>
  <c r="B2038" i="28"/>
  <c r="B2037" i="28"/>
  <c r="B2036" i="28"/>
  <c r="B2035" i="28"/>
  <c r="B2034" i="28"/>
  <c r="B2033" i="28"/>
  <c r="B2032" i="28"/>
  <c r="B2031" i="28"/>
  <c r="B2030" i="28"/>
  <c r="B2029" i="28"/>
  <c r="B2028" i="28"/>
  <c r="B2027" i="28"/>
  <c r="B2026" i="28"/>
  <c r="B2025" i="28"/>
  <c r="B2024" i="28"/>
  <c r="B2023" i="28"/>
  <c r="B2022" i="28"/>
  <c r="B2021" i="28"/>
  <c r="B2020" i="28"/>
  <c r="B2019" i="28"/>
  <c r="B2018" i="28"/>
  <c r="B2017" i="28"/>
  <c r="B2016" i="28"/>
  <c r="B2015" i="28"/>
  <c r="B2014" i="28"/>
  <c r="B2013" i="28"/>
  <c r="B2012" i="28"/>
  <c r="B2011" i="28"/>
  <c r="B2010" i="28"/>
  <c r="B2009" i="28"/>
  <c r="B2008" i="28"/>
  <c r="B2007" i="28"/>
  <c r="B2006" i="28"/>
  <c r="B2005" i="28"/>
  <c r="B2004" i="28"/>
  <c r="B2003" i="28"/>
  <c r="B2002" i="28"/>
  <c r="B2001" i="28"/>
  <c r="B2000" i="28"/>
  <c r="B1999" i="28"/>
  <c r="B1998" i="28"/>
  <c r="B1997" i="28"/>
  <c r="B1996" i="28"/>
  <c r="B1995" i="28"/>
  <c r="B1994" i="28"/>
  <c r="B1993" i="28"/>
  <c r="B1992" i="28"/>
  <c r="B1991" i="28"/>
  <c r="B1990" i="28"/>
  <c r="B1989" i="28"/>
  <c r="B1988" i="28"/>
  <c r="B1987" i="28"/>
  <c r="B1986" i="28"/>
  <c r="B1985" i="28"/>
  <c r="B1984" i="28"/>
  <c r="B1983" i="28"/>
  <c r="B1982" i="28"/>
  <c r="B1981" i="28"/>
  <c r="B1980" i="28"/>
  <c r="B1979" i="28"/>
  <c r="B1978" i="28"/>
  <c r="B1977" i="28"/>
  <c r="B1976" i="28"/>
  <c r="B1975" i="28"/>
  <c r="B1974" i="28"/>
  <c r="B1973" i="28"/>
  <c r="B1972" i="28"/>
  <c r="B1971" i="28"/>
  <c r="B1970" i="28"/>
  <c r="B1969" i="28"/>
  <c r="B1968" i="28"/>
  <c r="B1967" i="28"/>
  <c r="B1966" i="28"/>
  <c r="B1965" i="28"/>
  <c r="B1964" i="28"/>
  <c r="B1963" i="28"/>
  <c r="B1962" i="28"/>
  <c r="B1961" i="28"/>
  <c r="B1960" i="28"/>
  <c r="B1959" i="28"/>
  <c r="B1958" i="28"/>
  <c r="B1957" i="28"/>
  <c r="B1956" i="28"/>
  <c r="B1955" i="28"/>
  <c r="B1954" i="28"/>
  <c r="B1953" i="28"/>
  <c r="B1952" i="28"/>
  <c r="B1951" i="28"/>
  <c r="B1950" i="28"/>
  <c r="B1949" i="28"/>
  <c r="B1948" i="28"/>
  <c r="B1947" i="28"/>
  <c r="B1946" i="28"/>
  <c r="B1945" i="28"/>
  <c r="B1944" i="28"/>
  <c r="B1943" i="28"/>
  <c r="B1942" i="28"/>
  <c r="B1941" i="28"/>
  <c r="B1940" i="28"/>
  <c r="B1939" i="28"/>
  <c r="B1938" i="28"/>
  <c r="B1937" i="28"/>
  <c r="B1936" i="28"/>
  <c r="B1935" i="28"/>
  <c r="B1934" i="28"/>
  <c r="B1933" i="28"/>
  <c r="B1932" i="28"/>
  <c r="B1931" i="28"/>
  <c r="B1930" i="28"/>
  <c r="B1929" i="28"/>
  <c r="B1928" i="28"/>
  <c r="B1927" i="28"/>
  <c r="B1926" i="28"/>
  <c r="B1925" i="28"/>
  <c r="B1924" i="28"/>
  <c r="B1923" i="28"/>
  <c r="B1922" i="28"/>
  <c r="B1921" i="28"/>
  <c r="B1920" i="28"/>
  <c r="B1919" i="28"/>
  <c r="B1918" i="28"/>
  <c r="B1917" i="28"/>
  <c r="B1916" i="28"/>
  <c r="B1915" i="28"/>
  <c r="B1914" i="28"/>
  <c r="B1913" i="28"/>
  <c r="B1912" i="28"/>
  <c r="B1911" i="28"/>
  <c r="B1910" i="28"/>
  <c r="B1909" i="28"/>
  <c r="B1908" i="28"/>
  <c r="B1907" i="28"/>
  <c r="B1906" i="28"/>
  <c r="B1905" i="28"/>
  <c r="B1904" i="28"/>
  <c r="B1903" i="28"/>
  <c r="B1902" i="28"/>
  <c r="B1901" i="28"/>
  <c r="B1900" i="28"/>
  <c r="B1899" i="28"/>
  <c r="B1898" i="28"/>
  <c r="B1897" i="28"/>
  <c r="B1896" i="28"/>
  <c r="B1895" i="28"/>
  <c r="B1894" i="28"/>
  <c r="B1893" i="28"/>
  <c r="B1892" i="28"/>
  <c r="B1891" i="28"/>
  <c r="B1890" i="28"/>
  <c r="B1889" i="28"/>
  <c r="B1888" i="28"/>
  <c r="B1887" i="28"/>
  <c r="B1886" i="28"/>
  <c r="B1885" i="28"/>
  <c r="B1884" i="28"/>
  <c r="B1883" i="28"/>
  <c r="B1882" i="28"/>
  <c r="B1881" i="28"/>
  <c r="B1880" i="28"/>
  <c r="B1879" i="28"/>
  <c r="B1878" i="28"/>
  <c r="B1877" i="28"/>
  <c r="B1876" i="28"/>
  <c r="B1875" i="28"/>
  <c r="B1874" i="28"/>
  <c r="B1873" i="28"/>
  <c r="B1872" i="28"/>
  <c r="B1871" i="28"/>
  <c r="B1870" i="28"/>
  <c r="B1869" i="28"/>
  <c r="B1868" i="28"/>
  <c r="B1867" i="28"/>
  <c r="B1866" i="28"/>
  <c r="B1865" i="28"/>
  <c r="B1864" i="28"/>
  <c r="B1863" i="28"/>
  <c r="B1862" i="28"/>
  <c r="B1861" i="28"/>
  <c r="B1860" i="28"/>
  <c r="B1859" i="28"/>
  <c r="B1858" i="28"/>
  <c r="B1857" i="28"/>
  <c r="B1856" i="28"/>
  <c r="B1855" i="28"/>
  <c r="B1854" i="28"/>
  <c r="B1853" i="28"/>
  <c r="B1852" i="28"/>
  <c r="B1851" i="28"/>
  <c r="B1850" i="28"/>
  <c r="B1849" i="28"/>
  <c r="B1848" i="28"/>
  <c r="B1847" i="28"/>
  <c r="B1846" i="28"/>
  <c r="B1845" i="28"/>
  <c r="B1844" i="28"/>
  <c r="B1843" i="28"/>
  <c r="B1842" i="28"/>
  <c r="B1841" i="28"/>
  <c r="B1840" i="28"/>
  <c r="B1839" i="28"/>
  <c r="B1838" i="28"/>
  <c r="B1837" i="28"/>
  <c r="B1836" i="28"/>
  <c r="B1835" i="28"/>
  <c r="B1834" i="28"/>
  <c r="B1833" i="28"/>
  <c r="B1832" i="28"/>
  <c r="B1831" i="28"/>
  <c r="B1830" i="28"/>
  <c r="B1829" i="28"/>
  <c r="B1828" i="28"/>
  <c r="B1827" i="28"/>
  <c r="B1826" i="28"/>
  <c r="B1825" i="28"/>
  <c r="B1824" i="28"/>
  <c r="B1823" i="28"/>
  <c r="B1822" i="28"/>
  <c r="B1821" i="28"/>
  <c r="B1820" i="28"/>
  <c r="B1819" i="28"/>
  <c r="B1818" i="28"/>
  <c r="B1817" i="28"/>
  <c r="B1816" i="28"/>
  <c r="B1815" i="28"/>
  <c r="B1814" i="28"/>
  <c r="B1813" i="28"/>
  <c r="B1812" i="28"/>
  <c r="B1811" i="28"/>
  <c r="B1810" i="28"/>
  <c r="B1809" i="28"/>
  <c r="B1808" i="28"/>
  <c r="B1807" i="28"/>
  <c r="B1806" i="28"/>
  <c r="B1805" i="28"/>
  <c r="B1804" i="28"/>
  <c r="B1803" i="28"/>
  <c r="B1802" i="28"/>
  <c r="B1801" i="28"/>
  <c r="B1800" i="28"/>
  <c r="B1799" i="28"/>
  <c r="B1798" i="28"/>
  <c r="B1797" i="28"/>
  <c r="B1796" i="28"/>
  <c r="B1795" i="28"/>
  <c r="B1794" i="28"/>
  <c r="B1793" i="28"/>
  <c r="B1792" i="28"/>
  <c r="B1791" i="28"/>
  <c r="B1790" i="28"/>
  <c r="B1789" i="28"/>
  <c r="B1788" i="28"/>
  <c r="B1787" i="28"/>
  <c r="B1786" i="28"/>
  <c r="B1785" i="28"/>
  <c r="B1784" i="28"/>
  <c r="B1783" i="28"/>
  <c r="B1782" i="28"/>
  <c r="B1781" i="28"/>
  <c r="B1780" i="28"/>
  <c r="B1779" i="28"/>
  <c r="B1778" i="28"/>
  <c r="B1777" i="28"/>
  <c r="B1776" i="28"/>
  <c r="B1775" i="28"/>
  <c r="B1774" i="28"/>
  <c r="B1773" i="28"/>
  <c r="B1772" i="28"/>
  <c r="B1771" i="28"/>
  <c r="B1770" i="28"/>
  <c r="B1769" i="28"/>
  <c r="B1768" i="28"/>
  <c r="B1767" i="28"/>
  <c r="B1766" i="28"/>
  <c r="B1765" i="28"/>
  <c r="B1764" i="28"/>
  <c r="B1763" i="28"/>
  <c r="B1762" i="28"/>
  <c r="B1761" i="28"/>
  <c r="B1760" i="28"/>
  <c r="B1759" i="28"/>
  <c r="B1758" i="28"/>
  <c r="B1757" i="28"/>
  <c r="B1756" i="28"/>
  <c r="B1755" i="28"/>
  <c r="B1754" i="28"/>
  <c r="B1753" i="28"/>
  <c r="B1752" i="28"/>
  <c r="B1751" i="28"/>
  <c r="B1750" i="28"/>
  <c r="B1749" i="28"/>
  <c r="B1748" i="28"/>
  <c r="B1747" i="28"/>
  <c r="B1746" i="28"/>
  <c r="B1745" i="28"/>
  <c r="B1744" i="28"/>
  <c r="B1743" i="28"/>
  <c r="B1742" i="28"/>
  <c r="B1741" i="28"/>
  <c r="B1740" i="28"/>
  <c r="B1739" i="28"/>
  <c r="B1738" i="28"/>
  <c r="B1737" i="28"/>
  <c r="B1736" i="28"/>
  <c r="B1735" i="28"/>
  <c r="B1734" i="28"/>
  <c r="B1733" i="28"/>
  <c r="B1732" i="28"/>
  <c r="B1731" i="28"/>
  <c r="B1730" i="28"/>
  <c r="B1729" i="28"/>
  <c r="B1728" i="28"/>
  <c r="B1727" i="28"/>
  <c r="B1726" i="28"/>
  <c r="B1725" i="28"/>
  <c r="B1724" i="28"/>
  <c r="B1723" i="28"/>
  <c r="B1722" i="28"/>
  <c r="B1721" i="28"/>
  <c r="B1720" i="28"/>
  <c r="B1719" i="28"/>
  <c r="B1718" i="28"/>
  <c r="B1717" i="28"/>
  <c r="B1716" i="28"/>
  <c r="B1715" i="28"/>
  <c r="B1714" i="28"/>
  <c r="B1713" i="28"/>
  <c r="B1712" i="28"/>
  <c r="B1711" i="28"/>
  <c r="B1710" i="28"/>
  <c r="B1709" i="28"/>
  <c r="B1708" i="28"/>
  <c r="B1707" i="28"/>
  <c r="B1706" i="28"/>
  <c r="B1705" i="28"/>
  <c r="B1704" i="28"/>
  <c r="B1703" i="28"/>
  <c r="B1702" i="28"/>
  <c r="B1701" i="28"/>
  <c r="B1700" i="28"/>
  <c r="B1699" i="28"/>
  <c r="B1698" i="28"/>
  <c r="B1697" i="28"/>
  <c r="B1696" i="28"/>
  <c r="B1695" i="28"/>
  <c r="B1694" i="28"/>
  <c r="B1693" i="28"/>
  <c r="B1692" i="28"/>
  <c r="B1691" i="28"/>
  <c r="B1690" i="28"/>
  <c r="B1689" i="28"/>
  <c r="B1688" i="28"/>
  <c r="B1687" i="28"/>
  <c r="B1686" i="28"/>
  <c r="B1685" i="28"/>
  <c r="B1684" i="28"/>
  <c r="B1683" i="28"/>
  <c r="B1682" i="28"/>
  <c r="B1681" i="28"/>
  <c r="B1680" i="28"/>
  <c r="B1679" i="28"/>
  <c r="B1678" i="28"/>
  <c r="B1677" i="28"/>
  <c r="B1676" i="28"/>
  <c r="B1675" i="28"/>
  <c r="B1674" i="28"/>
  <c r="B1673" i="28"/>
  <c r="B1672" i="28"/>
  <c r="B1671" i="28"/>
  <c r="B1670" i="28"/>
  <c r="B1669" i="28"/>
  <c r="B1668" i="28"/>
  <c r="B1667" i="28"/>
  <c r="B1666" i="28"/>
  <c r="B1665" i="28"/>
  <c r="B1664" i="28"/>
  <c r="B1663" i="28"/>
  <c r="B1662" i="28"/>
  <c r="B1661" i="28"/>
  <c r="B1660" i="28"/>
  <c r="B1659" i="28"/>
  <c r="B1658" i="28"/>
  <c r="B1657" i="28"/>
  <c r="B1656" i="28"/>
  <c r="B1655" i="28"/>
  <c r="B1654" i="28"/>
  <c r="B1653" i="28"/>
  <c r="B1652" i="28"/>
  <c r="B1651" i="28"/>
  <c r="B1650" i="28"/>
  <c r="B1649" i="28"/>
  <c r="B1648" i="28"/>
  <c r="B1647" i="28"/>
  <c r="B1646" i="28"/>
  <c r="B1645" i="28"/>
  <c r="B1644" i="28"/>
  <c r="B1643" i="28"/>
  <c r="B1642" i="28"/>
  <c r="B1641" i="28"/>
  <c r="B1640" i="28"/>
  <c r="B1639" i="28"/>
  <c r="B1638" i="28"/>
  <c r="B1637" i="28"/>
  <c r="B1636" i="28"/>
  <c r="B1635" i="28"/>
  <c r="B1634" i="28"/>
  <c r="B1633" i="28"/>
  <c r="B1632" i="28"/>
  <c r="B1631" i="28"/>
  <c r="B1630" i="28"/>
  <c r="B1629" i="28"/>
  <c r="B1628" i="28"/>
  <c r="B1627" i="28"/>
  <c r="B1626" i="28"/>
  <c r="B1625" i="28"/>
  <c r="B1624" i="28"/>
  <c r="B1623" i="28"/>
  <c r="B1622" i="28"/>
  <c r="B1621" i="28"/>
  <c r="B1620" i="28"/>
  <c r="B1619" i="28"/>
  <c r="B1618" i="28"/>
  <c r="B1617" i="28"/>
  <c r="B1616" i="28"/>
  <c r="B1615" i="28"/>
  <c r="B1614" i="28"/>
  <c r="B1613" i="28"/>
  <c r="B1612" i="28"/>
  <c r="B1611" i="28"/>
  <c r="B1610" i="28"/>
  <c r="B1609" i="28"/>
  <c r="B1608" i="28"/>
  <c r="B1607" i="28"/>
  <c r="B1606" i="28"/>
  <c r="B1605" i="28"/>
  <c r="B1604" i="28"/>
  <c r="B1603" i="28"/>
  <c r="B1602" i="28"/>
  <c r="B1601" i="28"/>
  <c r="B1600" i="28"/>
  <c r="B1599" i="28"/>
  <c r="B1598" i="28"/>
  <c r="B1597" i="28"/>
  <c r="B1596" i="28"/>
  <c r="B1595" i="28"/>
  <c r="B1594" i="28"/>
  <c r="B1593" i="28"/>
  <c r="B1592" i="28"/>
  <c r="B1591" i="28"/>
  <c r="B1590" i="28"/>
  <c r="B1589" i="28"/>
  <c r="B1588" i="28"/>
  <c r="B1587" i="28"/>
  <c r="B1586" i="28"/>
  <c r="B1585" i="28"/>
  <c r="B1584" i="28"/>
  <c r="B1583" i="28"/>
  <c r="B1582" i="28"/>
  <c r="B1581" i="28"/>
  <c r="B1580" i="28"/>
  <c r="B1579" i="28"/>
  <c r="B1578" i="28"/>
  <c r="B1577" i="28"/>
  <c r="B1576" i="28"/>
  <c r="B1575" i="28"/>
  <c r="B1574" i="28"/>
  <c r="B1573" i="28"/>
  <c r="B1572" i="28"/>
  <c r="B1571" i="28"/>
  <c r="B1570" i="28"/>
  <c r="B1569" i="28"/>
  <c r="B1568" i="28"/>
  <c r="B1567" i="28"/>
  <c r="B1566" i="28"/>
  <c r="B1565" i="28"/>
  <c r="B1564" i="28"/>
  <c r="B1563" i="28"/>
  <c r="B1562" i="28"/>
  <c r="B1561" i="28"/>
  <c r="B1560" i="28"/>
  <c r="B1559" i="28"/>
  <c r="B1558" i="28"/>
  <c r="B1557" i="28"/>
  <c r="B1556" i="28"/>
  <c r="B1555" i="28"/>
  <c r="B1554" i="28"/>
  <c r="B1553" i="28"/>
  <c r="B1552" i="28"/>
  <c r="B1551" i="28"/>
  <c r="B1550" i="28"/>
  <c r="B1549" i="28"/>
  <c r="B1548" i="28"/>
  <c r="B1547" i="28"/>
  <c r="B1546" i="28"/>
  <c r="B1545" i="28"/>
  <c r="B1544" i="28"/>
  <c r="B1543" i="28"/>
  <c r="B1542" i="28"/>
  <c r="B1541" i="28"/>
  <c r="B1540" i="28"/>
  <c r="B1539" i="28"/>
  <c r="B1538" i="28"/>
  <c r="B1537" i="28"/>
  <c r="B1536" i="28"/>
  <c r="B1535" i="28"/>
  <c r="B1534" i="28"/>
  <c r="B1533" i="28"/>
  <c r="B1532" i="28"/>
  <c r="B1531" i="28"/>
  <c r="B1530" i="28"/>
  <c r="B1529" i="28"/>
  <c r="B1528" i="28"/>
  <c r="B1527" i="28"/>
  <c r="B1526" i="28"/>
  <c r="B1525" i="28"/>
  <c r="B1524" i="28"/>
  <c r="B1523" i="28"/>
  <c r="B1522" i="28"/>
  <c r="B1521" i="28"/>
  <c r="B1520" i="28"/>
  <c r="B1519" i="28"/>
  <c r="B1518" i="28"/>
  <c r="B1517" i="28"/>
  <c r="B1516" i="28"/>
  <c r="B1515" i="28"/>
  <c r="B1514" i="28"/>
  <c r="B1513" i="28"/>
  <c r="B1512" i="28"/>
  <c r="B1511" i="28"/>
  <c r="B1510" i="28"/>
  <c r="B1509" i="28"/>
  <c r="B1508" i="28"/>
  <c r="B1507" i="28"/>
  <c r="B1506" i="28"/>
  <c r="B1505" i="28"/>
  <c r="B1504" i="28"/>
  <c r="B1503" i="28"/>
  <c r="B1502" i="28"/>
  <c r="B1501" i="28"/>
  <c r="B1500" i="28"/>
  <c r="B1499" i="28"/>
  <c r="B1498" i="28"/>
  <c r="B1497" i="28"/>
  <c r="B1496" i="28"/>
  <c r="B1495" i="28"/>
  <c r="B1494" i="28"/>
  <c r="B1493" i="28"/>
  <c r="B1492" i="28"/>
  <c r="B1491" i="28"/>
  <c r="B1490" i="28"/>
  <c r="B1489" i="28"/>
  <c r="B1488" i="28"/>
  <c r="B1487" i="28"/>
  <c r="B1486" i="28"/>
  <c r="B1485" i="28"/>
  <c r="B1484" i="28"/>
  <c r="B1483" i="28"/>
  <c r="B1482" i="28"/>
  <c r="B1481" i="28"/>
  <c r="B1480" i="28"/>
  <c r="B1479" i="28"/>
  <c r="B1478" i="28"/>
  <c r="B1477" i="28"/>
  <c r="B1476" i="28"/>
  <c r="B1475" i="28"/>
  <c r="B1474" i="28"/>
  <c r="B1473" i="28"/>
  <c r="B1472" i="28"/>
  <c r="B1471" i="28"/>
  <c r="B1470" i="28"/>
  <c r="B1469" i="28"/>
  <c r="B1468" i="28"/>
  <c r="B1467" i="28"/>
  <c r="B1466" i="28"/>
  <c r="B1465" i="28"/>
  <c r="B1464" i="28"/>
  <c r="B1463" i="28"/>
  <c r="B1462" i="28"/>
  <c r="B1461" i="28"/>
  <c r="B1460" i="28"/>
  <c r="B1459" i="28"/>
  <c r="B1458" i="28"/>
  <c r="B1457" i="28"/>
  <c r="B1456" i="28"/>
  <c r="B1455" i="28"/>
  <c r="B1454" i="28"/>
  <c r="B1453" i="28"/>
  <c r="B1452" i="28"/>
  <c r="B1451" i="28"/>
  <c r="B1450" i="28"/>
  <c r="B1449" i="28"/>
  <c r="B1448" i="28"/>
  <c r="B1447" i="28"/>
  <c r="B1446" i="28"/>
  <c r="B1445" i="28"/>
  <c r="B1444" i="28"/>
  <c r="B1443" i="28"/>
  <c r="B1442" i="28"/>
  <c r="B1441" i="28"/>
  <c r="B1440" i="28"/>
  <c r="B1439" i="28"/>
  <c r="B1438" i="28"/>
  <c r="B1437" i="28"/>
  <c r="B1436" i="28"/>
  <c r="B1435" i="28"/>
  <c r="B1434" i="28"/>
  <c r="B1433" i="28"/>
  <c r="B1432" i="28"/>
  <c r="B1431" i="28"/>
  <c r="B1430" i="28"/>
  <c r="B1429" i="28"/>
  <c r="B1428" i="28"/>
  <c r="B1427" i="28"/>
  <c r="B1426" i="28"/>
  <c r="B1425" i="28"/>
  <c r="B1424" i="28"/>
  <c r="B1423" i="28"/>
  <c r="B1422" i="28"/>
  <c r="B1421" i="28"/>
  <c r="B1420" i="28"/>
  <c r="B1419" i="28"/>
  <c r="B1418" i="28"/>
  <c r="B1417" i="28"/>
  <c r="B1416" i="28"/>
  <c r="B1415" i="28"/>
  <c r="B1414" i="28"/>
  <c r="B1413" i="28"/>
  <c r="B1412" i="28"/>
  <c r="B1411" i="28"/>
  <c r="B1410" i="28"/>
  <c r="B1409" i="28"/>
  <c r="B1408" i="28"/>
  <c r="B1407" i="28"/>
  <c r="B1406" i="28"/>
  <c r="B1405" i="28"/>
  <c r="B1404" i="28"/>
  <c r="B1403" i="28"/>
  <c r="B1402" i="28"/>
  <c r="B1401" i="28"/>
  <c r="B1400" i="28"/>
  <c r="B1399" i="28"/>
  <c r="B1398" i="28"/>
  <c r="B1397" i="28"/>
  <c r="B1396" i="28"/>
  <c r="B1395" i="28"/>
  <c r="B1394" i="28"/>
  <c r="B1393" i="28"/>
  <c r="B1392" i="28"/>
  <c r="B1391" i="28"/>
  <c r="B1390" i="28"/>
  <c r="B1389" i="28"/>
  <c r="B1388" i="28"/>
  <c r="B1387" i="28"/>
  <c r="B1386" i="28"/>
  <c r="B1385" i="28"/>
  <c r="B1384" i="28"/>
  <c r="B1383" i="28"/>
  <c r="B1382" i="28"/>
  <c r="B1381" i="28"/>
  <c r="B1380" i="28"/>
  <c r="B1379" i="28"/>
  <c r="B1378" i="28"/>
  <c r="B1377" i="28"/>
  <c r="B1376" i="28"/>
  <c r="B1375" i="28"/>
  <c r="B1374" i="28"/>
  <c r="B1373" i="28"/>
  <c r="B1372" i="28"/>
  <c r="B1371" i="28"/>
  <c r="B1370" i="28"/>
  <c r="B1369" i="28"/>
  <c r="B1368" i="28"/>
  <c r="B1367" i="28"/>
  <c r="B1366" i="28"/>
  <c r="B1365" i="28"/>
  <c r="B1364" i="28"/>
  <c r="B1363" i="28"/>
  <c r="B1362" i="28"/>
  <c r="B1361" i="28"/>
  <c r="B1360" i="28"/>
  <c r="B1359" i="28"/>
  <c r="B1358" i="28"/>
  <c r="B1357" i="28"/>
  <c r="B1356" i="28"/>
  <c r="B1355" i="28"/>
  <c r="B1354" i="28"/>
  <c r="B1353" i="28"/>
  <c r="B1352" i="28"/>
  <c r="B1351" i="28"/>
  <c r="B1350" i="28"/>
  <c r="B1349" i="28"/>
  <c r="B1348" i="28"/>
  <c r="B1347" i="28"/>
  <c r="B1346" i="28"/>
  <c r="B1345" i="28"/>
  <c r="B1344" i="28"/>
  <c r="B1343" i="28"/>
  <c r="B1342" i="28"/>
  <c r="B1341" i="28"/>
  <c r="B1340" i="28"/>
  <c r="B1339" i="28"/>
  <c r="B1338" i="28"/>
  <c r="B1337" i="28"/>
  <c r="B1336" i="28"/>
  <c r="B1335" i="28"/>
  <c r="B1334" i="28"/>
  <c r="B1333" i="28"/>
  <c r="B1332" i="28"/>
  <c r="B1331" i="28"/>
  <c r="B1330" i="28"/>
  <c r="B1329" i="28"/>
  <c r="B1328" i="28"/>
  <c r="B1327" i="28"/>
  <c r="B1326" i="28"/>
  <c r="B1325" i="28"/>
  <c r="B1324" i="28"/>
  <c r="B1323" i="28"/>
  <c r="B1322" i="28"/>
  <c r="B1321" i="28"/>
  <c r="B1320" i="28"/>
  <c r="B1319" i="28"/>
  <c r="B1318" i="28"/>
  <c r="B1317" i="28"/>
  <c r="B1316" i="28"/>
  <c r="B1315" i="28"/>
  <c r="B1314" i="28"/>
  <c r="B1313" i="28"/>
  <c r="B1312" i="28"/>
  <c r="B1311" i="28"/>
  <c r="B1310" i="28"/>
  <c r="B1309" i="28"/>
  <c r="B1308" i="28"/>
  <c r="B1307" i="28"/>
  <c r="B1306" i="28"/>
  <c r="B1305" i="28"/>
  <c r="B1304" i="28"/>
  <c r="B1303" i="28"/>
  <c r="B1302" i="28"/>
  <c r="B1301" i="28"/>
  <c r="B1300" i="28"/>
  <c r="B1299" i="28"/>
  <c r="B1298" i="28"/>
  <c r="B1297" i="28"/>
  <c r="B1296" i="28"/>
  <c r="B1295" i="28"/>
  <c r="B1294" i="28"/>
  <c r="B1293" i="28"/>
  <c r="B1292" i="28"/>
  <c r="B1291" i="28"/>
  <c r="B1290" i="28"/>
  <c r="B1289" i="28"/>
  <c r="B1288" i="28"/>
  <c r="B1287" i="28"/>
  <c r="B1286" i="28"/>
  <c r="B1285" i="28"/>
  <c r="B1284" i="28"/>
  <c r="B1283" i="28"/>
  <c r="B1282" i="28"/>
  <c r="B1281" i="28"/>
  <c r="B1280" i="28"/>
  <c r="B1279" i="28"/>
  <c r="B1278" i="28"/>
  <c r="B1277" i="28"/>
  <c r="B1276" i="28"/>
  <c r="B1275" i="28"/>
  <c r="B1274" i="28"/>
  <c r="B1273" i="28"/>
  <c r="B1272" i="28"/>
  <c r="B1271" i="28"/>
  <c r="B1270" i="28"/>
  <c r="B1269" i="28"/>
  <c r="B1268" i="28"/>
  <c r="B1267" i="28"/>
  <c r="B1266" i="28"/>
  <c r="B1265" i="28"/>
  <c r="B1264" i="28"/>
  <c r="B1263" i="28"/>
  <c r="B1262" i="28"/>
  <c r="B1261" i="28"/>
  <c r="B1260" i="28"/>
  <c r="B1259" i="28"/>
  <c r="B1258" i="28"/>
  <c r="B1257" i="28"/>
  <c r="B1256" i="28"/>
  <c r="B1255" i="28"/>
  <c r="B1254" i="28"/>
  <c r="B1253" i="28"/>
  <c r="B1252" i="28"/>
  <c r="B1251" i="28"/>
  <c r="B1250" i="28"/>
  <c r="B1249" i="28"/>
  <c r="B1248" i="28"/>
  <c r="B1247" i="28"/>
  <c r="B1246" i="28"/>
  <c r="B1245" i="28"/>
  <c r="B1244" i="28"/>
  <c r="B1243" i="28"/>
  <c r="B1242" i="28"/>
  <c r="B1241" i="28"/>
  <c r="B1240" i="28"/>
  <c r="B1239" i="28"/>
  <c r="B1238" i="28"/>
  <c r="B1237" i="28"/>
  <c r="B1236" i="28"/>
  <c r="B1235" i="28"/>
  <c r="B1234" i="28"/>
  <c r="B1233" i="28"/>
  <c r="B1232" i="28"/>
  <c r="B1231" i="28"/>
  <c r="B1230" i="28"/>
  <c r="B1229" i="28"/>
  <c r="B1228" i="28"/>
  <c r="B1227" i="28"/>
  <c r="B1226" i="28"/>
  <c r="B1225" i="28"/>
  <c r="B1224" i="28"/>
  <c r="B1223" i="28"/>
  <c r="B1222" i="28"/>
  <c r="B1221" i="28"/>
  <c r="B1220" i="28"/>
  <c r="B1219" i="28"/>
  <c r="B1218" i="28"/>
  <c r="B1217" i="28"/>
  <c r="B1216" i="28"/>
  <c r="B1215" i="28"/>
  <c r="B1214" i="28"/>
  <c r="B1213" i="28"/>
  <c r="B1212" i="28"/>
  <c r="B1211" i="28"/>
  <c r="B1210" i="28"/>
  <c r="B1209" i="28"/>
  <c r="B1208" i="28"/>
  <c r="B1207" i="28"/>
  <c r="B1206" i="28"/>
  <c r="B1205" i="28"/>
  <c r="B1204" i="28"/>
  <c r="B1203" i="28"/>
  <c r="B1202" i="28"/>
  <c r="B1201" i="28"/>
  <c r="B1200" i="28"/>
  <c r="B1199" i="28"/>
  <c r="B1198" i="28"/>
  <c r="B1197" i="28"/>
  <c r="B1196" i="28"/>
  <c r="B1195" i="28"/>
  <c r="B1194" i="28"/>
  <c r="B1193" i="28"/>
  <c r="B1192" i="28"/>
  <c r="B1191" i="28"/>
  <c r="B1190" i="28"/>
  <c r="B1189" i="28"/>
  <c r="B1188" i="28"/>
  <c r="B1187" i="28"/>
  <c r="B1186" i="28"/>
  <c r="B1185" i="28"/>
  <c r="B1184" i="28"/>
  <c r="B1183" i="28"/>
  <c r="B1182" i="28"/>
  <c r="B1181" i="28"/>
  <c r="B1180" i="28"/>
  <c r="B1179" i="28"/>
  <c r="B1178" i="28"/>
  <c r="B1177" i="28"/>
  <c r="B1176" i="28"/>
  <c r="B1175" i="28"/>
  <c r="B1174" i="28"/>
  <c r="B1173" i="28"/>
  <c r="B1172" i="28"/>
  <c r="B1171" i="28"/>
  <c r="B1170" i="28"/>
  <c r="B1169" i="28"/>
  <c r="B1168" i="28"/>
  <c r="B1167" i="28"/>
  <c r="B1166" i="28"/>
  <c r="B1165" i="28"/>
  <c r="B1164" i="28"/>
  <c r="B1163" i="28"/>
  <c r="B1162" i="28"/>
  <c r="B1161" i="28"/>
  <c r="B1160" i="28"/>
  <c r="B1159" i="28"/>
  <c r="B1158" i="28"/>
  <c r="B1157" i="28"/>
  <c r="B1156" i="28"/>
  <c r="B1155" i="28"/>
  <c r="B1154" i="28"/>
  <c r="B1153" i="28"/>
  <c r="B1152" i="28"/>
  <c r="B1151" i="28"/>
  <c r="B1150" i="28"/>
  <c r="B1149" i="28"/>
  <c r="B1148" i="28"/>
  <c r="B1147" i="28"/>
  <c r="B1146" i="28"/>
  <c r="B1145" i="28"/>
  <c r="B1144" i="28"/>
  <c r="B1143" i="28"/>
  <c r="B1142" i="28"/>
  <c r="B1141" i="28"/>
  <c r="B1140" i="28"/>
  <c r="B1139" i="28"/>
  <c r="B1138" i="28"/>
  <c r="B1137" i="28"/>
  <c r="B1136" i="28"/>
  <c r="B1135" i="28"/>
  <c r="B1134" i="28"/>
  <c r="B1133" i="28"/>
  <c r="B1132" i="28"/>
  <c r="B1131" i="28"/>
  <c r="B1130" i="28"/>
  <c r="B1129" i="28"/>
  <c r="B1128" i="28"/>
  <c r="B1127" i="28"/>
  <c r="B1126" i="28"/>
  <c r="B1125" i="28"/>
  <c r="B1124" i="28"/>
  <c r="B1123" i="28"/>
  <c r="B1122" i="28"/>
  <c r="B1121" i="28"/>
  <c r="B1120" i="28"/>
  <c r="B1119" i="28"/>
  <c r="B1118" i="28"/>
  <c r="B1117" i="28"/>
  <c r="B1116" i="28"/>
  <c r="B1115" i="28"/>
  <c r="B1114" i="28"/>
  <c r="B1113" i="28"/>
  <c r="B1112" i="28"/>
  <c r="B1111" i="28"/>
  <c r="B1110" i="28"/>
  <c r="B1109" i="28"/>
  <c r="B1108" i="28"/>
  <c r="B1107" i="28"/>
  <c r="B1106" i="28"/>
  <c r="B1105" i="28"/>
  <c r="B1104" i="28"/>
  <c r="B1103" i="28"/>
  <c r="B1102" i="28"/>
  <c r="B1101" i="28"/>
  <c r="B1100" i="28"/>
  <c r="B1099" i="28"/>
  <c r="B1098" i="28"/>
  <c r="B1097" i="28"/>
  <c r="B1096" i="28"/>
  <c r="B1095" i="28"/>
  <c r="B1094" i="28"/>
  <c r="B1093" i="28"/>
  <c r="B1092" i="28"/>
  <c r="B1091" i="28"/>
  <c r="B1090" i="28"/>
  <c r="B1089" i="28"/>
  <c r="B1088" i="28"/>
  <c r="B1087" i="28"/>
  <c r="B1086" i="28"/>
  <c r="B1085" i="28"/>
  <c r="B1084" i="28"/>
  <c r="B1083" i="28"/>
  <c r="B1082" i="28"/>
  <c r="B1081" i="28"/>
  <c r="B1080" i="28"/>
  <c r="B1079" i="28"/>
  <c r="B1078" i="28"/>
  <c r="B1077" i="28"/>
  <c r="B1076" i="28"/>
  <c r="B1075" i="28"/>
  <c r="B1074" i="28"/>
  <c r="B1073" i="28"/>
  <c r="B1072" i="28"/>
  <c r="B1071" i="28"/>
  <c r="B1070" i="28"/>
  <c r="B1069" i="28"/>
  <c r="B1068" i="28"/>
  <c r="B1067" i="28"/>
  <c r="B1066" i="28"/>
  <c r="B1065" i="28"/>
  <c r="B1064" i="28"/>
  <c r="B1063" i="28"/>
  <c r="B1062" i="28"/>
  <c r="B1061" i="28"/>
  <c r="B1060" i="28"/>
  <c r="B1059" i="28"/>
  <c r="B1058" i="28"/>
  <c r="B1057" i="28"/>
  <c r="B1056" i="28"/>
  <c r="B1055" i="28"/>
  <c r="B1054" i="28"/>
  <c r="B1053" i="28"/>
  <c r="B1052" i="28"/>
  <c r="B1051" i="28"/>
  <c r="B1050" i="28"/>
  <c r="B1049" i="28"/>
  <c r="B1048" i="28"/>
  <c r="B1047" i="28"/>
  <c r="B1046" i="28"/>
  <c r="B1045" i="28"/>
  <c r="B1044" i="28"/>
  <c r="B1043" i="28"/>
  <c r="B1042" i="28"/>
  <c r="B1041" i="28"/>
  <c r="B1040" i="28"/>
  <c r="B1039" i="28"/>
  <c r="B1038" i="28"/>
  <c r="B1037" i="28"/>
  <c r="B1036" i="28"/>
  <c r="B1035" i="28"/>
  <c r="B1034" i="28"/>
  <c r="B1033" i="28"/>
  <c r="B1032" i="28"/>
  <c r="B1031" i="28"/>
  <c r="B1030" i="28"/>
  <c r="B1029" i="28"/>
  <c r="B1028" i="28"/>
  <c r="B1027" i="28"/>
  <c r="B1026" i="28"/>
  <c r="B1025" i="28"/>
  <c r="B1024" i="28"/>
  <c r="B1023" i="28"/>
  <c r="B1022" i="28"/>
  <c r="B1021" i="28"/>
  <c r="B1020" i="28"/>
  <c r="B1019" i="28"/>
  <c r="B1018" i="28"/>
  <c r="B1017" i="28"/>
  <c r="B1016" i="28"/>
  <c r="B1015" i="28"/>
  <c r="B1014" i="28"/>
  <c r="B1013" i="28"/>
  <c r="B1012" i="28"/>
  <c r="B1011" i="28"/>
  <c r="B1010" i="28"/>
  <c r="B1009" i="28"/>
  <c r="B1008" i="28"/>
  <c r="B1007" i="28"/>
  <c r="B1006" i="28"/>
  <c r="B1005" i="28"/>
  <c r="B1004" i="28"/>
  <c r="B1003" i="28"/>
  <c r="B1002" i="28"/>
  <c r="B1001" i="28"/>
  <c r="B1000" i="28"/>
  <c r="B999" i="28"/>
  <c r="B998" i="28"/>
  <c r="B997" i="28"/>
  <c r="B996" i="28"/>
  <c r="B995" i="28"/>
  <c r="B994" i="28"/>
  <c r="B993" i="28"/>
  <c r="B992" i="28"/>
  <c r="B991" i="28"/>
  <c r="B990" i="28"/>
  <c r="B989" i="28"/>
  <c r="B988" i="28"/>
  <c r="B987" i="28"/>
  <c r="B986" i="28"/>
  <c r="B985" i="28"/>
  <c r="B984" i="28"/>
  <c r="B983" i="28"/>
  <c r="B982" i="28"/>
  <c r="B981" i="28"/>
  <c r="B980" i="28"/>
  <c r="B979" i="28"/>
  <c r="B978" i="28"/>
  <c r="B977" i="28"/>
  <c r="B976" i="28"/>
  <c r="B975" i="28"/>
  <c r="B974" i="28"/>
  <c r="B973" i="28"/>
  <c r="B972" i="28"/>
  <c r="B971" i="28"/>
  <c r="B970" i="28"/>
  <c r="B969" i="28"/>
  <c r="B968" i="28"/>
  <c r="B967" i="28"/>
  <c r="B966" i="28"/>
  <c r="B965" i="28"/>
  <c r="B964" i="28"/>
  <c r="B963" i="28"/>
  <c r="B962" i="28"/>
  <c r="B961" i="28"/>
  <c r="B960" i="28"/>
  <c r="B959" i="28"/>
  <c r="B958" i="28"/>
  <c r="B957" i="28"/>
  <c r="B956" i="28"/>
  <c r="B955" i="28"/>
  <c r="B954" i="28"/>
  <c r="B953" i="28"/>
  <c r="B952" i="28"/>
  <c r="B951" i="28"/>
  <c r="B950" i="28"/>
  <c r="B949" i="28"/>
  <c r="B948" i="28"/>
  <c r="B947" i="28"/>
  <c r="B946" i="28"/>
  <c r="B945" i="28"/>
  <c r="B944" i="28"/>
  <c r="B943" i="28"/>
  <c r="B942" i="28"/>
  <c r="B941" i="28"/>
  <c r="B940" i="28"/>
  <c r="B939" i="28"/>
  <c r="B938" i="28"/>
  <c r="B937" i="28"/>
  <c r="B936" i="28"/>
  <c r="B935" i="28"/>
  <c r="B934" i="28"/>
  <c r="B933" i="28"/>
  <c r="B932" i="28"/>
  <c r="B931" i="28"/>
  <c r="B930" i="28"/>
  <c r="B929" i="28"/>
  <c r="B928" i="28"/>
  <c r="B927" i="28"/>
  <c r="B926" i="28"/>
  <c r="B925" i="28"/>
  <c r="B924" i="28"/>
  <c r="B923" i="28"/>
  <c r="B922" i="28"/>
  <c r="B921" i="28"/>
  <c r="B920" i="28"/>
  <c r="B919" i="28"/>
  <c r="B918" i="28"/>
  <c r="B917" i="28"/>
  <c r="B916" i="28"/>
  <c r="B915" i="28"/>
  <c r="B914" i="28"/>
  <c r="B913" i="28"/>
  <c r="B912" i="28"/>
  <c r="B911" i="28"/>
  <c r="B910" i="28"/>
  <c r="B909" i="28"/>
  <c r="B908" i="28"/>
  <c r="B907" i="28"/>
  <c r="B906" i="28"/>
  <c r="B905" i="28"/>
  <c r="B904" i="28"/>
  <c r="B903" i="28"/>
  <c r="B902" i="28"/>
  <c r="B901" i="28"/>
  <c r="B900" i="28"/>
  <c r="B899" i="28"/>
  <c r="B898" i="28"/>
  <c r="B897" i="28"/>
  <c r="B896" i="28"/>
  <c r="B895" i="28"/>
  <c r="B894" i="28"/>
  <c r="B893" i="28"/>
  <c r="B892" i="28"/>
  <c r="B891" i="28"/>
  <c r="B890" i="28"/>
  <c r="B889" i="28"/>
  <c r="B888" i="28"/>
  <c r="B887" i="28"/>
  <c r="B886" i="28"/>
  <c r="B885" i="28"/>
  <c r="B884" i="28"/>
  <c r="B883" i="28"/>
  <c r="B882" i="28"/>
  <c r="B881" i="28"/>
  <c r="B880" i="28"/>
  <c r="B879" i="28"/>
  <c r="B878" i="28"/>
  <c r="B877" i="28"/>
  <c r="B876" i="28"/>
  <c r="B875" i="28"/>
  <c r="B874" i="28"/>
  <c r="B873" i="28"/>
  <c r="B872" i="28"/>
  <c r="B871" i="28"/>
  <c r="B870" i="28"/>
  <c r="B869" i="28"/>
  <c r="B868" i="28"/>
  <c r="B867" i="28"/>
  <c r="B866" i="28"/>
  <c r="B865" i="28"/>
  <c r="B864" i="28"/>
  <c r="B863" i="28"/>
  <c r="B862" i="28"/>
  <c r="B861" i="28"/>
  <c r="B860" i="28"/>
  <c r="B859" i="28"/>
  <c r="B858" i="28"/>
  <c r="B857" i="28"/>
  <c r="B856" i="28"/>
  <c r="B855" i="28"/>
  <c r="B854" i="28"/>
  <c r="B853" i="28"/>
  <c r="B852" i="28"/>
  <c r="B851" i="28"/>
  <c r="B850" i="28"/>
  <c r="B849" i="28"/>
  <c r="B848" i="28"/>
  <c r="B847" i="28"/>
  <c r="B846" i="28"/>
  <c r="B845" i="28"/>
  <c r="B844" i="28"/>
  <c r="B843" i="28"/>
  <c r="B842" i="28"/>
  <c r="B841" i="28"/>
  <c r="B840" i="28"/>
  <c r="B839" i="28"/>
  <c r="B838" i="28"/>
  <c r="B837" i="28"/>
  <c r="B836" i="28"/>
  <c r="B835" i="28"/>
  <c r="B834" i="28"/>
  <c r="B833" i="28"/>
  <c r="B832" i="28"/>
  <c r="B831" i="28"/>
  <c r="B830" i="28"/>
  <c r="B829" i="28"/>
  <c r="B828" i="28"/>
  <c r="B827" i="28"/>
  <c r="B826" i="28"/>
  <c r="B825" i="28"/>
  <c r="B824" i="28"/>
  <c r="B823" i="28"/>
  <c r="C4" i="28"/>
  <c r="C2" i="28"/>
  <c r="C3" i="28"/>
  <c r="C5" i="28"/>
  <c r="C6" i="28"/>
  <c r="C7" i="28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38" i="28"/>
  <c r="C39" i="28"/>
  <c r="C40" i="28"/>
  <c r="C41" i="28"/>
  <c r="C42" i="28"/>
  <c r="C43" i="28"/>
  <c r="C44" i="28"/>
  <c r="C45" i="28"/>
  <c r="C46" i="28"/>
  <c r="C47" i="28"/>
  <c r="C48" i="28"/>
  <c r="C49" i="28"/>
  <c r="C50" i="28"/>
  <c r="C51" i="28"/>
  <c r="C52" i="28"/>
  <c r="C53" i="28"/>
  <c r="C54" i="28"/>
  <c r="C55" i="28"/>
  <c r="C56" i="28"/>
  <c r="C57" i="28"/>
  <c r="C58" i="28"/>
  <c r="C59" i="28"/>
  <c r="C60" i="28"/>
  <c r="C61" i="28"/>
  <c r="C62" i="28"/>
  <c r="C63" i="28"/>
  <c r="C64" i="28"/>
  <c r="C65" i="28"/>
  <c r="C66" i="28"/>
  <c r="C67" i="28"/>
  <c r="C68" i="28"/>
  <c r="C69" i="28"/>
  <c r="C70" i="28"/>
  <c r="C71" i="28"/>
  <c r="C72" i="28"/>
  <c r="C73" i="28"/>
  <c r="C74" i="28"/>
  <c r="C75" i="28"/>
  <c r="C76" i="28"/>
  <c r="C77" i="28"/>
  <c r="C78" i="28"/>
  <c r="C79" i="28"/>
  <c r="C80" i="28"/>
  <c r="C81" i="28"/>
  <c r="C82" i="28"/>
  <c r="C83" i="28"/>
  <c r="C84" i="28"/>
  <c r="C85" i="28"/>
  <c r="C86" i="28"/>
  <c r="C87" i="28"/>
  <c r="C88" i="28"/>
  <c r="C89" i="28"/>
  <c r="C90" i="28"/>
  <c r="C91" i="28"/>
  <c r="C92" i="28"/>
  <c r="C93" i="28"/>
  <c r="C94" i="28"/>
  <c r="C95" i="28"/>
  <c r="C96" i="28"/>
  <c r="C97" i="28"/>
  <c r="C98" i="28"/>
  <c r="C99" i="28"/>
  <c r="C100" i="28"/>
  <c r="C101" i="28"/>
  <c r="C102" i="28"/>
  <c r="C103" i="28"/>
  <c r="C104" i="28"/>
  <c r="C105" i="28"/>
  <c r="C106" i="28"/>
  <c r="C107" i="28"/>
  <c r="C108" i="28"/>
  <c r="C109" i="28"/>
  <c r="C110" i="28"/>
  <c r="C111" i="28"/>
  <c r="C112" i="28"/>
  <c r="C113" i="28"/>
  <c r="C114" i="28"/>
  <c r="C115" i="28"/>
  <c r="C116" i="28"/>
  <c r="C117" i="28"/>
  <c r="C118" i="28"/>
  <c r="C119" i="28"/>
  <c r="C120" i="28"/>
  <c r="C121" i="28"/>
  <c r="C122" i="28"/>
  <c r="C123" i="28"/>
  <c r="C124" i="28"/>
  <c r="C125" i="28"/>
  <c r="C126" i="28"/>
  <c r="C127" i="28"/>
  <c r="C128" i="28"/>
  <c r="C129" i="28"/>
  <c r="C130" i="28"/>
  <c r="C131" i="28"/>
  <c r="C132" i="28"/>
  <c r="C133" i="28"/>
  <c r="C134" i="28"/>
  <c r="C135" i="28"/>
  <c r="C136" i="28"/>
  <c r="C137" i="28"/>
  <c r="C138" i="28"/>
  <c r="C139" i="28"/>
  <c r="C140" i="28"/>
  <c r="C141" i="28"/>
  <c r="C142" i="28"/>
  <c r="C143" i="28"/>
  <c r="C144" i="28"/>
  <c r="C145" i="28"/>
  <c r="C146" i="28"/>
  <c r="C147" i="28"/>
  <c r="C148" i="28"/>
  <c r="C149" i="28"/>
  <c r="C150" i="28"/>
  <c r="C151" i="28"/>
  <c r="C152" i="28"/>
  <c r="C153" i="28"/>
  <c r="C154" i="28"/>
  <c r="C155" i="28"/>
  <c r="C156" i="28"/>
  <c r="C157" i="28"/>
  <c r="C158" i="28"/>
  <c r="C159" i="28"/>
  <c r="C160" i="28"/>
  <c r="C161" i="28"/>
  <c r="C162" i="28"/>
  <c r="C163" i="28"/>
  <c r="C164" i="28"/>
  <c r="C165" i="28"/>
  <c r="C166" i="28"/>
  <c r="C167" i="28"/>
  <c r="C168" i="28"/>
  <c r="C169" i="28"/>
  <c r="C170" i="28"/>
  <c r="C171" i="28"/>
  <c r="C172" i="28"/>
  <c r="C173" i="28"/>
  <c r="C174" i="28"/>
  <c r="C175" i="28"/>
  <c r="C176" i="28"/>
  <c r="C177" i="28"/>
  <c r="C178" i="28"/>
  <c r="C179" i="28"/>
  <c r="C180" i="28"/>
  <c r="C181" i="28"/>
  <c r="C182" i="28"/>
  <c r="C183" i="28"/>
  <c r="C184" i="28"/>
  <c r="C185" i="28"/>
  <c r="C186" i="28"/>
  <c r="C187" i="28"/>
  <c r="C188" i="28"/>
  <c r="C189" i="28"/>
  <c r="C190" i="28"/>
  <c r="C191" i="28"/>
  <c r="C192" i="28"/>
  <c r="C193" i="28"/>
  <c r="C194" i="28"/>
  <c r="C195" i="28"/>
  <c r="C196" i="28"/>
  <c r="C197" i="28"/>
  <c r="C198" i="28"/>
  <c r="C199" i="28"/>
  <c r="C200" i="28"/>
  <c r="C201" i="28"/>
  <c r="C202" i="28"/>
  <c r="C203" i="28"/>
  <c r="C204" i="28"/>
  <c r="C205" i="28"/>
  <c r="C206" i="28"/>
  <c r="C207" i="28"/>
  <c r="C208" i="28"/>
  <c r="C209" i="28"/>
  <c r="C210" i="28"/>
  <c r="C211" i="28"/>
  <c r="C212" i="28"/>
  <c r="C213" i="28"/>
  <c r="C214" i="28"/>
  <c r="C215" i="28"/>
  <c r="C216" i="28"/>
  <c r="C217" i="28"/>
  <c r="C218" i="28"/>
  <c r="C219" i="28"/>
  <c r="C220" i="28"/>
  <c r="C221" i="28"/>
  <c r="C222" i="28"/>
  <c r="C223" i="28"/>
  <c r="C224" i="28"/>
  <c r="C225" i="28"/>
  <c r="C226" i="28"/>
  <c r="C227" i="28"/>
  <c r="C228" i="28"/>
  <c r="C229" i="28"/>
  <c r="C230" i="28"/>
  <c r="C231" i="28"/>
  <c r="C232" i="28"/>
  <c r="C233" i="28"/>
  <c r="C234" i="28"/>
  <c r="C235" i="28"/>
  <c r="C236" i="28"/>
  <c r="C237" i="28"/>
  <c r="C238" i="28"/>
  <c r="C239" i="28"/>
  <c r="C240" i="28"/>
  <c r="C241" i="28"/>
  <c r="C242" i="28"/>
  <c r="C243" i="28"/>
  <c r="C244" i="28"/>
  <c r="C245" i="28"/>
  <c r="C246" i="28"/>
  <c r="C247" i="28"/>
  <c r="C248" i="28"/>
  <c r="C249" i="28"/>
  <c r="C250" i="28"/>
  <c r="C251" i="28"/>
  <c r="C252" i="28"/>
  <c r="C253" i="28"/>
  <c r="C254" i="28"/>
  <c r="C255" i="28"/>
  <c r="C256" i="28"/>
  <c r="C257" i="28"/>
  <c r="C258" i="28"/>
  <c r="C259" i="28"/>
  <c r="C260" i="28"/>
  <c r="C261" i="28"/>
  <c r="C262" i="28"/>
  <c r="C263" i="28"/>
  <c r="C264" i="28"/>
  <c r="C265" i="28"/>
  <c r="C266" i="28"/>
  <c r="C267" i="28"/>
  <c r="C268" i="28"/>
  <c r="C269" i="28"/>
  <c r="C270" i="28"/>
  <c r="C271" i="28"/>
  <c r="C272" i="28"/>
  <c r="C273" i="28"/>
  <c r="C274" i="28"/>
  <c r="C275" i="28"/>
  <c r="C276" i="28"/>
  <c r="C277" i="28"/>
  <c r="C278" i="28"/>
  <c r="C279" i="28"/>
  <c r="C280" i="28"/>
  <c r="C281" i="28"/>
  <c r="C282" i="28"/>
  <c r="C283" i="28"/>
  <c r="C284" i="28"/>
  <c r="C285" i="28"/>
  <c r="C286" i="28"/>
  <c r="C287" i="28"/>
  <c r="C288" i="28"/>
  <c r="C289" i="28"/>
  <c r="C290" i="28"/>
  <c r="C291" i="28"/>
  <c r="C292" i="28"/>
  <c r="C293" i="28"/>
  <c r="C294" i="28"/>
  <c r="C295" i="28"/>
  <c r="C296" i="28"/>
  <c r="C297" i="28"/>
  <c r="C298" i="28"/>
  <c r="C299" i="28"/>
  <c r="C300" i="28"/>
  <c r="C301" i="28"/>
  <c r="C302" i="28"/>
  <c r="C303" i="28"/>
  <c r="C304" i="28"/>
  <c r="C305" i="28"/>
  <c r="C306" i="28"/>
  <c r="C307" i="28"/>
  <c r="C308" i="28"/>
  <c r="C309" i="28"/>
  <c r="C310" i="28"/>
  <c r="C311" i="28"/>
  <c r="C312" i="28"/>
  <c r="C313" i="28"/>
  <c r="C314" i="28"/>
  <c r="C315" i="28"/>
  <c r="C316" i="28"/>
  <c r="C317" i="28"/>
  <c r="C318" i="28"/>
  <c r="C319" i="28"/>
  <c r="C320" i="28"/>
  <c r="C321" i="28"/>
  <c r="C322" i="28"/>
  <c r="C323" i="28"/>
  <c r="C324" i="28"/>
  <c r="C325" i="28"/>
  <c r="C326" i="28"/>
  <c r="C327" i="28"/>
  <c r="C328" i="28"/>
  <c r="C329" i="28"/>
  <c r="C330" i="28"/>
  <c r="C331" i="28"/>
  <c r="C332" i="28"/>
  <c r="C333" i="28"/>
  <c r="C334" i="28"/>
  <c r="C335" i="28"/>
  <c r="C336" i="28"/>
  <c r="C337" i="28"/>
  <c r="C338" i="28"/>
  <c r="C339" i="28"/>
  <c r="C340" i="28"/>
  <c r="C341" i="28"/>
  <c r="C342" i="28"/>
  <c r="C343" i="28"/>
  <c r="C344" i="28"/>
  <c r="C345" i="28"/>
  <c r="C346" i="28"/>
  <c r="C347" i="28"/>
  <c r="C348" i="28"/>
  <c r="C349" i="28"/>
  <c r="C350" i="28"/>
  <c r="C351" i="28"/>
  <c r="C352" i="28"/>
  <c r="C353" i="28"/>
  <c r="C354" i="28"/>
  <c r="C355" i="28"/>
  <c r="C356" i="28"/>
  <c r="C357" i="28"/>
  <c r="C358" i="28"/>
  <c r="C359" i="28"/>
  <c r="C360" i="28"/>
  <c r="C361" i="28"/>
  <c r="C362" i="28"/>
  <c r="C363" i="28"/>
  <c r="C364" i="28"/>
  <c r="C365" i="28"/>
  <c r="C366" i="28"/>
  <c r="C367" i="28"/>
  <c r="C368" i="28"/>
  <c r="C369" i="28"/>
  <c r="C370" i="28"/>
  <c r="C371" i="28"/>
  <c r="C372" i="28"/>
  <c r="C373" i="28"/>
  <c r="C374" i="28"/>
  <c r="C375" i="28"/>
  <c r="C376" i="28"/>
  <c r="C377" i="28"/>
  <c r="C378" i="28"/>
  <c r="C379" i="28"/>
  <c r="C380" i="28"/>
  <c r="C381" i="28"/>
  <c r="C382" i="28"/>
  <c r="C383" i="28"/>
  <c r="C384" i="28"/>
  <c r="C385" i="28"/>
  <c r="C386" i="28"/>
  <c r="C387" i="28"/>
  <c r="C388" i="28"/>
  <c r="C389" i="28"/>
  <c r="C390" i="28"/>
  <c r="C391" i="28"/>
  <c r="C392" i="28"/>
  <c r="C393" i="28"/>
  <c r="C394" i="28"/>
  <c r="C395" i="28"/>
  <c r="C396" i="28"/>
  <c r="C397" i="28"/>
  <c r="C398" i="28"/>
  <c r="C399" i="28"/>
  <c r="C400" i="28"/>
  <c r="C401" i="28"/>
  <c r="C402" i="28"/>
  <c r="C403" i="28"/>
  <c r="C404" i="28"/>
  <c r="C405" i="28"/>
  <c r="C406" i="28"/>
  <c r="C407" i="28"/>
  <c r="C408" i="28"/>
  <c r="C409" i="28"/>
  <c r="C410" i="28"/>
  <c r="C411" i="28"/>
  <c r="C412" i="28"/>
  <c r="C413" i="28"/>
  <c r="C414" i="28"/>
  <c r="C415" i="28"/>
  <c r="C416" i="28"/>
  <c r="C417" i="28"/>
  <c r="C418" i="28"/>
  <c r="C419" i="28"/>
  <c r="C420" i="28"/>
  <c r="C421" i="28"/>
  <c r="C422" i="28"/>
  <c r="C423" i="28"/>
  <c r="C424" i="28"/>
  <c r="C425" i="28"/>
  <c r="C426" i="28"/>
  <c r="C427" i="28"/>
  <c r="C428" i="28"/>
  <c r="C429" i="28"/>
  <c r="C430" i="28"/>
  <c r="C431" i="28"/>
  <c r="C432" i="28"/>
  <c r="C433" i="28"/>
  <c r="C434" i="28"/>
  <c r="C435" i="28"/>
  <c r="C436" i="28"/>
  <c r="C437" i="28"/>
  <c r="C438" i="28"/>
  <c r="C439" i="28"/>
  <c r="C440" i="28"/>
  <c r="C441" i="28"/>
  <c r="C442" i="28"/>
  <c r="C443" i="28"/>
  <c r="C444" i="28"/>
  <c r="C445" i="28"/>
  <c r="C446" i="28"/>
  <c r="C447" i="28"/>
  <c r="C448" i="28"/>
  <c r="C449" i="28"/>
  <c r="C450" i="28"/>
  <c r="C451" i="28"/>
  <c r="C452" i="28"/>
  <c r="C453" i="28"/>
  <c r="C454" i="28"/>
  <c r="C455" i="28"/>
  <c r="C456" i="28"/>
  <c r="C457" i="28"/>
  <c r="C458" i="28"/>
  <c r="C459" i="28"/>
  <c r="C460" i="28"/>
  <c r="C461" i="28"/>
  <c r="C462" i="28"/>
  <c r="C463" i="28"/>
  <c r="C464" i="28"/>
  <c r="C465" i="28"/>
  <c r="C466" i="28"/>
  <c r="C467" i="28"/>
  <c r="C468" i="28"/>
  <c r="C469" i="28"/>
  <c r="C470" i="28"/>
  <c r="C471" i="28"/>
  <c r="C472" i="28"/>
  <c r="C473" i="28"/>
  <c r="C474" i="28"/>
  <c r="C475" i="28"/>
  <c r="C476" i="28"/>
  <c r="C477" i="28"/>
  <c r="C478" i="28"/>
  <c r="C479" i="28"/>
  <c r="C480" i="28"/>
  <c r="C481" i="28"/>
  <c r="C482" i="28"/>
  <c r="C483" i="28"/>
  <c r="C484" i="28"/>
  <c r="C485" i="28"/>
  <c r="C486" i="28"/>
  <c r="C487" i="28"/>
  <c r="C488" i="28"/>
  <c r="C489" i="28"/>
  <c r="C490" i="28"/>
  <c r="C491" i="28"/>
  <c r="C492" i="28"/>
  <c r="C493" i="28"/>
  <c r="C494" i="28"/>
  <c r="C495" i="28"/>
  <c r="C496" i="28"/>
  <c r="C497" i="28"/>
  <c r="C498" i="28"/>
  <c r="C499" i="28"/>
  <c r="C500" i="28"/>
  <c r="C501" i="28"/>
  <c r="C502" i="28"/>
  <c r="C503" i="28"/>
  <c r="C504" i="28"/>
  <c r="C505" i="28"/>
  <c r="C506" i="28"/>
  <c r="C507" i="28"/>
  <c r="C508" i="28"/>
  <c r="C509" i="28"/>
  <c r="C510" i="28"/>
  <c r="C511" i="28"/>
  <c r="C512" i="28"/>
  <c r="C513" i="28"/>
  <c r="C514" i="28"/>
  <c r="C515" i="28"/>
  <c r="C516" i="28"/>
  <c r="C517" i="28"/>
  <c r="C518" i="28"/>
  <c r="C519" i="28"/>
  <c r="C520" i="28"/>
  <c r="C521" i="28"/>
  <c r="C522" i="28"/>
  <c r="C523" i="28"/>
  <c r="C524" i="28"/>
  <c r="C525" i="28"/>
  <c r="C526" i="28"/>
  <c r="C527" i="28"/>
  <c r="C528" i="28"/>
  <c r="C529" i="28"/>
  <c r="C530" i="28"/>
  <c r="C531" i="28"/>
  <c r="C532" i="28"/>
  <c r="C533" i="28"/>
  <c r="C534" i="28"/>
  <c r="C535" i="28"/>
  <c r="C536" i="28"/>
  <c r="C537" i="28"/>
  <c r="C538" i="28"/>
  <c r="C539" i="28"/>
  <c r="C540" i="28"/>
  <c r="C541" i="28"/>
  <c r="C542" i="28"/>
  <c r="C543" i="28"/>
  <c r="C544" i="28"/>
  <c r="C545" i="28"/>
  <c r="C546" i="28"/>
  <c r="C547" i="28"/>
  <c r="C548" i="28"/>
  <c r="C549" i="28"/>
  <c r="C550" i="28"/>
  <c r="C551" i="28"/>
  <c r="C552" i="28"/>
  <c r="C553" i="28"/>
  <c r="C554" i="28"/>
  <c r="C555" i="28"/>
  <c r="C556" i="28"/>
  <c r="C557" i="28"/>
  <c r="C558" i="28"/>
  <c r="C559" i="28"/>
  <c r="C560" i="28"/>
  <c r="C561" i="28"/>
  <c r="C562" i="28"/>
  <c r="C563" i="28"/>
  <c r="C564" i="28"/>
  <c r="C565" i="28"/>
  <c r="C566" i="28"/>
  <c r="C567" i="28"/>
  <c r="C568" i="28"/>
  <c r="C569" i="28"/>
  <c r="C570" i="28"/>
  <c r="C571" i="28"/>
  <c r="C572" i="28"/>
  <c r="C573" i="28"/>
  <c r="C574" i="28"/>
  <c r="C575" i="28"/>
  <c r="C576" i="28"/>
  <c r="C577" i="28"/>
  <c r="C578" i="28"/>
  <c r="C579" i="28"/>
  <c r="C580" i="28"/>
  <c r="C581" i="28"/>
  <c r="C582" i="28"/>
  <c r="C583" i="28"/>
  <c r="C584" i="28"/>
  <c r="C585" i="28"/>
  <c r="C586" i="28"/>
  <c r="C587" i="28"/>
  <c r="C588" i="28"/>
  <c r="C589" i="28"/>
  <c r="C590" i="28"/>
  <c r="C591" i="28"/>
  <c r="C592" i="28"/>
  <c r="C593" i="28"/>
  <c r="C594" i="28"/>
  <c r="C595" i="28"/>
  <c r="C596" i="28"/>
  <c r="C597" i="28"/>
  <c r="C598" i="28"/>
  <c r="C599" i="28"/>
  <c r="C600" i="28"/>
  <c r="C601" i="28"/>
  <c r="C602" i="28"/>
  <c r="C603" i="28"/>
  <c r="C604" i="28"/>
  <c r="C605" i="28"/>
  <c r="C606" i="28"/>
  <c r="C607" i="28"/>
  <c r="C608" i="28"/>
  <c r="C609" i="28"/>
  <c r="C610" i="28"/>
  <c r="C611" i="28"/>
  <c r="C612" i="28"/>
  <c r="C613" i="28"/>
  <c r="C614" i="28"/>
  <c r="C615" i="28"/>
  <c r="C616" i="28"/>
  <c r="C617" i="28"/>
  <c r="C618" i="28"/>
  <c r="C619" i="28"/>
  <c r="C620" i="28"/>
  <c r="C621" i="28"/>
  <c r="C622" i="28"/>
  <c r="C623" i="28"/>
  <c r="C624" i="28"/>
  <c r="C625" i="28"/>
  <c r="C626" i="28"/>
  <c r="C627" i="28"/>
  <c r="C628" i="28"/>
  <c r="C629" i="28"/>
  <c r="C630" i="28"/>
  <c r="C631" i="28"/>
  <c r="C632" i="28"/>
  <c r="C633" i="28"/>
  <c r="C634" i="28"/>
  <c r="C635" i="28"/>
  <c r="C636" i="28"/>
  <c r="C637" i="28"/>
  <c r="C638" i="28"/>
  <c r="C639" i="28"/>
  <c r="C640" i="28"/>
  <c r="C641" i="28"/>
  <c r="C642" i="28"/>
  <c r="C643" i="28"/>
  <c r="C644" i="28"/>
  <c r="C645" i="28"/>
  <c r="C646" i="28"/>
  <c r="C647" i="28"/>
  <c r="C648" i="28"/>
  <c r="C649" i="28"/>
  <c r="C650" i="28"/>
  <c r="C651" i="28"/>
  <c r="C652" i="28"/>
  <c r="C653" i="28"/>
  <c r="C654" i="28"/>
  <c r="C655" i="28"/>
  <c r="C656" i="28"/>
  <c r="C657" i="28"/>
  <c r="C658" i="28"/>
  <c r="C659" i="28"/>
  <c r="C660" i="28"/>
  <c r="C661" i="28"/>
  <c r="C662" i="28"/>
  <c r="C663" i="28"/>
  <c r="C664" i="28"/>
  <c r="C665" i="28"/>
  <c r="C666" i="28"/>
  <c r="C667" i="28"/>
  <c r="C668" i="28"/>
  <c r="C669" i="28"/>
  <c r="C670" i="28"/>
  <c r="C671" i="28"/>
  <c r="C672" i="28"/>
  <c r="C673" i="28"/>
  <c r="C674" i="28"/>
  <c r="C675" i="28"/>
  <c r="C676" i="28"/>
  <c r="C677" i="28"/>
  <c r="C678" i="28"/>
  <c r="C679" i="28"/>
  <c r="C680" i="28"/>
  <c r="C681" i="28"/>
  <c r="C682" i="28"/>
  <c r="C683" i="28"/>
  <c r="C684" i="28"/>
  <c r="C685" i="28"/>
  <c r="C686" i="28"/>
  <c r="C687" i="28"/>
  <c r="C688" i="28"/>
  <c r="C689" i="28"/>
  <c r="C690" i="28"/>
  <c r="C691" i="28"/>
  <c r="C692" i="28"/>
  <c r="C693" i="28"/>
  <c r="C694" i="28"/>
  <c r="C695" i="28"/>
  <c r="C696" i="28"/>
  <c r="C697" i="28"/>
  <c r="C698" i="28"/>
  <c r="C699" i="28"/>
  <c r="C700" i="28"/>
  <c r="C701" i="28"/>
  <c r="C702" i="28"/>
  <c r="C703" i="28"/>
  <c r="C704" i="28"/>
  <c r="C705" i="28"/>
  <c r="C706" i="28"/>
  <c r="C707" i="28"/>
  <c r="C708" i="28"/>
  <c r="C709" i="28"/>
  <c r="C710" i="28"/>
  <c r="C711" i="28"/>
  <c r="C712" i="28"/>
  <c r="C713" i="28"/>
  <c r="C714" i="28"/>
  <c r="C715" i="28"/>
  <c r="C716" i="28"/>
  <c r="C717" i="28"/>
  <c r="C718" i="28"/>
  <c r="C719" i="28"/>
  <c r="C720" i="28"/>
  <c r="C721" i="28"/>
  <c r="C722" i="28"/>
  <c r="C723" i="28"/>
  <c r="C724" i="28"/>
  <c r="C725" i="28"/>
  <c r="C726" i="28"/>
  <c r="C727" i="28"/>
  <c r="C728" i="28"/>
  <c r="C729" i="28"/>
  <c r="C730" i="28"/>
  <c r="C731" i="28"/>
  <c r="C732" i="28"/>
  <c r="C733" i="28"/>
  <c r="C734" i="28"/>
  <c r="C735" i="28"/>
  <c r="C736" i="28"/>
  <c r="C737" i="28"/>
  <c r="C738" i="28"/>
  <c r="C739" i="28"/>
  <c r="C740" i="28"/>
  <c r="C741" i="28"/>
  <c r="C742" i="28"/>
  <c r="C743" i="28"/>
  <c r="C744" i="28"/>
  <c r="C745" i="28"/>
  <c r="C746" i="28"/>
  <c r="C747" i="28"/>
  <c r="C748" i="28"/>
  <c r="C749" i="28"/>
  <c r="C750" i="28"/>
  <c r="C751" i="28"/>
  <c r="C752" i="28"/>
  <c r="C753" i="28"/>
  <c r="C754" i="28"/>
  <c r="C755" i="28"/>
  <c r="C756" i="28"/>
  <c r="C757" i="28"/>
  <c r="C758" i="28"/>
  <c r="C759" i="28"/>
  <c r="C760" i="28"/>
  <c r="C761" i="28"/>
  <c r="C762" i="28"/>
  <c r="C763" i="28"/>
  <c r="C764" i="28"/>
  <c r="C765" i="28"/>
  <c r="C766" i="28"/>
  <c r="C767" i="28"/>
  <c r="C768" i="28"/>
  <c r="C769" i="28"/>
  <c r="C770" i="28"/>
  <c r="C771" i="28"/>
  <c r="C772" i="28"/>
  <c r="C773" i="28"/>
  <c r="C774" i="28"/>
  <c r="C775" i="28"/>
  <c r="C776" i="28"/>
  <c r="C777" i="28"/>
  <c r="C778" i="28"/>
  <c r="C779" i="28"/>
  <c r="C780" i="28"/>
  <c r="C781" i="28"/>
  <c r="C782" i="28"/>
  <c r="C783" i="28"/>
  <c r="C784" i="28"/>
  <c r="C785" i="28"/>
  <c r="C786" i="28"/>
  <c r="C787" i="28"/>
  <c r="C788" i="28"/>
  <c r="C789" i="28"/>
  <c r="C790" i="28"/>
  <c r="C791" i="28"/>
  <c r="C792" i="28"/>
  <c r="C793" i="28"/>
  <c r="C794" i="28"/>
  <c r="C795" i="28"/>
  <c r="C796" i="28"/>
  <c r="C797" i="28"/>
  <c r="C798" i="28"/>
  <c r="C799" i="28"/>
  <c r="C800" i="28"/>
  <c r="C801" i="28"/>
  <c r="C802" i="28"/>
  <c r="C803" i="28"/>
  <c r="C804" i="28"/>
  <c r="C805" i="28"/>
  <c r="C806" i="28"/>
  <c r="C807" i="28"/>
  <c r="C808" i="28"/>
  <c r="C809" i="28"/>
  <c r="C810" i="28"/>
  <c r="C811" i="28"/>
  <c r="C812" i="28"/>
  <c r="C813" i="28"/>
  <c r="C814" i="28"/>
  <c r="C815" i="28"/>
  <c r="C816" i="28"/>
  <c r="C817" i="28"/>
  <c r="C818" i="28"/>
  <c r="C819" i="28"/>
  <c r="C820" i="28"/>
  <c r="C821" i="28"/>
  <c r="C822" i="28"/>
  <c r="V2" i="28"/>
  <c r="R168" i="14"/>
  <c r="D6" i="12"/>
  <c r="D5" i="12"/>
  <c r="N6" i="12"/>
  <c r="O6" i="12"/>
  <c r="P6" i="12"/>
  <c r="N5" i="12"/>
  <c r="O5" i="12"/>
  <c r="P5" i="12"/>
  <c r="R372" i="14"/>
  <c r="R344" i="14"/>
  <c r="R373" i="14"/>
  <c r="R346" i="14"/>
  <c r="R366" i="14"/>
  <c r="R363" i="14"/>
  <c r="R343" i="14"/>
  <c r="R374" i="14"/>
  <c r="R356" i="14"/>
  <c r="R359" i="14"/>
  <c r="R365" i="14"/>
  <c r="R371" i="14"/>
  <c r="R368" i="14"/>
  <c r="R358" i="14"/>
  <c r="R338" i="14"/>
  <c r="R369" i="14"/>
  <c r="R339" i="14"/>
  <c r="R352" i="14"/>
  <c r="R348" i="14"/>
  <c r="R354" i="14"/>
  <c r="R347" i="14"/>
  <c r="R364" i="14"/>
  <c r="R341" i="14"/>
  <c r="R357" i="14"/>
  <c r="R345" i="14"/>
  <c r="R370" i="14"/>
  <c r="R375" i="14"/>
  <c r="R342" i="14"/>
  <c r="R353" i="14"/>
  <c r="R351" i="14"/>
  <c r="R362" i="14"/>
  <c r="R367" i="14"/>
  <c r="R340" i="14"/>
  <c r="R355" i="14"/>
  <c r="R361" i="14"/>
  <c r="R360" i="14"/>
  <c r="R350" i="14"/>
  <c r="R376" i="14"/>
  <c r="R349" i="14"/>
  <c r="G1017" i="1"/>
  <c r="H1017" i="1"/>
  <c r="I1017" i="1"/>
  <c r="S1017" i="1"/>
  <c r="G987" i="1"/>
  <c r="G1000" i="1"/>
  <c r="H987" i="1"/>
  <c r="H1000" i="1"/>
  <c r="I987" i="1"/>
  <c r="I1000" i="1"/>
  <c r="S987" i="1"/>
  <c r="S1000" i="1"/>
  <c r="G1015" i="1"/>
  <c r="H1015" i="1"/>
  <c r="I1015" i="1"/>
  <c r="S1015" i="1"/>
  <c r="G998" i="1"/>
  <c r="H998" i="1"/>
  <c r="I998" i="1"/>
  <c r="S998" i="1"/>
  <c r="G351" i="1"/>
  <c r="H351" i="1"/>
  <c r="I351" i="1"/>
  <c r="S351" i="1"/>
  <c r="G1005" i="1"/>
  <c r="H1005" i="1"/>
  <c r="I1005" i="1"/>
  <c r="S1005" i="1"/>
  <c r="G1007" i="1"/>
  <c r="G1025" i="1"/>
  <c r="H1007" i="1"/>
  <c r="H1025" i="1"/>
  <c r="I1007" i="1"/>
  <c r="I1025" i="1"/>
  <c r="S1007" i="1"/>
  <c r="S1025" i="1"/>
  <c r="G1026" i="1"/>
  <c r="H1026" i="1"/>
  <c r="I1026" i="1"/>
  <c r="S1026" i="1"/>
  <c r="G997" i="1"/>
  <c r="H997" i="1"/>
  <c r="I997" i="1"/>
  <c r="S997" i="1"/>
  <c r="G349" i="1"/>
  <c r="G1009" i="1"/>
  <c r="H1009" i="1"/>
  <c r="I349" i="1"/>
  <c r="I1009" i="1"/>
  <c r="S349" i="1"/>
  <c r="S1009" i="1"/>
  <c r="G1010" i="1"/>
  <c r="G993" i="1"/>
  <c r="H1010" i="1"/>
  <c r="H993" i="1"/>
  <c r="I1010" i="1"/>
  <c r="I993" i="1"/>
  <c r="S1010" i="1"/>
  <c r="S993" i="1"/>
  <c r="G988" i="1"/>
  <c r="G347" i="1"/>
  <c r="G1030" i="1"/>
  <c r="H988" i="1"/>
  <c r="H347" i="1"/>
  <c r="H1030" i="1"/>
  <c r="I988" i="1"/>
  <c r="I347" i="1"/>
  <c r="I1030" i="1"/>
  <c r="S988" i="1"/>
  <c r="S347" i="1"/>
  <c r="S1030" i="1"/>
  <c r="G1003" i="1"/>
  <c r="G321" i="1"/>
  <c r="H1003" i="1"/>
  <c r="H321" i="1"/>
  <c r="I1003" i="1"/>
  <c r="I321" i="1"/>
  <c r="S1003" i="1"/>
  <c r="S321" i="1"/>
  <c r="G1014" i="1"/>
  <c r="H1014" i="1"/>
  <c r="I1014" i="1"/>
  <c r="S1014" i="1"/>
  <c r="G1027" i="1"/>
  <c r="G1022" i="1"/>
  <c r="G1006" i="1"/>
  <c r="G343" i="1"/>
  <c r="G1002" i="1"/>
  <c r="H1027" i="1"/>
  <c r="H1022" i="1"/>
  <c r="H1006" i="1"/>
  <c r="H343" i="1"/>
  <c r="H1002" i="1"/>
  <c r="I1027" i="1"/>
  <c r="I1022" i="1"/>
  <c r="I1006" i="1"/>
  <c r="I343" i="1"/>
  <c r="I1002" i="1"/>
  <c r="S1027" i="1"/>
  <c r="S1022" i="1"/>
  <c r="S1006" i="1"/>
  <c r="S1002" i="1"/>
  <c r="G1012" i="1"/>
  <c r="G1032" i="1"/>
  <c r="H1012" i="1"/>
  <c r="H1032" i="1"/>
  <c r="I1012" i="1"/>
  <c r="I1032" i="1"/>
  <c r="S1012" i="1"/>
  <c r="S1032" i="1"/>
  <c r="G1024" i="1"/>
  <c r="G999" i="1"/>
  <c r="G350" i="1"/>
  <c r="G1011" i="1"/>
  <c r="H1024" i="1"/>
  <c r="H999" i="1"/>
  <c r="H1011" i="1"/>
  <c r="I1024" i="1"/>
  <c r="I999" i="1"/>
  <c r="I350" i="1"/>
  <c r="I1011" i="1"/>
  <c r="S1024" i="1"/>
  <c r="S999" i="1"/>
  <c r="S350" i="1"/>
  <c r="S1011" i="1"/>
  <c r="G348" i="1"/>
  <c r="H348" i="1"/>
  <c r="I348" i="1"/>
  <c r="S348" i="1"/>
  <c r="G1028" i="1"/>
  <c r="G342" i="1"/>
  <c r="H1028" i="1"/>
  <c r="H342" i="1"/>
  <c r="I1028" i="1"/>
  <c r="I342" i="1"/>
  <c r="S1028" i="1"/>
  <c r="G344" i="1"/>
  <c r="G1004" i="1"/>
  <c r="H344" i="1"/>
  <c r="H1004" i="1"/>
  <c r="I344" i="1"/>
  <c r="I1004" i="1"/>
  <c r="S1004" i="1"/>
  <c r="G341" i="1"/>
  <c r="G320" i="1"/>
  <c r="G996" i="1"/>
  <c r="H341" i="1"/>
  <c r="H320" i="1"/>
  <c r="H996" i="1"/>
  <c r="I341" i="1"/>
  <c r="I320" i="1"/>
  <c r="I996" i="1"/>
  <c r="S320" i="1"/>
  <c r="S996" i="1"/>
  <c r="G346" i="1"/>
  <c r="H346" i="1"/>
  <c r="I346" i="1"/>
  <c r="G345" i="1"/>
  <c r="G1016" i="1"/>
  <c r="H345" i="1"/>
  <c r="H1016" i="1"/>
  <c r="I345" i="1"/>
  <c r="I1016" i="1"/>
  <c r="S1016" i="1"/>
  <c r="G319" i="1"/>
  <c r="G942" i="1"/>
  <c r="H319" i="1"/>
  <c r="H942" i="1"/>
  <c r="I319" i="1"/>
  <c r="I942" i="1"/>
  <c r="S319" i="1"/>
  <c r="G945" i="1"/>
  <c r="G950" i="1"/>
  <c r="H945" i="1"/>
  <c r="H950" i="1"/>
  <c r="I945" i="1"/>
  <c r="I950" i="1"/>
  <c r="S950" i="1"/>
  <c r="G937" i="1"/>
  <c r="H937" i="1"/>
  <c r="I937" i="1"/>
  <c r="S937" i="1"/>
  <c r="G944" i="1"/>
  <c r="H944" i="1"/>
  <c r="I944" i="1"/>
  <c r="G1036" i="1"/>
  <c r="H1036" i="1"/>
  <c r="I1036" i="1"/>
  <c r="G940" i="1"/>
  <c r="G946" i="1"/>
  <c r="G941" i="1"/>
  <c r="H940" i="1"/>
  <c r="H946" i="1"/>
  <c r="H941" i="1"/>
  <c r="I940" i="1"/>
  <c r="I946" i="1"/>
  <c r="I941" i="1"/>
  <c r="G938" i="1"/>
  <c r="G939" i="1"/>
  <c r="H938" i="1"/>
  <c r="H939" i="1"/>
  <c r="I938" i="1"/>
  <c r="I939" i="1"/>
  <c r="G943" i="1"/>
  <c r="G922" i="1"/>
  <c r="H943" i="1"/>
  <c r="H922" i="1"/>
  <c r="I943" i="1"/>
  <c r="I922" i="1"/>
  <c r="S922" i="1"/>
  <c r="G947" i="1"/>
  <c r="G949" i="1"/>
  <c r="H947" i="1"/>
  <c r="H949" i="1"/>
  <c r="I947" i="1"/>
  <c r="I949" i="1"/>
  <c r="S949" i="1"/>
  <c r="G986" i="1"/>
  <c r="H986" i="1"/>
  <c r="I986" i="1"/>
  <c r="S986" i="1"/>
  <c r="G1013" i="1"/>
  <c r="H1013" i="1"/>
  <c r="I1013" i="1"/>
  <c r="S1013" i="1"/>
  <c r="G323" i="1"/>
  <c r="H323" i="1"/>
  <c r="I323" i="1"/>
  <c r="G914" i="1"/>
  <c r="G324" i="1"/>
  <c r="H914" i="1"/>
  <c r="H324" i="1"/>
  <c r="I914" i="1"/>
  <c r="I324" i="1"/>
  <c r="S914" i="1"/>
  <c r="G331" i="1"/>
  <c r="G752" i="1"/>
  <c r="I331" i="1"/>
  <c r="I752" i="1"/>
  <c r="S752" i="1"/>
  <c r="G608" i="1"/>
  <c r="G995" i="1"/>
  <c r="H608" i="1"/>
  <c r="I608" i="1"/>
  <c r="I995" i="1"/>
  <c r="S995" i="1"/>
  <c r="G1019" i="1"/>
  <c r="G327" i="1"/>
  <c r="H1019" i="1"/>
  <c r="H327" i="1"/>
  <c r="I1019" i="1"/>
  <c r="I327" i="1"/>
  <c r="G330" i="1"/>
  <c r="G328" i="1"/>
  <c r="H328" i="1"/>
  <c r="I330" i="1"/>
  <c r="I328" i="1"/>
  <c r="G985" i="1"/>
  <c r="H985" i="1"/>
  <c r="I985" i="1"/>
  <c r="S985" i="1"/>
  <c r="G326" i="1"/>
  <c r="G1031" i="1"/>
  <c r="G1034" i="1"/>
  <c r="H326" i="1"/>
  <c r="H1031" i="1"/>
  <c r="H1034" i="1"/>
  <c r="I326" i="1"/>
  <c r="I1031" i="1"/>
  <c r="I1034" i="1"/>
  <c r="S1031" i="1"/>
  <c r="S1034" i="1"/>
  <c r="G1021" i="1"/>
  <c r="G325" i="1"/>
  <c r="H1021" i="1"/>
  <c r="H325" i="1"/>
  <c r="I1021" i="1"/>
  <c r="I325" i="1"/>
  <c r="G983" i="1"/>
  <c r="G1001" i="1"/>
  <c r="G185" i="1"/>
  <c r="G984" i="1"/>
  <c r="H983" i="1"/>
  <c r="H1001" i="1"/>
  <c r="H185" i="1"/>
  <c r="H984" i="1"/>
  <c r="I983" i="1"/>
  <c r="I1001" i="1"/>
  <c r="I185" i="1"/>
  <c r="I984" i="1"/>
  <c r="S983" i="1"/>
  <c r="S984" i="1"/>
  <c r="G1035" i="1"/>
  <c r="G994" i="1"/>
  <c r="H1035" i="1"/>
  <c r="H994" i="1"/>
  <c r="I1035" i="1"/>
  <c r="I994" i="1"/>
  <c r="S1035" i="1"/>
  <c r="S994" i="1"/>
  <c r="G184" i="1"/>
  <c r="G991" i="1"/>
  <c r="H184" i="1"/>
  <c r="H991" i="1"/>
  <c r="I184" i="1"/>
  <c r="I991" i="1"/>
  <c r="S991" i="1"/>
  <c r="G1008" i="1"/>
  <c r="H1008" i="1"/>
  <c r="I1008" i="1"/>
  <c r="S1008" i="1"/>
  <c r="G1029" i="1"/>
  <c r="G913" i="1"/>
  <c r="G1033" i="1"/>
  <c r="G989" i="1"/>
  <c r="H913" i="1"/>
  <c r="H1033" i="1"/>
  <c r="H989" i="1"/>
  <c r="I1029" i="1"/>
  <c r="I913" i="1"/>
  <c r="I1033" i="1"/>
  <c r="I989" i="1"/>
  <c r="S1029" i="1"/>
  <c r="S913" i="1"/>
  <c r="S1033" i="1"/>
  <c r="S989" i="1"/>
  <c r="G990" i="1"/>
  <c r="H990" i="1"/>
  <c r="I990" i="1"/>
  <c r="S990" i="1"/>
  <c r="G992" i="1"/>
  <c r="G1020" i="1"/>
  <c r="G1018" i="1"/>
  <c r="H992" i="1"/>
  <c r="H1020" i="1"/>
  <c r="H1018" i="1"/>
  <c r="I992" i="1"/>
  <c r="I1020" i="1"/>
  <c r="I1018" i="1"/>
  <c r="S992" i="1"/>
  <c r="G1023" i="1"/>
  <c r="H1023" i="1"/>
  <c r="I1023" i="1"/>
  <c r="S1023" i="1"/>
  <c r="G175" i="1"/>
  <c r="H175" i="1"/>
  <c r="I175" i="1"/>
  <c r="S175" i="1"/>
  <c r="N2" i="9"/>
  <c r="B56" i="28"/>
  <c r="B57" i="28"/>
  <c r="B58" i="28"/>
  <c r="B59" i="28"/>
  <c r="B60" i="28"/>
  <c r="B61" i="28"/>
  <c r="B62" i="28"/>
  <c r="B63" i="28"/>
  <c r="B64" i="28"/>
  <c r="B65" i="28"/>
  <c r="B66" i="28"/>
  <c r="B67" i="28"/>
  <c r="B68" i="28"/>
  <c r="B69" i="28"/>
  <c r="B70" i="28"/>
  <c r="B71" i="28"/>
  <c r="B72" i="28"/>
  <c r="B73" i="28"/>
  <c r="B74" i="28"/>
  <c r="B75" i="28"/>
  <c r="B76" i="28"/>
  <c r="B77" i="28"/>
  <c r="B78" i="28"/>
  <c r="B79" i="28"/>
  <c r="B80" i="28"/>
  <c r="B81" i="28"/>
  <c r="B82" i="28"/>
  <c r="B83" i="28"/>
  <c r="B84" i="28"/>
  <c r="B85" i="28"/>
  <c r="B86" i="28"/>
  <c r="B87" i="28"/>
  <c r="B88" i="28"/>
  <c r="B89" i="28"/>
  <c r="B90" i="28"/>
  <c r="B91" i="28"/>
  <c r="B92" i="28"/>
  <c r="B93" i="28"/>
  <c r="B94" i="28"/>
  <c r="B95" i="28"/>
  <c r="B96" i="28"/>
  <c r="B97" i="28"/>
  <c r="B98" i="28"/>
  <c r="B99" i="28"/>
  <c r="B100" i="28"/>
  <c r="B101" i="28"/>
  <c r="B102" i="28"/>
  <c r="B103" i="28"/>
  <c r="B104" i="28"/>
  <c r="B105" i="28"/>
  <c r="B106" i="28"/>
  <c r="B107" i="28"/>
  <c r="B108" i="28"/>
  <c r="B109" i="28"/>
  <c r="B110" i="28"/>
  <c r="B111" i="28"/>
  <c r="B112" i="28"/>
  <c r="B113" i="28"/>
  <c r="B114" i="28"/>
  <c r="B115" i="28"/>
  <c r="B116" i="28"/>
  <c r="B117" i="28"/>
  <c r="B118" i="28"/>
  <c r="B119" i="28"/>
  <c r="B120" i="28"/>
  <c r="B121" i="28"/>
  <c r="B122" i="28"/>
  <c r="B123" i="28"/>
  <c r="B124" i="28"/>
  <c r="B125" i="28"/>
  <c r="B126" i="28"/>
  <c r="B127" i="28"/>
  <c r="B128" i="28"/>
  <c r="B129" i="28"/>
  <c r="B130" i="28"/>
  <c r="B131" i="28"/>
  <c r="B132" i="28"/>
  <c r="B133" i="28"/>
  <c r="B134" i="28"/>
  <c r="B135" i="28"/>
  <c r="B136" i="28"/>
  <c r="B137" i="28"/>
  <c r="B138" i="28"/>
  <c r="B139" i="28"/>
  <c r="B140" i="28"/>
  <c r="B141" i="28"/>
  <c r="B142" i="28"/>
  <c r="B143" i="28"/>
  <c r="B144" i="28"/>
  <c r="B145" i="28"/>
  <c r="B146" i="28"/>
  <c r="B147" i="28"/>
  <c r="B148" i="28"/>
  <c r="B149" i="28"/>
  <c r="B150" i="28"/>
  <c r="B151" i="28"/>
  <c r="B152" i="28"/>
  <c r="B153" i="28"/>
  <c r="B154" i="28"/>
  <c r="B155" i="28"/>
  <c r="B156" i="28"/>
  <c r="B157" i="28"/>
  <c r="B158" i="28"/>
  <c r="B159" i="28"/>
  <c r="B160" i="28"/>
  <c r="B161" i="28"/>
  <c r="B162" i="28"/>
  <c r="B163" i="28"/>
  <c r="B164" i="28"/>
  <c r="B165" i="28"/>
  <c r="B166" i="28"/>
  <c r="B167" i="28"/>
  <c r="B168" i="28"/>
  <c r="B169" i="28"/>
  <c r="B170" i="28"/>
  <c r="B171" i="28"/>
  <c r="B172" i="28"/>
  <c r="B173" i="28"/>
  <c r="B174" i="28"/>
  <c r="B175" i="28"/>
  <c r="B176" i="28"/>
  <c r="B177" i="28"/>
  <c r="B178" i="28"/>
  <c r="B179" i="28"/>
  <c r="B180" i="28"/>
  <c r="B181" i="28"/>
  <c r="B182" i="28"/>
  <c r="B183" i="28"/>
  <c r="B184" i="28"/>
  <c r="B185" i="28"/>
  <c r="B186" i="28"/>
  <c r="B187" i="28"/>
  <c r="B188" i="28"/>
  <c r="B189" i="28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310" i="28"/>
  <c r="B311" i="28"/>
  <c r="B312" i="28"/>
  <c r="B313" i="28"/>
  <c r="B314" i="28"/>
  <c r="B315" i="28"/>
  <c r="B316" i="28"/>
  <c r="B317" i="28"/>
  <c r="B318" i="28"/>
  <c r="B319" i="28"/>
  <c r="B320" i="28"/>
  <c r="B321" i="28"/>
  <c r="B322" i="28"/>
  <c r="B323" i="28"/>
  <c r="B324" i="28"/>
  <c r="B325" i="28"/>
  <c r="B326" i="28"/>
  <c r="B327" i="28"/>
  <c r="B328" i="28"/>
  <c r="B329" i="28"/>
  <c r="B330" i="28"/>
  <c r="B331" i="28"/>
  <c r="B332" i="28"/>
  <c r="B333" i="28"/>
  <c r="B334" i="28"/>
  <c r="B335" i="28"/>
  <c r="B336" i="28"/>
  <c r="B337" i="28"/>
  <c r="B338" i="28"/>
  <c r="B339" i="28"/>
  <c r="B340" i="28"/>
  <c r="B341" i="28"/>
  <c r="B342" i="28"/>
  <c r="B343" i="28"/>
  <c r="B344" i="28"/>
  <c r="B345" i="28"/>
  <c r="B346" i="28"/>
  <c r="B347" i="28"/>
  <c r="B348" i="28"/>
  <c r="B349" i="28"/>
  <c r="B350" i="28"/>
  <c r="B351" i="28"/>
  <c r="B352" i="28"/>
  <c r="B353" i="28"/>
  <c r="B354" i="28"/>
  <c r="B355" i="28"/>
  <c r="B356" i="28"/>
  <c r="B357" i="28"/>
  <c r="B358" i="28"/>
  <c r="B359" i="28"/>
  <c r="B360" i="28"/>
  <c r="B361" i="28"/>
  <c r="B362" i="28"/>
  <c r="B363" i="28"/>
  <c r="B364" i="28"/>
  <c r="B365" i="28"/>
  <c r="B366" i="28"/>
  <c r="B367" i="28"/>
  <c r="B368" i="28"/>
  <c r="B369" i="28"/>
  <c r="B370" i="28"/>
  <c r="B371" i="28"/>
  <c r="B372" i="28"/>
  <c r="B373" i="28"/>
  <c r="B374" i="28"/>
  <c r="B375" i="28"/>
  <c r="B376" i="28"/>
  <c r="B377" i="28"/>
  <c r="B378" i="28"/>
  <c r="B379" i="28"/>
  <c r="B380" i="28"/>
  <c r="B381" i="28"/>
  <c r="B382" i="28"/>
  <c r="B383" i="28"/>
  <c r="B384" i="28"/>
  <c r="B385" i="28"/>
  <c r="B386" i="28"/>
  <c r="B387" i="28"/>
  <c r="B388" i="28"/>
  <c r="B389" i="28"/>
  <c r="B390" i="28"/>
  <c r="B391" i="28"/>
  <c r="B392" i="28"/>
  <c r="B393" i="28"/>
  <c r="B394" i="28"/>
  <c r="B395" i="28"/>
  <c r="B396" i="28"/>
  <c r="B397" i="28"/>
  <c r="B398" i="28"/>
  <c r="B399" i="28"/>
  <c r="B400" i="28"/>
  <c r="B401" i="28"/>
  <c r="B402" i="28"/>
  <c r="B403" i="28"/>
  <c r="B404" i="28"/>
  <c r="B405" i="28"/>
  <c r="B406" i="28"/>
  <c r="B407" i="28"/>
  <c r="B408" i="28"/>
  <c r="B409" i="28"/>
  <c r="B410" i="28"/>
  <c r="B411" i="28"/>
  <c r="B412" i="28"/>
  <c r="B413" i="28"/>
  <c r="B414" i="28"/>
  <c r="B415" i="28"/>
  <c r="B416" i="28"/>
  <c r="B417" i="28"/>
  <c r="B418" i="28"/>
  <c r="B419" i="28"/>
  <c r="B420" i="28"/>
  <c r="B421" i="28"/>
  <c r="B422" i="28"/>
  <c r="B423" i="28"/>
  <c r="B424" i="28"/>
  <c r="B425" i="28"/>
  <c r="B426" i="28"/>
  <c r="B427" i="28"/>
  <c r="B428" i="28"/>
  <c r="B429" i="28"/>
  <c r="B430" i="28"/>
  <c r="B431" i="28"/>
  <c r="B432" i="28"/>
  <c r="B433" i="28"/>
  <c r="B434" i="28"/>
  <c r="B435" i="28"/>
  <c r="B436" i="28"/>
  <c r="B437" i="28"/>
  <c r="B438" i="28"/>
  <c r="B439" i="28"/>
  <c r="B440" i="28"/>
  <c r="B441" i="28"/>
  <c r="B442" i="28"/>
  <c r="B443" i="28"/>
  <c r="B444" i="28"/>
  <c r="B445" i="28"/>
  <c r="B446" i="28"/>
  <c r="B447" i="28"/>
  <c r="B448" i="28"/>
  <c r="B449" i="28"/>
  <c r="B450" i="28"/>
  <c r="B451" i="28"/>
  <c r="B452" i="28"/>
  <c r="B453" i="28"/>
  <c r="B454" i="28"/>
  <c r="B455" i="28"/>
  <c r="B456" i="28"/>
  <c r="B457" i="28"/>
  <c r="B458" i="28"/>
  <c r="B459" i="28"/>
  <c r="B460" i="28"/>
  <c r="B461" i="28"/>
  <c r="B462" i="28"/>
  <c r="B463" i="28"/>
  <c r="B464" i="28"/>
  <c r="B465" i="28"/>
  <c r="B466" i="28"/>
  <c r="B467" i="28"/>
  <c r="B468" i="28"/>
  <c r="B469" i="28"/>
  <c r="B470" i="28"/>
  <c r="B471" i="28"/>
  <c r="B472" i="28"/>
  <c r="B473" i="28"/>
  <c r="B474" i="28"/>
  <c r="B475" i="28"/>
  <c r="B476" i="28"/>
  <c r="B477" i="28"/>
  <c r="B478" i="28"/>
  <c r="B479" i="28"/>
  <c r="B480" i="28"/>
  <c r="B481" i="28"/>
  <c r="B482" i="28"/>
  <c r="B483" i="28"/>
  <c r="B484" i="28"/>
  <c r="B485" i="28"/>
  <c r="B486" i="28"/>
  <c r="B487" i="28"/>
  <c r="B488" i="28"/>
  <c r="B489" i="28"/>
  <c r="B490" i="28"/>
  <c r="B491" i="28"/>
  <c r="B492" i="28"/>
  <c r="B493" i="28"/>
  <c r="B494" i="28"/>
  <c r="B495" i="28"/>
  <c r="B496" i="28"/>
  <c r="B497" i="28"/>
  <c r="B498" i="28"/>
  <c r="B499" i="28"/>
  <c r="B500" i="28"/>
  <c r="B501" i="28"/>
  <c r="B502" i="28"/>
  <c r="B503" i="28"/>
  <c r="B504" i="28"/>
  <c r="B505" i="28"/>
  <c r="B506" i="28"/>
  <c r="B507" i="28"/>
  <c r="B508" i="28"/>
  <c r="B509" i="28"/>
  <c r="B510" i="28"/>
  <c r="B511" i="28"/>
  <c r="B512" i="28"/>
  <c r="B513" i="28"/>
  <c r="B514" i="28"/>
  <c r="B515" i="28"/>
  <c r="B516" i="28"/>
  <c r="B517" i="28"/>
  <c r="B518" i="28"/>
  <c r="B519" i="28"/>
  <c r="B520" i="28"/>
  <c r="B521" i="28"/>
  <c r="B522" i="28"/>
  <c r="B523" i="28"/>
  <c r="B524" i="28"/>
  <c r="B525" i="28"/>
  <c r="B526" i="28"/>
  <c r="B527" i="28"/>
  <c r="B528" i="28"/>
  <c r="B529" i="28"/>
  <c r="B530" i="28"/>
  <c r="B531" i="28"/>
  <c r="B532" i="28"/>
  <c r="B533" i="28"/>
  <c r="B534" i="28"/>
  <c r="B535" i="28"/>
  <c r="B536" i="28"/>
  <c r="B537" i="28"/>
  <c r="B538" i="28"/>
  <c r="B539" i="28"/>
  <c r="B540" i="28"/>
  <c r="B541" i="28"/>
  <c r="B542" i="28"/>
  <c r="B543" i="28"/>
  <c r="B544" i="28"/>
  <c r="B545" i="28"/>
  <c r="B546" i="28"/>
  <c r="B547" i="28"/>
  <c r="B548" i="28"/>
  <c r="B549" i="28"/>
  <c r="B550" i="28"/>
  <c r="B551" i="28"/>
  <c r="B552" i="28"/>
  <c r="B553" i="28"/>
  <c r="B554" i="28"/>
  <c r="B555" i="28"/>
  <c r="B556" i="28"/>
  <c r="B557" i="28"/>
  <c r="B558" i="28"/>
  <c r="B559" i="28"/>
  <c r="B560" i="28"/>
  <c r="B561" i="28"/>
  <c r="B562" i="28"/>
  <c r="B563" i="28"/>
  <c r="B564" i="28"/>
  <c r="B565" i="28"/>
  <c r="B566" i="28"/>
  <c r="B567" i="28"/>
  <c r="B568" i="28"/>
  <c r="B569" i="28"/>
  <c r="B570" i="28"/>
  <c r="B571" i="28"/>
  <c r="B572" i="28"/>
  <c r="B573" i="28"/>
  <c r="B574" i="28"/>
  <c r="B575" i="28"/>
  <c r="B576" i="28"/>
  <c r="B577" i="28"/>
  <c r="B578" i="28"/>
  <c r="B579" i="28"/>
  <c r="B580" i="28"/>
  <c r="B581" i="28"/>
  <c r="B582" i="28"/>
  <c r="B583" i="28"/>
  <c r="B584" i="28"/>
  <c r="B585" i="28"/>
  <c r="B586" i="28"/>
  <c r="B587" i="28"/>
  <c r="B588" i="28"/>
  <c r="B589" i="28"/>
  <c r="B590" i="28"/>
  <c r="B591" i="28"/>
  <c r="B592" i="28"/>
  <c r="B593" i="28"/>
  <c r="B594" i="28"/>
  <c r="B595" i="28"/>
  <c r="B596" i="28"/>
  <c r="B597" i="28"/>
  <c r="B598" i="28"/>
  <c r="B599" i="28"/>
  <c r="B600" i="28"/>
  <c r="B601" i="28"/>
  <c r="B602" i="28"/>
  <c r="B603" i="28"/>
  <c r="B604" i="28"/>
  <c r="B605" i="28"/>
  <c r="B606" i="28"/>
  <c r="B607" i="28"/>
  <c r="B608" i="28"/>
  <c r="B609" i="28"/>
  <c r="B610" i="28"/>
  <c r="B611" i="28"/>
  <c r="B612" i="28"/>
  <c r="B613" i="28"/>
  <c r="B614" i="28"/>
  <c r="B615" i="28"/>
  <c r="B616" i="28"/>
  <c r="B617" i="28"/>
  <c r="B618" i="28"/>
  <c r="B619" i="28"/>
  <c r="B620" i="28"/>
  <c r="B621" i="28"/>
  <c r="B622" i="28"/>
  <c r="B623" i="28"/>
  <c r="B624" i="28"/>
  <c r="B625" i="28"/>
  <c r="B626" i="28"/>
  <c r="B627" i="28"/>
  <c r="B628" i="28"/>
  <c r="B629" i="28"/>
  <c r="B630" i="28"/>
  <c r="B631" i="28"/>
  <c r="B632" i="28"/>
  <c r="B633" i="28"/>
  <c r="B634" i="28"/>
  <c r="B635" i="28"/>
  <c r="B636" i="28"/>
  <c r="B637" i="28"/>
  <c r="B638" i="28"/>
  <c r="B639" i="28"/>
  <c r="B640" i="28"/>
  <c r="B641" i="28"/>
  <c r="B642" i="28"/>
  <c r="B643" i="28"/>
  <c r="B644" i="28"/>
  <c r="B645" i="28"/>
  <c r="B646" i="28"/>
  <c r="B647" i="28"/>
  <c r="B648" i="28"/>
  <c r="B649" i="28"/>
  <c r="B650" i="28"/>
  <c r="B651" i="28"/>
  <c r="B652" i="28"/>
  <c r="B653" i="28"/>
  <c r="B654" i="28"/>
  <c r="B655" i="28"/>
  <c r="B656" i="28"/>
  <c r="B657" i="28"/>
  <c r="B658" i="28"/>
  <c r="B659" i="28"/>
  <c r="B660" i="28"/>
  <c r="B661" i="28"/>
  <c r="B662" i="28"/>
  <c r="B663" i="28"/>
  <c r="B664" i="28"/>
  <c r="B665" i="28"/>
  <c r="B666" i="28"/>
  <c r="B667" i="28"/>
  <c r="B668" i="28"/>
  <c r="B669" i="28"/>
  <c r="B670" i="28"/>
  <c r="B671" i="28"/>
  <c r="B672" i="28"/>
  <c r="B673" i="28"/>
  <c r="B674" i="28"/>
  <c r="B675" i="28"/>
  <c r="B676" i="28"/>
  <c r="B677" i="28"/>
  <c r="B678" i="28"/>
  <c r="B679" i="28"/>
  <c r="B680" i="28"/>
  <c r="B681" i="28"/>
  <c r="B682" i="28"/>
  <c r="B683" i="28"/>
  <c r="B684" i="28"/>
  <c r="B685" i="28"/>
  <c r="B686" i="28"/>
  <c r="B687" i="28"/>
  <c r="B688" i="28"/>
  <c r="B689" i="28"/>
  <c r="B690" i="28"/>
  <c r="B691" i="28"/>
  <c r="B692" i="28"/>
  <c r="B693" i="28"/>
  <c r="B694" i="28"/>
  <c r="B695" i="28"/>
  <c r="B696" i="28"/>
  <c r="B697" i="28"/>
  <c r="B698" i="28"/>
  <c r="B699" i="28"/>
  <c r="B700" i="28"/>
  <c r="B701" i="28"/>
  <c r="B702" i="28"/>
  <c r="B703" i="28"/>
  <c r="B704" i="28"/>
  <c r="B705" i="28"/>
  <c r="B706" i="28"/>
  <c r="B707" i="28"/>
  <c r="B708" i="28"/>
  <c r="B709" i="28"/>
  <c r="B710" i="28"/>
  <c r="B711" i="28"/>
  <c r="B712" i="28"/>
  <c r="B713" i="28"/>
  <c r="B714" i="28"/>
  <c r="B715" i="28"/>
  <c r="B716" i="28"/>
  <c r="B717" i="28"/>
  <c r="B718" i="28"/>
  <c r="B719" i="28"/>
  <c r="B720" i="28"/>
  <c r="B721" i="28"/>
  <c r="B722" i="28"/>
  <c r="B723" i="28"/>
  <c r="B724" i="28"/>
  <c r="B725" i="28"/>
  <c r="B726" i="28"/>
  <c r="B727" i="28"/>
  <c r="B728" i="28"/>
  <c r="B729" i="28"/>
  <c r="B730" i="28"/>
  <c r="B731" i="28"/>
  <c r="B732" i="28"/>
  <c r="B733" i="28"/>
  <c r="B734" i="28"/>
  <c r="B735" i="28"/>
  <c r="B736" i="28"/>
  <c r="B737" i="28"/>
  <c r="B738" i="28"/>
  <c r="B739" i="28"/>
  <c r="B740" i="28"/>
  <c r="B741" i="28"/>
  <c r="B742" i="28"/>
  <c r="B743" i="28"/>
  <c r="B744" i="28"/>
  <c r="B745" i="28"/>
  <c r="B746" i="28"/>
  <c r="B747" i="28"/>
  <c r="B748" i="28"/>
  <c r="B749" i="28"/>
  <c r="B750" i="28"/>
  <c r="B751" i="28"/>
  <c r="B752" i="28"/>
  <c r="B753" i="28"/>
  <c r="B754" i="28"/>
  <c r="B755" i="28"/>
  <c r="B756" i="28"/>
  <c r="B757" i="28"/>
  <c r="B758" i="28"/>
  <c r="B759" i="28"/>
  <c r="B760" i="28"/>
  <c r="B761" i="28"/>
  <c r="B762" i="28"/>
  <c r="B763" i="28"/>
  <c r="B764" i="28"/>
  <c r="B765" i="28"/>
  <c r="B766" i="28"/>
  <c r="B767" i="28"/>
  <c r="B768" i="28"/>
  <c r="B769" i="28"/>
  <c r="B770" i="28"/>
  <c r="B771" i="28"/>
  <c r="B772" i="28"/>
  <c r="B773" i="28"/>
  <c r="B774" i="28"/>
  <c r="B775" i="28"/>
  <c r="B776" i="28"/>
  <c r="B777" i="28"/>
  <c r="B778" i="28"/>
  <c r="B779" i="28"/>
  <c r="B780" i="28"/>
  <c r="B781" i="28"/>
  <c r="B782" i="28"/>
  <c r="B783" i="28"/>
  <c r="B784" i="28"/>
  <c r="B785" i="28"/>
  <c r="B786" i="28"/>
  <c r="B787" i="28"/>
  <c r="B788" i="28"/>
  <c r="B789" i="28"/>
  <c r="B790" i="28"/>
  <c r="B791" i="28"/>
  <c r="B792" i="28"/>
  <c r="B793" i="28"/>
  <c r="B794" i="28"/>
  <c r="B795" i="28"/>
  <c r="B796" i="28"/>
  <c r="B797" i="28"/>
  <c r="B798" i="28"/>
  <c r="B799" i="28"/>
  <c r="B800" i="28"/>
  <c r="B801" i="28"/>
  <c r="B802" i="28"/>
  <c r="B803" i="28"/>
  <c r="B804" i="28"/>
  <c r="B805" i="28"/>
  <c r="B806" i="28"/>
  <c r="B807" i="28"/>
  <c r="B808" i="28"/>
  <c r="B809" i="28"/>
  <c r="B810" i="28"/>
  <c r="B811" i="28"/>
  <c r="B812" i="28"/>
  <c r="B813" i="28"/>
  <c r="B814" i="28"/>
  <c r="B815" i="28"/>
  <c r="B816" i="28"/>
  <c r="B817" i="28"/>
  <c r="B818" i="28"/>
  <c r="B819" i="28"/>
  <c r="B820" i="28"/>
  <c r="B821" i="28"/>
  <c r="B822" i="28"/>
  <c r="S2" i="19"/>
  <c r="R2" i="19"/>
  <c r="Q2" i="19"/>
  <c r="P2" i="19"/>
  <c r="L2" i="19"/>
  <c r="M2" i="19" s="1"/>
  <c r="R44" i="14"/>
  <c r="G802" i="1"/>
  <c r="H802" i="1"/>
  <c r="I802" i="1"/>
  <c r="S802" i="1"/>
  <c r="G801" i="1"/>
  <c r="H801" i="1"/>
  <c r="I801" i="1"/>
  <c r="S801" i="1"/>
  <c r="G969" i="1"/>
  <c r="H969" i="1"/>
  <c r="I969" i="1"/>
  <c r="G616" i="1"/>
  <c r="H616" i="1"/>
  <c r="I616" i="1"/>
  <c r="S616" i="1"/>
  <c r="G852" i="1"/>
  <c r="H852" i="1"/>
  <c r="I852" i="1"/>
  <c r="S852" i="1"/>
  <c r="G800" i="1"/>
  <c r="H800" i="1"/>
  <c r="I800" i="1"/>
  <c r="S800" i="1"/>
  <c r="G918" i="1"/>
  <c r="H918" i="1"/>
  <c r="I918" i="1"/>
  <c r="G799" i="1"/>
  <c r="H799" i="1"/>
  <c r="I799" i="1"/>
  <c r="S799" i="1"/>
  <c r="I3" i="4"/>
  <c r="B52" i="28"/>
  <c r="B53" i="28"/>
  <c r="B54" i="28"/>
  <c r="B55" i="28"/>
  <c r="B46" i="28"/>
  <c r="B47" i="28"/>
  <c r="B48" i="28"/>
  <c r="B49" i="28"/>
  <c r="B50" i="28"/>
  <c r="B51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B38" i="28"/>
  <c r="B39" i="28"/>
  <c r="B40" i="28"/>
  <c r="B41" i="28"/>
  <c r="B42" i="28"/>
  <c r="B43" i="28"/>
  <c r="B44" i="28"/>
  <c r="B45" i="28"/>
  <c r="R332" i="14"/>
  <c r="R331" i="14"/>
  <c r="R322" i="14"/>
  <c r="R319" i="14"/>
  <c r="R326" i="14"/>
  <c r="R312" i="14"/>
  <c r="R314" i="14"/>
  <c r="R334" i="14"/>
  <c r="R313" i="14"/>
  <c r="R328" i="14"/>
  <c r="R324" i="14"/>
  <c r="R317" i="14"/>
  <c r="R315" i="14"/>
  <c r="R329" i="14"/>
  <c r="R335" i="14"/>
  <c r="R311" i="14"/>
  <c r="R333" i="14"/>
  <c r="R330" i="14"/>
  <c r="R318" i="14"/>
  <c r="R337" i="14"/>
  <c r="R325" i="14"/>
  <c r="R316" i="14"/>
  <c r="R321" i="14"/>
  <c r="R275" i="14"/>
  <c r="R327" i="14"/>
  <c r="R336" i="14"/>
  <c r="R323" i="14"/>
  <c r="R320" i="14"/>
  <c r="G627" i="1"/>
  <c r="H627" i="1"/>
  <c r="I627" i="1"/>
  <c r="S627" i="1"/>
  <c r="G834" i="1"/>
  <c r="H834" i="1"/>
  <c r="I834" i="1"/>
  <c r="G903" i="1"/>
  <c r="H903" i="1"/>
  <c r="I903" i="1"/>
  <c r="S903" i="1"/>
  <c r="G630" i="1"/>
  <c r="H630" i="1"/>
  <c r="I630" i="1"/>
  <c r="S630" i="1"/>
  <c r="G838" i="1"/>
  <c r="H838" i="1"/>
  <c r="I838" i="1"/>
  <c r="S838" i="1"/>
  <c r="G847" i="1"/>
  <c r="H847" i="1"/>
  <c r="I847" i="1"/>
  <c r="S847" i="1"/>
  <c r="G278" i="1"/>
  <c r="H278" i="1"/>
  <c r="I278" i="1"/>
  <c r="S278" i="1"/>
  <c r="G806" i="1"/>
  <c r="H806" i="1"/>
  <c r="I806" i="1"/>
  <c r="S806" i="1"/>
  <c r="G623" i="1"/>
  <c r="G207" i="1"/>
  <c r="G585" i="1"/>
  <c r="H623" i="1"/>
  <c r="H207" i="1"/>
  <c r="H585" i="1"/>
  <c r="I623" i="1"/>
  <c r="I207" i="1"/>
  <c r="I585" i="1"/>
  <c r="S623" i="1"/>
  <c r="S207" i="1"/>
  <c r="S585" i="1"/>
  <c r="G982" i="1"/>
  <c r="H982" i="1"/>
  <c r="I982" i="1"/>
  <c r="S982" i="1"/>
  <c r="G626" i="1"/>
  <c r="H626" i="1"/>
  <c r="I626" i="1"/>
  <c r="S626" i="1"/>
  <c r="G618" i="1"/>
  <c r="H618" i="1"/>
  <c r="I618" i="1"/>
  <c r="S618" i="1"/>
  <c r="G921" i="1"/>
  <c r="H921" i="1"/>
  <c r="I921" i="1"/>
  <c r="G624" i="1"/>
  <c r="H624" i="1"/>
  <c r="I624" i="1"/>
  <c r="S624" i="1"/>
  <c r="G975" i="1"/>
  <c r="I975" i="1"/>
  <c r="S975" i="1"/>
  <c r="G804" i="1"/>
  <c r="H804" i="1"/>
  <c r="I804" i="1"/>
  <c r="S804" i="1"/>
  <c r="G334" i="1"/>
  <c r="H334" i="1"/>
  <c r="I334" i="1"/>
  <c r="S334" i="1"/>
  <c r="G808" i="1"/>
  <c r="G510" i="1"/>
  <c r="H808" i="1"/>
  <c r="H510" i="1"/>
  <c r="I808" i="1"/>
  <c r="I510" i="1"/>
  <c r="S808" i="1"/>
  <c r="S510" i="1"/>
  <c r="G902" i="1"/>
  <c r="H902" i="1"/>
  <c r="I902" i="1"/>
  <c r="G213" i="1"/>
  <c r="H213" i="1"/>
  <c r="I213" i="1"/>
  <c r="S213" i="1"/>
  <c r="G805" i="1"/>
  <c r="H805" i="1"/>
  <c r="I805" i="1"/>
  <c r="S805" i="1"/>
  <c r="G206" i="1"/>
  <c r="H206" i="1"/>
  <c r="I206" i="1"/>
  <c r="S206" i="1"/>
  <c r="G919" i="1"/>
  <c r="H919" i="1"/>
  <c r="I919" i="1"/>
  <c r="G850" i="1"/>
  <c r="G132" i="1"/>
  <c r="H850" i="1"/>
  <c r="H132" i="1"/>
  <c r="I850" i="1"/>
  <c r="I132" i="1"/>
  <c r="S850" i="1"/>
  <c r="S132" i="1"/>
  <c r="G651" i="1"/>
  <c r="G920" i="1"/>
  <c r="H651" i="1"/>
  <c r="H920" i="1"/>
  <c r="I651" i="1"/>
  <c r="I920" i="1"/>
  <c r="S651" i="1"/>
  <c r="G798" i="1"/>
  <c r="H798" i="1"/>
  <c r="I798" i="1"/>
  <c r="S798" i="1"/>
  <c r="G830" i="1"/>
  <c r="H830" i="1"/>
  <c r="I830" i="1"/>
  <c r="G846" i="1"/>
  <c r="H846" i="1"/>
  <c r="I846" i="1"/>
  <c r="S846" i="1"/>
  <c r="G974" i="1"/>
  <c r="G617" i="1"/>
  <c r="H617" i="1"/>
  <c r="I974" i="1"/>
  <c r="I617" i="1"/>
  <c r="S974" i="1"/>
  <c r="S617" i="1"/>
  <c r="G970" i="1"/>
  <c r="H970" i="1"/>
  <c r="I970" i="1"/>
  <c r="S970" i="1"/>
  <c r="G851" i="1"/>
  <c r="G797" i="1"/>
  <c r="H851" i="1"/>
  <c r="H797" i="1"/>
  <c r="I851" i="1"/>
  <c r="I797" i="1"/>
  <c r="S851" i="1"/>
  <c r="S797" i="1"/>
  <c r="G832" i="1"/>
  <c r="H832" i="1"/>
  <c r="I832" i="1"/>
  <c r="G788" i="1"/>
  <c r="G954" i="1"/>
  <c r="G620" i="1"/>
  <c r="H788" i="1"/>
  <c r="H954" i="1"/>
  <c r="H620" i="1"/>
  <c r="I788" i="1"/>
  <c r="I954" i="1"/>
  <c r="I620" i="1"/>
  <c r="S788" i="1"/>
  <c r="S954" i="1"/>
  <c r="S620" i="1"/>
  <c r="G584" i="1"/>
  <c r="I584" i="1"/>
  <c r="S584" i="1"/>
  <c r="G622" i="1"/>
  <c r="H622" i="1"/>
  <c r="I622" i="1"/>
  <c r="S622" i="1"/>
  <c r="G134" i="1"/>
  <c r="H134" i="1"/>
  <c r="I134" i="1"/>
  <c r="S134" i="1"/>
  <c r="G807" i="1"/>
  <c r="H807" i="1"/>
  <c r="I807" i="1"/>
  <c r="S807" i="1"/>
  <c r="G649" i="1"/>
  <c r="H649" i="1"/>
  <c r="I649" i="1"/>
  <c r="S649" i="1"/>
  <c r="G586" i="1"/>
  <c r="H586" i="1"/>
  <c r="I586" i="1"/>
  <c r="S586" i="1"/>
  <c r="G650" i="1"/>
  <c r="H650" i="1"/>
  <c r="I650" i="1"/>
  <c r="S650" i="1"/>
  <c r="G901" i="1"/>
  <c r="H901" i="1"/>
  <c r="I901" i="1"/>
  <c r="G831" i="1"/>
  <c r="H831" i="1"/>
  <c r="I831" i="1"/>
  <c r="G853" i="1"/>
  <c r="H853" i="1"/>
  <c r="I853" i="1"/>
  <c r="S853" i="1"/>
  <c r="D24" i="12" l="1"/>
  <c r="C28" i="12"/>
  <c r="D37" i="12"/>
  <c r="D48" i="12"/>
  <c r="D47" i="12"/>
  <c r="D35" i="12"/>
  <c r="D23" i="12"/>
  <c r="D49" i="12"/>
  <c r="D36" i="12"/>
  <c r="D46" i="12"/>
  <c r="D34" i="12"/>
  <c r="D22" i="12"/>
  <c r="D25" i="12"/>
  <c r="D45" i="12"/>
  <c r="D33" i="12"/>
  <c r="D21" i="12"/>
  <c r="D44" i="12"/>
  <c r="D32" i="12"/>
  <c r="D20" i="12"/>
  <c r="D42" i="12"/>
  <c r="D30" i="12"/>
  <c r="D18" i="12"/>
  <c r="D41" i="12"/>
  <c r="D29" i="12"/>
  <c r="D17" i="12"/>
  <c r="D40" i="12"/>
  <c r="D28" i="12"/>
  <c r="D16" i="12"/>
  <c r="D31" i="12"/>
  <c r="C27" i="12"/>
  <c r="D39" i="12"/>
  <c r="D27" i="12"/>
  <c r="D43" i="12"/>
  <c r="D38" i="12"/>
  <c r="C38" i="12"/>
  <c r="C26" i="12"/>
  <c r="C49" i="12"/>
  <c r="C37" i="12"/>
  <c r="C25" i="12"/>
  <c r="C48" i="12"/>
  <c r="C36" i="12"/>
  <c r="C24" i="12"/>
  <c r="C47" i="12"/>
  <c r="C35" i="12"/>
  <c r="C23" i="12"/>
  <c r="C46" i="12"/>
  <c r="C34" i="12"/>
  <c r="C22" i="12"/>
  <c r="C33" i="12"/>
  <c r="C32" i="12"/>
  <c r="C20" i="12"/>
  <c r="C44" i="12"/>
  <c r="C43" i="12"/>
  <c r="C31" i="12"/>
  <c r="C19" i="12"/>
  <c r="C45" i="12"/>
  <c r="C42" i="12"/>
  <c r="C30" i="12"/>
  <c r="C18" i="12"/>
  <c r="C41" i="12"/>
  <c r="C29" i="12"/>
  <c r="C17" i="12"/>
  <c r="C40" i="12"/>
  <c r="C16" i="12"/>
  <c r="S667" i="1"/>
  <c r="S668" i="1"/>
  <c r="S669" i="1"/>
  <c r="S223" i="1"/>
  <c r="S632" i="1"/>
  <c r="S888" i="1"/>
  <c r="S280" i="1"/>
  <c r="S236" i="1"/>
  <c r="S767" i="1"/>
  <c r="S567" i="1"/>
  <c r="S568" i="1"/>
  <c r="S566" i="1"/>
  <c r="S700" i="1"/>
  <c r="S734" i="1"/>
  <c r="S161" i="1"/>
  <c r="S162" i="1"/>
  <c r="S163" i="1"/>
  <c r="S159" i="1"/>
  <c r="S160" i="1"/>
  <c r="S301" i="1"/>
  <c r="S167" i="1"/>
  <c r="S130" i="1"/>
  <c r="S735" i="1"/>
  <c r="S191" i="1"/>
  <c r="S274" i="1"/>
  <c r="S275" i="1"/>
  <c r="S276" i="1"/>
  <c r="S303" i="1"/>
  <c r="S338" i="1"/>
  <c r="S339" i="1"/>
  <c r="S340" i="1"/>
  <c r="S131" i="1"/>
  <c r="S172" i="1"/>
  <c r="S173" i="1"/>
  <c r="S174" i="1"/>
  <c r="S170" i="1"/>
  <c r="S171" i="1"/>
  <c r="S164" i="1"/>
  <c r="S234" i="1"/>
  <c r="S224" i="1"/>
  <c r="S225" i="1"/>
  <c r="S12" i="1"/>
  <c r="S14" i="1"/>
  <c r="S15" i="1"/>
  <c r="S16" i="1"/>
  <c r="S17" i="1"/>
  <c r="S18" i="1"/>
  <c r="S19" i="1"/>
  <c r="S8" i="1"/>
  <c r="S9" i="1"/>
  <c r="S10" i="1"/>
  <c r="S11" i="1"/>
  <c r="S13" i="1"/>
  <c r="S226" i="1"/>
  <c r="S227" i="1"/>
  <c r="S239" i="1"/>
  <c r="S337" i="1"/>
  <c r="S281" i="1"/>
  <c r="S279" i="1"/>
  <c r="S139" i="1"/>
  <c r="S45" i="1"/>
  <c r="S29" i="1"/>
  <c r="S51" i="1"/>
  <c r="S52" i="1"/>
  <c r="S26" i="1"/>
  <c r="S43" i="1"/>
  <c r="S41" i="1"/>
  <c r="S53" i="1"/>
  <c r="S54" i="1"/>
  <c r="S28" i="1"/>
  <c r="S46" i="1"/>
  <c r="S25" i="1"/>
  <c r="S32" i="1"/>
  <c r="S7" i="1"/>
  <c r="S6" i="1"/>
  <c r="S44" i="1"/>
  <c r="S42" i="1"/>
  <c r="S33" i="1"/>
  <c r="S34" i="1"/>
  <c r="S36" i="1"/>
  <c r="S37" i="1"/>
  <c r="S38" i="1"/>
  <c r="S40" i="1"/>
  <c r="S30" i="1"/>
  <c r="S21" i="1"/>
  <c r="S22" i="1"/>
  <c r="S23" i="1"/>
  <c r="S27" i="1"/>
  <c r="S5" i="1"/>
  <c r="S24" i="1"/>
  <c r="S4" i="1"/>
  <c r="S31" i="1"/>
  <c r="S336" i="1"/>
  <c r="S57" i="1"/>
  <c r="S214" i="1"/>
  <c r="S302" i="1"/>
  <c r="S198" i="1"/>
  <c r="S200" i="1"/>
  <c r="S203" i="1"/>
  <c r="S199" i="1"/>
  <c r="S202" i="1"/>
  <c r="S201" i="1"/>
  <c r="S204" i="1"/>
  <c r="S205" i="1"/>
  <c r="S119" i="1"/>
  <c r="S122" i="1"/>
  <c r="S123" i="1"/>
  <c r="S124" i="1"/>
  <c r="S125" i="1"/>
  <c r="S47" i="1"/>
  <c r="S48" i="1"/>
  <c r="S127" i="1"/>
  <c r="S121" i="1"/>
  <c r="S129" i="1"/>
  <c r="S128" i="1"/>
  <c r="S120" i="1"/>
  <c r="S158" i="1"/>
  <c r="S263" i="1"/>
  <c r="S230" i="1"/>
  <c r="S322" i="1"/>
  <c r="S145" i="1"/>
  <c r="S144" i="1"/>
  <c r="S208" i="1"/>
  <c r="S197" i="1"/>
  <c r="S196" i="1"/>
  <c r="S195" i="1"/>
  <c r="S219" i="1"/>
  <c r="S220" i="1"/>
  <c r="S221" i="1"/>
  <c r="S215" i="1"/>
  <c r="S217" i="1"/>
  <c r="S352" i="1"/>
  <c r="S218" i="1"/>
  <c r="S216" i="1"/>
  <c r="S310" i="1"/>
  <c r="S267" i="1"/>
  <c r="S240" i="1"/>
  <c r="S235" i="1"/>
  <c r="S222" i="1"/>
  <c r="S231" i="1"/>
  <c r="S232" i="1"/>
  <c r="S237" i="1"/>
  <c r="S140" i="1"/>
  <c r="S141" i="1"/>
  <c r="S142" i="1"/>
  <c r="S143" i="1"/>
  <c r="S60" i="1"/>
  <c r="S59" i="1"/>
  <c r="S58" i="1"/>
  <c r="S299" i="1"/>
  <c r="S300" i="1"/>
  <c r="S66" i="1"/>
  <c r="S62" i="1"/>
  <c r="S82" i="1"/>
  <c r="S88" i="1"/>
  <c r="S89" i="1"/>
  <c r="S90" i="1"/>
  <c r="S91" i="1"/>
  <c r="S39" i="1"/>
  <c r="S92" i="1"/>
  <c r="S99" i="1"/>
  <c r="S61" i="1"/>
  <c r="S109" i="1"/>
  <c r="S93" i="1"/>
  <c r="S94" i="1"/>
  <c r="S95" i="1"/>
  <c r="S96" i="1"/>
  <c r="S97" i="1"/>
  <c r="S98" i="1"/>
  <c r="S100" i="1"/>
  <c r="S101" i="1"/>
  <c r="S102" i="1"/>
  <c r="S103" i="1"/>
  <c r="S104" i="1"/>
  <c r="S105" i="1"/>
  <c r="S106" i="1"/>
  <c r="S107" i="1"/>
  <c r="S108" i="1"/>
  <c r="S110" i="1"/>
  <c r="S111" i="1"/>
  <c r="S113" i="1"/>
  <c r="S114" i="1"/>
  <c r="S116" i="1"/>
  <c r="S117" i="1"/>
  <c r="S118" i="1"/>
  <c r="S115" i="1"/>
  <c r="S63" i="1"/>
  <c r="S64" i="1"/>
  <c r="S65" i="1"/>
  <c r="S67" i="1"/>
  <c r="S68" i="1"/>
  <c r="S69" i="1"/>
  <c r="S70" i="1"/>
  <c r="S71" i="1"/>
  <c r="S72" i="1"/>
  <c r="S73" i="1"/>
  <c r="S74" i="1"/>
  <c r="S75" i="1"/>
  <c r="S76" i="1"/>
  <c r="S77" i="1"/>
  <c r="S79" i="1"/>
  <c r="S80" i="1"/>
  <c r="S78" i="1"/>
  <c r="S81" i="1"/>
  <c r="S83" i="1"/>
  <c r="S84" i="1"/>
  <c r="S85" i="1"/>
  <c r="S86" i="1"/>
  <c r="S87" i="1"/>
  <c r="S112" i="1"/>
  <c r="S333" i="1"/>
  <c r="S166" i="1"/>
  <c r="S209" i="1"/>
  <c r="S316" i="1"/>
  <c r="S312" i="1"/>
  <c r="S315" i="1"/>
  <c r="S313" i="1"/>
  <c r="S311" i="1"/>
  <c r="S314" i="1"/>
  <c r="S318" i="1"/>
  <c r="S317" i="1"/>
  <c r="S282" i="1"/>
  <c r="S165" i="1"/>
  <c r="S264" i="1"/>
  <c r="S265" i="1"/>
  <c r="S266" i="1"/>
  <c r="S283" i="1"/>
  <c r="S277" i="1"/>
  <c r="S147" i="1"/>
  <c r="S148" i="1"/>
  <c r="S156" i="1"/>
  <c r="S146" i="1"/>
  <c r="S150" i="1"/>
  <c r="S149" i="1"/>
  <c r="S152" i="1"/>
  <c r="S154" i="1"/>
  <c r="S157" i="1"/>
  <c r="S151" i="1"/>
  <c r="S153" i="1"/>
  <c r="S155" i="1"/>
  <c r="S190" i="1"/>
  <c r="S193" i="1"/>
  <c r="S298" i="1"/>
  <c r="S296" i="1"/>
  <c r="S194" i="1"/>
  <c r="S126" i="1"/>
  <c r="S55" i="1"/>
  <c r="S56" i="1"/>
  <c r="S49" i="1"/>
  <c r="S50" i="1"/>
  <c r="S210" i="1"/>
  <c r="S212" i="1"/>
  <c r="S211" i="1"/>
  <c r="S228" i="1"/>
  <c r="S229" i="1"/>
  <c r="S268" i="1"/>
  <c r="S269" i="1"/>
  <c r="S270" i="1"/>
  <c r="S271" i="1"/>
  <c r="S272" i="1"/>
  <c r="S273" i="1"/>
  <c r="S2" i="1"/>
  <c r="S736" i="1"/>
  <c r="S737" i="1"/>
  <c r="S743" i="1"/>
  <c r="S744" i="1"/>
  <c r="S738" i="1"/>
  <c r="S739" i="1"/>
  <c r="S740" i="1"/>
  <c r="S741" i="1"/>
  <c r="S742" i="1"/>
  <c r="S776" i="1"/>
  <c r="S719" i="1"/>
  <c r="S361" i="1"/>
  <c r="S867" i="1"/>
  <c r="S652" i="1"/>
  <c r="S653" i="1"/>
  <c r="S654" i="1"/>
  <c r="S868" i="1"/>
  <c r="S656" i="1"/>
  <c r="S657" i="1"/>
  <c r="S870" i="1"/>
  <c r="S871" i="1"/>
  <c r="S658" i="1"/>
  <c r="S660" i="1"/>
  <c r="S869" i="1"/>
  <c r="S659" i="1"/>
  <c r="S758" i="1"/>
  <c r="S757" i="1"/>
  <c r="S756" i="1"/>
  <c r="S724" i="1"/>
  <c r="S723" i="1"/>
  <c r="S722" i="1"/>
  <c r="S721" i="1"/>
  <c r="S718" i="1"/>
  <c r="S720" i="1"/>
  <c r="S690" i="1"/>
  <c r="S689" i="1"/>
  <c r="S725" i="1"/>
  <c r="S726" i="1"/>
  <c r="S727" i="1"/>
  <c r="S745" i="1"/>
  <c r="S663" i="1"/>
  <c r="S662" i="1"/>
  <c r="S887" i="1"/>
  <c r="S655" i="1"/>
  <c r="S587" i="1"/>
  <c r="S588" i="1"/>
  <c r="S589" i="1"/>
  <c r="S590" i="1"/>
  <c r="S648" i="1"/>
  <c r="S572" i="1"/>
  <c r="S953" i="1"/>
  <c r="S413" i="1"/>
  <c r="S414" i="1"/>
  <c r="S406" i="1"/>
  <c r="S405" i="1"/>
  <c r="S408" i="1"/>
  <c r="S409" i="1"/>
  <c r="S411" i="1"/>
  <c r="S412" i="1"/>
  <c r="S407" i="1"/>
  <c r="S168" i="1"/>
  <c r="S410" i="1"/>
  <c r="S664" i="1"/>
  <c r="S385" i="1"/>
  <c r="S709" i="1"/>
  <c r="S710" i="1"/>
  <c r="S711" i="1"/>
  <c r="S907" i="1"/>
  <c r="S715" i="1"/>
  <c r="S717" i="1"/>
  <c r="S716" i="1"/>
  <c r="S703" i="1"/>
  <c r="S728" i="1"/>
  <c r="S729" i="1"/>
  <c r="S976" i="1"/>
  <c r="S543" i="1"/>
  <c r="S545" i="1"/>
  <c r="S544" i="1"/>
  <c r="S546" i="1"/>
  <c r="S549" i="1"/>
  <c r="S547" i="1"/>
  <c r="S548" i="1"/>
  <c r="S707" i="1"/>
  <c r="S708" i="1"/>
  <c r="S908" i="1"/>
  <c r="S569" i="1"/>
  <c r="S890" i="1"/>
  <c r="S961" i="1"/>
  <c r="S955" i="1"/>
  <c r="S958" i="1"/>
  <c r="S956" i="1"/>
  <c r="S957" i="1"/>
  <c r="S691" i="1"/>
  <c r="S692" i="1"/>
  <c r="S962" i="1"/>
  <c r="S960" i="1"/>
  <c r="S959" i="1"/>
  <c r="S912" i="1"/>
  <c r="S426" i="1"/>
  <c r="S910" i="1"/>
  <c r="S911" i="1"/>
  <c r="S461" i="1"/>
  <c r="S440" i="1"/>
  <c r="S441" i="1"/>
  <c r="S442" i="1"/>
  <c r="S443" i="1"/>
  <c r="S444" i="1"/>
  <c r="S427" i="1"/>
  <c r="S428" i="1"/>
  <c r="S429" i="1"/>
  <c r="S430" i="1"/>
  <c r="S431" i="1"/>
  <c r="S432" i="1"/>
  <c r="S433" i="1"/>
  <c r="S434" i="1"/>
  <c r="S435" i="1"/>
  <c r="S436" i="1"/>
  <c r="S439" i="1"/>
  <c r="S445" i="1"/>
  <c r="S446" i="1"/>
  <c r="S449" i="1"/>
  <c r="S450" i="1"/>
  <c r="S451" i="1"/>
  <c r="S452" i="1"/>
  <c r="S453" i="1"/>
  <c r="S455" i="1"/>
  <c r="S456" i="1"/>
  <c r="S457" i="1"/>
  <c r="S458" i="1"/>
  <c r="S437" i="1"/>
  <c r="S438" i="1"/>
  <c r="S447" i="1"/>
  <c r="S448" i="1"/>
  <c r="S459" i="1"/>
  <c r="S454" i="1"/>
  <c r="S460" i="1"/>
  <c r="S487" i="1"/>
  <c r="S462" i="1"/>
  <c r="S463" i="1"/>
  <c r="S465" i="1"/>
  <c r="S464" i="1"/>
  <c r="S467" i="1"/>
  <c r="S468" i="1"/>
  <c r="S475" i="1"/>
  <c r="S466" i="1"/>
  <c r="S469" i="1"/>
  <c r="S470" i="1"/>
  <c r="S471" i="1"/>
  <c r="S485" i="1"/>
  <c r="S472" i="1"/>
  <c r="S474" i="1"/>
  <c r="S476" i="1"/>
  <c r="S477" i="1"/>
  <c r="S478" i="1"/>
  <c r="S479" i="1"/>
  <c r="S480" i="1"/>
  <c r="S481" i="1"/>
  <c r="S482" i="1"/>
  <c r="S483" i="1"/>
  <c r="S484" i="1"/>
  <c r="S486" i="1"/>
  <c r="S565" i="1"/>
  <c r="S473" i="1"/>
  <c r="S425" i="1"/>
  <c r="S495" i="1"/>
  <c r="S496" i="1"/>
  <c r="S497" i="1"/>
  <c r="S498" i="1"/>
  <c r="S683" i="1"/>
  <c r="S678" i="1"/>
  <c r="S686" i="1"/>
  <c r="S680" i="1"/>
  <c r="S681" i="1"/>
  <c r="S673" i="1"/>
  <c r="S688" i="1"/>
  <c r="S676" i="1"/>
  <c r="S675" i="1"/>
  <c r="S687" i="1"/>
  <c r="S679" i="1"/>
  <c r="S917" i="1"/>
  <c r="S682" i="1"/>
  <c r="S674" i="1"/>
  <c r="S685" i="1"/>
  <c r="S684" i="1"/>
  <c r="S363" i="1"/>
  <c r="S364" i="1"/>
  <c r="S365" i="1"/>
  <c r="S366" i="1"/>
  <c r="S367" i="1"/>
  <c r="S368" i="1"/>
  <c r="S369" i="1"/>
  <c r="S677" i="1"/>
  <c r="S747" i="1"/>
  <c r="S873" i="1"/>
  <c r="S872" i="1"/>
  <c r="S874" i="1"/>
  <c r="S875" i="1"/>
  <c r="S575" i="1"/>
  <c r="S866" i="1"/>
  <c r="S904" i="1"/>
  <c r="S401" i="1"/>
  <c r="S753" i="1"/>
  <c r="S787" i="1"/>
  <c r="S775" i="1"/>
  <c r="S865" i="1"/>
  <c r="S136" i="1"/>
  <c r="S133" i="1"/>
  <c r="S137" i="1"/>
  <c r="S138" i="1"/>
  <c r="S135" i="1"/>
  <c r="S509" i="1"/>
  <c r="S402" i="1"/>
  <c r="S390" i="1"/>
  <c r="S391" i="1"/>
  <c r="S392" i="1"/>
  <c r="S393" i="1"/>
  <c r="S394" i="1"/>
  <c r="S395" i="1"/>
  <c r="S386" i="1"/>
  <c r="S396" i="1"/>
  <c r="S399" i="1"/>
  <c r="S400" i="1"/>
  <c r="S397" i="1"/>
  <c r="S398" i="1"/>
  <c r="S388" i="1"/>
  <c r="S389" i="1"/>
  <c r="S387" i="1"/>
  <c r="S403" i="1"/>
  <c r="S404" i="1"/>
  <c r="S780" i="1"/>
  <c r="S860" i="1"/>
  <c r="S779" i="1"/>
  <c r="S858" i="1"/>
  <c r="S861" i="1"/>
  <c r="S859" i="1"/>
  <c r="S778" i="1"/>
  <c r="S862" i="1"/>
  <c r="S560" i="1"/>
  <c r="S619" i="1"/>
  <c r="S631" i="1"/>
  <c r="S614" i="1"/>
  <c r="S613" i="1"/>
  <c r="S612" i="1"/>
  <c r="S615" i="1"/>
  <c r="S629" i="1"/>
  <c r="S621" i="1"/>
  <c r="S628" i="1"/>
  <c r="S625" i="1"/>
  <c r="S899" i="1"/>
  <c r="S900" i="1"/>
  <c r="S864" i="1"/>
  <c r="S555" i="1"/>
  <c r="S556" i="1"/>
  <c r="S863" i="1"/>
  <c r="S554" i="1"/>
  <c r="S553" i="1"/>
  <c r="S701" i="1"/>
  <c r="S702" i="1"/>
  <c r="S936" i="1"/>
  <c r="S696" i="1"/>
  <c r="S698" i="1"/>
  <c r="S699" i="1"/>
  <c r="S697" i="1"/>
  <c r="S534" i="1"/>
  <c r="S535" i="1"/>
  <c r="S536" i="1"/>
  <c r="S537" i="1"/>
  <c r="S633" i="1"/>
  <c r="S539" i="1"/>
  <c r="S540" i="1"/>
  <c r="S541" i="1"/>
  <c r="S488" i="1"/>
  <c r="S730" i="1"/>
  <c r="S733" i="1"/>
  <c r="S732" i="1"/>
  <c r="S731" i="1"/>
  <c r="S935" i="1"/>
  <c r="S843" i="1"/>
  <c r="S844" i="1"/>
  <c r="S516" i="1"/>
  <c r="S597" i="1"/>
  <c r="S571" i="1"/>
  <c r="S714" i="1"/>
  <c r="S713" i="1"/>
  <c r="S670" i="1"/>
  <c r="S671" i="1"/>
  <c r="S672" i="1"/>
  <c r="S854" i="1"/>
  <c r="S855" i="1"/>
  <c r="S856" i="1"/>
  <c r="S952" i="1"/>
  <c r="S951" i="1"/>
  <c r="S562" i="1"/>
  <c r="S561" i="1"/>
  <c r="S563" i="1"/>
  <c r="S759" i="1"/>
  <c r="S761" i="1"/>
  <c r="S760" i="1"/>
  <c r="S762" i="1"/>
  <c r="S763" i="1"/>
  <c r="S766" i="1"/>
  <c r="S489" i="1"/>
  <c r="S490" i="1"/>
  <c r="S492" i="1"/>
  <c r="S493" i="1"/>
  <c r="S499" i="1"/>
  <c r="S500" i="1"/>
  <c r="S491" i="1"/>
  <c r="S765" i="1"/>
  <c r="S764" i="1"/>
  <c r="S494" i="1"/>
  <c r="S971" i="1"/>
  <c r="S967" i="1"/>
  <c r="S968" i="1"/>
  <c r="S915" i="1"/>
  <c r="S966" i="1"/>
  <c r="S916" i="1"/>
  <c r="S973" i="1"/>
  <c r="S972" i="1"/>
  <c r="S592" i="1"/>
  <c r="S595" i="1"/>
  <c r="S596" i="1"/>
  <c r="S591" i="1"/>
  <c r="S593" i="1"/>
  <c r="S594" i="1"/>
  <c r="S786" i="1"/>
  <c r="S772" i="1"/>
  <c r="S773" i="1"/>
  <c r="S768" i="1"/>
  <c r="S706" i="1"/>
  <c r="S362" i="1"/>
  <c r="S777" i="1"/>
  <c r="S574" i="1"/>
  <c r="S573" i="1"/>
  <c r="S845" i="1"/>
  <c r="S842" i="1"/>
  <c r="S849" i="1"/>
  <c r="S848" i="1"/>
  <c r="S948" i="1"/>
  <c r="S518" i="1"/>
  <c r="S517" i="1"/>
  <c r="S519" i="1"/>
  <c r="S841" i="1"/>
  <c r="S977" i="1"/>
  <c r="S978" i="1"/>
  <c r="S980" i="1"/>
  <c r="S979" i="1"/>
  <c r="S981" i="1"/>
  <c r="S925" i="1"/>
  <c r="S926" i="1"/>
  <c r="S924" i="1"/>
  <c r="S789" i="1"/>
  <c r="S790" i="1"/>
  <c r="S889" i="1"/>
  <c r="S840" i="1"/>
  <c r="S963" i="1"/>
  <c r="S964" i="1"/>
  <c r="S965" i="1"/>
  <c r="S335" i="1"/>
  <c r="S839" i="1"/>
  <c r="S507" i="1"/>
  <c r="S506" i="1"/>
  <c r="S508" i="1"/>
  <c r="S837" i="1"/>
  <c r="S521" i="1"/>
  <c r="S522" i="1"/>
  <c r="S520" i="1"/>
  <c r="S523" i="1"/>
  <c r="S524" i="1"/>
  <c r="S525" i="1"/>
  <c r="S526" i="1"/>
  <c r="S527" i="1"/>
  <c r="S704" i="1"/>
  <c r="S705" i="1"/>
  <c r="S781" i="1"/>
  <c r="S774" i="1"/>
  <c r="S770" i="1"/>
  <c r="S769" i="1"/>
  <c r="S771" i="1"/>
  <c r="S694" i="1"/>
  <c r="S695" i="1"/>
  <c r="S578" i="1"/>
  <c r="S579" i="1"/>
  <c r="S582" i="1"/>
  <c r="S576" i="1"/>
  <c r="S580" i="1"/>
  <c r="S577" i="1"/>
  <c r="S581" i="1"/>
  <c r="S583" i="1"/>
  <c r="S564" i="1"/>
  <c r="S636" i="1"/>
  <c r="S637" i="1"/>
  <c r="S641" i="1"/>
  <c r="S638" i="1"/>
  <c r="S634" i="1"/>
  <c r="S635" i="1"/>
  <c r="S639" i="1"/>
  <c r="S640" i="1"/>
  <c r="S515" i="1"/>
  <c r="S892" i="1"/>
  <c r="S893" i="1"/>
  <c r="S894" i="1"/>
  <c r="S895" i="1"/>
  <c r="S896" i="1"/>
  <c r="S897" i="1"/>
  <c r="S898" i="1"/>
  <c r="S504" i="1"/>
  <c r="S909" i="1"/>
  <c r="S712" i="1"/>
  <c r="S829" i="1"/>
  <c r="S835" i="1"/>
  <c r="S836" i="1"/>
  <c r="S557" i="1"/>
  <c r="S558" i="1"/>
  <c r="S559" i="1"/>
  <c r="S538" i="1"/>
  <c r="S542" i="1"/>
  <c r="S823" i="1"/>
  <c r="S822" i="1"/>
  <c r="S827" i="1"/>
  <c r="S825" i="1"/>
  <c r="S379" i="1"/>
  <c r="S380" i="1"/>
  <c r="S381" i="1"/>
  <c r="S382" i="1"/>
  <c r="S383" i="1"/>
  <c r="S384" i="1"/>
  <c r="S514" i="1"/>
  <c r="S824" i="1"/>
  <c r="S826" i="1"/>
  <c r="S828" i="1"/>
  <c r="S927" i="1"/>
  <c r="S928" i="1"/>
  <c r="S929" i="1"/>
  <c r="S930" i="1"/>
  <c r="S512" i="1"/>
  <c r="S513" i="1"/>
  <c r="S820" i="1"/>
  <c r="S782" i="1"/>
  <c r="S783" i="1"/>
  <c r="S784" i="1"/>
  <c r="S821" i="1"/>
  <c r="S661" i="1"/>
  <c r="S815" i="1"/>
  <c r="S814" i="1"/>
  <c r="S817" i="1"/>
  <c r="S813" i="1"/>
  <c r="S811" i="1"/>
  <c r="S818" i="1"/>
  <c r="S812" i="1"/>
  <c r="S816" i="1"/>
  <c r="S501" i="1"/>
  <c r="S502" i="1"/>
  <c r="S503" i="1"/>
  <c r="S531" i="1"/>
  <c r="S532" i="1"/>
  <c r="S533" i="1"/>
  <c r="S528" i="1"/>
  <c r="S529" i="1"/>
  <c r="S530" i="1"/>
  <c r="S750" i="1"/>
  <c r="S751" i="1"/>
  <c r="S803" i="1"/>
  <c r="S810" i="1"/>
  <c r="S809" i="1"/>
  <c r="S511" i="1"/>
  <c r="S791" i="1"/>
  <c r="S792" i="1"/>
  <c r="S796" i="1"/>
  <c r="S794" i="1"/>
  <c r="S795" i="1"/>
  <c r="S793" i="1"/>
  <c r="S923" i="1"/>
  <c r="S550" i="1"/>
  <c r="S551" i="1"/>
  <c r="S552" i="1"/>
  <c r="S645" i="1"/>
  <c r="S646" i="1"/>
  <c r="S647" i="1"/>
  <c r="S642" i="1"/>
  <c r="S643" i="1"/>
  <c r="S644" i="1"/>
  <c r="R63" i="14"/>
  <c r="R202" i="14"/>
  <c r="R209" i="14"/>
  <c r="R208" i="14"/>
  <c r="R226" i="14"/>
  <c r="R225" i="14"/>
  <c r="R224" i="14"/>
  <c r="R162" i="14"/>
  <c r="R108" i="14"/>
  <c r="R107" i="14"/>
  <c r="R161" i="14"/>
  <c r="R105" i="14"/>
  <c r="R250" i="14"/>
  <c r="R151" i="14"/>
  <c r="R104" i="14"/>
  <c r="R83" i="14"/>
  <c r="R167" i="14"/>
  <c r="R106" i="14"/>
  <c r="R249" i="14"/>
  <c r="R248" i="14"/>
  <c r="R243" i="14"/>
  <c r="R242" i="14"/>
  <c r="R241" i="14"/>
  <c r="R240" i="14"/>
  <c r="R238" i="14"/>
  <c r="R237" i="14"/>
  <c r="R236" i="14"/>
  <c r="R234" i="14"/>
  <c r="R233" i="14"/>
  <c r="R232" i="14"/>
  <c r="R229" i="14"/>
  <c r="R204" i="14"/>
  <c r="R160" i="14"/>
  <c r="R134" i="14"/>
  <c r="R133" i="14"/>
  <c r="R132" i="14"/>
  <c r="R131" i="14"/>
  <c r="R130" i="14"/>
  <c r="R129" i="14"/>
  <c r="R128" i="14"/>
  <c r="R127" i="14"/>
  <c r="R118" i="14"/>
  <c r="R117" i="14"/>
  <c r="R116" i="14"/>
  <c r="R115" i="14"/>
  <c r="R114" i="14"/>
  <c r="R113" i="14"/>
  <c r="R80" i="14"/>
  <c r="R79" i="14"/>
  <c r="R78" i="14"/>
  <c r="R60" i="14"/>
  <c r="R256" i="14"/>
  <c r="R58" i="14"/>
  <c r="R56" i="14"/>
  <c r="R55" i="14"/>
  <c r="R54" i="14"/>
  <c r="R92" i="14"/>
  <c r="R59" i="14"/>
  <c r="R57" i="14"/>
  <c r="R50" i="14"/>
  <c r="R49" i="14"/>
  <c r="R48" i="14"/>
  <c r="R47" i="14"/>
  <c r="R53" i="14"/>
  <c r="R52" i="14"/>
  <c r="R239" i="14"/>
  <c r="R235" i="14"/>
  <c r="R231" i="14"/>
  <c r="R159" i="14"/>
  <c r="R158" i="14"/>
  <c r="R247" i="14"/>
  <c r="R246" i="14"/>
  <c r="R245" i="14"/>
  <c r="R244" i="14"/>
  <c r="R230" i="14"/>
  <c r="R228" i="14"/>
  <c r="R205" i="14"/>
  <c r="R148" i="14"/>
  <c r="R10" i="14"/>
  <c r="R135" i="14"/>
  <c r="R99" i="14"/>
  <c r="R98" i="14"/>
  <c r="R97" i="14"/>
  <c r="R61" i="14"/>
  <c r="R112" i="14"/>
  <c r="R109" i="14"/>
  <c r="R20" i="14"/>
  <c r="R16" i="14"/>
  <c r="R14" i="14"/>
  <c r="R13" i="14"/>
  <c r="R12" i="14"/>
  <c r="R178" i="14"/>
  <c r="R150" i="14"/>
  <c r="R149" i="14"/>
  <c r="R31" i="14"/>
  <c r="R11" i="14"/>
  <c r="R19" i="14"/>
  <c r="R18" i="14"/>
  <c r="R40" i="14"/>
  <c r="R39" i="14"/>
  <c r="R38" i="14"/>
  <c r="R37" i="14"/>
  <c r="R36" i="14"/>
  <c r="R30" i="14"/>
  <c r="R29" i="14"/>
  <c r="R35" i="14"/>
  <c r="R28" i="14"/>
  <c r="R153" i="14"/>
  <c r="R152" i="14"/>
  <c r="R137" i="14"/>
  <c r="R124" i="14"/>
  <c r="R100" i="14"/>
  <c r="R95" i="14"/>
  <c r="R207" i="14"/>
  <c r="R206" i="14"/>
  <c r="R7" i="14"/>
  <c r="R6" i="14"/>
  <c r="R5" i="14"/>
  <c r="R4" i="14"/>
  <c r="R3" i="14"/>
  <c r="R2" i="14"/>
  <c r="R174" i="14"/>
  <c r="R215" i="14"/>
  <c r="R214" i="14"/>
  <c r="R213" i="14"/>
  <c r="R212" i="14"/>
  <c r="R211" i="14"/>
  <c r="R210" i="14"/>
  <c r="R136" i="14"/>
  <c r="R90" i="14"/>
  <c r="R156" i="14"/>
  <c r="R147" i="14"/>
  <c r="R223" i="14"/>
  <c r="R203" i="14"/>
  <c r="R185" i="14"/>
  <c r="R179" i="14"/>
  <c r="R166" i="14"/>
  <c r="R102" i="14"/>
  <c r="R51" i="14"/>
  <c r="R46" i="14"/>
  <c r="R45" i="14"/>
  <c r="R33" i="14"/>
  <c r="R32" i="14"/>
  <c r="R21" i="14"/>
  <c r="R22" i="14"/>
  <c r="R27" i="14"/>
  <c r="R154" i="14"/>
  <c r="R146" i="14"/>
  <c r="R145" i="14"/>
  <c r="R144" i="14"/>
  <c r="R143" i="14"/>
  <c r="R141" i="14"/>
  <c r="R140" i="14"/>
  <c r="R139" i="14"/>
  <c r="R138" i="14"/>
  <c r="R126" i="14"/>
  <c r="R125" i="14"/>
  <c r="R110" i="14"/>
  <c r="R94" i="14"/>
  <c r="R93" i="14"/>
  <c r="R81" i="14"/>
  <c r="R77" i="14"/>
  <c r="R76" i="14"/>
  <c r="R75" i="14"/>
  <c r="R74" i="14"/>
  <c r="R73" i="14"/>
  <c r="R72" i="14"/>
  <c r="R155" i="14"/>
  <c r="R227" i="14"/>
  <c r="R222" i="14"/>
  <c r="R220" i="14"/>
  <c r="R219" i="14"/>
  <c r="R218" i="14"/>
  <c r="R201" i="14"/>
  <c r="R142" i="14"/>
  <c r="R251" i="14"/>
  <c r="R200" i="14"/>
  <c r="R199" i="14"/>
  <c r="R198" i="14"/>
  <c r="R197" i="14"/>
  <c r="R196" i="14"/>
  <c r="R195" i="14"/>
  <c r="R194" i="14"/>
  <c r="R193" i="14"/>
  <c r="R192" i="14"/>
  <c r="R191" i="14"/>
  <c r="R190" i="14"/>
  <c r="R189" i="14"/>
  <c r="R188" i="14"/>
  <c r="R187" i="14"/>
  <c r="R186" i="14"/>
  <c r="R172" i="14"/>
  <c r="R184" i="14"/>
  <c r="R183" i="14"/>
  <c r="R182" i="14"/>
  <c r="R181" i="14"/>
  <c r="R180" i="14"/>
  <c r="R71" i="14"/>
  <c r="R87" i="14"/>
  <c r="R85" i="14"/>
  <c r="R34" i="14"/>
  <c r="R169" i="14"/>
  <c r="R216" i="14"/>
  <c r="R252" i="14"/>
  <c r="R255" i="14"/>
  <c r="R262" i="14"/>
  <c r="R264" i="14"/>
  <c r="R261" i="14"/>
  <c r="R260" i="14"/>
  <c r="R263" i="14"/>
  <c r="R258" i="14"/>
  <c r="R257" i="14"/>
  <c r="R101" i="14"/>
  <c r="R86" i="14"/>
  <c r="R170" i="14"/>
  <c r="R88" i="14"/>
  <c r="R96" i="14"/>
  <c r="R82" i="14"/>
  <c r="R217" i="14"/>
  <c r="R157" i="14"/>
  <c r="R254" i="14"/>
  <c r="R253" i="14"/>
  <c r="R269" i="14"/>
  <c r="R267" i="14"/>
  <c r="R270" i="14"/>
  <c r="R276" i="14"/>
  <c r="R265" i="14"/>
  <c r="R272" i="14"/>
  <c r="R274" i="14"/>
  <c r="R268" i="14"/>
  <c r="R273" i="14"/>
  <c r="R266" i="14"/>
  <c r="R271" i="14"/>
  <c r="R277" i="14"/>
  <c r="R288" i="14"/>
  <c r="R290" i="14"/>
  <c r="R294" i="14"/>
  <c r="R303" i="14"/>
  <c r="R300" i="14"/>
  <c r="R305" i="14"/>
  <c r="R283" i="14"/>
  <c r="R291" i="14"/>
  <c r="R302" i="14"/>
  <c r="R278" i="14"/>
  <c r="R282" i="14"/>
  <c r="R306" i="14"/>
  <c r="R296" i="14"/>
  <c r="R299" i="14"/>
  <c r="R307" i="14"/>
  <c r="R298" i="14"/>
  <c r="R280" i="14"/>
  <c r="R284" i="14"/>
  <c r="R289" i="14"/>
  <c r="R279" i="14"/>
  <c r="R297" i="14"/>
  <c r="R308" i="14"/>
  <c r="R295" i="14"/>
  <c r="R310" i="14"/>
  <c r="R285" i="14"/>
  <c r="R293" i="14"/>
  <c r="R287" i="14"/>
  <c r="R281" i="14"/>
  <c r="R309" i="14"/>
  <c r="R304" i="14"/>
  <c r="R301" i="14"/>
  <c r="R286" i="14"/>
  <c r="R292" i="14"/>
  <c r="I2" i="4"/>
  <c r="I4" i="4"/>
  <c r="I5" i="4"/>
  <c r="I6" i="4"/>
  <c r="I7" i="4"/>
  <c r="I8" i="4"/>
  <c r="I9" i="4"/>
  <c r="I10" i="4"/>
  <c r="I11" i="4"/>
  <c r="I12" i="4"/>
  <c r="G619" i="1"/>
  <c r="H619" i="1"/>
  <c r="I619" i="1"/>
  <c r="G614" i="1"/>
  <c r="G631" i="1"/>
  <c r="H614" i="1"/>
  <c r="H631" i="1"/>
  <c r="I614" i="1"/>
  <c r="I631" i="1"/>
  <c r="G810" i="1"/>
  <c r="G803" i="1"/>
  <c r="G613" i="1"/>
  <c r="H810" i="1"/>
  <c r="H803" i="1"/>
  <c r="H613" i="1"/>
  <c r="I810" i="1"/>
  <c r="I803" i="1"/>
  <c r="I613" i="1"/>
  <c r="G280" i="1"/>
  <c r="G786" i="1"/>
  <c r="G632" i="1"/>
  <c r="G135" i="1"/>
  <c r="G956" i="1"/>
  <c r="G958" i="1"/>
  <c r="G138" i="1"/>
  <c r="G955" i="1"/>
  <c r="G833" i="1"/>
  <c r="G223" i="1"/>
  <c r="G137" i="1"/>
  <c r="G133" i="1"/>
  <c r="G961" i="1"/>
  <c r="G696" i="1"/>
  <c r="G136" i="1"/>
  <c r="H280" i="1"/>
  <c r="H632" i="1"/>
  <c r="H135" i="1"/>
  <c r="H956" i="1"/>
  <c r="H958" i="1"/>
  <c r="H138" i="1"/>
  <c r="H955" i="1"/>
  <c r="H833" i="1"/>
  <c r="H223" i="1"/>
  <c r="H137" i="1"/>
  <c r="H133" i="1"/>
  <c r="H961" i="1"/>
  <c r="H696" i="1"/>
  <c r="H136" i="1"/>
  <c r="I280" i="1"/>
  <c r="I786" i="1"/>
  <c r="I632" i="1"/>
  <c r="I135" i="1"/>
  <c r="I956" i="1"/>
  <c r="I958" i="1"/>
  <c r="I138" i="1"/>
  <c r="I955" i="1"/>
  <c r="I833" i="1"/>
  <c r="I223" i="1"/>
  <c r="I137" i="1"/>
  <c r="I133" i="1"/>
  <c r="I961" i="1"/>
  <c r="I696" i="1"/>
  <c r="I136" i="1"/>
  <c r="G845" i="1"/>
  <c r="G621" i="1"/>
  <c r="G731" i="1"/>
  <c r="G732" i="1"/>
  <c r="G733" i="1"/>
  <c r="G629" i="1"/>
  <c r="G809" i="1"/>
  <c r="G615" i="1"/>
  <c r="G730" i="1"/>
  <c r="G236" i="1"/>
  <c r="G612" i="1"/>
  <c r="G509" i="1"/>
  <c r="G706" i="1"/>
  <c r="H845" i="1"/>
  <c r="H621" i="1"/>
  <c r="H731" i="1"/>
  <c r="H732" i="1"/>
  <c r="H733" i="1"/>
  <c r="H629" i="1"/>
  <c r="H809" i="1"/>
  <c r="H615" i="1"/>
  <c r="H730" i="1"/>
  <c r="H236" i="1"/>
  <c r="H612" i="1"/>
  <c r="H509" i="1"/>
  <c r="H706" i="1"/>
  <c r="I845" i="1"/>
  <c r="I621" i="1"/>
  <c r="I731" i="1"/>
  <c r="I732" i="1"/>
  <c r="I733" i="1"/>
  <c r="I629" i="1"/>
  <c r="I809" i="1"/>
  <c r="I615" i="1"/>
  <c r="I730" i="1"/>
  <c r="I236" i="1"/>
  <c r="I612" i="1"/>
  <c r="I509" i="1"/>
  <c r="I706" i="1"/>
  <c r="I50" i="4" l="1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G522" i="1"/>
  <c r="G521" i="1"/>
  <c r="H522" i="1"/>
  <c r="H521" i="1"/>
  <c r="I522" i="1"/>
  <c r="I521" i="1"/>
  <c r="G147" i="1"/>
  <c r="H147" i="1"/>
  <c r="I147" i="1"/>
  <c r="G148" i="1"/>
  <c r="H148" i="1"/>
  <c r="I148" i="1"/>
  <c r="G332" i="1"/>
  <c r="H332" i="1"/>
  <c r="I332" i="1"/>
  <c r="G912" i="1"/>
  <c r="H912" i="1"/>
  <c r="I912" i="1"/>
  <c r="G161" i="1"/>
  <c r="H161" i="1"/>
  <c r="I161" i="1"/>
  <c r="G791" i="1"/>
  <c r="I791" i="1"/>
  <c r="G792" i="1"/>
  <c r="I792" i="1"/>
  <c r="G196" i="1"/>
  <c r="H196" i="1"/>
  <c r="I196" i="1"/>
  <c r="G796" i="1"/>
  <c r="I796" i="1"/>
  <c r="G628" i="1"/>
  <c r="H628" i="1"/>
  <c r="I628" i="1"/>
  <c r="G162" i="1"/>
  <c r="H162" i="1"/>
  <c r="I162" i="1"/>
  <c r="G163" i="1"/>
  <c r="H163" i="1"/>
  <c r="I163" i="1"/>
  <c r="G794" i="1"/>
  <c r="I794" i="1"/>
  <c r="G139" i="1"/>
  <c r="H139" i="1"/>
  <c r="I139" i="1"/>
  <c r="G625" i="1"/>
  <c r="H625" i="1"/>
  <c r="I625" i="1"/>
  <c r="G795" i="1"/>
  <c r="I795" i="1"/>
  <c r="G793" i="1"/>
  <c r="I793" i="1"/>
  <c r="G281" i="1"/>
  <c r="H281" i="1"/>
  <c r="I281" i="1"/>
  <c r="G279" i="1"/>
  <c r="H279" i="1"/>
  <c r="I279" i="1"/>
  <c r="G310" i="1"/>
  <c r="H310" i="1"/>
  <c r="I310" i="1"/>
  <c r="G195" i="1"/>
  <c r="H195" i="1"/>
  <c r="I195" i="1"/>
  <c r="B14" i="28"/>
  <c r="B24" i="28"/>
  <c r="B20" i="28"/>
  <c r="B13" i="28"/>
  <c r="B23" i="28"/>
  <c r="B12" i="28"/>
  <c r="B19" i="28"/>
  <c r="B22" i="28"/>
  <c r="B4" i="28"/>
  <c r="B11" i="28"/>
  <c r="B16" i="28"/>
  <c r="B7" i="28"/>
  <c r="B5" i="28"/>
  <c r="B18" i="28"/>
  <c r="B2" i="28"/>
  <c r="B15" i="28"/>
  <c r="B3" i="28"/>
  <c r="B8" i="28"/>
  <c r="B6" i="28"/>
  <c r="B17" i="28"/>
  <c r="H815" i="1"/>
  <c r="H814" i="1"/>
  <c r="H155" i="1"/>
  <c r="H153" i="1"/>
  <c r="H151" i="1"/>
  <c r="H191" i="1"/>
  <c r="H205" i="1"/>
  <c r="H204" i="1"/>
  <c r="H129" i="1"/>
  <c r="H239" i="1"/>
  <c r="H87" i="1"/>
  <c r="H86" i="1"/>
  <c r="H85" i="1"/>
  <c r="H84" i="1"/>
  <c r="H83" i="1"/>
  <c r="H81" i="1"/>
  <c r="H648" i="1"/>
  <c r="H317" i="1"/>
  <c r="H209" i="1"/>
  <c r="H6" i="1"/>
  <c r="H78" i="1"/>
  <c r="H80" i="1"/>
  <c r="H79" i="1"/>
  <c r="H77" i="1"/>
  <c r="H76" i="1"/>
  <c r="H75" i="1"/>
  <c r="H74" i="1"/>
  <c r="H73" i="1"/>
  <c r="H72" i="1"/>
  <c r="H71" i="1"/>
  <c r="H70" i="1"/>
  <c r="H69" i="1"/>
  <c r="H68" i="1"/>
  <c r="H67" i="1"/>
  <c r="H66" i="1"/>
  <c r="H157" i="1"/>
  <c r="H154" i="1"/>
  <c r="H152" i="1"/>
  <c r="H149" i="1"/>
  <c r="H150" i="1"/>
  <c r="H318" i="1"/>
  <c r="H314" i="1"/>
  <c r="H297" i="1"/>
  <c r="H201" i="1"/>
  <c r="H202" i="1"/>
  <c r="H233" i="1"/>
  <c r="H214" i="1"/>
  <c r="H311" i="1"/>
  <c r="H302" i="1"/>
  <c r="H24" i="1"/>
  <c r="H5" i="1"/>
  <c r="H4" i="1"/>
  <c r="H27" i="1"/>
  <c r="H23" i="1"/>
  <c r="H22" i="1"/>
  <c r="H21" i="1"/>
  <c r="H25" i="1"/>
  <c r="H28" i="1"/>
  <c r="H30" i="1"/>
  <c r="H50" i="1"/>
  <c r="H49" i="1"/>
  <c r="H26" i="1"/>
  <c r="H45" i="1"/>
  <c r="H29" i="1"/>
  <c r="H143" i="1"/>
  <c r="H142" i="1"/>
  <c r="H141" i="1"/>
  <c r="H140" i="1"/>
  <c r="H48" i="1"/>
  <c r="H47" i="1"/>
  <c r="H313" i="1"/>
  <c r="H13" i="1"/>
  <c r="H232" i="1"/>
  <c r="H231" i="1"/>
  <c r="H267" i="1"/>
  <c r="H20" i="1"/>
  <c r="H65" i="1"/>
  <c r="H64" i="1"/>
  <c r="H171" i="1"/>
  <c r="H170" i="1"/>
  <c r="H189" i="1"/>
  <c r="H277" i="1"/>
  <c r="H283" i="1"/>
  <c r="H315" i="1"/>
  <c r="H301" i="1"/>
  <c r="H158" i="1"/>
  <c r="H167" i="1"/>
  <c r="H312" i="1"/>
  <c r="H316" i="1"/>
  <c r="H238" i="1"/>
  <c r="H282" i="1"/>
  <c r="H188" i="1"/>
  <c r="H222" i="1"/>
  <c r="H227" i="1"/>
  <c r="H304" i="1"/>
  <c r="H287" i="1"/>
  <c r="H305" i="1"/>
  <c r="H288" i="1"/>
  <c r="H307" i="1"/>
  <c r="H285" i="1"/>
  <c r="H284" i="1"/>
  <c r="H286" i="1"/>
  <c r="H295" i="1"/>
  <c r="H294" i="1"/>
  <c r="H293" i="1"/>
  <c r="H308" i="1"/>
  <c r="H291" i="1"/>
  <c r="H306" i="1"/>
  <c r="H292" i="1"/>
  <c r="H290" i="1"/>
  <c r="H289" i="1"/>
  <c r="H322" i="1"/>
  <c r="H340" i="1"/>
  <c r="H57" i="1"/>
  <c r="H199" i="1"/>
  <c r="H121" i="1"/>
  <c r="H266" i="1"/>
  <c r="H265" i="1"/>
  <c r="H193" i="1"/>
  <c r="H2" i="1"/>
  <c r="H273" i="1"/>
  <c r="H272" i="1"/>
  <c r="H271" i="1"/>
  <c r="H270" i="1"/>
  <c r="H11" i="1"/>
  <c r="H10" i="1"/>
  <c r="H160" i="1"/>
  <c r="H190" i="1"/>
  <c r="H9" i="1"/>
  <c r="H8" i="1"/>
  <c r="H235" i="1"/>
  <c r="H339" i="1"/>
  <c r="H131" i="1"/>
  <c r="H166" i="1"/>
  <c r="H226" i="1"/>
  <c r="H159" i="1"/>
  <c r="H269" i="1"/>
  <c r="H268" i="1"/>
  <c r="H338" i="1"/>
  <c r="H7" i="1"/>
  <c r="H32" i="1"/>
  <c r="H187" i="1"/>
  <c r="H186" i="1"/>
  <c r="H183" i="1"/>
  <c r="H180" i="1"/>
  <c r="H179" i="1"/>
  <c r="H178" i="1"/>
  <c r="H182" i="1"/>
  <c r="H181" i="1"/>
  <c r="H177" i="1"/>
  <c r="H176" i="1"/>
  <c r="H212" i="1"/>
  <c r="H127" i="1"/>
  <c r="H146" i="1"/>
  <c r="H130" i="1"/>
  <c r="H63" i="1"/>
  <c r="H234" i="1"/>
  <c r="H264" i="1"/>
  <c r="H144" i="1"/>
  <c r="H125" i="1"/>
  <c r="H124" i="1"/>
  <c r="H123" i="1"/>
  <c r="H122" i="1"/>
  <c r="H203" i="1"/>
  <c r="H200" i="1"/>
  <c r="H198" i="1"/>
  <c r="H300" i="1"/>
  <c r="H299" i="1"/>
  <c r="H708" i="1"/>
  <c r="H503" i="1"/>
  <c r="H502" i="1"/>
  <c r="H501" i="1"/>
  <c r="H511" i="1"/>
  <c r="H168" i="1"/>
  <c r="H935" i="1"/>
  <c r="H936" i="1"/>
  <c r="H542" i="1"/>
  <c r="H953" i="1"/>
  <c r="H410" i="1"/>
  <c r="H407" i="1"/>
  <c r="H412" i="1"/>
  <c r="H411" i="1"/>
  <c r="H409" i="1"/>
  <c r="H408" i="1"/>
  <c r="H669" i="1"/>
  <c r="H684" i="1"/>
  <c r="H685" i="1"/>
  <c r="H716" i="1"/>
  <c r="H717" i="1"/>
  <c r="H727" i="1"/>
  <c r="H726" i="1"/>
  <c r="H725" i="1"/>
  <c r="H906" i="1"/>
  <c r="H559" i="1"/>
  <c r="H715" i="1"/>
  <c r="H423" i="1"/>
  <c r="H422" i="1"/>
  <c r="H424" i="1"/>
  <c r="H779" i="1"/>
  <c r="H865" i="1"/>
  <c r="H672" i="1"/>
  <c r="H671" i="1"/>
  <c r="H670" i="1"/>
  <c r="H506" i="1"/>
  <c r="H507" i="1"/>
  <c r="H766" i="1"/>
  <c r="H848" i="1"/>
  <c r="H849" i="1"/>
  <c r="H574" i="1"/>
  <c r="H659" i="1"/>
  <c r="H818" i="1"/>
  <c r="H361" i="1"/>
  <c r="H719" i="1"/>
  <c r="H776" i="1"/>
  <c r="H713" i="1"/>
  <c r="H714" i="1"/>
  <c r="H907" i="1"/>
  <c r="H692" i="1"/>
  <c r="H691" i="1"/>
  <c r="H689" i="1"/>
  <c r="H690" i="1"/>
  <c r="H720" i="1"/>
  <c r="H718" i="1"/>
  <c r="H721" i="1"/>
  <c r="H722" i="1"/>
  <c r="H723" i="1"/>
  <c r="H724" i="1"/>
  <c r="H756" i="1"/>
  <c r="H757" i="1"/>
  <c r="H758" i="1"/>
  <c r="H909" i="1"/>
  <c r="H373" i="1"/>
  <c r="H374" i="1"/>
  <c r="H376" i="1"/>
  <c r="H377" i="1"/>
  <c r="H378" i="1"/>
  <c r="H755" i="1"/>
  <c r="H774" i="1"/>
  <c r="H781" i="1"/>
  <c r="H712" i="1"/>
  <c r="H780" i="1"/>
  <c r="H668" i="1"/>
  <c r="H705" i="1"/>
  <c r="H548" i="1"/>
  <c r="H547" i="1"/>
  <c r="H552" i="1"/>
  <c r="H704" i="1"/>
  <c r="H703" i="1"/>
  <c r="H385" i="1"/>
  <c r="H904" i="1"/>
  <c r="H812" i="1"/>
  <c r="H541" i="1"/>
  <c r="H560" i="1"/>
  <c r="H596" i="1"/>
  <c r="H595" i="1"/>
  <c r="H674" i="1"/>
  <c r="H702" i="1"/>
  <c r="H711" i="1"/>
  <c r="H749" i="1"/>
  <c r="H748" i="1"/>
  <c r="H767" i="1"/>
  <c r="H816" i="1"/>
  <c r="H837" i="1"/>
  <c r="H855" i="1"/>
  <c r="H856" i="1"/>
  <c r="H540" i="1"/>
  <c r="H563" i="1"/>
  <c r="H590" i="1"/>
  <c r="H589" i="1"/>
  <c r="H677" i="1"/>
  <c r="H505" i="1"/>
  <c r="H898" i="1"/>
  <c r="H519" i="1"/>
  <c r="H538" i="1"/>
  <c r="H539" i="1"/>
  <c r="H549" i="1"/>
  <c r="H551" i="1"/>
  <c r="H550" i="1"/>
  <c r="H561" i="1"/>
  <c r="H562" i="1"/>
  <c r="H583" i="1"/>
  <c r="H405" i="1"/>
  <c r="H406" i="1"/>
  <c r="H414" i="1"/>
  <c r="H413" i="1"/>
  <c r="H606" i="1"/>
  <c r="H605" i="1"/>
  <c r="H604" i="1"/>
  <c r="H603" i="1"/>
  <c r="H644" i="1"/>
  <c r="H643" i="1"/>
  <c r="H642" i="1"/>
  <c r="H647" i="1"/>
  <c r="H646" i="1"/>
  <c r="H645" i="1"/>
  <c r="H869" i="1"/>
  <c r="H682" i="1"/>
  <c r="H504" i="1"/>
  <c r="H821" i="1"/>
  <c r="H790" i="1"/>
  <c r="H789" i="1"/>
  <c r="H582" i="1"/>
  <c r="H885" i="1"/>
  <c r="H884" i="1"/>
  <c r="H883" i="1"/>
  <c r="H882" i="1"/>
  <c r="H881" i="1"/>
  <c r="H880" i="1"/>
  <c r="H879" i="1"/>
  <c r="H878" i="1"/>
  <c r="H876" i="1"/>
  <c r="H981" i="1"/>
  <c r="H527" i="1"/>
  <c r="H526" i="1"/>
  <c r="H525" i="1"/>
  <c r="H524" i="1"/>
  <c r="H523" i="1"/>
  <c r="H533" i="1"/>
  <c r="H633" i="1"/>
  <c r="H546" i="1"/>
  <c r="H641" i="1"/>
  <c r="H640" i="1"/>
  <c r="H639" i="1"/>
  <c r="H602" i="1"/>
  <c r="H666" i="1"/>
  <c r="H667" i="1"/>
  <c r="H813" i="1"/>
  <c r="H900" i="1"/>
  <c r="H899" i="1"/>
  <c r="H979" i="1"/>
  <c r="H980" i="1"/>
  <c r="H513" i="1"/>
  <c r="H512" i="1"/>
  <c r="H517" i="1"/>
  <c r="H518" i="1"/>
  <c r="H537" i="1"/>
  <c r="H594" i="1"/>
  <c r="H593" i="1"/>
  <c r="H610" i="1"/>
  <c r="H607" i="1"/>
  <c r="H371" i="1"/>
  <c r="H660" i="1"/>
  <c r="H658" i="1"/>
  <c r="H664" i="1"/>
  <c r="H695" i="1"/>
  <c r="H707" i="1"/>
  <c r="H764" i="1"/>
  <c r="H765" i="1"/>
  <c r="H763" i="1"/>
  <c r="H770" i="1"/>
  <c r="H771" i="1"/>
  <c r="H775" i="1"/>
  <c r="H820" i="1"/>
  <c r="H844" i="1"/>
  <c r="H843" i="1"/>
  <c r="H897" i="1"/>
  <c r="H896" i="1"/>
  <c r="H536" i="1"/>
  <c r="H558" i="1"/>
  <c r="H557" i="1"/>
  <c r="H609" i="1"/>
  <c r="H599" i="1"/>
  <c r="H598" i="1"/>
  <c r="H655" i="1"/>
  <c r="H917" i="1"/>
  <c r="H679" i="1"/>
  <c r="H828" i="1"/>
  <c r="H826" i="1"/>
  <c r="H500" i="1"/>
  <c r="H499" i="1"/>
  <c r="H762" i="1"/>
  <c r="H769" i="1"/>
  <c r="H772" i="1"/>
  <c r="H784" i="1"/>
  <c r="H783" i="1"/>
  <c r="H825" i="1"/>
  <c r="H827" i="1"/>
  <c r="H520" i="1"/>
  <c r="H535" i="1"/>
  <c r="H534" i="1"/>
  <c r="H601" i="1"/>
  <c r="H600" i="1"/>
  <c r="H611" i="1"/>
  <c r="H687" i="1"/>
  <c r="H675" i="1"/>
  <c r="H824" i="1"/>
  <c r="H370" i="1"/>
  <c r="H822" i="1"/>
  <c r="H823" i="1"/>
  <c r="H895" i="1"/>
  <c r="H384" i="1"/>
  <c r="H829" i="1"/>
  <c r="H565" i="1"/>
  <c r="H486" i="1"/>
  <c r="H488" i="1"/>
  <c r="H676" i="1"/>
  <c r="H747" i="1"/>
  <c r="H420" i="1"/>
  <c r="H421" i="1"/>
  <c r="H484" i="1"/>
  <c r="H483" i="1"/>
  <c r="H482" i="1"/>
  <c r="H481" i="1"/>
  <c r="H480" i="1"/>
  <c r="H479" i="1"/>
  <c r="H478" i="1"/>
  <c r="H477" i="1"/>
  <c r="H476" i="1"/>
  <c r="H474" i="1"/>
  <c r="H472" i="1"/>
  <c r="H485" i="1"/>
  <c r="H471" i="1"/>
  <c r="H470" i="1"/>
  <c r="H469" i="1"/>
  <c r="H466" i="1"/>
  <c r="H475" i="1"/>
  <c r="H473" i="1"/>
  <c r="H468" i="1"/>
  <c r="H467" i="1"/>
  <c r="H464" i="1"/>
  <c r="H465" i="1"/>
  <c r="H419" i="1"/>
  <c r="H418" i="1"/>
  <c r="H463" i="1"/>
  <c r="H462" i="1"/>
  <c r="H487" i="1"/>
  <c r="H887" i="1"/>
  <c r="H871" i="1"/>
  <c r="H870" i="1"/>
  <c r="H460" i="1"/>
  <c r="H454" i="1"/>
  <c r="H459" i="1"/>
  <c r="H448" i="1"/>
  <c r="H447" i="1"/>
  <c r="H438" i="1"/>
  <c r="H437" i="1"/>
  <c r="H458" i="1"/>
  <c r="H457" i="1"/>
  <c r="H456" i="1"/>
  <c r="H455" i="1"/>
  <c r="H453" i="1"/>
  <c r="H452" i="1"/>
  <c r="H451" i="1"/>
  <c r="H450" i="1"/>
  <c r="H449" i="1"/>
  <c r="H446" i="1"/>
  <c r="H445" i="1"/>
  <c r="H439" i="1"/>
  <c r="H516" i="1"/>
  <c r="H532" i="1"/>
  <c r="H531" i="1"/>
  <c r="H530" i="1"/>
  <c r="H657" i="1"/>
  <c r="H656" i="1"/>
  <c r="H688" i="1"/>
  <c r="H700" i="1"/>
  <c r="H710" i="1"/>
  <c r="H709" i="1"/>
  <c r="H782" i="1"/>
  <c r="H866" i="1"/>
  <c r="H888" i="1"/>
  <c r="H436" i="1"/>
  <c r="H435" i="1"/>
  <c r="H434" i="1"/>
  <c r="H433" i="1"/>
  <c r="H753" i="1"/>
  <c r="H868" i="1"/>
  <c r="H432" i="1"/>
  <c r="H431" i="1"/>
  <c r="H430" i="1"/>
  <c r="H429" i="1"/>
  <c r="H428" i="1"/>
  <c r="H427" i="1"/>
  <c r="H508" i="1"/>
  <c r="H566" i="1"/>
  <c r="H554" i="1"/>
  <c r="H863" i="1"/>
  <c r="H556" i="1"/>
  <c r="H555" i="1"/>
  <c r="H637" i="1"/>
  <c r="H569" i="1"/>
  <c r="H573" i="1"/>
  <c r="H581" i="1"/>
  <c r="H577" i="1"/>
  <c r="H580" i="1"/>
  <c r="H576" i="1"/>
  <c r="H597" i="1"/>
  <c r="H654" i="1"/>
  <c r="H653" i="1"/>
  <c r="H652" i="1"/>
  <c r="H742" i="1"/>
  <c r="H741" i="1"/>
  <c r="H740" i="1"/>
  <c r="H739" i="1"/>
  <c r="H738" i="1"/>
  <c r="H744" i="1"/>
  <c r="H743" i="1"/>
  <c r="H737" i="1"/>
  <c r="H736" i="1"/>
  <c r="H735" i="1"/>
  <c r="H734" i="1"/>
  <c r="H553" i="1"/>
  <c r="H568" i="1"/>
  <c r="H567" i="1"/>
  <c r="H572" i="1"/>
  <c r="H571" i="1"/>
  <c r="H588" i="1"/>
  <c r="H587" i="1"/>
  <c r="H592" i="1"/>
  <c r="H362" i="1"/>
  <c r="H673" i="1"/>
  <c r="H369" i="1"/>
  <c r="H368" i="1"/>
  <c r="H367" i="1"/>
  <c r="H366" i="1"/>
  <c r="H365" i="1"/>
  <c r="H364" i="1"/>
  <c r="H363" i="1"/>
  <c r="H681" i="1"/>
  <c r="H701" i="1"/>
  <c r="H746" i="1"/>
  <c r="H417" i="1"/>
  <c r="H416" i="1"/>
  <c r="H415" i="1"/>
  <c r="H383" i="1"/>
  <c r="H382" i="1"/>
  <c r="H381" i="1"/>
  <c r="H934" i="1"/>
  <c r="H933" i="1"/>
  <c r="H932" i="1"/>
  <c r="H976" i="1"/>
  <c r="H529" i="1"/>
  <c r="H528" i="1"/>
  <c r="H544" i="1"/>
  <c r="H680" i="1"/>
  <c r="H686" i="1"/>
  <c r="H694" i="1"/>
  <c r="H380" i="1"/>
  <c r="H379" i="1"/>
  <c r="H840" i="1"/>
  <c r="H842" i="1"/>
  <c r="H854" i="1"/>
  <c r="H857" i="1"/>
  <c r="H372" i="1"/>
  <c r="H375" i="1"/>
  <c r="H908" i="1"/>
  <c r="H924" i="1"/>
  <c r="H926" i="1"/>
  <c r="H925" i="1"/>
  <c r="H930" i="1"/>
  <c r="H929" i="1"/>
  <c r="H928" i="1"/>
  <c r="H927" i="1"/>
  <c r="H931" i="1"/>
  <c r="H948" i="1"/>
  <c r="H387" i="1"/>
  <c r="H389" i="1"/>
  <c r="H388" i="1"/>
  <c r="H398" i="1"/>
  <c r="H397" i="1"/>
  <c r="H400" i="1"/>
  <c r="H399" i="1"/>
  <c r="H401" i="1"/>
  <c r="H545" i="1"/>
  <c r="H543" i="1"/>
  <c r="H636" i="1"/>
  <c r="H635" i="1"/>
  <c r="H634" i="1"/>
  <c r="H570" i="1"/>
  <c r="H665" i="1"/>
  <c r="H678" i="1"/>
  <c r="H760" i="1"/>
  <c r="H404" i="1"/>
  <c r="H498" i="1"/>
  <c r="H497" i="1"/>
  <c r="H496" i="1"/>
  <c r="H495" i="1"/>
  <c r="H978" i="1"/>
  <c r="H515" i="1"/>
  <c r="H591" i="1"/>
  <c r="H867" i="1"/>
  <c r="H729" i="1"/>
  <c r="H493" i="1"/>
  <c r="H492" i="1"/>
  <c r="H761" i="1"/>
  <c r="H777" i="1"/>
  <c r="H785" i="1"/>
  <c r="H864" i="1"/>
  <c r="H886" i="1"/>
  <c r="H890" i="1"/>
  <c r="H894" i="1"/>
  <c r="H893" i="1"/>
  <c r="H892" i="1"/>
  <c r="H923" i="1"/>
  <c r="H396" i="1"/>
  <c r="H386" i="1"/>
  <c r="H395" i="1"/>
  <c r="H394" i="1"/>
  <c r="H393" i="1"/>
  <c r="H392" i="1"/>
  <c r="H391" i="1"/>
  <c r="H390" i="1"/>
  <c r="H402" i="1"/>
  <c r="H728" i="1"/>
  <c r="H745" i="1"/>
  <c r="H751" i="1"/>
  <c r="H750" i="1"/>
  <c r="H754" i="1"/>
  <c r="H490" i="1"/>
  <c r="H489" i="1"/>
  <c r="H759" i="1"/>
  <c r="H403" i="1"/>
  <c r="H841" i="1"/>
  <c r="H875" i="1"/>
  <c r="H874" i="1"/>
  <c r="H872" i="1"/>
  <c r="H873" i="1"/>
  <c r="H425" i="1"/>
  <c r="H889" i="1"/>
  <c r="H693" i="1"/>
  <c r="H444" i="1"/>
  <c r="H911" i="1"/>
  <c r="H443" i="1"/>
  <c r="H442" i="1"/>
  <c r="H441" i="1"/>
  <c r="H440" i="1"/>
  <c r="H461" i="1"/>
  <c r="H910" i="1"/>
  <c r="H951" i="1"/>
  <c r="H952" i="1"/>
  <c r="H977" i="1"/>
  <c r="H683" i="1"/>
  <c r="H698" i="1"/>
  <c r="H514" i="1"/>
  <c r="H579" i="1"/>
  <c r="H578" i="1"/>
  <c r="H966" i="1"/>
  <c r="H968" i="1"/>
  <c r="H40" i="1"/>
  <c r="H38" i="1"/>
  <c r="H37" i="1"/>
  <c r="H36" i="1"/>
  <c r="H34" i="1"/>
  <c r="H33" i="1"/>
  <c r="H54" i="1"/>
  <c r="H53" i="1"/>
  <c r="H46" i="1"/>
  <c r="H42" i="1"/>
  <c r="H44" i="1"/>
  <c r="H31" i="1"/>
  <c r="H120" i="1"/>
  <c r="H19" i="1"/>
  <c r="H18" i="1"/>
  <c r="H263" i="1"/>
  <c r="H59" i="1"/>
  <c r="H60" i="1"/>
  <c r="H115" i="1"/>
  <c r="H112" i="1"/>
  <c r="H118" i="1"/>
  <c r="H117" i="1"/>
  <c r="H116" i="1"/>
  <c r="H114" i="1"/>
  <c r="H113" i="1"/>
  <c r="H111" i="1"/>
  <c r="H110" i="1"/>
  <c r="H108" i="1"/>
  <c r="H107" i="1"/>
  <c r="H106" i="1"/>
  <c r="H105" i="1"/>
  <c r="H104" i="1"/>
  <c r="H103" i="1"/>
  <c r="H102" i="1"/>
  <c r="H101" i="1"/>
  <c r="H100" i="1"/>
  <c r="H98" i="1"/>
  <c r="H97" i="1"/>
  <c r="H96" i="1"/>
  <c r="H95" i="1"/>
  <c r="H94" i="1"/>
  <c r="H93" i="1"/>
  <c r="H109" i="1"/>
  <c r="H61" i="1"/>
  <c r="H99" i="1"/>
  <c r="H92" i="1"/>
  <c r="H39" i="1"/>
  <c r="H91" i="1"/>
  <c r="H90" i="1"/>
  <c r="H89" i="1"/>
  <c r="H88" i="1"/>
  <c r="H82" i="1"/>
  <c r="H17" i="1"/>
  <c r="H52" i="1"/>
  <c r="H51" i="1"/>
  <c r="H41" i="1"/>
  <c r="H43" i="1"/>
  <c r="H3" i="1"/>
  <c r="H56" i="1"/>
  <c r="H55" i="1"/>
  <c r="H210" i="1"/>
  <c r="H237" i="1"/>
  <c r="H145" i="1"/>
  <c r="H156" i="1"/>
  <c r="H119" i="1"/>
  <c r="H216" i="1"/>
  <c r="H230" i="1"/>
  <c r="H169" i="1"/>
  <c r="H229" i="1"/>
  <c r="H228" i="1"/>
  <c r="H218" i="1"/>
  <c r="H352" i="1"/>
  <c r="H217" i="1"/>
  <c r="H16" i="1"/>
  <c r="H15" i="1"/>
  <c r="H14" i="1"/>
  <c r="H62" i="1"/>
  <c r="H194" i="1"/>
  <c r="H296" i="1"/>
  <c r="H298" i="1"/>
  <c r="H215" i="1"/>
  <c r="H303" i="1"/>
  <c r="H164" i="1"/>
  <c r="H276" i="1"/>
  <c r="H275" i="1"/>
  <c r="H274" i="1"/>
  <c r="H174" i="1"/>
  <c r="H173" i="1"/>
  <c r="H172" i="1"/>
  <c r="H221" i="1"/>
  <c r="H220" i="1"/>
  <c r="H219" i="1"/>
  <c r="H12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2" i="1"/>
  <c r="H241" i="1"/>
  <c r="H329" i="1"/>
  <c r="H309" i="1"/>
  <c r="H192" i="1"/>
  <c r="H337" i="1"/>
  <c r="H240" i="1"/>
  <c r="H197" i="1"/>
  <c r="H638" i="1"/>
  <c r="H836" i="1"/>
  <c r="H225" i="1"/>
  <c r="H697" i="1"/>
  <c r="H336" i="1"/>
  <c r="H959" i="1"/>
  <c r="H971" i="1"/>
  <c r="H960" i="1"/>
  <c r="H661" i="1"/>
  <c r="H224" i="1"/>
  <c r="H699" i="1"/>
  <c r="H835" i="1"/>
  <c r="H905" i="1"/>
  <c r="H575" i="1"/>
  <c r="H957" i="1"/>
  <c r="H962" i="1"/>
  <c r="H839" i="1"/>
  <c r="G839" i="1"/>
  <c r="I839" i="1"/>
  <c r="G962" i="1"/>
  <c r="I962" i="1"/>
  <c r="G957" i="1"/>
  <c r="I957" i="1"/>
  <c r="G575" i="1"/>
  <c r="I575" i="1"/>
  <c r="G905" i="1"/>
  <c r="I905" i="1"/>
  <c r="G835" i="1"/>
  <c r="I835" i="1"/>
  <c r="G699" i="1"/>
  <c r="I699" i="1"/>
  <c r="G224" i="1"/>
  <c r="I224" i="1"/>
  <c r="G661" i="1"/>
  <c r="I661" i="1"/>
  <c r="G960" i="1"/>
  <c r="I960" i="1"/>
  <c r="G971" i="1"/>
  <c r="I971" i="1"/>
  <c r="G959" i="1"/>
  <c r="I959" i="1"/>
  <c r="G336" i="1"/>
  <c r="I336" i="1"/>
  <c r="G697" i="1"/>
  <c r="I697" i="1"/>
  <c r="G225" i="1"/>
  <c r="I225" i="1"/>
  <c r="G836" i="1"/>
  <c r="I836" i="1"/>
  <c r="G638" i="1"/>
  <c r="I638" i="1"/>
  <c r="B21" i="28"/>
  <c r="B10" i="28"/>
  <c r="B9" i="28"/>
  <c r="B25" i="28"/>
  <c r="I58" i="1"/>
  <c r="I126" i="1"/>
  <c r="I817" i="1"/>
  <c r="I862" i="1"/>
  <c r="I778" i="1"/>
  <c r="I859" i="1"/>
  <c r="I861" i="1"/>
  <c r="I860" i="1"/>
  <c r="I858" i="1"/>
  <c r="I815" i="1"/>
  <c r="I814" i="1"/>
  <c r="I972" i="1"/>
  <c r="I335" i="1"/>
  <c r="I965" i="1"/>
  <c r="I964" i="1"/>
  <c r="I963" i="1"/>
  <c r="I426" i="1"/>
  <c r="I973" i="1"/>
  <c r="I787" i="1"/>
  <c r="I494" i="1"/>
  <c r="I491" i="1"/>
  <c r="I677" i="1"/>
  <c r="I675" i="1"/>
  <c r="I678" i="1"/>
  <c r="G677" i="1"/>
  <c r="G675" i="1"/>
  <c r="G678" i="1"/>
  <c r="I197" i="1"/>
  <c r="I698" i="1"/>
  <c r="G197" i="1"/>
  <c r="G698" i="1"/>
  <c r="I208" i="1"/>
  <c r="I681" i="1"/>
  <c r="I686" i="1"/>
  <c r="G208" i="1"/>
  <c r="G681" i="1"/>
  <c r="G686" i="1"/>
  <c r="I967" i="1"/>
  <c r="G967" i="1"/>
  <c r="I968" i="1"/>
  <c r="I953" i="1"/>
  <c r="I688" i="1"/>
  <c r="I297" i="1"/>
  <c r="G968" i="1"/>
  <c r="G953" i="1"/>
  <c r="G688" i="1"/>
  <c r="G297" i="1"/>
  <c r="I679" i="1"/>
  <c r="I169" i="1"/>
  <c r="I685" i="1"/>
  <c r="I674" i="1"/>
  <c r="G679" i="1"/>
  <c r="G169" i="1"/>
  <c r="G685" i="1"/>
  <c r="G674" i="1"/>
  <c r="I683" i="1"/>
  <c r="I687" i="1"/>
  <c r="I684" i="1"/>
  <c r="I578" i="1"/>
  <c r="I682" i="1"/>
  <c r="G683" i="1"/>
  <c r="G687" i="1"/>
  <c r="G684" i="1"/>
  <c r="G578" i="1"/>
  <c r="G682" i="1"/>
  <c r="I215" i="1"/>
  <c r="I915" i="1"/>
  <c r="I267" i="1"/>
  <c r="I916" i="1"/>
  <c r="G215" i="1"/>
  <c r="G915" i="1"/>
  <c r="G267" i="1"/>
  <c r="G916" i="1"/>
  <c r="I680" i="1"/>
  <c r="I676" i="1"/>
  <c r="G680" i="1"/>
  <c r="G676" i="1"/>
  <c r="I579" i="1"/>
  <c r="I966" i="1"/>
  <c r="I216" i="1"/>
  <c r="G579" i="1"/>
  <c r="G966" i="1"/>
  <c r="G216" i="1"/>
  <c r="I906" i="1"/>
  <c r="G906" i="1"/>
  <c r="I313" i="1"/>
  <c r="I316" i="1"/>
  <c r="G313" i="1"/>
  <c r="G316" i="1"/>
  <c r="I314" i="1"/>
  <c r="G314" i="1"/>
  <c r="I917" i="1"/>
  <c r="I312" i="1"/>
  <c r="I318" i="1"/>
  <c r="I315" i="1"/>
  <c r="I317" i="1"/>
  <c r="G917" i="1"/>
  <c r="G312" i="1"/>
  <c r="G318" i="1"/>
  <c r="G315" i="1"/>
  <c r="G317" i="1"/>
  <c r="I311" i="1"/>
  <c r="G311" i="1"/>
  <c r="I514" i="1"/>
  <c r="G514" i="1"/>
  <c r="I747" i="1"/>
  <c r="G747" i="1"/>
  <c r="F4" i="12"/>
  <c r="W37" i="9"/>
  <c r="W38" i="9"/>
  <c r="I340" i="1"/>
  <c r="I301" i="1"/>
  <c r="I981" i="1"/>
  <c r="I338" i="1"/>
  <c r="I339" i="1"/>
  <c r="I980" i="1"/>
  <c r="I978" i="1"/>
  <c r="I979" i="1"/>
  <c r="I977" i="1"/>
  <c r="I503" i="1"/>
  <c r="I501" i="1"/>
  <c r="I333" i="1"/>
  <c r="I115" i="1"/>
  <c r="I112" i="1"/>
  <c r="I59" i="1"/>
  <c r="I952" i="1"/>
  <c r="I951" i="1"/>
  <c r="I948" i="1"/>
  <c r="I934" i="1"/>
  <c r="I933" i="1"/>
  <c r="I932" i="1"/>
  <c r="I926" i="1"/>
  <c r="I925" i="1"/>
  <c r="I924" i="1"/>
  <c r="I203" i="1"/>
  <c r="I204" i="1"/>
  <c r="I708" i="1"/>
  <c r="I78" i="1"/>
  <c r="I931" i="1"/>
  <c r="I329" i="1"/>
  <c r="I923" i="1"/>
  <c r="I214" i="1"/>
  <c r="I488" i="1"/>
  <c r="I118" i="1"/>
  <c r="I117" i="1"/>
  <c r="I116" i="1"/>
  <c r="I80" i="1"/>
  <c r="I484" i="1"/>
  <c r="I483" i="1"/>
  <c r="I79" i="1"/>
  <c r="I460" i="1"/>
  <c r="I482" i="1"/>
  <c r="I459" i="1"/>
  <c r="I458" i="1"/>
  <c r="I481" i="1"/>
  <c r="I457" i="1"/>
  <c r="I480" i="1"/>
  <c r="I456" i="1"/>
  <c r="I455" i="1"/>
  <c r="I454" i="1"/>
  <c r="I502" i="1"/>
  <c r="I230" i="1"/>
  <c r="I114" i="1"/>
  <c r="I113" i="1"/>
  <c r="I127" i="1"/>
  <c r="I201" i="1"/>
  <c r="I111" i="1"/>
  <c r="I110" i="1"/>
  <c r="I936" i="1"/>
  <c r="I935" i="1"/>
  <c r="I565" i="1"/>
  <c r="I109" i="1"/>
  <c r="I108" i="1"/>
  <c r="I107" i="1"/>
  <c r="I106" i="1"/>
  <c r="I105" i="1"/>
  <c r="I479" i="1"/>
  <c r="I104" i="1"/>
  <c r="I478" i="1"/>
  <c r="I103" i="1"/>
  <c r="I102" i="1"/>
  <c r="I101" i="1"/>
  <c r="I100" i="1"/>
  <c r="I717" i="1"/>
  <c r="I62" i="1"/>
  <c r="I77" i="1"/>
  <c r="I76" i="1"/>
  <c r="I75" i="1"/>
  <c r="I74" i="1"/>
  <c r="I477" i="1"/>
  <c r="I453" i="1"/>
  <c r="I452" i="1"/>
  <c r="I451" i="1"/>
  <c r="I450" i="1"/>
  <c r="I449" i="1"/>
  <c r="I99" i="1"/>
  <c r="I98" i="1"/>
  <c r="I97" i="1"/>
  <c r="I96" i="1"/>
  <c r="I95" i="1"/>
  <c r="I94" i="1"/>
  <c r="I93" i="1"/>
  <c r="I73" i="1"/>
  <c r="I716" i="1"/>
  <c r="I412" i="1"/>
  <c r="I411" i="1"/>
  <c r="I410" i="1"/>
  <c r="I409" i="1"/>
  <c r="I476" i="1"/>
  <c r="I408" i="1"/>
  <c r="I407" i="1"/>
  <c r="I542" i="1"/>
  <c r="I72" i="1"/>
  <c r="I71" i="1"/>
  <c r="I70" i="1"/>
  <c r="I448" i="1"/>
  <c r="I69" i="1"/>
  <c r="I474" i="1"/>
  <c r="I68" i="1"/>
  <c r="I715" i="1"/>
  <c r="I472" i="1"/>
  <c r="I65" i="1"/>
  <c r="I64" i="1"/>
  <c r="I486" i="1"/>
  <c r="I463" i="1"/>
  <c r="I559" i="1"/>
  <c r="I446" i="1"/>
  <c r="I445" i="1"/>
  <c r="I63" i="1"/>
  <c r="I92" i="1"/>
  <c r="I436" i="1"/>
  <c r="I444" i="1"/>
  <c r="I485" i="1"/>
  <c r="I911" i="1"/>
  <c r="I471" i="1"/>
  <c r="I432" i="1"/>
  <c r="I431" i="1"/>
  <c r="I39" i="1"/>
  <c r="I91" i="1"/>
  <c r="I90" i="1"/>
  <c r="I89" i="1"/>
  <c r="I88" i="1"/>
  <c r="I87" i="1"/>
  <c r="I86" i="1"/>
  <c r="I85" i="1"/>
  <c r="I84" i="1"/>
  <c r="I83" i="1"/>
  <c r="I470" i="1"/>
  <c r="I443" i="1"/>
  <c r="I469" i="1"/>
  <c r="I442" i="1"/>
  <c r="I441" i="1"/>
  <c r="I440" i="1"/>
  <c r="I430" i="1"/>
  <c r="I429" i="1"/>
  <c r="I428" i="1"/>
  <c r="I468" i="1"/>
  <c r="I82" i="1"/>
  <c r="I461" i="1"/>
  <c r="I467" i="1"/>
  <c r="I81" i="1"/>
  <c r="I462" i="1"/>
  <c r="I466" i="1"/>
  <c r="I439" i="1"/>
  <c r="I67" i="1"/>
  <c r="I438" i="1"/>
  <c r="I465" i="1"/>
  <c r="I435" i="1"/>
  <c r="I487" i="1"/>
  <c r="I66" i="1"/>
  <c r="I427" i="1"/>
  <c r="I464" i="1"/>
  <c r="I437" i="1"/>
  <c r="I434" i="1"/>
  <c r="I433" i="1"/>
  <c r="I910" i="1"/>
  <c r="I300" i="1"/>
  <c r="I299" i="1"/>
  <c r="I61" i="1"/>
  <c r="I60" i="1"/>
  <c r="I712" i="1"/>
  <c r="I908" i="1"/>
  <c r="I774" i="1"/>
  <c r="I781" i="1"/>
  <c r="I372" i="1"/>
  <c r="I373" i="1"/>
  <c r="I374" i="1"/>
  <c r="I375" i="1"/>
  <c r="I376" i="1"/>
  <c r="I377" i="1"/>
  <c r="I378" i="1"/>
  <c r="I755" i="1"/>
  <c r="I904" i="1"/>
  <c r="I282" i="1"/>
  <c r="I900" i="1"/>
  <c r="I899" i="1"/>
  <c r="I273" i="1"/>
  <c r="I272" i="1"/>
  <c r="I271" i="1"/>
  <c r="I303" i="1"/>
  <c r="I276" i="1"/>
  <c r="I269" i="1"/>
  <c r="I268" i="1"/>
  <c r="I898" i="1"/>
  <c r="I275" i="1"/>
  <c r="I274" i="1"/>
  <c r="I894" i="1"/>
  <c r="I270" i="1"/>
  <c r="I897" i="1"/>
  <c r="I896" i="1"/>
  <c r="I893" i="1"/>
  <c r="I895" i="1"/>
  <c r="I892" i="1"/>
  <c r="I890" i="1"/>
  <c r="I889" i="1"/>
  <c r="I233" i="1"/>
  <c r="I765" i="1"/>
  <c r="I764" i="1"/>
  <c r="I763" i="1"/>
  <c r="I849" i="1"/>
  <c r="I848" i="1"/>
  <c r="I264" i="1"/>
  <c r="I887" i="1"/>
  <c r="I871" i="1"/>
  <c r="I870" i="1"/>
  <c r="I868" i="1"/>
  <c r="I237" i="1"/>
  <c r="I865" i="1"/>
  <c r="I869" i="1"/>
  <c r="I867" i="1"/>
  <c r="I238" i="1"/>
  <c r="I227" i="1"/>
  <c r="I239" i="1"/>
  <c r="I226" i="1"/>
  <c r="I888" i="1"/>
  <c r="I866" i="1"/>
  <c r="I266" i="1"/>
  <c r="I265" i="1"/>
  <c r="I854" i="1"/>
  <c r="I909" i="1"/>
  <c r="I842" i="1"/>
  <c r="I857" i="1"/>
  <c r="I19" i="1"/>
  <c r="I18" i="1"/>
  <c r="I17" i="1"/>
  <c r="I837" i="1"/>
  <c r="I222" i="1"/>
  <c r="I12" i="1"/>
  <c r="I16" i="1"/>
  <c r="I15" i="1"/>
  <c r="I14" i="1"/>
  <c r="I20" i="1"/>
  <c r="I11" i="1"/>
  <c r="I9" i="1"/>
  <c r="I10" i="1"/>
  <c r="I8" i="1"/>
  <c r="I13" i="1"/>
  <c r="I425" i="1"/>
  <c r="I820" i="1"/>
  <c r="I885" i="1"/>
  <c r="I884" i="1"/>
  <c r="I262" i="1"/>
  <c r="I261" i="1"/>
  <c r="I260" i="1"/>
  <c r="I259" i="1"/>
  <c r="I258" i="1"/>
  <c r="I257" i="1"/>
  <c r="I256" i="1"/>
  <c r="I255" i="1"/>
  <c r="I254" i="1"/>
  <c r="I383" i="1"/>
  <c r="I380" i="1"/>
  <c r="I382" i="1"/>
  <c r="I379" i="1"/>
  <c r="I384" i="1"/>
  <c r="I883" i="1"/>
  <c r="I844" i="1"/>
  <c r="I843" i="1"/>
  <c r="I882" i="1"/>
  <c r="I881" i="1"/>
  <c r="I253" i="1"/>
  <c r="I252" i="1"/>
  <c r="I251" i="1"/>
  <c r="I250" i="1"/>
  <c r="I249" i="1"/>
  <c r="I248" i="1"/>
  <c r="I247" i="1"/>
  <c r="I246" i="1"/>
  <c r="I245" i="1"/>
  <c r="I880" i="1"/>
  <c r="I244" i="1"/>
  <c r="I381" i="1"/>
  <c r="I243" i="1"/>
  <c r="I879" i="1"/>
  <c r="I242" i="1"/>
  <c r="I241" i="1"/>
  <c r="I878" i="1"/>
  <c r="I877" i="1"/>
  <c r="I235" i="1"/>
  <c r="I232" i="1"/>
  <c r="I231" i="1"/>
  <c r="I876" i="1"/>
  <c r="I811" i="1"/>
  <c r="I827" i="1"/>
  <c r="I823" i="1"/>
  <c r="I240" i="1"/>
  <c r="I875" i="1"/>
  <c r="I874" i="1"/>
  <c r="I873" i="1"/>
  <c r="I872" i="1"/>
  <c r="I841" i="1"/>
  <c r="I818" i="1"/>
  <c r="I856" i="1"/>
  <c r="I855" i="1"/>
  <c r="I812" i="1"/>
  <c r="I816" i="1"/>
  <c r="I221" i="1"/>
  <c r="I220" i="1"/>
  <c r="I219" i="1"/>
  <c r="I263" i="1"/>
  <c r="I886" i="1"/>
  <c r="I829" i="1"/>
  <c r="I582" i="1"/>
  <c r="I825" i="1"/>
  <c r="I822" i="1"/>
  <c r="I218" i="1"/>
  <c r="I352" i="1"/>
  <c r="I581" i="1"/>
  <c r="I577" i="1"/>
  <c r="I217" i="1"/>
  <c r="I576" i="1"/>
  <c r="I580" i="1"/>
  <c r="I790" i="1"/>
  <c r="I789" i="1"/>
  <c r="I785" i="1"/>
  <c r="I370" i="1"/>
  <c r="I302" i="1"/>
  <c r="I780" i="1"/>
  <c r="I211" i="1"/>
  <c r="I212" i="1"/>
  <c r="I210" i="1"/>
  <c r="I779" i="1"/>
  <c r="I209" i="1"/>
  <c r="I784" i="1"/>
  <c r="I782" i="1"/>
  <c r="I783" i="1"/>
  <c r="I821" i="1"/>
  <c r="I777" i="1"/>
  <c r="I768" i="1"/>
  <c r="I772" i="1"/>
  <c r="I773" i="1"/>
  <c r="I775" i="1"/>
  <c r="I56" i="1"/>
  <c r="I27" i="1"/>
  <c r="I26" i="1"/>
  <c r="I55" i="1"/>
  <c r="I50" i="1"/>
  <c r="I48" i="1"/>
  <c r="I47" i="1"/>
  <c r="I49" i="1"/>
  <c r="I396" i="1"/>
  <c r="I387" i="1"/>
  <c r="I386" i="1"/>
  <c r="I46" i="1"/>
  <c r="I404" i="1"/>
  <c r="I403" i="1"/>
  <c r="I398" i="1"/>
  <c r="I395" i="1"/>
  <c r="I397" i="1"/>
  <c r="I394" i="1"/>
  <c r="I393" i="1"/>
  <c r="I392" i="1"/>
  <c r="I391" i="1"/>
  <c r="I25" i="1"/>
  <c r="I28" i="1"/>
  <c r="I44" i="1"/>
  <c r="I42" i="1"/>
  <c r="I400" i="1"/>
  <c r="I41" i="1"/>
  <c r="I43" i="1"/>
  <c r="I30" i="1"/>
  <c r="I29" i="1"/>
  <c r="I399" i="1"/>
  <c r="I421" i="1"/>
  <c r="I419" i="1"/>
  <c r="I417" i="1"/>
  <c r="I420" i="1"/>
  <c r="I416" i="1"/>
  <c r="I418" i="1"/>
  <c r="I415" i="1"/>
  <c r="I424" i="1"/>
  <c r="I423" i="1"/>
  <c r="I422" i="1"/>
  <c r="I767" i="1"/>
  <c r="I120" i="1"/>
  <c r="I205" i="1"/>
  <c r="I119" i="1"/>
  <c r="I490" i="1"/>
  <c r="I129" i="1"/>
  <c r="I128" i="1"/>
  <c r="I500" i="1"/>
  <c r="I499" i="1"/>
  <c r="I125" i="1"/>
  <c r="I124" i="1"/>
  <c r="I498" i="1"/>
  <c r="I497" i="1"/>
  <c r="I489" i="1"/>
  <c r="I322" i="1"/>
  <c r="I766" i="1"/>
  <c r="I202" i="1"/>
  <c r="I121" i="1"/>
  <c r="I199" i="1"/>
  <c r="I693" i="1"/>
  <c r="I754" i="1"/>
  <c r="I304" i="1"/>
  <c r="I305" i="1"/>
  <c r="I295" i="1"/>
  <c r="I306" i="1"/>
  <c r="I288" i="1"/>
  <c r="I294" i="1"/>
  <c r="I307" i="1"/>
  <c r="I293" i="1"/>
  <c r="I292" i="1"/>
  <c r="I287" i="1"/>
  <c r="I308" i="1"/>
  <c r="I291" i="1"/>
  <c r="I290" i="1"/>
  <c r="I286" i="1"/>
  <c r="I285" i="1"/>
  <c r="I309" i="1"/>
  <c r="I284" i="1"/>
  <c r="I289" i="1"/>
  <c r="I200" i="1"/>
  <c r="I751" i="1"/>
  <c r="I750" i="1"/>
  <c r="I749" i="1"/>
  <c r="I748" i="1"/>
  <c r="I385" i="1"/>
  <c r="I746" i="1"/>
  <c r="I507" i="1"/>
  <c r="I506" i="1"/>
  <c r="I505" i="1"/>
  <c r="I504" i="1"/>
  <c r="I130" i="1"/>
  <c r="I828" i="1"/>
  <c r="I824" i="1"/>
  <c r="I826" i="1"/>
  <c r="I745" i="1"/>
  <c r="I164" i="1"/>
  <c r="I744" i="1"/>
  <c r="I743" i="1"/>
  <c r="I742" i="1"/>
  <c r="I741" i="1"/>
  <c r="I737" i="1"/>
  <c r="I736" i="1"/>
  <c r="I735" i="1"/>
  <c r="I734" i="1"/>
  <c r="I740" i="1"/>
  <c r="I739" i="1"/>
  <c r="I738" i="1"/>
  <c r="I711" i="1"/>
  <c r="I541" i="1"/>
  <c r="I689" i="1"/>
  <c r="I690" i="1"/>
  <c r="I691" i="1"/>
  <c r="I692" i="1"/>
  <c r="I718" i="1"/>
  <c r="I720" i="1"/>
  <c r="I721" i="1"/>
  <c r="I722" i="1"/>
  <c r="I723" i="1"/>
  <c r="I724" i="1"/>
  <c r="I756" i="1"/>
  <c r="I757" i="1"/>
  <c r="I758" i="1"/>
  <c r="I727" i="1"/>
  <c r="I726" i="1"/>
  <c r="I725" i="1"/>
  <c r="I414" i="1"/>
  <c r="I413" i="1"/>
  <c r="I907" i="1"/>
  <c r="I296" i="1"/>
  <c r="I406" i="1"/>
  <c r="I298" i="1"/>
  <c r="I405" i="1"/>
  <c r="I539" i="1"/>
  <c r="I538" i="1"/>
  <c r="I813" i="1"/>
  <c r="I401" i="1"/>
  <c r="I192" i="1"/>
  <c r="I194" i="1"/>
  <c r="I602" i="1"/>
  <c r="I771" i="1"/>
  <c r="I770" i="1"/>
  <c r="I193" i="1"/>
  <c r="I728" i="1"/>
  <c r="I729" i="1"/>
  <c r="I57" i="1"/>
  <c r="I707" i="1"/>
  <c r="I703" i="1"/>
  <c r="I705" i="1"/>
  <c r="I704" i="1"/>
  <c r="I191" i="1"/>
  <c r="I702" i="1"/>
  <c r="I701" i="1"/>
  <c r="I700" i="1"/>
  <c r="I694" i="1"/>
  <c r="I695" i="1"/>
  <c r="I753" i="1"/>
  <c r="I594" i="1"/>
  <c r="I593" i="1"/>
  <c r="I769" i="1"/>
  <c r="I123" i="1"/>
  <c r="I122" i="1"/>
  <c r="I762" i="1"/>
  <c r="I198" i="1"/>
  <c r="I536" i="1"/>
  <c r="I611" i="1"/>
  <c r="I535" i="1"/>
  <c r="I475" i="1"/>
  <c r="I473" i="1"/>
  <c r="I447" i="1"/>
  <c r="I713" i="1"/>
  <c r="I714" i="1"/>
  <c r="I672" i="1"/>
  <c r="I671" i="1"/>
  <c r="I670" i="1"/>
  <c r="I710" i="1"/>
  <c r="I709" i="1"/>
  <c r="I664" i="1"/>
  <c r="I654" i="1"/>
  <c r="I657" i="1"/>
  <c r="I653" i="1"/>
  <c r="I277" i="1"/>
  <c r="I283" i="1"/>
  <c r="I656" i="1"/>
  <c r="I652" i="1"/>
  <c r="I659" i="1"/>
  <c r="I655" i="1"/>
  <c r="I660" i="1"/>
  <c r="I658" i="1"/>
  <c r="I663" i="1"/>
  <c r="I662" i="1"/>
  <c r="I371" i="1"/>
  <c r="I3" i="1"/>
  <c r="I648" i="1"/>
  <c r="I190" i="1"/>
  <c r="I647" i="1"/>
  <c r="I646" i="1"/>
  <c r="I645" i="1"/>
  <c r="I644" i="1"/>
  <c r="I643" i="1"/>
  <c r="I642" i="1"/>
  <c r="I669" i="1"/>
  <c r="I668" i="1"/>
  <c r="I168" i="1"/>
  <c r="I667" i="1"/>
  <c r="I189" i="1"/>
  <c r="I187" i="1"/>
  <c r="I186" i="1"/>
  <c r="I188" i="1"/>
  <c r="I183" i="1"/>
  <c r="I182" i="1"/>
  <c r="I181" i="1"/>
  <c r="I180" i="1"/>
  <c r="I179" i="1"/>
  <c r="I178" i="1"/>
  <c r="I610" i="1"/>
  <c r="I609" i="1"/>
  <c r="I607" i="1"/>
  <c r="I606" i="1"/>
  <c r="I605" i="1"/>
  <c r="I177" i="1"/>
  <c r="I176" i="1"/>
  <c r="I604" i="1"/>
  <c r="I603" i="1"/>
  <c r="I601" i="1"/>
  <c r="I600" i="1"/>
  <c r="I599" i="1"/>
  <c r="I598" i="1"/>
  <c r="I666" i="1"/>
  <c r="I665" i="1"/>
  <c r="I597" i="1"/>
  <c r="I592" i="1"/>
  <c r="I637" i="1"/>
  <c r="I863" i="1"/>
  <c r="I555" i="1"/>
  <c r="I596" i="1"/>
  <c r="I595" i="1"/>
  <c r="I554" i="1"/>
  <c r="I976" i="1"/>
  <c r="I511" i="1"/>
  <c r="I2" i="1"/>
  <c r="I171" i="1"/>
  <c r="I170" i="1"/>
  <c r="I174" i="1"/>
  <c r="I173" i="1"/>
  <c r="I172" i="1"/>
  <c r="I588" i="1"/>
  <c r="I587" i="1"/>
  <c r="I590" i="1"/>
  <c r="I589" i="1"/>
  <c r="I362" i="1"/>
  <c r="I673" i="1"/>
  <c r="I369" i="1"/>
  <c r="I368" i="1"/>
  <c r="I367" i="1"/>
  <c r="I366" i="1"/>
  <c r="I365" i="1"/>
  <c r="I364" i="1"/>
  <c r="I583" i="1"/>
  <c r="I229" i="1"/>
  <c r="I228" i="1"/>
  <c r="I574" i="1"/>
  <c r="I573" i="1"/>
  <c r="I167" i="1"/>
  <c r="I166" i="1"/>
  <c r="I569" i="1"/>
  <c r="I568" i="1"/>
  <c r="I567" i="1"/>
  <c r="I572" i="1"/>
  <c r="I571" i="1"/>
  <c r="I570" i="1"/>
  <c r="I641" i="1"/>
  <c r="I636" i="1"/>
  <c r="I363" i="1"/>
  <c r="I553" i="1"/>
  <c r="I337" i="1"/>
  <c r="I930" i="1"/>
  <c r="I929" i="1"/>
  <c r="I928" i="1"/>
  <c r="I927" i="1"/>
  <c r="I840" i="1"/>
  <c r="I640" i="1"/>
  <c r="I635" i="1"/>
  <c r="I639" i="1"/>
  <c r="I634" i="1"/>
  <c r="I165" i="1"/>
  <c r="I564" i="1"/>
  <c r="I563" i="1"/>
  <c r="I562" i="1"/>
  <c r="I561" i="1"/>
  <c r="I560" i="1"/>
  <c r="I557" i="1"/>
  <c r="I558" i="1"/>
  <c r="I234" i="1"/>
  <c r="I390" i="1"/>
  <c r="I556" i="1"/>
  <c r="I496" i="1"/>
  <c r="I495" i="1"/>
  <c r="I760" i="1"/>
  <c r="I552" i="1"/>
  <c r="I551" i="1"/>
  <c r="I550" i="1"/>
  <c r="I159" i="1"/>
  <c r="I160" i="1"/>
  <c r="I545" i="1"/>
  <c r="I543" i="1"/>
  <c r="I546" i="1"/>
  <c r="I544" i="1"/>
  <c r="I549" i="1"/>
  <c r="I548" i="1"/>
  <c r="I547" i="1"/>
  <c r="I540" i="1"/>
  <c r="I537" i="1"/>
  <c r="I864" i="1"/>
  <c r="I633" i="1"/>
  <c r="I534" i="1"/>
  <c r="I493" i="1"/>
  <c r="I492" i="1"/>
  <c r="I158" i="1"/>
  <c r="I761" i="1"/>
  <c r="I533" i="1"/>
  <c r="I532" i="1"/>
  <c r="I531" i="1"/>
  <c r="I530" i="1"/>
  <c r="I529" i="1"/>
  <c r="I528" i="1"/>
  <c r="I31" i="1"/>
  <c r="I157" i="1"/>
  <c r="I156" i="1"/>
  <c r="I527" i="1"/>
  <c r="I520" i="1"/>
  <c r="I146" i="1"/>
  <c r="I526" i="1"/>
  <c r="I155" i="1"/>
  <c r="I525" i="1"/>
  <c r="I154" i="1"/>
  <c r="I524" i="1"/>
  <c r="I523" i="1"/>
  <c r="I153" i="1"/>
  <c r="I152" i="1"/>
  <c r="I151" i="1"/>
  <c r="I149" i="1"/>
  <c r="I150" i="1"/>
  <c r="I519" i="1"/>
  <c r="I144" i="1"/>
  <c r="I145" i="1"/>
  <c r="I518" i="1"/>
  <c r="I517" i="1"/>
  <c r="I516" i="1"/>
  <c r="I143" i="1"/>
  <c r="I142" i="1"/>
  <c r="I141" i="1"/>
  <c r="I140" i="1"/>
  <c r="I719" i="1"/>
  <c r="I776" i="1"/>
  <c r="I515" i="1"/>
  <c r="I361" i="1"/>
  <c r="I513" i="1"/>
  <c r="I512" i="1"/>
  <c r="I591" i="1"/>
  <c r="I759" i="1"/>
  <c r="I40" i="1"/>
  <c r="I7" i="1"/>
  <c r="I6" i="1"/>
  <c r="I24" i="1"/>
  <c r="I5" i="1"/>
  <c r="I4" i="1"/>
  <c r="I45" i="1"/>
  <c r="I402" i="1"/>
  <c r="I38" i="1"/>
  <c r="I37" i="1"/>
  <c r="I36" i="1"/>
  <c r="I23" i="1"/>
  <c r="I22" i="1"/>
  <c r="I21" i="1"/>
  <c r="I389" i="1"/>
  <c r="I388" i="1"/>
  <c r="I34" i="1"/>
  <c r="I33" i="1"/>
  <c r="I54" i="1"/>
  <c r="I53" i="1"/>
  <c r="I32" i="1"/>
  <c r="I52" i="1"/>
  <c r="I51" i="1"/>
  <c r="I131" i="1"/>
  <c r="I566" i="1"/>
  <c r="I508" i="1"/>
  <c r="H13" i="3"/>
  <c r="H3" i="3"/>
  <c r="H2" i="3"/>
  <c r="H27" i="3"/>
  <c r="H26" i="3"/>
  <c r="H33" i="3"/>
  <c r="H32" i="3"/>
  <c r="H31" i="3"/>
  <c r="H30" i="3"/>
  <c r="H29" i="3"/>
  <c r="H28" i="3"/>
  <c r="H34" i="3"/>
  <c r="H15" i="3"/>
  <c r="H14" i="3"/>
  <c r="H21" i="3"/>
  <c r="H20" i="3"/>
  <c r="H19" i="3"/>
  <c r="H18" i="3"/>
  <c r="H17" i="3"/>
  <c r="H16" i="3"/>
  <c r="H25" i="3"/>
  <c r="H22" i="3"/>
  <c r="H23" i="3"/>
  <c r="H12" i="3"/>
  <c r="H24" i="3"/>
  <c r="H9" i="3"/>
  <c r="H8" i="3"/>
  <c r="H7" i="3"/>
  <c r="H5" i="3"/>
  <c r="H4" i="3"/>
  <c r="H6" i="3"/>
  <c r="H11" i="3"/>
  <c r="H10" i="3"/>
  <c r="G508" i="1"/>
  <c r="G131" i="1"/>
  <c r="G566" i="1"/>
  <c r="G51" i="1"/>
  <c r="G52" i="1"/>
  <c r="G32" i="1"/>
  <c r="G53" i="1"/>
  <c r="G54" i="1"/>
  <c r="G33" i="1"/>
  <c r="G34" i="1"/>
  <c r="G388" i="1"/>
  <c r="G389" i="1"/>
  <c r="G21" i="1"/>
  <c r="G22" i="1"/>
  <c r="G23" i="1"/>
  <c r="G36" i="1"/>
  <c r="G37" i="1"/>
  <c r="G38" i="1"/>
  <c r="G402" i="1"/>
  <c r="G45" i="1"/>
  <c r="G4" i="1"/>
  <c r="G5" i="1"/>
  <c r="G24" i="1"/>
  <c r="G6" i="1"/>
  <c r="G7" i="1"/>
  <c r="G40" i="1"/>
  <c r="G512" i="1"/>
  <c r="G513" i="1"/>
  <c r="G361" i="1"/>
  <c r="G515" i="1"/>
  <c r="G776" i="1"/>
  <c r="G719" i="1"/>
  <c r="G140" i="1"/>
  <c r="G141" i="1"/>
  <c r="G142" i="1"/>
  <c r="G143" i="1"/>
  <c r="G516" i="1"/>
  <c r="G517" i="1"/>
  <c r="G518" i="1"/>
  <c r="G145" i="1"/>
  <c r="G144" i="1"/>
  <c r="G519" i="1"/>
  <c r="G151" i="1"/>
  <c r="G152" i="1"/>
  <c r="G153" i="1"/>
  <c r="G523" i="1"/>
  <c r="G524" i="1"/>
  <c r="G154" i="1"/>
  <c r="G525" i="1"/>
  <c r="G155" i="1"/>
  <c r="G526" i="1"/>
  <c r="G146" i="1"/>
  <c r="G520" i="1"/>
  <c r="G527" i="1"/>
  <c r="G156" i="1"/>
  <c r="G157" i="1"/>
  <c r="G31" i="1"/>
  <c r="G528" i="1"/>
  <c r="G529" i="1"/>
  <c r="G530" i="1"/>
  <c r="G531" i="1"/>
  <c r="G532" i="1"/>
  <c r="G533" i="1"/>
  <c r="G158" i="1"/>
  <c r="G538" i="1"/>
  <c r="G542" i="1"/>
  <c r="G534" i="1"/>
  <c r="G633" i="1"/>
  <c r="G535" i="1"/>
  <c r="G539" i="1"/>
  <c r="G536" i="1"/>
  <c r="G537" i="1"/>
  <c r="G540" i="1"/>
  <c r="G541" i="1"/>
  <c r="G547" i="1"/>
  <c r="G548" i="1"/>
  <c r="G549" i="1"/>
  <c r="G544" i="1"/>
  <c r="G546" i="1"/>
  <c r="G543" i="1"/>
  <c r="G545" i="1"/>
  <c r="G160" i="1"/>
  <c r="G159" i="1"/>
  <c r="G550" i="1"/>
  <c r="G551" i="1"/>
  <c r="G552" i="1"/>
  <c r="G554" i="1"/>
  <c r="G555" i="1"/>
  <c r="G553" i="1"/>
  <c r="G164" i="1"/>
  <c r="G556" i="1"/>
  <c r="G863" i="1"/>
  <c r="G234" i="1"/>
  <c r="G558" i="1"/>
  <c r="G557" i="1"/>
  <c r="G559" i="1"/>
  <c r="G560" i="1"/>
  <c r="G561" i="1"/>
  <c r="G562" i="1"/>
  <c r="G563" i="1"/>
  <c r="G564" i="1"/>
  <c r="G165" i="1"/>
  <c r="G634" i="1"/>
  <c r="G639" i="1"/>
  <c r="G635" i="1"/>
  <c r="G640" i="1"/>
  <c r="G637" i="1"/>
  <c r="G636" i="1"/>
  <c r="G641" i="1"/>
  <c r="G567" i="1"/>
  <c r="G568" i="1"/>
  <c r="G571" i="1"/>
  <c r="G572" i="1"/>
  <c r="G569" i="1"/>
  <c r="G166" i="1"/>
  <c r="G570" i="1"/>
  <c r="G167" i="1"/>
  <c r="G573" i="1"/>
  <c r="G574" i="1"/>
  <c r="G228" i="1"/>
  <c r="G229" i="1"/>
  <c r="G583" i="1"/>
  <c r="G407" i="1"/>
  <c r="G408" i="1"/>
  <c r="G409" i="1"/>
  <c r="G405" i="1"/>
  <c r="G406" i="1"/>
  <c r="G410" i="1"/>
  <c r="G411" i="1"/>
  <c r="G412" i="1"/>
  <c r="G413" i="1"/>
  <c r="G414" i="1"/>
  <c r="G589" i="1"/>
  <c r="G590" i="1"/>
  <c r="G587" i="1"/>
  <c r="G588" i="1"/>
  <c r="G172" i="1"/>
  <c r="G173" i="1"/>
  <c r="G174" i="1"/>
  <c r="G170" i="1"/>
  <c r="G171" i="1"/>
  <c r="G2" i="1"/>
  <c r="G511" i="1"/>
  <c r="G591" i="1"/>
  <c r="G595" i="1"/>
  <c r="G596" i="1"/>
  <c r="G593" i="1"/>
  <c r="G592" i="1"/>
  <c r="G594" i="1"/>
  <c r="G597" i="1"/>
  <c r="G665" i="1"/>
  <c r="G666" i="1"/>
  <c r="G598" i="1"/>
  <c r="G599" i="1"/>
  <c r="G600" i="1"/>
  <c r="G601" i="1"/>
  <c r="G602" i="1"/>
  <c r="G603" i="1"/>
  <c r="G604" i="1"/>
  <c r="G176" i="1"/>
  <c r="G177" i="1"/>
  <c r="G605" i="1"/>
  <c r="G606" i="1"/>
  <c r="G607" i="1"/>
  <c r="G609" i="1"/>
  <c r="G610" i="1"/>
  <c r="G178" i="1"/>
  <c r="G179" i="1"/>
  <c r="G180" i="1"/>
  <c r="G181" i="1"/>
  <c r="G182" i="1"/>
  <c r="G183" i="1"/>
  <c r="G188" i="1"/>
  <c r="G186" i="1"/>
  <c r="G187" i="1"/>
  <c r="G611" i="1"/>
  <c r="G189" i="1"/>
  <c r="G168" i="1"/>
  <c r="G667" i="1"/>
  <c r="G668" i="1"/>
  <c r="G669" i="1"/>
  <c r="G642" i="1"/>
  <c r="G643" i="1"/>
  <c r="G644" i="1"/>
  <c r="G645" i="1"/>
  <c r="G646" i="1"/>
  <c r="G647" i="1"/>
  <c r="G190" i="1"/>
  <c r="G648" i="1"/>
  <c r="G3" i="1"/>
  <c r="G371" i="1"/>
  <c r="G662" i="1"/>
  <c r="G663" i="1"/>
  <c r="G655" i="1"/>
  <c r="G658" i="1"/>
  <c r="G660" i="1"/>
  <c r="G659" i="1"/>
  <c r="G652" i="1"/>
  <c r="G656" i="1"/>
  <c r="G283" i="1"/>
  <c r="G277" i="1"/>
  <c r="G653" i="1"/>
  <c r="G657" i="1"/>
  <c r="G654" i="1"/>
  <c r="G664" i="1"/>
  <c r="G670" i="1"/>
  <c r="G671" i="1"/>
  <c r="G672" i="1"/>
  <c r="G714" i="1"/>
  <c r="G713" i="1"/>
  <c r="G363" i="1"/>
  <c r="G364" i="1"/>
  <c r="G365" i="1"/>
  <c r="G366" i="1"/>
  <c r="G367" i="1"/>
  <c r="G368" i="1"/>
  <c r="G369" i="1"/>
  <c r="G673" i="1"/>
  <c r="G362" i="1"/>
  <c r="G695" i="1"/>
  <c r="G694" i="1"/>
  <c r="G700" i="1"/>
  <c r="G701" i="1"/>
  <c r="G702" i="1"/>
  <c r="G191" i="1"/>
  <c r="G704" i="1"/>
  <c r="G705" i="1"/>
  <c r="G703" i="1"/>
  <c r="G707" i="1"/>
  <c r="G708" i="1"/>
  <c r="G57" i="1"/>
  <c r="G729" i="1"/>
  <c r="G728" i="1"/>
  <c r="G193" i="1"/>
  <c r="G711" i="1"/>
  <c r="G709" i="1"/>
  <c r="G710" i="1"/>
  <c r="G194" i="1"/>
  <c r="G716" i="1"/>
  <c r="G192" i="1"/>
  <c r="G717" i="1"/>
  <c r="G715" i="1"/>
  <c r="G298" i="1"/>
  <c r="G385" i="1"/>
  <c r="G296" i="1"/>
  <c r="G907" i="1"/>
  <c r="G692" i="1"/>
  <c r="G691" i="1"/>
  <c r="G725" i="1"/>
  <c r="G726" i="1"/>
  <c r="G727" i="1"/>
  <c r="G758" i="1"/>
  <c r="G757" i="1"/>
  <c r="G756" i="1"/>
  <c r="G724" i="1"/>
  <c r="G723" i="1"/>
  <c r="G722" i="1"/>
  <c r="G721" i="1"/>
  <c r="G720" i="1"/>
  <c r="G718" i="1"/>
  <c r="G690" i="1"/>
  <c r="G689" i="1"/>
  <c r="G738" i="1"/>
  <c r="G739" i="1"/>
  <c r="G740" i="1"/>
  <c r="G734" i="1"/>
  <c r="G735" i="1"/>
  <c r="G736" i="1"/>
  <c r="G737" i="1"/>
  <c r="G741" i="1"/>
  <c r="G742" i="1"/>
  <c r="G743" i="1"/>
  <c r="G744" i="1"/>
  <c r="G935" i="1"/>
  <c r="G745" i="1"/>
  <c r="G826" i="1"/>
  <c r="G824" i="1"/>
  <c r="G828" i="1"/>
  <c r="G130" i="1"/>
  <c r="G504" i="1"/>
  <c r="G505" i="1"/>
  <c r="G506" i="1"/>
  <c r="G507" i="1"/>
  <c r="G746" i="1"/>
  <c r="G787" i="1"/>
  <c r="G748" i="1"/>
  <c r="G749" i="1"/>
  <c r="G750" i="1"/>
  <c r="G751" i="1"/>
  <c r="G753" i="1"/>
  <c r="G754" i="1"/>
  <c r="G693" i="1"/>
  <c r="G289" i="1"/>
  <c r="G284" i="1"/>
  <c r="G309" i="1"/>
  <c r="G285" i="1"/>
  <c r="G286" i="1"/>
  <c r="G290" i="1"/>
  <c r="G291" i="1"/>
  <c r="G308" i="1"/>
  <c r="G287" i="1"/>
  <c r="G293" i="1"/>
  <c r="G307" i="1"/>
  <c r="G294" i="1"/>
  <c r="G288" i="1"/>
  <c r="G306" i="1"/>
  <c r="G295" i="1"/>
  <c r="G305" i="1"/>
  <c r="G304" i="1"/>
  <c r="G119" i="1"/>
  <c r="G199" i="1"/>
  <c r="G760" i="1"/>
  <c r="G200" i="1"/>
  <c r="G198" i="1"/>
  <c r="G763" i="1"/>
  <c r="G204" i="1"/>
  <c r="G759" i="1"/>
  <c r="G762" i="1"/>
  <c r="G761" i="1"/>
  <c r="G201" i="1"/>
  <c r="G203" i="1"/>
  <c r="G202" i="1"/>
  <c r="G766" i="1"/>
  <c r="G491" i="1"/>
  <c r="G492" i="1"/>
  <c r="G493" i="1"/>
  <c r="G494" i="1"/>
  <c r="G489" i="1"/>
  <c r="G126" i="1"/>
  <c r="G127" i="1"/>
  <c r="G499" i="1"/>
  <c r="G500" i="1"/>
  <c r="G128" i="1"/>
  <c r="G129" i="1"/>
  <c r="G490" i="1"/>
  <c r="G764" i="1"/>
  <c r="G765" i="1"/>
  <c r="G205" i="1"/>
  <c r="G120" i="1"/>
  <c r="G121" i="1"/>
  <c r="G495" i="1"/>
  <c r="G496" i="1"/>
  <c r="G497" i="1"/>
  <c r="G498" i="1"/>
  <c r="G122" i="1"/>
  <c r="G123" i="1"/>
  <c r="G124" i="1"/>
  <c r="G125" i="1"/>
  <c r="G767" i="1"/>
  <c r="G422" i="1"/>
  <c r="G423" i="1"/>
  <c r="G424" i="1"/>
  <c r="G415" i="1"/>
  <c r="G418" i="1"/>
  <c r="G416" i="1"/>
  <c r="G420" i="1"/>
  <c r="G417" i="1"/>
  <c r="G419" i="1"/>
  <c r="G421" i="1"/>
  <c r="G770" i="1"/>
  <c r="G771" i="1"/>
  <c r="G769" i="1"/>
  <c r="G390" i="1"/>
  <c r="G399" i="1"/>
  <c r="G41" i="1"/>
  <c r="G400" i="1"/>
  <c r="G42" i="1"/>
  <c r="G28" i="1"/>
  <c r="G25" i="1"/>
  <c r="G391" i="1"/>
  <c r="G392" i="1"/>
  <c r="G393" i="1"/>
  <c r="G394" i="1"/>
  <c r="G397" i="1"/>
  <c r="G395" i="1"/>
  <c r="G398" i="1"/>
  <c r="G403" i="1"/>
  <c r="G404" i="1"/>
  <c r="G46" i="1"/>
  <c r="G386" i="1"/>
  <c r="G387" i="1"/>
  <c r="G396" i="1"/>
  <c r="G49" i="1"/>
  <c r="G47" i="1"/>
  <c r="G48" i="1"/>
  <c r="G50" i="1"/>
  <c r="G55" i="1"/>
  <c r="G26" i="1"/>
  <c r="G27" i="1"/>
  <c r="G56" i="1"/>
  <c r="G401" i="1"/>
  <c r="G29" i="1"/>
  <c r="G30" i="1"/>
  <c r="G43" i="1"/>
  <c r="G44" i="1"/>
  <c r="G773" i="1"/>
  <c r="G772" i="1"/>
  <c r="G768" i="1"/>
  <c r="G775" i="1"/>
  <c r="G821" i="1"/>
  <c r="G783" i="1"/>
  <c r="G782" i="1"/>
  <c r="G784" i="1"/>
  <c r="G209" i="1"/>
  <c r="G777" i="1"/>
  <c r="G858" i="1"/>
  <c r="G859" i="1"/>
  <c r="G778" i="1"/>
  <c r="G779" i="1"/>
  <c r="G210" i="1"/>
  <c r="G212" i="1"/>
  <c r="G211" i="1"/>
  <c r="G860" i="1"/>
  <c r="G861" i="1"/>
  <c r="G862" i="1"/>
  <c r="G780" i="1"/>
  <c r="G302" i="1"/>
  <c r="G370" i="1"/>
  <c r="G785" i="1"/>
  <c r="G789" i="1"/>
  <c r="G790" i="1"/>
  <c r="G20" i="1"/>
  <c r="G219" i="1"/>
  <c r="G220" i="1"/>
  <c r="G221" i="1"/>
  <c r="G816" i="1"/>
  <c r="G812" i="1"/>
  <c r="G818" i="1"/>
  <c r="G811" i="1"/>
  <c r="G813" i="1"/>
  <c r="G817" i="1"/>
  <c r="G814" i="1"/>
  <c r="G815" i="1"/>
  <c r="G820" i="1"/>
  <c r="G222" i="1"/>
  <c r="G822" i="1"/>
  <c r="G825" i="1"/>
  <c r="G823" i="1"/>
  <c r="G827" i="1"/>
  <c r="G381" i="1"/>
  <c r="G384" i="1"/>
  <c r="G379" i="1"/>
  <c r="G382" i="1"/>
  <c r="G380" i="1"/>
  <c r="G383" i="1"/>
  <c r="G13" i="1"/>
  <c r="G8" i="1"/>
  <c r="G10" i="1"/>
  <c r="G9" i="1"/>
  <c r="G11" i="1"/>
  <c r="G14" i="1"/>
  <c r="G15" i="1"/>
  <c r="G16" i="1"/>
  <c r="G12" i="1"/>
  <c r="G17" i="1"/>
  <c r="G18" i="1"/>
  <c r="G19" i="1"/>
  <c r="G829" i="1"/>
  <c r="G909" i="1"/>
  <c r="G226" i="1"/>
  <c r="G227" i="1"/>
  <c r="G582" i="1"/>
  <c r="G886" i="1"/>
  <c r="G263" i="1"/>
  <c r="G837" i="1"/>
  <c r="G235" i="1"/>
  <c r="G840" i="1"/>
  <c r="G841" i="1"/>
  <c r="G843" i="1"/>
  <c r="G844" i="1"/>
  <c r="G842" i="1"/>
  <c r="G848" i="1"/>
  <c r="G849" i="1"/>
  <c r="G230" i="1"/>
  <c r="G855" i="1"/>
  <c r="G856" i="1"/>
  <c r="G854" i="1"/>
  <c r="G231" i="1"/>
  <c r="G232" i="1"/>
  <c r="G857" i="1"/>
  <c r="G233" i="1"/>
  <c r="G864" i="1"/>
  <c r="G865" i="1"/>
  <c r="G237" i="1"/>
  <c r="G238" i="1"/>
  <c r="G866" i="1"/>
  <c r="G239" i="1"/>
  <c r="G867" i="1"/>
  <c r="G869" i="1"/>
  <c r="G868" i="1"/>
  <c r="G870" i="1"/>
  <c r="G871" i="1"/>
  <c r="G872" i="1"/>
  <c r="G873" i="1"/>
  <c r="G874" i="1"/>
  <c r="G875" i="1"/>
  <c r="G240" i="1"/>
  <c r="G425" i="1"/>
  <c r="G876" i="1"/>
  <c r="G877" i="1"/>
  <c r="G878" i="1"/>
  <c r="G241" i="1"/>
  <c r="G242" i="1"/>
  <c r="G879" i="1"/>
  <c r="G243" i="1"/>
  <c r="G244" i="1"/>
  <c r="G880" i="1"/>
  <c r="G245" i="1"/>
  <c r="G246" i="1"/>
  <c r="G247" i="1"/>
  <c r="G248" i="1"/>
  <c r="G249" i="1"/>
  <c r="G250" i="1"/>
  <c r="G251" i="1"/>
  <c r="G252" i="1"/>
  <c r="G253" i="1"/>
  <c r="G881" i="1"/>
  <c r="G882" i="1"/>
  <c r="G883" i="1"/>
  <c r="G254" i="1"/>
  <c r="G255" i="1"/>
  <c r="G256" i="1"/>
  <c r="G257" i="1"/>
  <c r="G258" i="1"/>
  <c r="G259" i="1"/>
  <c r="G260" i="1"/>
  <c r="G261" i="1"/>
  <c r="G262" i="1"/>
  <c r="G884" i="1"/>
  <c r="G885" i="1"/>
  <c r="G887" i="1"/>
  <c r="G264" i="1"/>
  <c r="G265" i="1"/>
  <c r="G266" i="1"/>
  <c r="G888" i="1"/>
  <c r="G936" i="1"/>
  <c r="G889" i="1"/>
  <c r="G890" i="1"/>
  <c r="G892" i="1"/>
  <c r="G895" i="1"/>
  <c r="G893" i="1"/>
  <c r="G896" i="1"/>
  <c r="G897" i="1"/>
  <c r="G270" i="1"/>
  <c r="G894" i="1"/>
  <c r="G274" i="1"/>
  <c r="G275" i="1"/>
  <c r="G898" i="1"/>
  <c r="G268" i="1"/>
  <c r="G269" i="1"/>
  <c r="G276" i="1"/>
  <c r="G303" i="1"/>
  <c r="G271" i="1"/>
  <c r="G272" i="1"/>
  <c r="G273" i="1"/>
  <c r="G899" i="1"/>
  <c r="G900" i="1"/>
  <c r="G282" i="1"/>
  <c r="G904" i="1"/>
  <c r="G755" i="1"/>
  <c r="G378" i="1"/>
  <c r="G377" i="1"/>
  <c r="G376" i="1"/>
  <c r="G375" i="1"/>
  <c r="G374" i="1"/>
  <c r="G373" i="1"/>
  <c r="G372" i="1"/>
  <c r="G781" i="1"/>
  <c r="G774" i="1"/>
  <c r="G908" i="1"/>
  <c r="G712" i="1"/>
  <c r="G426" i="1"/>
  <c r="G58" i="1"/>
  <c r="G59" i="1"/>
  <c r="G60" i="1"/>
  <c r="G61" i="1"/>
  <c r="G299" i="1"/>
  <c r="G300" i="1"/>
  <c r="G910" i="1"/>
  <c r="G433" i="1"/>
  <c r="G434" i="1"/>
  <c r="G437" i="1"/>
  <c r="G464" i="1"/>
  <c r="G427" i="1"/>
  <c r="G66" i="1"/>
  <c r="G487" i="1"/>
  <c r="G435" i="1"/>
  <c r="G465" i="1"/>
  <c r="G438" i="1"/>
  <c r="G67" i="1"/>
  <c r="G439" i="1"/>
  <c r="G466" i="1"/>
  <c r="G462" i="1"/>
  <c r="G81" i="1"/>
  <c r="G467" i="1"/>
  <c r="G461" i="1"/>
  <c r="G82" i="1"/>
  <c r="G468" i="1"/>
  <c r="G428" i="1"/>
  <c r="G429" i="1"/>
  <c r="G430" i="1"/>
  <c r="G440" i="1"/>
  <c r="G441" i="1"/>
  <c r="G442" i="1"/>
  <c r="G469" i="1"/>
  <c r="G443" i="1"/>
  <c r="G470" i="1"/>
  <c r="G83" i="1"/>
  <c r="G84" i="1"/>
  <c r="G85" i="1"/>
  <c r="G86" i="1"/>
  <c r="G87" i="1"/>
  <c r="G88" i="1"/>
  <c r="G89" i="1"/>
  <c r="G90" i="1"/>
  <c r="G91" i="1"/>
  <c r="G39" i="1"/>
  <c r="G431" i="1"/>
  <c r="G432" i="1"/>
  <c r="G471" i="1"/>
  <c r="G911" i="1"/>
  <c r="G485" i="1"/>
  <c r="G444" i="1"/>
  <c r="G436" i="1"/>
  <c r="G92" i="1"/>
  <c r="G63" i="1"/>
  <c r="G445" i="1"/>
  <c r="G446" i="1"/>
  <c r="G447" i="1"/>
  <c r="G463" i="1"/>
  <c r="G486" i="1"/>
  <c r="G64" i="1"/>
  <c r="G65" i="1"/>
  <c r="G472" i="1"/>
  <c r="G473" i="1"/>
  <c r="G68" i="1"/>
  <c r="G474" i="1"/>
  <c r="G69" i="1"/>
  <c r="G448" i="1"/>
  <c r="G475" i="1"/>
  <c r="G70" i="1"/>
  <c r="G71" i="1"/>
  <c r="G72" i="1"/>
  <c r="G476" i="1"/>
  <c r="G73" i="1"/>
  <c r="G93" i="1"/>
  <c r="G94" i="1"/>
  <c r="G95" i="1"/>
  <c r="G96" i="1"/>
  <c r="G97" i="1"/>
  <c r="G98" i="1"/>
  <c r="G99" i="1"/>
  <c r="G449" i="1"/>
  <c r="G450" i="1"/>
  <c r="G451" i="1"/>
  <c r="G452" i="1"/>
  <c r="G453" i="1"/>
  <c r="G477" i="1"/>
  <c r="G74" i="1"/>
  <c r="G75" i="1"/>
  <c r="G76" i="1"/>
  <c r="G77" i="1"/>
  <c r="G62" i="1"/>
  <c r="G78" i="1"/>
  <c r="G100" i="1"/>
  <c r="G101" i="1"/>
  <c r="G102" i="1"/>
  <c r="G103" i="1"/>
  <c r="G478" i="1"/>
  <c r="G104" i="1"/>
  <c r="G479" i="1"/>
  <c r="G105" i="1"/>
  <c r="G106" i="1"/>
  <c r="G107" i="1"/>
  <c r="G108" i="1"/>
  <c r="G109" i="1"/>
  <c r="G565" i="1"/>
  <c r="G110" i="1"/>
  <c r="G111" i="1"/>
  <c r="G112" i="1"/>
  <c r="G113" i="1"/>
  <c r="G114" i="1"/>
  <c r="G454" i="1"/>
  <c r="G455" i="1"/>
  <c r="G456" i="1"/>
  <c r="G480" i="1"/>
  <c r="G457" i="1"/>
  <c r="G481" i="1"/>
  <c r="G458" i="1"/>
  <c r="G459" i="1"/>
  <c r="G482" i="1"/>
  <c r="G460" i="1"/>
  <c r="G79" i="1"/>
  <c r="G483" i="1"/>
  <c r="G484" i="1"/>
  <c r="G80" i="1"/>
  <c r="G115" i="1"/>
  <c r="G116" i="1"/>
  <c r="G117" i="1"/>
  <c r="G118" i="1"/>
  <c r="G488" i="1"/>
  <c r="G214" i="1"/>
  <c r="G923" i="1"/>
  <c r="G927" i="1"/>
  <c r="G928" i="1"/>
  <c r="G929" i="1"/>
  <c r="G930" i="1"/>
  <c r="G322" i="1"/>
  <c r="G924" i="1"/>
  <c r="G925" i="1"/>
  <c r="G926" i="1"/>
  <c r="G329" i="1"/>
  <c r="G931" i="1"/>
  <c r="G932" i="1"/>
  <c r="G933" i="1"/>
  <c r="G934" i="1"/>
  <c r="G948" i="1"/>
  <c r="G951" i="1"/>
  <c r="G952" i="1"/>
  <c r="G333" i="1"/>
  <c r="G963" i="1"/>
  <c r="G964" i="1"/>
  <c r="G965" i="1"/>
  <c r="G335" i="1"/>
  <c r="G501" i="1"/>
  <c r="G502" i="1"/>
  <c r="G503" i="1"/>
  <c r="G972" i="1"/>
  <c r="G973" i="1"/>
  <c r="G976" i="1"/>
  <c r="G337" i="1"/>
  <c r="G977" i="1"/>
  <c r="G979" i="1"/>
  <c r="G978" i="1"/>
  <c r="G980" i="1"/>
  <c r="G339" i="1"/>
  <c r="G338" i="1"/>
  <c r="G981" i="1"/>
  <c r="G301" i="1"/>
  <c r="G340" i="1"/>
  <c r="U38" i="9"/>
  <c r="U37" i="9"/>
  <c r="U36" i="9"/>
  <c r="U2" i="9"/>
  <c r="U3" i="9"/>
  <c r="U4" i="9"/>
  <c r="U5" i="9"/>
  <c r="U6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33" i="9"/>
  <c r="U34" i="9"/>
  <c r="U35" i="9"/>
  <c r="K10" i="3"/>
  <c r="K11" i="3"/>
  <c r="K6" i="3"/>
  <c r="K4" i="3"/>
  <c r="K5" i="3"/>
  <c r="K7" i="3"/>
  <c r="K8" i="3"/>
  <c r="K9" i="3"/>
  <c r="K34" i="3"/>
  <c r="K28" i="3"/>
  <c r="K29" i="3"/>
  <c r="K30" i="3"/>
  <c r="K31" i="3"/>
  <c r="K32" i="3"/>
  <c r="K33" i="3"/>
  <c r="K26" i="3"/>
  <c r="K27" i="3"/>
  <c r="K2" i="3"/>
  <c r="K3" i="3"/>
  <c r="K13" i="3"/>
  <c r="F15" i="3"/>
  <c r="F14" i="3"/>
  <c r="F21" i="3"/>
  <c r="F20" i="3"/>
  <c r="F19" i="3"/>
  <c r="F18" i="3"/>
  <c r="F17" i="3"/>
  <c r="F16" i="3"/>
  <c r="N3" i="12"/>
  <c r="O2" i="12"/>
  <c r="M33" i="12"/>
  <c r="P32" i="12"/>
  <c r="P31" i="12"/>
  <c r="P30" i="12"/>
  <c r="P29" i="12"/>
  <c r="P28" i="12"/>
  <c r="P27" i="12"/>
  <c r="P26" i="12"/>
  <c r="P25" i="12"/>
  <c r="P24" i="12"/>
  <c r="P23" i="12"/>
  <c r="P22" i="12"/>
  <c r="P21" i="12"/>
  <c r="P20" i="12"/>
  <c r="P19" i="12"/>
  <c r="P18" i="12"/>
  <c r="P17" i="12"/>
  <c r="P15" i="12"/>
  <c r="P14" i="12"/>
  <c r="P13" i="12"/>
  <c r="P12" i="12"/>
  <c r="P11" i="12"/>
  <c r="P10" i="12"/>
  <c r="P9" i="12"/>
  <c r="P8" i="12"/>
  <c r="P7" i="12"/>
  <c r="P4" i="12"/>
  <c r="P3" i="12"/>
  <c r="P2" i="12"/>
  <c r="P16" i="12"/>
  <c r="O32" i="12"/>
  <c r="O31" i="12"/>
  <c r="O30" i="12"/>
  <c r="O29" i="12"/>
  <c r="O28" i="12"/>
  <c r="O27" i="12"/>
  <c r="O26" i="12"/>
  <c r="O25" i="12"/>
  <c r="O24" i="12"/>
  <c r="O23" i="12"/>
  <c r="O22" i="12"/>
  <c r="O21" i="12"/>
  <c r="O20" i="12"/>
  <c r="O19" i="12"/>
  <c r="O18" i="12"/>
  <c r="O17" i="12"/>
  <c r="O16" i="12"/>
  <c r="O15" i="12"/>
  <c r="O14" i="12"/>
  <c r="O13" i="12"/>
  <c r="O12" i="12"/>
  <c r="O11" i="12"/>
  <c r="O10" i="12"/>
  <c r="O9" i="12"/>
  <c r="O8" i="12"/>
  <c r="O7" i="12"/>
  <c r="O4" i="12"/>
  <c r="O3" i="12"/>
  <c r="N2" i="12"/>
  <c r="N4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I13" i="3"/>
  <c r="I3" i="3"/>
  <c r="I2" i="3"/>
  <c r="I27" i="3"/>
  <c r="I26" i="3"/>
  <c r="I33" i="3"/>
  <c r="I32" i="3"/>
  <c r="I31" i="3"/>
  <c r="I30" i="3"/>
  <c r="I29" i="3"/>
  <c r="I28" i="3"/>
  <c r="I34" i="3"/>
  <c r="I15" i="3"/>
  <c r="I14" i="3"/>
  <c r="I21" i="3"/>
  <c r="I20" i="3"/>
  <c r="I19" i="3"/>
  <c r="I18" i="3"/>
  <c r="I17" i="3"/>
  <c r="I16" i="3"/>
  <c r="I25" i="3"/>
  <c r="I22" i="3"/>
  <c r="I23" i="3"/>
  <c r="I12" i="3"/>
  <c r="I24" i="3"/>
  <c r="I9" i="3"/>
  <c r="I8" i="3"/>
  <c r="I7" i="3"/>
  <c r="I5" i="3"/>
  <c r="I4" i="3"/>
  <c r="I6" i="3"/>
  <c r="I11" i="3"/>
  <c r="I10" i="3"/>
  <c r="D1" i="22"/>
  <c r="T7" i="3"/>
  <c r="T8" i="3"/>
  <c r="T9" i="3"/>
  <c r="I1" i="9"/>
  <c r="H1" i="9"/>
  <c r="D3" i="12"/>
  <c r="D7" i="12"/>
  <c r="W36" i="9" l="1"/>
  <c r="N3" i="9"/>
  <c r="N4" i="9" s="1"/>
  <c r="P2" i="9"/>
  <c r="N37" i="9"/>
  <c r="P37" i="9" s="1"/>
  <c r="N36" i="9"/>
  <c r="C36" i="9" s="1"/>
  <c r="W28" i="9"/>
  <c r="W20" i="9"/>
  <c r="W30" i="9"/>
  <c r="W35" i="9"/>
  <c r="W15" i="9"/>
  <c r="W23" i="9"/>
  <c r="W29" i="9"/>
  <c r="W10" i="9"/>
  <c r="W27" i="9"/>
  <c r="W25" i="9"/>
  <c r="W22" i="9"/>
  <c r="W4" i="9"/>
  <c r="W32" i="9"/>
  <c r="W31" i="9"/>
  <c r="W2" i="9"/>
  <c r="W3" i="9"/>
  <c r="W8" i="9"/>
  <c r="W17" i="9"/>
  <c r="W16" i="9"/>
  <c r="W21" i="9"/>
  <c r="W7" i="9"/>
  <c r="W5" i="9"/>
  <c r="W26" i="9"/>
  <c r="W12" i="9"/>
  <c r="W14" i="9"/>
  <c r="W33" i="9"/>
  <c r="W18" i="9"/>
  <c r="W13" i="9"/>
  <c r="W19" i="9"/>
  <c r="W11" i="9"/>
  <c r="W6" i="9"/>
  <c r="O2" i="9"/>
  <c r="C2" i="9"/>
  <c r="D1565" i="1" l="1"/>
  <c r="D1277" i="1"/>
  <c r="D710" i="14"/>
  <c r="D707" i="14"/>
  <c r="D706" i="14"/>
  <c r="D705" i="14"/>
  <c r="D1493" i="1"/>
  <c r="D1452" i="1"/>
  <c r="D686" i="14"/>
  <c r="D660" i="14"/>
  <c r="D663" i="14"/>
  <c r="D649" i="14"/>
  <c r="D648" i="14"/>
  <c r="D680" i="14"/>
  <c r="D685" i="14"/>
  <c r="D655" i="14"/>
  <c r="D9" i="14"/>
  <c r="D1245" i="1"/>
  <c r="D651" i="14"/>
  <c r="D662" i="14"/>
  <c r="D681" i="14"/>
  <c r="D659" i="14"/>
  <c r="D678" i="14"/>
  <c r="D1248" i="1"/>
  <c r="D1274" i="1"/>
  <c r="D684" i="14"/>
  <c r="D669" i="14"/>
  <c r="D656" i="14"/>
  <c r="D661" i="14"/>
  <c r="D1241" i="1"/>
  <c r="D691" i="14"/>
  <c r="D668" i="14"/>
  <c r="D59" i="1"/>
  <c r="D175" i="1"/>
  <c r="D457" i="14"/>
  <c r="D1099" i="1"/>
  <c r="D60" i="1"/>
  <c r="D355" i="14"/>
  <c r="D590" i="14"/>
  <c r="D1228" i="1"/>
  <c r="D34" i="1"/>
  <c r="D351" i="1"/>
  <c r="D548" i="14"/>
  <c r="D589" i="14"/>
  <c r="D356" i="1"/>
  <c r="D558" i="14"/>
  <c r="D424" i="14"/>
  <c r="D616" i="14"/>
  <c r="D630" i="14"/>
  <c r="D623" i="14"/>
  <c r="D647" i="14"/>
  <c r="D610" i="14"/>
  <c r="D632" i="14"/>
  <c r="D646" i="14"/>
  <c r="D1224" i="1"/>
  <c r="D1222" i="1"/>
  <c r="D1210" i="1"/>
  <c r="D633" i="14"/>
  <c r="D645" i="14"/>
  <c r="D640" i="14"/>
  <c r="D620" i="14"/>
  <c r="D608" i="14"/>
  <c r="D619" i="14"/>
  <c r="D611" i="14"/>
  <c r="D1207" i="1"/>
  <c r="D638" i="14"/>
  <c r="D634" i="14"/>
  <c r="D637" i="14"/>
  <c r="D639" i="14"/>
  <c r="D99" i="1"/>
  <c r="D110" i="1"/>
  <c r="D38" i="1"/>
  <c r="D101" i="1"/>
  <c r="D113" i="1"/>
  <c r="D204" i="1"/>
  <c r="D349" i="1"/>
  <c r="D102" i="1"/>
  <c r="D114" i="1"/>
  <c r="D205" i="1"/>
  <c r="D350" i="1"/>
  <c r="D36" i="1"/>
  <c r="D53" i="1"/>
  <c r="D104" i="1"/>
  <c r="D321" i="1"/>
  <c r="D107" i="1"/>
  <c r="D1032" i="1"/>
  <c r="D1079" i="1"/>
  <c r="D366" i="14"/>
  <c r="D367" i="14"/>
  <c r="D320" i="14"/>
  <c r="D393" i="14"/>
  <c r="D417" i="14"/>
  <c r="D433" i="14"/>
  <c r="D478" i="14"/>
  <c r="D500" i="14"/>
  <c r="D455" i="14"/>
  <c r="D521" i="14"/>
  <c r="D551" i="14"/>
  <c r="D547" i="14"/>
  <c r="D399" i="14"/>
  <c r="D442" i="14"/>
  <c r="D560" i="14"/>
  <c r="D42" i="1"/>
  <c r="D108" i="1"/>
  <c r="D54" i="1"/>
  <c r="D115" i="1"/>
  <c r="D117" i="1"/>
  <c r="D267" i="1"/>
  <c r="D1097" i="1"/>
  <c r="D1135" i="1"/>
  <c r="D288" i="14"/>
  <c r="D263" i="14"/>
  <c r="D389" i="14"/>
  <c r="D37" i="1"/>
  <c r="D98" i="1"/>
  <c r="D118" i="1"/>
  <c r="D1075" i="1"/>
  <c r="D1184" i="1"/>
  <c r="D322" i="14"/>
  <c r="D359" i="14"/>
  <c r="D390" i="14"/>
  <c r="D228" i="14"/>
  <c r="D481" i="14"/>
  <c r="D121" i="14"/>
  <c r="D438" i="14"/>
  <c r="D519" i="14"/>
  <c r="D535" i="14"/>
  <c r="D464" i="14"/>
  <c r="D447" i="14"/>
  <c r="D40" i="1"/>
  <c r="D360" i="1"/>
  <c r="D33" i="1"/>
  <c r="D120" i="1"/>
  <c r="D1181" i="1"/>
  <c r="D83" i="14"/>
  <c r="D462" i="14"/>
  <c r="D499" i="14"/>
  <c r="D540" i="14"/>
  <c r="D431" i="14"/>
  <c r="D100" i="1"/>
  <c r="D163" i="1"/>
  <c r="D1142" i="1"/>
  <c r="D104" i="14"/>
  <c r="D126" i="14"/>
  <c r="D467" i="14"/>
  <c r="D436" i="14"/>
  <c r="D520" i="14"/>
  <c r="D454" i="14"/>
  <c r="D536" i="14"/>
  <c r="D549" i="14"/>
  <c r="D439" i="14"/>
  <c r="D44" i="1"/>
  <c r="D103" i="1"/>
  <c r="D105" i="1"/>
  <c r="D191" i="1"/>
  <c r="D1058" i="1"/>
  <c r="D350" i="14"/>
  <c r="D352" i="14"/>
  <c r="D351" i="14"/>
  <c r="D46" i="1"/>
  <c r="D353" i="14"/>
  <c r="D377" i="14"/>
  <c r="D396" i="14"/>
  <c r="D449" i="14"/>
  <c r="D465" i="14"/>
  <c r="D437" i="14"/>
  <c r="D594" i="14"/>
  <c r="D354" i="14"/>
  <c r="D119" i="14"/>
  <c r="D525" i="14"/>
  <c r="D552" i="14"/>
  <c r="D452" i="14"/>
  <c r="D441" i="14"/>
  <c r="D595" i="14"/>
  <c r="D358" i="14"/>
  <c r="D255" i="14"/>
  <c r="D151" i="14"/>
  <c r="D280" i="14"/>
  <c r="D471" i="14"/>
  <c r="D378" i="14"/>
  <c r="D444" i="14"/>
  <c r="D596" i="14"/>
  <c r="D584" i="14"/>
  <c r="D250" i="14"/>
  <c r="D281" i="14"/>
  <c r="D423" i="14"/>
  <c r="D479" i="14"/>
  <c r="D450" i="14"/>
  <c r="D541" i="14"/>
  <c r="D397" i="14"/>
  <c r="D445" i="14"/>
  <c r="D559" i="14"/>
  <c r="D106" i="1"/>
  <c r="D1059" i="1"/>
  <c r="D283" i="14"/>
  <c r="D304" i="14"/>
  <c r="D395" i="14"/>
  <c r="D480" i="14"/>
  <c r="D120" i="14"/>
  <c r="D434" i="14"/>
  <c r="D400" i="14"/>
  <c r="D446" i="14"/>
  <c r="D556" i="14"/>
  <c r="D8" i="14"/>
  <c r="D477" i="14"/>
  <c r="D1065" i="1"/>
  <c r="D109" i="1"/>
  <c r="D320" i="1"/>
  <c r="D1060" i="1"/>
  <c r="D334" i="14"/>
  <c r="D429" i="14"/>
  <c r="D482" i="14"/>
  <c r="D501" i="14"/>
  <c r="D123" i="14"/>
  <c r="D456" i="14"/>
  <c r="D553" i="14"/>
  <c r="D557" i="14"/>
  <c r="D1180" i="1"/>
  <c r="D336" i="14"/>
  <c r="D432" i="14"/>
  <c r="D486" i="14"/>
  <c r="D485" i="14"/>
  <c r="D340" i="14"/>
  <c r="D111" i="1"/>
  <c r="D112" i="1"/>
  <c r="D1064" i="1"/>
  <c r="D337" i="14"/>
  <c r="D391" i="14"/>
  <c r="D435" i="14"/>
  <c r="D459" i="14"/>
  <c r="D451" i="14"/>
  <c r="D550" i="14"/>
  <c r="D463" i="14"/>
  <c r="D483" i="14"/>
  <c r="D116" i="1"/>
  <c r="D466" i="14"/>
  <c r="D440" i="14"/>
  <c r="D502" i="14"/>
  <c r="D543" i="14"/>
  <c r="D544" i="14"/>
  <c r="D443" i="14"/>
  <c r="D338" i="14"/>
  <c r="D461" i="14"/>
  <c r="D90" i="14"/>
  <c r="D91" i="14"/>
  <c r="D546" i="14"/>
  <c r="D603" i="14"/>
  <c r="D1174" i="1"/>
  <c r="D256" i="14"/>
  <c r="D573" i="14"/>
  <c r="D392" i="14"/>
  <c r="D602" i="14"/>
  <c r="D598" i="14"/>
  <c r="D542" i="14"/>
  <c r="D1137" i="1"/>
  <c r="D604" i="14"/>
  <c r="D539" i="14"/>
  <c r="D487" i="14"/>
  <c r="D460" i="14"/>
  <c r="D545" i="14"/>
  <c r="D448" i="14"/>
  <c r="D425" i="14"/>
  <c r="P36" i="9"/>
  <c r="E2" i="3"/>
  <c r="F13" i="3"/>
  <c r="F3" i="3"/>
  <c r="F2" i="3"/>
  <c r="E13" i="3"/>
  <c r="E3" i="3"/>
  <c r="P3" i="9"/>
  <c r="N5" i="9"/>
  <c r="P4" i="9"/>
  <c r="O37" i="9"/>
  <c r="O36" i="9"/>
  <c r="O3" i="9"/>
  <c r="C3" i="9"/>
  <c r="D1574" i="1" l="1"/>
  <c r="D1561" i="1"/>
  <c r="D1446" i="1"/>
  <c r="D1425" i="1"/>
  <c r="D1492" i="1"/>
  <c r="D1369" i="1"/>
  <c r="D1353" i="1"/>
  <c r="D1327" i="1"/>
  <c r="D1558" i="1"/>
  <c r="D1506" i="1"/>
  <c r="D1263" i="1"/>
  <c r="D1326" i="1"/>
  <c r="D1295" i="1"/>
  <c r="D1393" i="1"/>
  <c r="D1376" i="1"/>
  <c r="D1380" i="1"/>
  <c r="D1332" i="1"/>
  <c r="D1322" i="1"/>
  <c r="D1303" i="1"/>
  <c r="D1594" i="1"/>
  <c r="D1566" i="1"/>
  <c r="D1442" i="1"/>
  <c r="D1417" i="1"/>
  <c r="D1451" i="1"/>
  <c r="D1479" i="1"/>
  <c r="D1463" i="1"/>
  <c r="D1593" i="1"/>
  <c r="D1496" i="1"/>
  <c r="D1488" i="1"/>
  <c r="D1438" i="1"/>
  <c r="D1403" i="1"/>
  <c r="D1482" i="1"/>
  <c r="D1372" i="1"/>
  <c r="D1304" i="1"/>
  <c r="D1260" i="1"/>
  <c r="D1268" i="1"/>
  <c r="D1203" i="1"/>
  <c r="D88" i="1"/>
  <c r="D91" i="1"/>
  <c r="D333" i="1"/>
  <c r="D39" i="1"/>
  <c r="D92" i="1"/>
  <c r="D172" i="1"/>
  <c r="D89" i="1"/>
  <c r="D753" i="1"/>
  <c r="D61" i="1"/>
  <c r="D93" i="1"/>
  <c r="D332" i="1"/>
  <c r="D94" i="1"/>
  <c r="D95" i="1"/>
  <c r="D17" i="1"/>
  <c r="D97" i="1"/>
  <c r="D18" i="1"/>
  <c r="D81" i="1"/>
  <c r="D173" i="1"/>
  <c r="D19" i="1"/>
  <c r="D82" i="1"/>
  <c r="D174" i="1"/>
  <c r="D83" i="1"/>
  <c r="D90" i="1"/>
  <c r="D96" i="1"/>
  <c r="D263" i="1"/>
  <c r="D752" i="1"/>
  <c r="D85" i="1"/>
  <c r="D86" i="1"/>
  <c r="D310" i="1"/>
  <c r="D87" i="1"/>
  <c r="D280" i="1"/>
  <c r="D311" i="14"/>
  <c r="D787" i="1"/>
  <c r="D84" i="1"/>
  <c r="D239" i="1"/>
  <c r="D209" i="1"/>
  <c r="N6" i="9"/>
  <c r="P5" i="9"/>
  <c r="O4" i="9"/>
  <c r="C4" i="9"/>
  <c r="D1439" i="1" l="1"/>
  <c r="D1416" i="1"/>
  <c r="D1275" i="1"/>
  <c r="D1489" i="1"/>
  <c r="D1526" i="1"/>
  <c r="D664" i="14"/>
  <c r="D650" i="14"/>
  <c r="D1588" i="1"/>
  <c r="D1547" i="1"/>
  <c r="D1495" i="1"/>
  <c r="D1422" i="1"/>
  <c r="D1591" i="1"/>
  <c r="D1562" i="1"/>
  <c r="D1548" i="1"/>
  <c r="D1530" i="1"/>
  <c r="D1456" i="1"/>
  <c r="D1454" i="1"/>
  <c r="D1415" i="1"/>
  <c r="D1405" i="1"/>
  <c r="D1367" i="1"/>
  <c r="D1359" i="1"/>
  <c r="D1344" i="1"/>
  <c r="D1552" i="1"/>
  <c r="D1276" i="1"/>
  <c r="D1377" i="1"/>
  <c r="D1266" i="1"/>
  <c r="D1392" i="1"/>
  <c r="D58" i="1"/>
  <c r="D1227" i="1"/>
  <c r="D1204" i="1"/>
  <c r="D1223" i="1"/>
  <c r="D1231" i="1"/>
  <c r="D1214" i="1"/>
  <c r="D35" i="1"/>
  <c r="D66" i="1"/>
  <c r="D77" i="1"/>
  <c r="D286" i="1"/>
  <c r="D304" i="1"/>
  <c r="D319" i="1"/>
  <c r="D3" i="1"/>
  <c r="D69" i="1"/>
  <c r="D80" i="1"/>
  <c r="D138" i="1"/>
  <c r="D216" i="1"/>
  <c r="D237" i="1"/>
  <c r="D289" i="1"/>
  <c r="D307" i="1"/>
  <c r="D502" i="1"/>
  <c r="D51" i="1"/>
  <c r="D70" i="1"/>
  <c r="D128" i="1"/>
  <c r="D139" i="1"/>
  <c r="D162" i="1"/>
  <c r="D217" i="1"/>
  <c r="D278" i="1"/>
  <c r="D290" i="1"/>
  <c r="D308" i="1"/>
  <c r="D334" i="1"/>
  <c r="D503" i="1"/>
  <c r="D6" i="1"/>
  <c r="D75" i="1"/>
  <c r="D288" i="1"/>
  <c r="D41" i="1"/>
  <c r="D56" i="1"/>
  <c r="D79" i="1"/>
  <c r="D218" i="1"/>
  <c r="D293" i="1"/>
  <c r="D972" i="1"/>
  <c r="D53" i="14"/>
  <c r="D219" i="1"/>
  <c r="D279" i="1"/>
  <c r="D294" i="1"/>
  <c r="D32" i="1"/>
  <c r="D76" i="1"/>
  <c r="D129" i="1"/>
  <c r="D284" i="1"/>
  <c r="D59" i="14"/>
  <c r="D203" i="1"/>
  <c r="D285" i="1"/>
  <c r="D966" i="1"/>
  <c r="D307" i="14"/>
  <c r="D287" i="1"/>
  <c r="D43" i="1"/>
  <c r="D67" i="1"/>
  <c r="D68" i="1"/>
  <c r="D136" i="1"/>
  <c r="D72" i="1"/>
  <c r="D215" i="1"/>
  <c r="D292" i="1"/>
  <c r="D57" i="14"/>
  <c r="D73" i="1"/>
  <c r="D220" i="1"/>
  <c r="D295" i="1"/>
  <c r="D7" i="1"/>
  <c r="D221" i="1"/>
  <c r="D74" i="1"/>
  <c r="D1199" i="1"/>
  <c r="D375" i="14"/>
  <c r="D78" i="1"/>
  <c r="D973" i="1"/>
  <c r="D46" i="14"/>
  <c r="D512" i="14"/>
  <c r="D52" i="1"/>
  <c r="D306" i="1"/>
  <c r="D1105" i="1"/>
  <c r="D1155" i="1"/>
  <c r="D55" i="1"/>
  <c r="D52" i="14"/>
  <c r="D376" i="14"/>
  <c r="D514" i="14"/>
  <c r="D1178" i="1"/>
  <c r="D1201" i="1"/>
  <c r="D319" i="14"/>
  <c r="D515" i="14"/>
  <c r="D137" i="1"/>
  <c r="D281" i="1"/>
  <c r="D352" i="1"/>
  <c r="D1200" i="1"/>
  <c r="D318" i="14"/>
  <c r="D291" i="1"/>
  <c r="D71" i="1"/>
  <c r="D45" i="14"/>
  <c r="D31" i="1"/>
  <c r="D501" i="1"/>
  <c r="D279" i="14"/>
  <c r="D92" i="14"/>
  <c r="D51" i="14"/>
  <c r="D523" i="14"/>
  <c r="D305" i="1"/>
  <c r="D1190" i="1"/>
  <c r="N7" i="9"/>
  <c r="P6" i="9"/>
  <c r="O5" i="9"/>
  <c r="C5" i="9"/>
  <c r="D1314" i="1" l="1"/>
  <c r="D1531" i="1"/>
  <c r="D1318" i="1"/>
  <c r="D1258" i="1"/>
  <c r="D119" i="1"/>
  <c r="D156" i="1"/>
  <c r="D201" i="1"/>
  <c r="D127" i="1"/>
  <c r="D147" i="1"/>
  <c r="D161" i="1"/>
  <c r="D148" i="1"/>
  <c r="D153" i="1"/>
  <c r="D157" i="1"/>
  <c r="D56" i="14"/>
  <c r="D196" i="1"/>
  <c r="D202" i="1"/>
  <c r="D58" i="14"/>
  <c r="D145" i="1"/>
  <c r="D915" i="1"/>
  <c r="D1035" i="1"/>
  <c r="D60" i="14"/>
  <c r="D115" i="14"/>
  <c r="D230" i="1"/>
  <c r="D50" i="14"/>
  <c r="D54" i="14"/>
  <c r="D149" i="1"/>
  <c r="D297" i="1"/>
  <c r="D152" i="1"/>
  <c r="D236" i="1"/>
  <c r="D266" i="14"/>
  <c r="D328" i="14"/>
  <c r="D267" i="14"/>
  <c r="D331" i="14"/>
  <c r="D268" i="14"/>
  <c r="D47" i="14"/>
  <c r="D511" i="1"/>
  <c r="D269" i="14"/>
  <c r="D48" i="14"/>
  <c r="D49" i="14"/>
  <c r="D968" i="1"/>
  <c r="D967" i="1"/>
  <c r="D55" i="14"/>
  <c r="D233" i="1"/>
  <c r="D151" i="1"/>
  <c r="D150" i="1"/>
  <c r="D2" i="1"/>
  <c r="D126" i="1"/>
  <c r="D257" i="14"/>
  <c r="D155" i="1"/>
  <c r="D272" i="14"/>
  <c r="D154" i="1"/>
  <c r="N8" i="9"/>
  <c r="P7" i="9"/>
  <c r="C6" i="9"/>
  <c r="D1431" i="1" s="1"/>
  <c r="O6" i="9"/>
  <c r="D1581" i="1" l="1"/>
  <c r="D1512" i="1"/>
  <c r="D946" i="1"/>
  <c r="D947" i="1"/>
  <c r="D935" i="1"/>
  <c r="D937" i="1"/>
  <c r="D949" i="1"/>
  <c r="D938" i="1"/>
  <c r="D950" i="1"/>
  <c r="D939" i="1"/>
  <c r="D942" i="1"/>
  <c r="D940" i="1"/>
  <c r="D941" i="1"/>
  <c r="D944" i="1"/>
  <c r="D945" i="1"/>
  <c r="D1036" i="1"/>
  <c r="D943" i="1"/>
  <c r="D169" i="1"/>
  <c r="D213" i="1"/>
  <c r="D936" i="1"/>
  <c r="D406" i="14"/>
  <c r="D214" i="1"/>
  <c r="D248" i="14"/>
  <c r="D216" i="14"/>
  <c r="D146" i="1"/>
  <c r="D274" i="14"/>
  <c r="D916" i="1"/>
  <c r="D95" i="14"/>
  <c r="D168" i="1"/>
  <c r="D922" i="1"/>
  <c r="N9" i="9"/>
  <c r="P8" i="9"/>
  <c r="O7" i="9"/>
  <c r="C7" i="9"/>
  <c r="D537" i="14" l="1"/>
  <c r="D1382" i="1"/>
  <c r="D1571" i="1"/>
  <c r="D1291" i="1"/>
  <c r="D1433" i="1"/>
  <c r="D665" i="14"/>
  <c r="D1579" i="1"/>
  <c r="D1542" i="1"/>
  <c r="D1509" i="1"/>
  <c r="D1490" i="1"/>
  <c r="D1435" i="1"/>
  <c r="D1589" i="1"/>
  <c r="D1556" i="1"/>
  <c r="D1480" i="1"/>
  <c r="D1468" i="1"/>
  <c r="D1450" i="1"/>
  <c r="D1430" i="1"/>
  <c r="D1427" i="1"/>
  <c r="D1365" i="1"/>
  <c r="D1363" i="1"/>
  <c r="D1445" i="1"/>
  <c r="D1330" i="1"/>
  <c r="D1289" i="1"/>
  <c r="D1338" i="1"/>
  <c r="D1317" i="1"/>
  <c r="D1264" i="1"/>
  <c r="D1375" i="1"/>
  <c r="D1341" i="1"/>
  <c r="D1315" i="1"/>
  <c r="D346" i="1"/>
  <c r="D357" i="1"/>
  <c r="D33" i="14"/>
  <c r="D354" i="1"/>
  <c r="D358" i="1"/>
  <c r="D839" i="1"/>
  <c r="D359" i="1"/>
  <c r="D82" i="14"/>
  <c r="D1066" i="1"/>
  <c r="D374" i="14"/>
  <c r="D188" i="1"/>
  <c r="D1067" i="1"/>
  <c r="D353" i="1"/>
  <c r="D189" i="1"/>
  <c r="D1068" i="1"/>
  <c r="D1208" i="1"/>
  <c r="D342" i="1"/>
  <c r="D341" i="1"/>
  <c r="D344" i="1"/>
  <c r="D355" i="1"/>
  <c r="D345" i="1"/>
  <c r="D343" i="1"/>
  <c r="D23" i="1"/>
  <c r="D135" i="1"/>
  <c r="D50" i="1"/>
  <c r="D542" i="1"/>
  <c r="D27" i="1"/>
  <c r="D228" i="1"/>
  <c r="D407" i="1"/>
  <c r="D725" i="1"/>
  <c r="D727" i="1"/>
  <c r="D806" i="1"/>
  <c r="D24" i="1"/>
  <c r="D589" i="1"/>
  <c r="D717" i="1"/>
  <c r="D809" i="1"/>
  <c r="D335" i="14"/>
  <c r="D408" i="1"/>
  <c r="D590" i="1"/>
  <c r="D410" i="1"/>
  <c r="D810" i="1"/>
  <c r="D229" i="1"/>
  <c r="D411" i="1"/>
  <c r="D161" i="14"/>
  <c r="D601" i="14"/>
  <c r="D30" i="1"/>
  <c r="D716" i="1"/>
  <c r="D333" i="14"/>
  <c r="D276" i="14"/>
  <c r="D5" i="1"/>
  <c r="D409" i="1"/>
  <c r="D906" i="1"/>
  <c r="D27" i="14"/>
  <c r="D259" i="14"/>
  <c r="D412" i="1"/>
  <c r="D207" i="1"/>
  <c r="D669" i="1"/>
  <c r="D804" i="1"/>
  <c r="D1101" i="1"/>
  <c r="D85" i="14"/>
  <c r="D208" i="1"/>
  <c r="D289" i="14"/>
  <c r="D100" i="14"/>
  <c r="D468" i="14"/>
  <c r="D221" i="14"/>
  <c r="D805" i="1"/>
  <c r="D86" i="14"/>
  <c r="D21" i="1"/>
  <c r="D335" i="1"/>
  <c r="D726" i="1"/>
  <c r="D807" i="1"/>
  <c r="D112" i="14"/>
  <c r="D148" i="14"/>
  <c r="D22" i="1"/>
  <c r="D134" i="1"/>
  <c r="D808" i="1"/>
  <c r="D97" i="14"/>
  <c r="D109" i="14"/>
  <c r="D98" i="14"/>
  <c r="D1150" i="1"/>
  <c r="D206" i="14"/>
  <c r="D310" i="14"/>
  <c r="D49" i="1"/>
  <c r="D89" i="14"/>
  <c r="D470" i="14"/>
  <c r="D430" i="14"/>
  <c r="N10" i="9"/>
  <c r="P9" i="9"/>
  <c r="O8" i="9"/>
  <c r="C8" i="9"/>
  <c r="D1478" i="1" l="1"/>
  <c r="D1518" i="1"/>
  <c r="D1569" i="1"/>
  <c r="D1399" i="1"/>
  <c r="D1457" i="1"/>
  <c r="D1391" i="1"/>
  <c r="D1389" i="1"/>
  <c r="D1261" i="1"/>
  <c r="D1270" i="1"/>
  <c r="D1470" i="1"/>
  <c r="D1408" i="1"/>
  <c r="D666" i="14"/>
  <c r="D631" i="14"/>
  <c r="D708" i="14"/>
  <c r="D700" i="14"/>
  <c r="D702" i="14"/>
  <c r="D1597" i="1"/>
  <c r="D1559" i="1"/>
  <c r="D1557" i="1"/>
  <c r="D1555" i="1"/>
  <c r="D1523" i="1"/>
  <c r="D1453" i="1"/>
  <c r="D1444" i="1"/>
  <c r="D1414" i="1"/>
  <c r="D1503" i="1"/>
  <c r="D1554" i="1"/>
  <c r="D1544" i="1"/>
  <c r="D1532" i="1"/>
  <c r="D1465" i="1"/>
  <c r="D1409" i="1"/>
  <c r="D1358" i="1"/>
  <c r="D1550" i="1"/>
  <c r="D1411" i="1"/>
  <c r="D1319" i="1"/>
  <c r="D1259" i="1"/>
  <c r="D1252" i="1"/>
  <c r="D1386" i="1"/>
  <c r="D1394" i="1"/>
  <c r="D921" i="1"/>
  <c r="D975" i="1"/>
  <c r="D47" i="1"/>
  <c r="D26" i="1"/>
  <c r="D4" i="1"/>
  <c r="D142" i="1"/>
  <c r="D1102" i="1"/>
  <c r="D277" i="14"/>
  <c r="D184" i="14"/>
  <c r="D175" i="14"/>
  <c r="D469" i="14"/>
  <c r="D25" i="1"/>
  <c r="D143" i="1"/>
  <c r="D140" i="1"/>
  <c r="D423" i="1"/>
  <c r="D208" i="14"/>
  <c r="D205" i="14"/>
  <c r="D182" i="14"/>
  <c r="D902" i="1"/>
  <c r="D174" i="14"/>
  <c r="D183" i="14"/>
  <c r="D178" i="14"/>
  <c r="D865" i="1"/>
  <c r="D186" i="14"/>
  <c r="D177" i="14"/>
  <c r="D105" i="14"/>
  <c r="D187" i="14"/>
  <c r="D165" i="14"/>
  <c r="D171" i="14"/>
  <c r="D141" i="1"/>
  <c r="D206" i="1"/>
  <c r="D45" i="1"/>
  <c r="D79" i="14"/>
  <c r="D189" i="14"/>
  <c r="D1189" i="1"/>
  <c r="D172" i="14"/>
  <c r="D176" i="14"/>
  <c r="D198" i="14"/>
  <c r="D173" i="14"/>
  <c r="D78" i="14"/>
  <c r="D181" i="14"/>
  <c r="D132" i="1"/>
  <c r="D1193" i="1"/>
  <c r="D80" i="14"/>
  <c r="D133" i="1"/>
  <c r="D127" i="14"/>
  <c r="D223" i="1"/>
  <c r="D1198" i="1"/>
  <c r="D128" i="14"/>
  <c r="D600" i="14"/>
  <c r="D424" i="1"/>
  <c r="D28" i="1"/>
  <c r="D422" i="1"/>
  <c r="D133" i="14"/>
  <c r="D29" i="1"/>
  <c r="D204" i="14"/>
  <c r="D207" i="14"/>
  <c r="D841" i="1"/>
  <c r="D599" i="14"/>
  <c r="D48" i="1"/>
  <c r="D202" i="14"/>
  <c r="D188" i="14"/>
  <c r="D194" i="14"/>
  <c r="D122" i="14"/>
  <c r="D715" i="1"/>
  <c r="N11" i="9"/>
  <c r="P10" i="9"/>
  <c r="E14" i="3"/>
  <c r="E20" i="3"/>
  <c r="E17" i="3"/>
  <c r="E16" i="3"/>
  <c r="C9" i="9"/>
  <c r="O9" i="9"/>
  <c r="D709" i="14" l="1"/>
  <c r="D699" i="14"/>
  <c r="D698" i="14"/>
  <c r="D1527" i="1"/>
  <c r="D1395" i="1"/>
  <c r="D292" i="14"/>
  <c r="D670" i="1"/>
  <c r="D671" i="1"/>
  <c r="D672" i="1"/>
  <c r="D130" i="1"/>
  <c r="D506" i="1"/>
  <c r="D507" i="1"/>
  <c r="D15" i="1"/>
  <c r="D16" i="1"/>
  <c r="D190" i="1"/>
  <c r="D819" i="1"/>
  <c r="D64" i="1"/>
  <c r="D231" i="1"/>
  <c r="D65" i="1"/>
  <c r="D232" i="1"/>
  <c r="D13" i="1"/>
  <c r="D1086" i="1"/>
  <c r="D20" i="1"/>
  <c r="D336" i="1"/>
  <c r="D312" i="14"/>
  <c r="D14" i="1"/>
  <c r="D848" i="1"/>
  <c r="D766" i="1"/>
  <c r="D849" i="1"/>
  <c r="D252" i="14"/>
  <c r="N12" i="9"/>
  <c r="P11" i="9"/>
  <c r="E15" i="3"/>
  <c r="E21" i="3"/>
  <c r="E18" i="3"/>
  <c r="O10" i="9"/>
  <c r="C10" i="9"/>
  <c r="D1384" i="1" l="1"/>
  <c r="D1390" i="1"/>
  <c r="D1592" i="1"/>
  <c r="D212" i="1"/>
  <c r="D1347" i="1"/>
  <c r="D1533" i="1"/>
  <c r="D210" i="1"/>
  <c r="D1564" i="1"/>
  <c r="D1346" i="1"/>
  <c r="D211" i="1"/>
  <c r="D1364" i="1"/>
  <c r="D1426" i="1"/>
  <c r="D1517" i="1"/>
  <c r="D1337" i="1"/>
  <c r="D1595" i="1"/>
  <c r="D1254" i="1"/>
  <c r="D711" i="14"/>
  <c r="D701" i="14"/>
  <c r="D347" i="1"/>
  <c r="D348" i="1"/>
  <c r="D1083" i="1"/>
  <c r="D1225" i="1"/>
  <c r="D171" i="1"/>
  <c r="D170" i="1"/>
  <c r="D574" i="1"/>
  <c r="D194" i="1"/>
  <c r="D1158" i="1"/>
  <c r="D63" i="1"/>
  <c r="D818" i="1"/>
  <c r="D271" i="14"/>
  <c r="D254" i="14"/>
  <c r="D313" i="14"/>
  <c r="N13" i="9"/>
  <c r="P12" i="9"/>
  <c r="E19" i="3"/>
  <c r="C11" i="9"/>
  <c r="O11" i="9"/>
  <c r="D1586" i="1" l="1"/>
  <c r="D1575" i="1"/>
  <c r="D1525" i="1"/>
  <c r="D1519" i="1"/>
  <c r="D1507" i="1"/>
  <c r="D1455" i="1"/>
  <c r="D1441" i="1"/>
  <c r="D1424" i="1"/>
  <c r="D1404" i="1"/>
  <c r="D1402" i="1"/>
  <c r="D1570" i="1"/>
  <c r="D1528" i="1"/>
  <c r="D1522" i="1"/>
  <c r="D1510" i="1"/>
  <c r="D1491" i="1"/>
  <c r="D1481" i="1"/>
  <c r="D1476" i="1"/>
  <c r="D1474" i="1"/>
  <c r="D1472" i="1"/>
  <c r="D1436" i="1"/>
  <c r="D1387" i="1"/>
  <c r="D1361" i="1"/>
  <c r="D1352" i="1"/>
  <c r="D1366" i="1"/>
  <c r="D1343" i="1"/>
  <c r="D1340" i="1"/>
  <c r="D1329" i="1"/>
  <c r="D1316" i="1"/>
  <c r="D1298" i="1"/>
  <c r="D1293" i="1"/>
  <c r="D1269" i="1"/>
  <c r="D1255" i="1"/>
  <c r="D1310" i="1"/>
  <c r="D1307" i="1"/>
  <c r="D1284" i="1"/>
  <c r="D1362" i="1"/>
  <c r="D1383" i="1"/>
  <c r="D1302" i="1"/>
  <c r="D1323" i="1"/>
  <c r="D1309" i="1"/>
  <c r="D1290" i="1"/>
  <c r="D1285" i="1"/>
  <c r="D1281" i="1"/>
  <c r="D1282" i="1"/>
  <c r="D372" i="14"/>
  <c r="D644" i="14"/>
  <c r="D713" i="1"/>
  <c r="D714" i="1"/>
  <c r="D1221" i="1"/>
  <c r="D1209" i="1"/>
  <c r="D298" i="1"/>
  <c r="D314" i="1"/>
  <c r="D317" i="1"/>
  <c r="D377" i="1"/>
  <c r="D689" i="1"/>
  <c r="D724" i="1"/>
  <c r="D758" i="1"/>
  <c r="D318" i="1"/>
  <c r="D690" i="1"/>
  <c r="D313" i="1"/>
  <c r="D467" i="1"/>
  <c r="D909" i="1"/>
  <c r="D969" i="1"/>
  <c r="D277" i="1"/>
  <c r="D302" i="1"/>
  <c r="D316" i="1"/>
  <c r="D691" i="1"/>
  <c r="D756" i="1"/>
  <c r="D44" i="14"/>
  <c r="D297" i="14"/>
  <c r="D298" i="14"/>
  <c r="D301" i="14"/>
  <c r="D265" i="14"/>
  <c r="D554" i="14"/>
  <c r="D303" i="1"/>
  <c r="D378" i="1"/>
  <c r="D469" i="1"/>
  <c r="D373" i="1"/>
  <c r="D132" i="14"/>
  <c r="D93" i="14"/>
  <c r="D306" i="14"/>
  <c r="D374" i="1"/>
  <c r="D718" i="1"/>
  <c r="D1146" i="1"/>
  <c r="D134" i="14"/>
  <c r="D314" i="14"/>
  <c r="D301" i="1"/>
  <c r="D283" i="1"/>
  <c r="D309" i="1"/>
  <c r="D311" i="1"/>
  <c r="D129" i="14"/>
  <c r="D270" i="14"/>
  <c r="D302" i="14"/>
  <c r="D312" i="1"/>
  <c r="D376" i="1"/>
  <c r="D719" i="1"/>
  <c r="D768" i="1"/>
  <c r="D962" i="1"/>
  <c r="D1022" i="1"/>
  <c r="D130" i="14"/>
  <c r="D260" i="14"/>
  <c r="D296" i="1"/>
  <c r="D315" i="1"/>
  <c r="D721" i="1"/>
  <c r="D295" i="14"/>
  <c r="D293" i="14"/>
  <c r="D776" i="1"/>
  <c r="D179" i="14"/>
  <c r="D720" i="1"/>
  <c r="D468" i="1"/>
  <c r="D722" i="1"/>
  <c r="D982" i="1"/>
  <c r="D723" i="1"/>
  <c r="D781" i="1"/>
  <c r="D917" i="1"/>
  <c r="D1161" i="1"/>
  <c r="D315" i="14"/>
  <c r="D470" i="1"/>
  <c r="D471" i="1"/>
  <c r="D286" i="14"/>
  <c r="D712" i="1"/>
  <c r="D296" i="14"/>
  <c r="D300" i="14"/>
  <c r="D361" i="1"/>
  <c r="D299" i="14"/>
  <c r="D422" i="14"/>
  <c r="D692" i="1"/>
  <c r="D774" i="1"/>
  <c r="D970" i="1"/>
  <c r="D131" i="14"/>
  <c r="D294" i="14"/>
  <c r="D907" i="1"/>
  <c r="D102" i="14"/>
  <c r="D185" i="14"/>
  <c r="D166" i="14"/>
  <c r="D485" i="1"/>
  <c r="D755" i="1"/>
  <c r="D757" i="1"/>
  <c r="N14" i="9"/>
  <c r="P13" i="9"/>
  <c r="C12" i="9"/>
  <c r="O12" i="9"/>
  <c r="D1294" i="1" l="1"/>
  <c r="D1292" i="1"/>
  <c r="D1398" i="1"/>
  <c r="D1428" i="1"/>
  <c r="D1560" i="1"/>
  <c r="D1400" i="1"/>
  <c r="D373" i="14"/>
  <c r="D1021" i="1"/>
  <c r="D238" i="1"/>
  <c r="D1019" i="1"/>
  <c r="D195" i="1"/>
  <c r="D282" i="1"/>
  <c r="D901" i="1"/>
  <c r="D197" i="1"/>
  <c r="D992" i="1"/>
  <c r="D1012" i="1"/>
  <c r="D1013" i="1"/>
  <c r="D1014" i="1"/>
  <c r="D1015" i="1"/>
  <c r="D987" i="1"/>
  <c r="D1003" i="1"/>
  <c r="D1016" i="1"/>
  <c r="D167" i="1"/>
  <c r="D287" i="14"/>
  <c r="D991" i="1"/>
  <c r="D1047" i="1"/>
  <c r="N15" i="9"/>
  <c r="P14" i="9"/>
  <c r="C13" i="9"/>
  <c r="O13" i="9"/>
  <c r="D1473" i="1" l="1"/>
  <c r="D1371" i="1"/>
  <c r="D1513" i="1"/>
  <c r="D1420" i="1"/>
  <c r="D1370" i="1"/>
  <c r="D1279" i="1"/>
  <c r="D1374" i="1"/>
  <c r="D1283" i="1"/>
  <c r="D1501" i="1"/>
  <c r="D1419" i="1"/>
  <c r="D1540" i="1"/>
  <c r="D1349" i="1"/>
  <c r="D1249" i="1"/>
  <c r="D1212" i="1"/>
  <c r="D323" i="14"/>
  <c r="D1220" i="1"/>
  <c r="D705" i="1"/>
  <c r="D303" i="14"/>
  <c r="D227" i="1"/>
  <c r="D322" i="1"/>
  <c r="D222" i="1"/>
  <c r="D340" i="1"/>
  <c r="D817" i="1"/>
  <c r="D273" i="14"/>
  <c r="D169" i="14"/>
  <c r="D668" i="1"/>
  <c r="N16" i="9"/>
  <c r="P15" i="9"/>
  <c r="O14" i="9"/>
  <c r="C14" i="9"/>
  <c r="D703" i="14" l="1"/>
  <c r="D1257" i="1"/>
  <c r="D1368" i="1"/>
  <c r="D1596" i="1"/>
  <c r="D1584" i="1"/>
  <c r="D1516" i="1"/>
  <c r="D1515" i="1"/>
  <c r="D1502" i="1"/>
  <c r="D1499" i="1"/>
  <c r="D1471" i="1"/>
  <c r="D1467" i="1"/>
  <c r="D1461" i="1"/>
  <c r="D1536" i="1"/>
  <c r="D1534" i="1"/>
  <c r="D1460" i="1"/>
  <c r="D1448" i="1"/>
  <c r="D1440" i="1"/>
  <c r="D1423" i="1"/>
  <c r="D1333" i="1"/>
  <c r="D1325" i="1"/>
  <c r="D1300" i="1"/>
  <c r="D1273" i="1"/>
  <c r="D1265" i="1"/>
  <c r="D1256" i="1"/>
  <c r="D1239" i="1"/>
  <c r="D13" i="14"/>
  <c r="D974" i="1"/>
  <c r="D14" i="14"/>
  <c r="D12" i="14"/>
  <c r="D16" i="14"/>
  <c r="D20" i="14"/>
  <c r="D1219" i="1"/>
  <c r="D1216" i="1"/>
  <c r="D234" i="1"/>
  <c r="D275" i="1"/>
  <c r="D57" i="1"/>
  <c r="D199" i="1"/>
  <c r="D441" i="1"/>
  <c r="D164" i="1"/>
  <c r="D264" i="1"/>
  <c r="D444" i="1"/>
  <c r="D125" i="14"/>
  <c r="D1098" i="1"/>
  <c r="D258" i="14"/>
  <c r="D200" i="1"/>
  <c r="D442" i="1"/>
  <c r="D836" i="1"/>
  <c r="D961" i="1"/>
  <c r="D121" i="1"/>
  <c r="D443" i="1"/>
  <c r="D461" i="1"/>
  <c r="D21" i="14"/>
  <c r="D910" i="1"/>
  <c r="D1023" i="1"/>
  <c r="D18" i="14"/>
  <c r="D41" i="14"/>
  <c r="D274" i="1"/>
  <c r="D847" i="1"/>
  <c r="D276" i="1"/>
  <c r="D440" i="1"/>
  <c r="D42" i="14"/>
  <c r="D1039" i="1"/>
  <c r="D61" i="14"/>
  <c r="D43" i="14"/>
  <c r="D904" i="1"/>
  <c r="D911" i="1"/>
  <c r="D22" i="14"/>
  <c r="D63" i="14"/>
  <c r="D552" i="1"/>
  <c r="D19" i="14"/>
  <c r="N17" i="9"/>
  <c r="P16" i="9"/>
  <c r="O15" i="9"/>
  <c r="C15" i="9"/>
  <c r="D1280" i="1" s="1"/>
  <c r="D1206" i="1" l="1"/>
  <c r="D1235" i="1"/>
  <c r="D408" i="14"/>
  <c r="D266" i="1"/>
  <c r="D265" i="1"/>
  <c r="D193" i="1"/>
  <c r="N18" i="9"/>
  <c r="P17" i="9"/>
  <c r="O16" i="9"/>
  <c r="C16" i="9"/>
  <c r="D704" i="14" s="1"/>
  <c r="D1437" i="1" l="1"/>
  <c r="D403" i="14"/>
  <c r="D748" i="1"/>
  <c r="D749" i="1"/>
  <c r="D767" i="1"/>
  <c r="D317" i="14"/>
  <c r="D803" i="1"/>
  <c r="D702" i="1"/>
  <c r="D273" i="1"/>
  <c r="D856" i="1"/>
  <c r="D846" i="1"/>
  <c r="D960" i="1"/>
  <c r="D855" i="1"/>
  <c r="D800" i="1"/>
  <c r="D560" i="1"/>
  <c r="D801" i="1"/>
  <c r="D270" i="1"/>
  <c r="D629" i="1"/>
  <c r="D271" i="1"/>
  <c r="D799" i="1"/>
  <c r="D272" i="1"/>
  <c r="D630" i="1"/>
  <c r="D802" i="1"/>
  <c r="D631" i="1"/>
  <c r="D305" i="14"/>
  <c r="D853" i="1"/>
  <c r="D816" i="1"/>
  <c r="D541" i="1"/>
  <c r="D711" i="1"/>
  <c r="D797" i="1"/>
  <c r="D798" i="1"/>
  <c r="D953" i="1"/>
  <c r="N19" i="9"/>
  <c r="P18" i="9"/>
  <c r="O17" i="9"/>
  <c r="C17" i="9"/>
  <c r="D225" i="1" l="1"/>
  <c r="D10" i="1"/>
  <c r="D11" i="1"/>
  <c r="D12" i="1"/>
  <c r="D1236" i="1"/>
  <c r="D165" i="1"/>
  <c r="D505" i="1"/>
  <c r="D564" i="1"/>
  <c r="D88" i="14"/>
  <c r="D1166" i="1"/>
  <c r="D144" i="1"/>
  <c r="D587" i="1"/>
  <c r="D588" i="1"/>
  <c r="D160" i="14"/>
  <c r="D227" i="14"/>
  <c r="D329" i="14"/>
  <c r="D38" i="14"/>
  <c r="D251" i="14"/>
  <c r="D69" i="14"/>
  <c r="D103" i="14"/>
  <c r="D39" i="14"/>
  <c r="D72" i="14"/>
  <c r="D73" i="14"/>
  <c r="D96" i="14"/>
  <c r="D150" i="14"/>
  <c r="D15" i="14"/>
  <c r="D699" i="1"/>
  <c r="D225" i="14"/>
  <c r="D220" i="14"/>
  <c r="D114" i="14"/>
  <c r="D147" i="14"/>
  <c r="D29" i="14"/>
  <c r="D337" i="1"/>
  <c r="D540" i="1"/>
  <c r="D627" i="1"/>
  <c r="D226" i="14"/>
  <c r="D62" i="14"/>
  <c r="D116" i="14"/>
  <c r="D156" i="14"/>
  <c r="D40" i="14"/>
  <c r="D159" i="14"/>
  <c r="D31" i="14"/>
  <c r="D152" i="14"/>
  <c r="D68" i="14"/>
  <c r="D217" i="14"/>
  <c r="D219" i="14"/>
  <c r="D209" i="14"/>
  <c r="D28" i="14"/>
  <c r="D628" i="1"/>
  <c r="D224" i="14"/>
  <c r="D231" i="14"/>
  <c r="D37" i="14"/>
  <c r="D67" i="14"/>
  <c r="D158" i="14"/>
  <c r="D135" i="14"/>
  <c r="D238" i="14"/>
  <c r="D164" i="14"/>
  <c r="D959" i="1"/>
  <c r="D239" i="14"/>
  <c r="D898" i="1"/>
  <c r="D149" i="14"/>
  <c r="D242" i="14"/>
  <c r="D32" i="14"/>
  <c r="D113" i="14"/>
  <c r="D157" i="14"/>
  <c r="D74" i="14"/>
  <c r="D244" i="14"/>
  <c r="D153" i="14"/>
  <c r="D146" i="14"/>
  <c r="D222" i="14"/>
  <c r="D218" i="14"/>
  <c r="D201" i="14"/>
  <c r="D117" i="14"/>
  <c r="D327" i="14"/>
  <c r="D17" i="14"/>
  <c r="D36" i="14"/>
  <c r="D232" i="14"/>
  <c r="D35" i="14"/>
  <c r="D230" i="14"/>
  <c r="D70" i="14"/>
  <c r="N20" i="9"/>
  <c r="P19" i="9"/>
  <c r="C18" i="9"/>
  <c r="O18" i="9"/>
  <c r="D1462" i="1" l="1"/>
  <c r="D1251" i="1"/>
  <c r="D1320" i="1"/>
  <c r="D1487" i="1"/>
  <c r="D1262" i="1"/>
  <c r="D224" i="1"/>
  <c r="D9" i="1"/>
  <c r="D8" i="1"/>
  <c r="D184" i="1"/>
  <c r="D246" i="1"/>
  <c r="D258" i="1"/>
  <c r="D878" i="1"/>
  <c r="D185" i="1"/>
  <c r="D247" i="1"/>
  <c r="D259" i="1"/>
  <c r="D732" i="1"/>
  <c r="D879" i="1"/>
  <c r="D920" i="1"/>
  <c r="D186" i="1"/>
  <c r="D260" i="1"/>
  <c r="D733" i="1"/>
  <c r="D880" i="1"/>
  <c r="D187" i="1"/>
  <c r="D249" i="1"/>
  <c r="D261" i="1"/>
  <c r="D881" i="1"/>
  <c r="D176" i="1"/>
  <c r="D250" i="1"/>
  <c r="D262" i="1"/>
  <c r="D882" i="1"/>
  <c r="D101" i="14"/>
  <c r="D243" i="1"/>
  <c r="D177" i="1"/>
  <c r="D251" i="1"/>
  <c r="D883" i="1"/>
  <c r="D252" i="1"/>
  <c r="D884" i="1"/>
  <c r="D180" i="1"/>
  <c r="D242" i="1"/>
  <c r="D504" i="1"/>
  <c r="D178" i="1"/>
  <c r="D255" i="1"/>
  <c r="D179" i="1"/>
  <c r="D241" i="1"/>
  <c r="D253" i="1"/>
  <c r="D707" i="1"/>
  <c r="D885" i="1"/>
  <c r="D708" i="1"/>
  <c r="D181" i="1"/>
  <c r="D182" i="1"/>
  <c r="D244" i="1"/>
  <c r="D256" i="1"/>
  <c r="D876" i="1"/>
  <c r="D183" i="1"/>
  <c r="D245" i="1"/>
  <c r="D257" i="1"/>
  <c r="D877" i="1"/>
  <c r="D815" i="1"/>
  <c r="D873" i="1"/>
  <c r="D981" i="1"/>
  <c r="D550" i="1"/>
  <c r="D821" i="1"/>
  <c r="D538" i="1"/>
  <c r="D551" i="1"/>
  <c r="D4" i="14"/>
  <c r="D5" i="14"/>
  <c r="D160" i="1"/>
  <c r="D539" i="1"/>
  <c r="D558" i="1"/>
  <c r="D626" i="1"/>
  <c r="D65" i="14"/>
  <c r="D84" i="14"/>
  <c r="D546" i="1"/>
  <c r="D3" i="14"/>
  <c r="D845" i="1"/>
  <c r="D875" i="1"/>
  <c r="D2" i="14"/>
  <c r="D347" i="14"/>
  <c r="D789" i="1"/>
  <c r="D814" i="1"/>
  <c r="D519" i="1"/>
  <c r="D790" i="1"/>
  <c r="D64" i="14"/>
  <c r="D6" i="14"/>
  <c r="D7" i="14"/>
  <c r="N21" i="9"/>
  <c r="P20" i="9"/>
  <c r="O19" i="9"/>
  <c r="C19" i="9"/>
  <c r="D1466" i="1" s="1"/>
  <c r="D1590" i="1" l="1"/>
  <c r="D1577" i="1"/>
  <c r="D1475" i="1"/>
  <c r="D1539" i="1"/>
  <c r="D1524" i="1"/>
  <c r="D1418" i="1"/>
  <c r="D1412" i="1"/>
  <c r="D1407" i="1"/>
  <c r="D1373" i="1"/>
  <c r="D1287" i="1"/>
  <c r="D628" i="14"/>
  <c r="D626" i="14"/>
  <c r="D1211" i="1"/>
  <c r="D1238" i="1"/>
  <c r="D731" i="1"/>
  <c r="D387" i="1"/>
  <c r="D533" i="1"/>
  <c r="D401" i="1"/>
  <c r="D521" i="1"/>
  <c r="D633" i="1"/>
  <c r="D667" i="1"/>
  <c r="D523" i="1"/>
  <c r="D389" i="1"/>
  <c r="D398" i="1"/>
  <c r="D526" i="1"/>
  <c r="D834" i="1"/>
  <c r="D890" i="1"/>
  <c r="D900" i="1"/>
  <c r="D1056" i="1"/>
  <c r="D94" i="14"/>
  <c r="D399" i="1"/>
  <c r="D651" i="1"/>
  <c r="D397" i="1"/>
  <c r="D979" i="1"/>
  <c r="D1034" i="1"/>
  <c r="D1157" i="1"/>
  <c r="D400" i="1"/>
  <c r="D639" i="1"/>
  <c r="D980" i="1"/>
  <c r="D388" i="1"/>
  <c r="D524" i="1"/>
  <c r="D527" i="1"/>
  <c r="D522" i="1"/>
  <c r="D648" i="1"/>
  <c r="D534" i="14"/>
  <c r="D509" i="1"/>
  <c r="D1139" i="1"/>
  <c r="D958" i="1"/>
  <c r="D1107" i="1"/>
  <c r="D555" i="14"/>
  <c r="D474" i="14"/>
  <c r="D1033" i="1"/>
  <c r="D641" i="1"/>
  <c r="D813" i="1"/>
  <c r="D640" i="1"/>
  <c r="D899" i="1"/>
  <c r="D476" i="14"/>
  <c r="D545" i="1"/>
  <c r="D1167" i="1"/>
  <c r="D1042" i="1"/>
  <c r="D527" i="14"/>
  <c r="D525" i="1"/>
  <c r="D1104" i="1"/>
  <c r="D404" i="1"/>
  <c r="N22" i="9"/>
  <c r="P21" i="9"/>
  <c r="O20" i="9"/>
  <c r="C20" i="9"/>
  <c r="D706" i="1" l="1"/>
  <c r="D786" i="1"/>
  <c r="D513" i="1"/>
  <c r="D770" i="1"/>
  <c r="D791" i="1"/>
  <c r="D771" i="1"/>
  <c r="D793" i="1"/>
  <c r="D843" i="1"/>
  <c r="D897" i="1"/>
  <c r="D537" i="1"/>
  <c r="D624" i="1"/>
  <c r="D796" i="1"/>
  <c r="D625" i="1"/>
  <c r="D371" i="1"/>
  <c r="D764" i="1"/>
  <c r="D794" i="1"/>
  <c r="D517" i="1"/>
  <c r="D765" i="1"/>
  <c r="D795" i="1"/>
  <c r="D518" i="1"/>
  <c r="D773" i="1"/>
  <c r="D872" i="1"/>
  <c r="D792" i="1"/>
  <c r="D844" i="1"/>
  <c r="D1028" i="1"/>
  <c r="D763" i="1"/>
  <c r="D874" i="1"/>
  <c r="D896" i="1"/>
  <c r="D512" i="1"/>
  <c r="D235" i="1"/>
  <c r="D775" i="1"/>
  <c r="D664" i="1"/>
  <c r="D812" i="1"/>
  <c r="D835" i="1"/>
  <c r="D903" i="1"/>
  <c r="D695" i="1"/>
  <c r="D1026" i="1"/>
  <c r="D623" i="1"/>
  <c r="D820" i="1"/>
  <c r="N23" i="9"/>
  <c r="P22" i="9"/>
  <c r="C21" i="9"/>
  <c r="O21" i="9"/>
  <c r="D1500" i="1" l="1"/>
  <c r="D1563" i="1"/>
  <c r="D1469" i="1"/>
  <c r="D1397" i="1"/>
  <c r="D1334" i="1"/>
  <c r="D1538" i="1"/>
  <c r="D1354" i="1"/>
  <c r="D601" i="1"/>
  <c r="D632" i="1"/>
  <c r="D838" i="1"/>
  <c r="D602" i="1"/>
  <c r="D665" i="1"/>
  <c r="D1050" i="1"/>
  <c r="D598" i="1"/>
  <c r="D666" i="1"/>
  <c r="D603" i="1"/>
  <c r="D609" i="1"/>
  <c r="D604" i="1"/>
  <c r="D605" i="1"/>
  <c r="D606" i="1"/>
  <c r="D608" i="1"/>
  <c r="D607" i="1"/>
  <c r="D599" i="1"/>
  <c r="D610" i="1"/>
  <c r="D600" i="1"/>
  <c r="D611" i="1"/>
  <c r="D1001" i="1"/>
  <c r="D405" i="14"/>
  <c r="D125" i="1"/>
  <c r="D826" i="1"/>
  <c r="D621" i="1"/>
  <c r="D559" i="1"/>
  <c r="D772" i="1"/>
  <c r="D783" i="1"/>
  <c r="D124" i="1"/>
  <c r="D965" i="1"/>
  <c r="D825" i="1"/>
  <c r="D81" i="14"/>
  <c r="D784" i="1"/>
  <c r="D122" i="1"/>
  <c r="D123" i="1"/>
  <c r="D544" i="1"/>
  <c r="D964" i="1"/>
  <c r="D827" i="1"/>
  <c r="D828" i="1"/>
  <c r="D963" i="1"/>
  <c r="D326" i="14"/>
  <c r="D536" i="1"/>
  <c r="D769" i="1"/>
  <c r="D309" i="14"/>
  <c r="D198" i="1"/>
  <c r="D622" i="1"/>
  <c r="D954" i="1"/>
  <c r="N24" i="9"/>
  <c r="P23" i="9"/>
  <c r="O22" i="9"/>
  <c r="C22" i="9"/>
  <c r="D1464" i="1" s="1"/>
  <c r="D785" i="1" l="1"/>
  <c r="D1514" i="1"/>
  <c r="D329" i="1"/>
  <c r="D520" i="1"/>
  <c r="D514" i="1"/>
  <c r="D534" i="1"/>
  <c r="D831" i="1"/>
  <c r="D212" i="14"/>
  <c r="D370" i="1"/>
  <c r="D331" i="1"/>
  <c r="D339" i="1"/>
  <c r="D824" i="1"/>
  <c r="D1063" i="1"/>
  <c r="D215" i="14"/>
  <c r="D851" i="1"/>
  <c r="D905" i="1"/>
  <c r="D136" i="14"/>
  <c r="D852" i="1"/>
  <c r="D210" i="14"/>
  <c r="D822" i="1"/>
  <c r="D213" i="14"/>
  <c r="D108" i="14"/>
  <c r="D211" i="14"/>
  <c r="D864" i="1"/>
  <c r="D895" i="1"/>
  <c r="D264" i="14"/>
  <c r="D830" i="1"/>
  <c r="D886" i="1"/>
  <c r="D262" i="14"/>
  <c r="D832" i="1"/>
  <c r="D291" i="14"/>
  <c r="D30" i="14"/>
  <c r="D535" i="1"/>
  <c r="D833" i="1"/>
  <c r="D106" i="14"/>
  <c r="D107" i="14"/>
  <c r="D285" i="14"/>
  <c r="D214" i="14"/>
  <c r="D330" i="1"/>
  <c r="D823" i="1"/>
  <c r="N25" i="9"/>
  <c r="P24" i="9"/>
  <c r="C23" i="9"/>
  <c r="O23" i="9"/>
  <c r="D1572" i="1" l="1"/>
  <c r="D1520" i="1"/>
  <c r="D1567" i="1"/>
  <c r="D1504" i="1"/>
  <c r="D1434" i="1"/>
  <c r="D1278" i="1"/>
  <c r="D1541" i="1"/>
  <c r="D1410" i="1"/>
  <c r="D1335" i="1"/>
  <c r="D1250" i="1"/>
  <c r="D1345" i="1"/>
  <c r="D1388" i="1"/>
  <c r="D1508" i="1"/>
  <c r="D1381" i="1"/>
  <c r="D1537" i="1"/>
  <c r="D1459" i="1"/>
  <c r="D1324" i="1"/>
  <c r="D1328" i="1"/>
  <c r="D248" i="1"/>
  <c r="D563" i="1"/>
  <c r="D488" i="1"/>
  <c r="D254" i="1"/>
  <c r="D384" i="1"/>
  <c r="D565" i="1"/>
  <c r="D324" i="1"/>
  <c r="D325" i="1"/>
  <c r="D914" i="1"/>
  <c r="D548" i="1"/>
  <c r="D99" i="14"/>
  <c r="D323" i="1"/>
  <c r="D76" i="14"/>
  <c r="D750" i="1"/>
  <c r="D326" i="1"/>
  <c r="D75" i="14"/>
  <c r="D327" i="1"/>
  <c r="D486" i="1"/>
  <c r="D829" i="1"/>
  <c r="D971" i="1"/>
  <c r="D751" i="1"/>
  <c r="D328" i="1"/>
  <c r="N26" i="9"/>
  <c r="P25" i="9"/>
  <c r="C24" i="9"/>
  <c r="D712" i="14" s="1"/>
  <c r="O24" i="9"/>
  <c r="D1573" i="1" l="1"/>
  <c r="D1568" i="1"/>
  <c r="D1458" i="1"/>
  <c r="D1413" i="1"/>
  <c r="D1357" i="1"/>
  <c r="D1336" i="1"/>
  <c r="D1311" i="1"/>
  <c r="D667" i="14"/>
  <c r="D695" i="14"/>
  <c r="D679" i="14"/>
  <c r="D694" i="14"/>
  <c r="D672" i="14"/>
  <c r="D696" i="14"/>
  <c r="D670" i="14"/>
  <c r="D652" i="14"/>
  <c r="D1242" i="1"/>
  <c r="D1272" i="1"/>
  <c r="D697" i="14"/>
  <c r="D682" i="14"/>
  <c r="D658" i="14"/>
  <c r="D689" i="14"/>
  <c r="D690" i="14"/>
  <c r="D654" i="14"/>
  <c r="D675" i="14"/>
  <c r="D693" i="14"/>
  <c r="D1244" i="1"/>
  <c r="D1240" i="1"/>
  <c r="D1299" i="1"/>
  <c r="D653" i="14"/>
  <c r="D688" i="14"/>
  <c r="D687" i="14"/>
  <c r="D692" i="14"/>
  <c r="D683" i="14"/>
  <c r="D657" i="14"/>
  <c r="D676" i="14"/>
  <c r="D677" i="14"/>
  <c r="D1243" i="1"/>
  <c r="D1246" i="1"/>
  <c r="D1247" i="1"/>
  <c r="D673" i="14"/>
  <c r="D1131" i="1"/>
  <c r="D588" i="14"/>
  <c r="D1172" i="1"/>
  <c r="D562" i="1"/>
  <c r="D1132" i="1"/>
  <c r="D999" i="1"/>
  <c r="D1061" i="1"/>
  <c r="D1133" i="1"/>
  <c r="D591" i="14"/>
  <c r="D1134" i="1"/>
  <c r="D1008" i="1"/>
  <c r="D1138" i="1"/>
  <c r="D1127" i="1"/>
  <c r="D1009" i="1"/>
  <c r="D1151" i="1"/>
  <c r="D458" i="14"/>
  <c r="D1018" i="1"/>
  <c r="D516" i="14"/>
  <c r="D1169" i="1"/>
  <c r="D994" i="1"/>
  <c r="D988" i="1"/>
  <c r="D1126" i="1"/>
  <c r="D524" i="14"/>
  <c r="D1020" i="1"/>
  <c r="D1128" i="1"/>
  <c r="D912" i="1"/>
  <c r="D1000" i="1"/>
  <c r="D1129" i="1"/>
  <c r="D561" i="1"/>
  <c r="D1130" i="1"/>
  <c r="D641" i="14"/>
  <c r="D612" i="14"/>
  <c r="D1217" i="1"/>
  <c r="D635" i="14"/>
  <c r="D614" i="14"/>
  <c r="D609" i="14"/>
  <c r="D621" i="14"/>
  <c r="D615" i="14"/>
  <c r="D629" i="14"/>
  <c r="D618" i="14"/>
  <c r="D622" i="14"/>
  <c r="D1218" i="1"/>
  <c r="D643" i="14"/>
  <c r="D642" i="14"/>
  <c r="D624" i="14"/>
  <c r="D636" i="14"/>
  <c r="D617" i="14"/>
  <c r="D625" i="14"/>
  <c r="D465" i="1"/>
  <c r="D484" i="1"/>
  <c r="D466" i="1"/>
  <c r="D476" i="1"/>
  <c r="D747" i="1"/>
  <c r="D474" i="1"/>
  <c r="D480" i="1"/>
  <c r="D993" i="1"/>
  <c r="D1017" i="1"/>
  <c r="D1029" i="1"/>
  <c r="D1041" i="1"/>
  <c r="D1053" i="1"/>
  <c r="D996" i="1"/>
  <c r="D1114" i="1"/>
  <c r="D1148" i="1"/>
  <c r="D1159" i="1"/>
  <c r="D1171" i="1"/>
  <c r="D344" i="14"/>
  <c r="D324" i="14"/>
  <c r="D506" i="14"/>
  <c r="D497" i="14"/>
  <c r="D563" i="14"/>
  <c r="D566" i="14"/>
  <c r="D577" i="14"/>
  <c r="D575" i="14"/>
  <c r="D475" i="1"/>
  <c r="D1048" i="1"/>
  <c r="D1062" i="1"/>
  <c r="D1085" i="1"/>
  <c r="D1123" i="1"/>
  <c r="D1145" i="1"/>
  <c r="D1170" i="1"/>
  <c r="D1183" i="1"/>
  <c r="D1194" i="1"/>
  <c r="D343" i="14"/>
  <c r="D1111" i="1"/>
  <c r="D1124" i="1"/>
  <c r="D1195" i="1"/>
  <c r="D345" i="14"/>
  <c r="D398" i="14"/>
  <c r="D496" i="14"/>
  <c r="D507" i="14"/>
  <c r="D383" i="14"/>
  <c r="D585" i="14"/>
  <c r="D578" i="14"/>
  <c r="D477" i="1"/>
  <c r="D472" i="1"/>
  <c r="D1096" i="1"/>
  <c r="D1112" i="1"/>
  <c r="D1141" i="1"/>
  <c r="D1168" i="1"/>
  <c r="D1197" i="1"/>
  <c r="D412" i="14"/>
  <c r="D410" i="14"/>
  <c r="D508" i="14"/>
  <c r="D495" i="14"/>
  <c r="D518" i="14"/>
  <c r="D567" i="14"/>
  <c r="D587" i="14"/>
  <c r="D997" i="1"/>
  <c r="D1038" i="1"/>
  <c r="D1055" i="1"/>
  <c r="D1113" i="1"/>
  <c r="D1154" i="1"/>
  <c r="D1185" i="1"/>
  <c r="D110" i="14"/>
  <c r="D421" i="14"/>
  <c r="D415" i="14"/>
  <c r="D498" i="14"/>
  <c r="D503" i="14"/>
  <c r="D504" i="14"/>
  <c r="D478" i="1"/>
  <c r="D1011" i="1"/>
  <c r="D1087" i="1"/>
  <c r="D1116" i="1"/>
  <c r="D1143" i="1"/>
  <c r="D1156" i="1"/>
  <c r="D1173" i="1"/>
  <c r="D1187" i="1"/>
  <c r="D483" i="1"/>
  <c r="D1119" i="1"/>
  <c r="D341" i="14"/>
  <c r="D491" i="14"/>
  <c r="D522" i="14"/>
  <c r="D569" i="14"/>
  <c r="D592" i="14"/>
  <c r="D913" i="1"/>
  <c r="D1088" i="1"/>
  <c r="D1122" i="1"/>
  <c r="D1175" i="1"/>
  <c r="D1191" i="1"/>
  <c r="D370" i="14"/>
  <c r="D414" i="14"/>
  <c r="D562" i="14"/>
  <c r="D576" i="14"/>
  <c r="D698" i="1"/>
  <c r="D1125" i="1"/>
  <c r="D1192" i="1"/>
  <c r="D1052" i="1"/>
  <c r="D1176" i="1"/>
  <c r="D357" i="14"/>
  <c r="D411" i="14"/>
  <c r="D492" i="14"/>
  <c r="D494" i="14"/>
  <c r="D472" i="14"/>
  <c r="D529" i="14"/>
  <c r="D538" i="14"/>
  <c r="D607" i="14"/>
  <c r="D420" i="1"/>
  <c r="D986" i="1"/>
  <c r="D1002" i="1"/>
  <c r="D1031" i="1"/>
  <c r="D1057" i="1"/>
  <c r="D1162" i="1"/>
  <c r="D1177" i="1"/>
  <c r="D1196" i="1"/>
  <c r="D142" i="14"/>
  <c r="D409" i="14"/>
  <c r="D488" i="14"/>
  <c r="D530" i="14"/>
  <c r="D583" i="14"/>
  <c r="D586" i="14"/>
  <c r="D568" i="14"/>
  <c r="D421" i="1"/>
  <c r="D1077" i="1"/>
  <c r="D1092" i="1"/>
  <c r="D308" i="14"/>
  <c r="D427" i="14"/>
  <c r="D489" i="14"/>
  <c r="D493" i="14"/>
  <c r="D531" i="14"/>
  <c r="D580" i="14"/>
  <c r="D1094" i="1"/>
  <c r="D413" i="14"/>
  <c r="D533" i="14"/>
  <c r="D561" i="14"/>
  <c r="D571" i="14"/>
  <c r="D482" i="1"/>
  <c r="D1118" i="1"/>
  <c r="D426" i="14"/>
  <c r="D473" i="1"/>
  <c r="D1078" i="1"/>
  <c r="D1093" i="1"/>
  <c r="D1144" i="1"/>
  <c r="D1164" i="1"/>
  <c r="D1179" i="1"/>
  <c r="D325" i="14"/>
  <c r="D416" i="14"/>
  <c r="D490" i="14"/>
  <c r="D484" i="14"/>
  <c r="D532" i="14"/>
  <c r="D401" i="14"/>
  <c r="D579" i="14"/>
  <c r="D581" i="14"/>
  <c r="D606" i="14"/>
  <c r="D479" i="1"/>
  <c r="D989" i="1"/>
  <c r="D1165" i="1"/>
  <c r="D505" i="14"/>
  <c r="D565" i="14"/>
  <c r="D1115" i="1"/>
  <c r="D1043" i="1"/>
  <c r="D481" i="1"/>
  <c r="D990" i="1"/>
  <c r="D1095" i="1"/>
  <c r="D1117" i="1"/>
  <c r="D1186" i="1"/>
  <c r="D418" i="14"/>
  <c r="D473" i="14"/>
  <c r="D511" i="14"/>
  <c r="D597" i="14"/>
  <c r="D572" i="14"/>
  <c r="D1188" i="1"/>
  <c r="D1010" i="1"/>
  <c r="D419" i="14"/>
  <c r="D510" i="14"/>
  <c r="D402" i="14"/>
  <c r="D998" i="1"/>
  <c r="D369" i="14"/>
  <c r="D513" i="14"/>
  <c r="D464" i="1"/>
  <c r="D509" i="14"/>
  <c r="D517" i="14"/>
  <c r="D564" i="14"/>
  <c r="D593" i="14"/>
  <c r="D356" i="14"/>
  <c r="D570" i="14"/>
  <c r="D582" i="14"/>
  <c r="D420" i="14"/>
  <c r="D346" i="14"/>
  <c r="D605" i="14"/>
  <c r="D1120" i="1"/>
  <c r="D1084" i="1"/>
  <c r="D1121" i="1"/>
  <c r="N27" i="9"/>
  <c r="P26" i="9"/>
  <c r="C25" i="9"/>
  <c r="O25" i="9"/>
  <c r="D1511" i="1" l="1"/>
  <c r="D1305" i="1"/>
  <c r="D1356" i="1"/>
  <c r="D1385" i="1"/>
  <c r="D1379" i="1"/>
  <c r="D1505" i="1"/>
  <c r="D1587" i="1"/>
  <c r="D1296" i="1"/>
  <c r="D131" i="1"/>
  <c r="D166" i="1"/>
  <c r="D419" i="1"/>
  <c r="D77" i="14"/>
  <c r="D487" i="1"/>
  <c r="D462" i="1"/>
  <c r="D463" i="1"/>
  <c r="D1106" i="1"/>
  <c r="D418" i="1"/>
  <c r="D192" i="1"/>
  <c r="N28" i="9"/>
  <c r="P27" i="9"/>
  <c r="O26" i="9"/>
  <c r="C26" i="9"/>
  <c r="D1549" i="1" l="1"/>
  <c r="D1546" i="1"/>
  <c r="D1498" i="1"/>
  <c r="D1429" i="1"/>
  <c r="D1494" i="1"/>
  <c r="D1267" i="1"/>
  <c r="D1342" i="1"/>
  <c r="D1348" i="1"/>
  <c r="D316" i="14"/>
  <c r="D426" i="1"/>
  <c r="D1234" i="1"/>
  <c r="D1232" i="1"/>
  <c r="D1230" i="1"/>
  <c r="D1213" i="1"/>
  <c r="D1237" i="1"/>
  <c r="D1226" i="1"/>
  <c r="D1205" i="1"/>
  <c r="D456" i="1"/>
  <c r="D620" i="1"/>
  <c r="D437" i="1"/>
  <c r="D447" i="1"/>
  <c r="D449" i="1"/>
  <c r="D457" i="1"/>
  <c r="D455" i="1"/>
  <c r="D661" i="1"/>
  <c r="D957" i="1"/>
  <c r="D459" i="1"/>
  <c r="D870" i="1"/>
  <c r="D445" i="1"/>
  <c r="D450" i="1"/>
  <c r="D460" i="1"/>
  <c r="D158" i="1"/>
  <c r="D446" i="1"/>
  <c r="D454" i="1"/>
  <c r="D439" i="1"/>
  <c r="D196" i="14"/>
  <c r="D321" i="14"/>
  <c r="D1024" i="1"/>
  <c r="D453" i="1"/>
  <c r="D145" i="14"/>
  <c r="D195" i="14"/>
  <c r="D1160" i="1"/>
  <c r="D438" i="1"/>
  <c r="D660" i="1"/>
  <c r="D871" i="1"/>
  <c r="D155" i="14"/>
  <c r="D180" i="14"/>
  <c r="D448" i="1"/>
  <c r="D887" i="1"/>
  <c r="D452" i="1"/>
  <c r="D451" i="1"/>
  <c r="D1149" i="1"/>
  <c r="D190" i="14"/>
  <c r="D1152" i="1"/>
  <c r="D192" i="14"/>
  <c r="D458" i="1"/>
  <c r="N29" i="9"/>
  <c r="P28" i="9"/>
  <c r="C27" i="9"/>
  <c r="O27" i="9"/>
  <c r="D1312" i="1" l="1"/>
  <c r="D1306" i="1"/>
  <c r="D530" i="1"/>
  <c r="D531" i="1"/>
  <c r="D532" i="1"/>
  <c r="D655" i="1"/>
  <c r="D734" i="1"/>
  <c r="D850" i="1"/>
  <c r="D656" i="1"/>
  <c r="D735" i="1"/>
  <c r="D433" i="1"/>
  <c r="D619" i="1"/>
  <c r="D700" i="1"/>
  <c r="D867" i="1"/>
  <c r="D379" i="14"/>
  <c r="D436" i="1"/>
  <c r="D638" i="1"/>
  <c r="D435" i="1"/>
  <c r="D866" i="1"/>
  <c r="D203" i="14"/>
  <c r="D657" i="1"/>
  <c r="D223" i="14"/>
  <c r="D197" i="14"/>
  <c r="D782" i="1"/>
  <c r="D1054" i="1"/>
  <c r="D386" i="14"/>
  <c r="D199" i="14"/>
  <c r="D66" i="14"/>
  <c r="D736" i="1"/>
  <c r="D23" i="14"/>
  <c r="D71" i="14"/>
  <c r="D191" i="14"/>
  <c r="D11" i="14"/>
  <c r="D387" i="14"/>
  <c r="D658" i="1"/>
  <c r="D26" i="14"/>
  <c r="D659" i="1"/>
  <c r="D154" i="14"/>
  <c r="D743" i="1"/>
  <c r="D385" i="14"/>
  <c r="D516" i="1"/>
  <c r="D710" i="1"/>
  <c r="D709" i="1"/>
  <c r="D888" i="1"/>
  <c r="D253" i="14"/>
  <c r="D382" i="14"/>
  <c r="D394" i="14"/>
  <c r="D10" i="14"/>
  <c r="D141" i="14"/>
  <c r="D574" i="14"/>
  <c r="D24" i="14"/>
  <c r="D434" i="1"/>
  <c r="D25" i="14"/>
  <c r="D34" i="14"/>
  <c r="D193" i="14"/>
  <c r="D384" i="14"/>
  <c r="D737" i="1"/>
  <c r="D381" i="14"/>
  <c r="D388" i="14"/>
  <c r="D526" i="14"/>
  <c r="D380" i="14"/>
  <c r="D111" i="14"/>
  <c r="N30" i="9"/>
  <c r="P29" i="9"/>
  <c r="C28" i="9"/>
  <c r="O28" i="9"/>
  <c r="D662" i="1" l="1"/>
  <c r="D1421" i="1"/>
  <c r="D1286" i="1"/>
  <c r="D1378" i="1"/>
  <c r="D1582" i="1"/>
  <c r="D1545" i="1"/>
  <c r="D1443" i="1"/>
  <c r="D1521" i="1"/>
  <c r="D1339" i="1"/>
  <c r="D1271" i="1"/>
  <c r="D663" i="1"/>
  <c r="D226" i="1"/>
  <c r="N31" i="9"/>
  <c r="P30" i="9"/>
  <c r="O29" i="9"/>
  <c r="C29" i="9"/>
  <c r="D1406" i="1" l="1"/>
  <c r="D1543" i="1"/>
  <c r="D1578" i="1"/>
  <c r="D1551" i="1"/>
  <c r="D1432" i="1"/>
  <c r="D1253" i="1"/>
  <c r="D1331" i="1"/>
  <c r="D431" i="1"/>
  <c r="D385" i="1"/>
  <c r="D427" i="1"/>
  <c r="D432" i="1"/>
  <c r="D429" i="1"/>
  <c r="D1044" i="1"/>
  <c r="D617" i="1"/>
  <c r="D704" i="1"/>
  <c r="D618" i="1"/>
  <c r="D868" i="1"/>
  <c r="D430" i="1"/>
  <c r="D703" i="1"/>
  <c r="D837" i="1"/>
  <c r="D869" i="1"/>
  <c r="D1051" i="1"/>
  <c r="D138" i="14"/>
  <c r="D139" i="14"/>
  <c r="D140" i="14"/>
  <c r="D144" i="14"/>
  <c r="D143" i="14"/>
  <c r="D428" i="1"/>
  <c r="D1046" i="1"/>
  <c r="N32" i="9"/>
  <c r="P31" i="9"/>
  <c r="O30" i="9"/>
  <c r="C30" i="9"/>
  <c r="D1350" i="1" l="1"/>
  <c r="D1580" i="1"/>
  <c r="D1045" i="1"/>
  <c r="D555" i="1"/>
  <c r="D554" i="1"/>
  <c r="D863" i="1"/>
  <c r="D556" i="1"/>
  <c r="D508" i="1"/>
  <c r="D566" i="1"/>
  <c r="D1163" i="1"/>
  <c r="D780" i="1"/>
  <c r="D739" i="1"/>
  <c r="D573" i="1"/>
  <c r="D637" i="1"/>
  <c r="D742" i="1"/>
  <c r="D235" i="14"/>
  <c r="D654" i="1"/>
  <c r="D237" i="14"/>
  <c r="D348" i="14"/>
  <c r="D616" i="1"/>
  <c r="D569" i="1"/>
  <c r="D697" i="1"/>
  <c r="D738" i="1"/>
  <c r="D243" i="14"/>
  <c r="D740" i="1"/>
  <c r="D741" i="1"/>
  <c r="D744" i="1"/>
  <c r="D200" i="14"/>
  <c r="D696" i="1"/>
  <c r="D652" i="1"/>
  <c r="D653" i="1"/>
  <c r="N33" i="9"/>
  <c r="P32" i="9"/>
  <c r="C31" i="9"/>
  <c r="O31" i="9"/>
  <c r="D87" i="14" l="1"/>
  <c r="D1360" i="1"/>
  <c r="D553" i="1"/>
  <c r="D404" i="14"/>
  <c r="D919" i="1"/>
  <c r="D933" i="1"/>
  <c r="D934" i="1"/>
  <c r="D571" i="1"/>
  <c r="D597" i="1"/>
  <c r="D572" i="1"/>
  <c r="D730" i="1"/>
  <c r="D932" i="1"/>
  <c r="D366" i="1"/>
  <c r="D416" i="1"/>
  <c r="D677" i="1"/>
  <c r="D701" i="1"/>
  <c r="D746" i="1"/>
  <c r="D367" i="1"/>
  <c r="D417" i="1"/>
  <c r="D678" i="1"/>
  <c r="D364" i="1"/>
  <c r="D673" i="1"/>
  <c r="D686" i="1"/>
  <c r="D369" i="1"/>
  <c r="D382" i="1"/>
  <c r="D685" i="1"/>
  <c r="D687" i="1"/>
  <c r="D549" i="1"/>
  <c r="D368" i="1"/>
  <c r="D681" i="1"/>
  <c r="D247" i="14"/>
  <c r="D682" i="1"/>
  <c r="D118" i="14"/>
  <c r="D684" i="1"/>
  <c r="D365" i="1"/>
  <c r="D240" i="14"/>
  <c r="D976" i="1"/>
  <c r="D381" i="1"/>
  <c r="D415" i="1"/>
  <c r="D383" i="1"/>
  <c r="D985" i="1"/>
  <c r="D368" i="14"/>
  <c r="D679" i="1"/>
  <c r="D680" i="1"/>
  <c r="D363" i="1"/>
  <c r="D236" i="14"/>
  <c r="D683" i="1"/>
  <c r="D229" i="14"/>
  <c r="D330" i="14"/>
  <c r="D688" i="1"/>
  <c r="D233" i="14"/>
  <c r="D170" i="14"/>
  <c r="D124" i="14"/>
  <c r="D362" i="1"/>
  <c r="D234" i="14"/>
  <c r="D349" i="14"/>
  <c r="D615" i="1"/>
  <c r="D1103" i="1"/>
  <c r="D567" i="1"/>
  <c r="D568" i="1"/>
  <c r="D275" i="14"/>
  <c r="D241" i="14"/>
  <c r="N34" i="9"/>
  <c r="P33" i="9"/>
  <c r="O32" i="9"/>
  <c r="C32" i="9"/>
  <c r="D1535" i="1" l="1"/>
  <c r="D1288" i="1"/>
  <c r="D1477" i="1"/>
  <c r="D1583" i="1"/>
  <c r="D1483" i="1"/>
  <c r="D1585" i="1"/>
  <c r="D1396" i="1"/>
  <c r="D1321" i="1"/>
  <c r="D1297" i="1"/>
  <c r="D1401" i="1"/>
  <c r="D584" i="1"/>
  <c r="D580" i="1"/>
  <c r="D585" i="1"/>
  <c r="D647" i="1"/>
  <c r="D406" i="1"/>
  <c r="D405" i="1"/>
  <c r="D577" i="1"/>
  <c r="D582" i="1"/>
  <c r="D413" i="1"/>
  <c r="D579" i="1"/>
  <c r="D581" i="1"/>
  <c r="D643" i="1"/>
  <c r="D645" i="1"/>
  <c r="D583" i="1"/>
  <c r="D414" i="1"/>
  <c r="D578" i="1"/>
  <c r="D586" i="1"/>
  <c r="D646" i="1"/>
  <c r="D576" i="1"/>
  <c r="D1136" i="1"/>
  <c r="D644" i="1"/>
  <c r="D642" i="1"/>
  <c r="D528" i="1"/>
  <c r="D339" i="14"/>
  <c r="D529" i="1"/>
  <c r="D840" i="1"/>
  <c r="D948" i="1"/>
  <c r="D342" i="14"/>
  <c r="D930" i="1"/>
  <c r="D924" i="1"/>
  <c r="D925" i="1"/>
  <c r="D1108" i="1"/>
  <c r="D929" i="1"/>
  <c r="D926" i="1"/>
  <c r="D1109" i="1"/>
  <c r="D927" i="1"/>
  <c r="D1110" i="1"/>
  <c r="D928" i="1"/>
  <c r="D931" i="1"/>
  <c r="D159" i="1"/>
  <c r="D543" i="1"/>
  <c r="D650" i="1"/>
  <c r="D676" i="1"/>
  <c r="D278" i="14"/>
  <c r="D854" i="1"/>
  <c r="D1049" i="1"/>
  <c r="D245" i="14"/>
  <c r="D375" i="1"/>
  <c r="D857" i="1"/>
  <c r="D908" i="1"/>
  <c r="D246" i="14"/>
  <c r="D694" i="1"/>
  <c r="D380" i="1"/>
  <c r="D674" i="1"/>
  <c r="D675" i="1"/>
  <c r="D956" i="1"/>
  <c r="D249" i="14"/>
  <c r="D137" i="14"/>
  <c r="D693" i="1"/>
  <c r="D842" i="1"/>
  <c r="D372" i="1"/>
  <c r="D379" i="1"/>
  <c r="N35" i="9"/>
  <c r="P35" i="9" s="1"/>
  <c r="P34" i="9"/>
  <c r="C33" i="9"/>
  <c r="O33" i="9"/>
  <c r="D1100" i="1" l="1"/>
  <c r="D762" i="1"/>
  <c r="D1082" i="1"/>
  <c r="D1076" i="1"/>
  <c r="D1091" i="1"/>
  <c r="D1080" i="1"/>
  <c r="D1090" i="1"/>
  <c r="D1089" i="1"/>
  <c r="D1081" i="1"/>
  <c r="D671" i="14"/>
  <c r="D674" i="14"/>
  <c r="D862" i="1"/>
  <c r="D861" i="1"/>
  <c r="D859" i="1"/>
  <c r="D860" i="1"/>
  <c r="D858" i="1"/>
  <c r="D778" i="1"/>
  <c r="D779" i="1"/>
  <c r="D1553" i="1"/>
  <c r="D1497" i="1"/>
  <c r="D1486" i="1"/>
  <c r="D1484" i="1"/>
  <c r="D1351" i="1"/>
  <c r="D1355" i="1"/>
  <c r="D1313" i="1"/>
  <c r="D627" i="14"/>
  <c r="D500" i="1"/>
  <c r="D499" i="1"/>
  <c r="D613" i="14"/>
  <c r="D386" i="1"/>
  <c r="D396" i="1"/>
  <c r="D1229" i="1"/>
  <c r="D1233" i="1"/>
  <c r="D62" i="1"/>
  <c r="D392" i="1"/>
  <c r="D402" i="1"/>
  <c r="D395" i="1"/>
  <c r="D634" i="1"/>
  <c r="D984" i="1"/>
  <c r="D390" i="1"/>
  <c r="D394" i="1"/>
  <c r="D636" i="1"/>
  <c r="D1153" i="1"/>
  <c r="D528" i="14"/>
  <c r="D391" i="1"/>
  <c r="D978" i="1"/>
  <c r="D393" i="1"/>
  <c r="D495" i="1"/>
  <c r="D510" i="1"/>
  <c r="D649" i="1"/>
  <c r="D983" i="1"/>
  <c r="D1040" i="1"/>
  <c r="D760" i="1"/>
  <c r="D955" i="1"/>
  <c r="D1140" i="1"/>
  <c r="D496" i="1"/>
  <c r="D497" i="1"/>
  <c r="D635" i="1"/>
  <c r="D1147" i="1"/>
  <c r="D498" i="1"/>
  <c r="D729" i="1"/>
  <c r="D614" i="1"/>
  <c r="D475" i="14"/>
  <c r="D403" i="1"/>
  <c r="C34" i="9"/>
  <c r="O34" i="9"/>
  <c r="D1308" i="1" l="1"/>
  <c r="D1449" i="1"/>
  <c r="D493" i="1"/>
  <c r="D492" i="1"/>
  <c r="D491" i="1"/>
  <c r="D494" i="1"/>
  <c r="D761" i="1"/>
  <c r="D407" i="14"/>
  <c r="D1004" i="1"/>
  <c r="D1005" i="1"/>
  <c r="D1006" i="1"/>
  <c r="D1007" i="1"/>
  <c r="D593" i="1"/>
  <c r="D1030" i="1"/>
  <c r="D788" i="1"/>
  <c r="D918" i="1"/>
  <c r="D575" i="1"/>
  <c r="D515" i="1"/>
  <c r="D596" i="1"/>
  <c r="D1182" i="1"/>
  <c r="D361" i="14"/>
  <c r="D547" i="1"/>
  <c r="D332" i="14"/>
  <c r="D594" i="1"/>
  <c r="D995" i="1"/>
  <c r="D360" i="14"/>
  <c r="D595" i="1"/>
  <c r="D1037" i="1"/>
  <c r="D168" i="14"/>
  <c r="D371" i="14"/>
  <c r="D891" i="1"/>
  <c r="D282" i="14"/>
  <c r="D364" i="14"/>
  <c r="D892" i="1"/>
  <c r="D923" i="1"/>
  <c r="D591" i="1"/>
  <c r="D428" i="14"/>
  <c r="D893" i="1"/>
  <c r="D162" i="14"/>
  <c r="D570" i="1"/>
  <c r="D894" i="1"/>
  <c r="D167" i="14"/>
  <c r="D290" i="14"/>
  <c r="D163" i="14"/>
  <c r="D557" i="1"/>
  <c r="D362" i="14"/>
  <c r="D363" i="14"/>
  <c r="D453" i="14"/>
  <c r="D612" i="1"/>
  <c r="D365" i="14"/>
  <c r="D613" i="1"/>
  <c r="D284" i="14"/>
  <c r="D777" i="1"/>
  <c r="D592" i="1"/>
  <c r="D261" i="14"/>
  <c r="A43" i="9" a="1"/>
  <c r="A43" i="9" s="1"/>
  <c r="I2" i="9" a="1"/>
  <c r="I2" i="9" s="1"/>
  <c r="O35" i="9"/>
  <c r="C35" i="9"/>
  <c r="D745" i="1" l="1"/>
  <c r="D1529" i="1"/>
  <c r="D1485" i="1"/>
  <c r="D1447" i="1"/>
  <c r="D1576" i="1"/>
  <c r="D1301" i="1"/>
  <c r="D1215" i="1"/>
  <c r="D1202" i="1"/>
  <c r="D490" i="1"/>
  <c r="D759" i="1"/>
  <c r="D338" i="1"/>
  <c r="D489" i="1"/>
  <c r="D300" i="1"/>
  <c r="D425" i="1"/>
  <c r="D951" i="1"/>
  <c r="D1074" i="1"/>
  <c r="D268" i="1"/>
  <c r="D811" i="1"/>
  <c r="D889" i="1"/>
  <c r="D952" i="1"/>
  <c r="D269" i="1"/>
  <c r="D240" i="1"/>
  <c r="D977" i="1"/>
  <c r="D1069" i="1"/>
  <c r="D1070" i="1"/>
  <c r="D1072" i="1"/>
  <c r="D754" i="1"/>
  <c r="D1027" i="1"/>
  <c r="D1071" i="1"/>
  <c r="D1073" i="1"/>
  <c r="D728" i="1"/>
  <c r="D299" i="1"/>
  <c r="D1025" i="1"/>
  <c r="T36" i="9"/>
  <c r="T32" i="9"/>
  <c r="D8" i="12" l="1"/>
  <c r="T22" i="9"/>
  <c r="T13" i="9"/>
  <c r="T25" i="9"/>
  <c r="T29" i="9"/>
  <c r="T18" i="9"/>
  <c r="T10" i="9"/>
  <c r="T37" i="9"/>
  <c r="T4" i="9"/>
  <c r="T23" i="9"/>
  <c r="T31" i="9"/>
  <c r="T12" i="9"/>
  <c r="T11" i="9"/>
  <c r="T21" i="9"/>
  <c r="T6" i="9"/>
  <c r="T8" i="9"/>
  <c r="T2" i="9"/>
  <c r="T26" i="9"/>
  <c r="T35" i="9"/>
  <c r="T15" i="9"/>
  <c r="T24" i="9"/>
  <c r="T7" i="9"/>
  <c r="T16" i="9"/>
  <c r="T34" i="9"/>
  <c r="T20" i="9"/>
  <c r="T28" i="9"/>
  <c r="T27" i="9"/>
  <c r="T14" i="9"/>
  <c r="T19" i="9"/>
  <c r="T3" i="9"/>
  <c r="T5" i="9"/>
  <c r="T30" i="9"/>
  <c r="T17" i="9"/>
  <c r="T33" i="9"/>
  <c r="T38" i="9"/>
  <c r="T9" i="9"/>
  <c r="V21" i="9"/>
  <c r="V22" i="9"/>
  <c r="V30" i="9"/>
  <c r="V27" i="9"/>
  <c r="V18" i="9"/>
  <c r="V6" i="9"/>
  <c r="V28" i="9"/>
  <c r="V11" i="9"/>
  <c r="V23" i="9"/>
  <c r="V20" i="9"/>
  <c r="V36" i="9"/>
  <c r="V37" i="9"/>
  <c r="V26" i="9"/>
  <c r="V8" i="9"/>
  <c r="V2" i="9"/>
  <c r="V19" i="9"/>
  <c r="V7" i="9"/>
  <c r="V10" i="9"/>
  <c r="V14" i="9"/>
  <c r="V32" i="9"/>
  <c r="V13" i="9"/>
  <c r="V29" i="9"/>
  <c r="V12" i="9"/>
  <c r="V5" i="9"/>
  <c r="V31" i="9"/>
  <c r="V16" i="9"/>
  <c r="V25" i="9"/>
  <c r="V4" i="9"/>
  <c r="V3" i="9"/>
  <c r="V17" i="9"/>
  <c r="V15" i="9"/>
  <c r="V33" i="9"/>
  <c r="V35" i="9"/>
  <c r="S25" i="9"/>
  <c r="S2" i="9"/>
  <c r="S12" i="9"/>
  <c r="S27" i="9"/>
  <c r="S7" i="9"/>
  <c r="S11" i="9"/>
  <c r="S21" i="9"/>
  <c r="S30" i="9"/>
  <c r="S26" i="9"/>
  <c r="S3" i="9"/>
  <c r="S33" i="9"/>
  <c r="S23" i="9"/>
  <c r="S13" i="9"/>
  <c r="S29" i="9"/>
  <c r="S16" i="9"/>
  <c r="S31" i="9"/>
  <c r="S5" i="9"/>
  <c r="S14" i="9"/>
  <c r="S6" i="9"/>
  <c r="S15" i="9"/>
  <c r="S19" i="9"/>
  <c r="S10" i="9"/>
  <c r="S20" i="9"/>
  <c r="S22" i="9"/>
  <c r="S35" i="9"/>
  <c r="S8" i="9"/>
  <c r="S17" i="9"/>
  <c r="S18" i="9"/>
  <c r="S32" i="9"/>
  <c r="B46" i="12" s="1"/>
  <c r="S28" i="9"/>
  <c r="S4" i="9"/>
  <c r="B36" i="12" l="1"/>
  <c r="B43" i="12"/>
  <c r="B27" i="12"/>
  <c r="B39" i="12"/>
  <c r="B32" i="12"/>
  <c r="B45" i="12"/>
  <c r="B21" i="12"/>
  <c r="B37" i="12"/>
  <c r="B40" i="12"/>
  <c r="B22" i="12"/>
  <c r="B30" i="12"/>
  <c r="B26" i="12"/>
  <c r="B18" i="12"/>
  <c r="B19" i="12"/>
  <c r="B41" i="12"/>
  <c r="B49" i="12"/>
  <c r="B29" i="12"/>
  <c r="B24" i="12"/>
  <c r="B33" i="12"/>
  <c r="B17" i="12"/>
  <c r="B44" i="12"/>
  <c r="B34" i="12"/>
  <c r="B28" i="12"/>
  <c r="B35" i="12"/>
  <c r="B42" i="12"/>
  <c r="B20" i="12"/>
  <c r="B25" i="12"/>
  <c r="B47" i="12"/>
  <c r="B31" i="12"/>
  <c r="B16" i="12"/>
  <c r="B45" i="9"/>
  <c r="V38" i="9"/>
  <c r="S38" i="9"/>
  <c r="D4" i="12"/>
  <c r="D9" i="12"/>
  <c r="F9" i="12" s="1"/>
  <c r="W24" i="9"/>
  <c r="V24" i="9" l="1"/>
  <c r="S24" i="9"/>
  <c r="B38" i="12" s="1"/>
  <c r="S891" i="1"/>
  <c r="I891" i="1"/>
  <c r="W34" i="9" s="1"/>
  <c r="H891" i="1"/>
  <c r="G891" i="1"/>
  <c r="V34" i="9" s="1"/>
  <c r="S34" i="9"/>
  <c r="B48" i="12" s="1"/>
  <c r="S819" i="1"/>
  <c r="I819" i="1"/>
  <c r="W9" i="9" s="1"/>
  <c r="H819" i="1"/>
  <c r="G819" i="1"/>
  <c r="V9" i="9" s="1"/>
  <c r="S9" i="9"/>
  <c r="B23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Prasenan, Arjun (Allianz Technology)</author>
  </authors>
  <commentList>
    <comment ref="J2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
sla80482 and sla80483 can be patched on every day, even during the week and business hours.
sla80481 can only be patched on Saturdays/Sundays.
And the order is important:
Start with the TEST server: sla80482
Then wait at least one week. (We need time to do functional testing! If something does not work, we can stop PROD patching.)
Next should be PROD server: sla80481
Then wait at least one week. (If something fails heavily including restore, we have the option to switch to STDBY.)
Last should be STDBY server: sla80483
Mit freundlichen Grüßen / kind regards,
Stephan Löscher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Szilvassy, Adam (Allianz Technology Hungary Branch)</author>
  </authors>
  <commentList>
    <comment ref="B15" authorId="0" shapeId="0" xr:uid="{91F5B97B-4730-4E31-8E5E-D20C82BE1DB1}">
      <text>
        <r>
          <rPr>
            <sz val="10"/>
            <color theme="1"/>
            <rFont val="Arial"/>
            <family val="2"/>
          </rPr>
          <t xml:space="preserve">Szilvassy, Adam (Allianz Technology Hungary Branch):
Without excluded servers
</t>
        </r>
      </text>
    </comment>
    <comment ref="C15" authorId="0" shapeId="0" xr:uid="{711ABD2D-8084-4CA1-A56F-2B4D4F67B3B0}">
      <text>
        <r>
          <rPr>
            <sz val="10"/>
            <color theme="1"/>
            <rFont val="Arial"/>
            <family val="2"/>
          </rPr>
          <t xml:space="preserve">Szilvassy, Adam (Allianz Technology Hungary Branch):
with excluded servers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\\WWG00M.ROOTDOM.NET\DFS\HOME\degsun7\Eigene Bilder\CMDB-LIST.xlsx" keepAlive="1" name="CMDB-LIST" type="5" refreshedVersion="6">
    <dbPr connection="Provider=Microsoft.ACE.OLEDB.12.0;User ID=Admin;Data Source=\\WWG00M.ROOTDOM.NET\DFS\HOME\degsun7\Eigene Bilder\CMDB-LIST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$" commandType="3"/>
  </connection>
  <connection id="2" xr16:uid="{00000000-0015-0000-FFFF-FFFF01000000}" sourceFile="\\WWG00M.ROOTDOM.NET\DFS\HOME\degsun7\ICM\Desktop\June_patching - Copy.xlsx" keepAlive="1" name="June_patching - Copy" type="5" refreshedVersion="6">
    <dbPr connection="Provider=Microsoft.ACE.OLEDB.12.0;User ID=Admin;Data Source=\\WWG00M.ROOTDOM.NET\DFS\HOME\degsun7\ICM\Desktop\June_patching - Copy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'Patching Plan$'" commandType="3"/>
  </connection>
  <connection id="3" xr16:uid="{00000000-0015-0000-FFFF-FFFF02000000}" sourceFile="\\WWG00M.ROOTDOM.NET\DFS\HOME\degsun7\ICM\Desktop\June_patching - Copy.xlsx" keepAlive="1" name="June_patching - Copy1" type="5" refreshedVersion="6">
    <dbPr connection="Provider=Microsoft.ACE.OLEDB.12.0;User ID=Admin;Data Source=\\WWG00M.ROOTDOM.NET\DFS\HOME\degsun7\ICM\Desktop\June_patching - Copy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'Patching Plan$'" commandType="3"/>
  </connection>
  <connection id="4" xr16:uid="{00000000-0015-0000-FFFF-FFFF03000000}" keepAlive="1" name="Query - Patching Plan" description="Connection to the 'Patching Plan' query in the workbook." type="5" refreshedVersion="6">
    <dbPr connection="Provider=Microsoft.Mashup.OleDb.1;Data Source=$Workbook$;Location=Patching Plan;Extended Properties=&quot;&quot;" command="SELECT * FROM [Patching Pla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<sst xmlns="http://schemas.openxmlformats.org/spreadsheetml/2006/main" count="60154" uniqueCount="8906">
  <si>
    <t>#</t>
  </si>
  <si>
    <t>Slot Name</t>
  </si>
  <si>
    <t>Date MM/DD/YYYY</t>
  </si>
  <si>
    <t>Time 24h format CET</t>
  </si>
  <si>
    <t> </t>
  </si>
  <si>
    <t>today</t>
  </si>
  <si>
    <t>PD</t>
  </si>
  <si>
    <t>Weekdays</t>
  </si>
  <si>
    <t>Date</t>
  </si>
  <si>
    <t>Start</t>
  </si>
  <si>
    <t>End</t>
  </si>
  <si>
    <t>Change number</t>
  </si>
  <si>
    <t>Slot</t>
  </si>
  <si>
    <t>CMP</t>
  </si>
  <si>
    <t>CLOUD</t>
  </si>
  <si>
    <t>Infra</t>
  </si>
  <si>
    <t>CPU</t>
  </si>
  <si>
    <t>HW</t>
  </si>
  <si>
    <t>PD01|LIN|EU|1Mo|20:00 – 24:00 CET</t>
  </si>
  <si>
    <t>1Mo</t>
  </si>
  <si>
    <t>20:00 – 24:00</t>
  </si>
  <si>
    <t>Monday</t>
  </si>
  <si>
    <t>don't remove</t>
  </si>
  <si>
    <t>PD01</t>
  </si>
  <si>
    <t>PD02|LIN|EU|1Tue|08:00 – 14:00 CET</t>
  </si>
  <si>
    <t>1Tue</t>
  </si>
  <si>
    <t>08:00 – 14:00</t>
  </si>
  <si>
    <t>Tuesday</t>
  </si>
  <si>
    <t>PD02</t>
  </si>
  <si>
    <t>PD03|LIN|EU|1We|20:00 – 24:00 CET</t>
  </si>
  <si>
    <t>1We</t>
  </si>
  <si>
    <t>Wednesday</t>
  </si>
  <si>
    <t>first monday</t>
  </si>
  <si>
    <t>PD03</t>
  </si>
  <si>
    <t>PD04|LIN|EU|1Th|20:00 – 24:00 CET</t>
  </si>
  <si>
    <t>1Th</t>
  </si>
  <si>
    <t>Thursday</t>
  </si>
  <si>
    <t>First Monday of the Month</t>
  </si>
  <si>
    <t>PD04</t>
  </si>
  <si>
    <t>PD05|LIN|EU|1Fr|20:00 – 24:00 CET</t>
  </si>
  <si>
    <t>1Fr</t>
  </si>
  <si>
    <t>Friday</t>
  </si>
  <si>
    <t>PD05</t>
  </si>
  <si>
    <t>PD06|LIN|EU|1Sa|08:00 – 14:00 CET</t>
  </si>
  <si>
    <t>1Sa</t>
  </si>
  <si>
    <t>Saturday</t>
  </si>
  <si>
    <t>PD06</t>
  </si>
  <si>
    <t>PD07|LIN|EU|1Su|08:00 – 14:00 CET</t>
  </si>
  <si>
    <t>1Su</t>
  </si>
  <si>
    <t>Sunday</t>
  </si>
  <si>
    <t>PD07</t>
  </si>
  <si>
    <t>PD08|LIN|EU|2Mo|08:00 – 14:00 CET</t>
  </si>
  <si>
    <t>2Mo</t>
  </si>
  <si>
    <t>PD08</t>
  </si>
  <si>
    <t>PD09|LIN|EU|2Tu|08:00 – 14:00 CET</t>
  </si>
  <si>
    <t>2Tu</t>
  </si>
  <si>
    <t>PD09</t>
  </si>
  <si>
    <t>PD10|LIN|EU|2We|20:00 – 24:00 CET</t>
  </si>
  <si>
    <t>2We</t>
  </si>
  <si>
    <t>PD10</t>
  </si>
  <si>
    <t>PD11|LIN|EU|2Th_1|01:00 – 05:00 CET</t>
  </si>
  <si>
    <t>2Th_1</t>
  </si>
  <si>
    <t>01:00 – 05:00</t>
  </si>
  <si>
    <t>PD11</t>
  </si>
  <si>
    <t>PD12|LIN|EU|2Th_2|08:00 – 14:00 CET</t>
  </si>
  <si>
    <t>2Th_2</t>
  </si>
  <si>
    <t>PD12</t>
  </si>
  <si>
    <t>PD13|LIN|EU|2Th_3|20:00 – 24:00 CET</t>
  </si>
  <si>
    <t>2Th_3</t>
  </si>
  <si>
    <t>PD13</t>
  </si>
  <si>
    <t>PD14|LIN|EU|2Fr|08:00 – 14:00 CET</t>
  </si>
  <si>
    <t>2Fr</t>
  </si>
  <si>
    <t>PD14</t>
  </si>
  <si>
    <t>PD15|LIN|EU|2Sa_1|01:00 – 05:00 CET</t>
  </si>
  <si>
    <t>2Sa_1</t>
  </si>
  <si>
    <t>PD15</t>
  </si>
  <si>
    <t>PD16|LIN|EU|2Sa_2|04:00 – 08:00 CET</t>
  </si>
  <si>
    <t>2Sa_2</t>
  </si>
  <si>
    <t>04:00 – 08:00</t>
  </si>
  <si>
    <t>PD16</t>
  </si>
  <si>
    <t>PD17|LIN|EU|2Sa_3|16:00 – 20:00 CET</t>
  </si>
  <si>
    <t>2Sa_3</t>
  </si>
  <si>
    <t>16:00 – 20:00</t>
  </si>
  <si>
    <t>PD17</t>
  </si>
  <si>
    <t>PD18|LIN|EU|2Sa_4|20:00 – 24:00 CET</t>
  </si>
  <si>
    <t>2Sa_4</t>
  </si>
  <si>
    <t>PD18</t>
  </si>
  <si>
    <t>PD19|LIN|EU|2Su_1|01:00 – 05:00 CET</t>
  </si>
  <si>
    <t>2Su_1</t>
  </si>
  <si>
    <t>PD19</t>
  </si>
  <si>
    <t>PD20|LIN|EU|2Su_2|08:00 – 14:00 CET</t>
  </si>
  <si>
    <t>2Su_2</t>
  </si>
  <si>
    <t>PD20</t>
  </si>
  <si>
    <t>PD21|LIN|EU|2Su_3|14:00 – 18:00 CET</t>
  </si>
  <si>
    <t>2Su_3</t>
  </si>
  <si>
    <t>14:00 – 18:00</t>
  </si>
  <si>
    <t>PD21</t>
  </si>
  <si>
    <t>PD22|LIN|EU|3Mo_1|08:00 – 14:00 CET</t>
  </si>
  <si>
    <t>3Mo_1</t>
  </si>
  <si>
    <t>PD22</t>
  </si>
  <si>
    <t>PD23|LIN|EU|3Mo_2|20:00 – 24:00 CET</t>
  </si>
  <si>
    <t>3Mo_2</t>
  </si>
  <si>
    <t>PD23</t>
  </si>
  <si>
    <t>PD24|LIN|EU|3Tu_1|08:00 – 14:00 CET</t>
  </si>
  <si>
    <t>3Tu_1</t>
  </si>
  <si>
    <t>PD24</t>
  </si>
  <si>
    <t>PD25|LIN|EU|3Tu_2|20:00 – 24:00 CET</t>
  </si>
  <si>
    <t>3Tu_2</t>
  </si>
  <si>
    <t>PD25</t>
  </si>
  <si>
    <t>PD26|LIN|EU|3We|20:00 – 24:00 CET</t>
  </si>
  <si>
    <t>3We</t>
  </si>
  <si>
    <t>PD26</t>
  </si>
  <si>
    <t>PD27|LIN|EU|3Th_1|08:00 – 14:00 CET</t>
  </si>
  <si>
    <t>3Th_1</t>
  </si>
  <si>
    <t>PD27</t>
  </si>
  <si>
    <t>PD28|LIN|EU|3Th_2|20:00 – 24:00 CET</t>
  </si>
  <si>
    <t>3Th_2</t>
  </si>
  <si>
    <t>PD28</t>
  </si>
  <si>
    <t>PD29|LIN|EU|3Fr|20:00 – 24:00 CET</t>
  </si>
  <si>
    <t>3Fr</t>
  </si>
  <si>
    <t>PD29</t>
  </si>
  <si>
    <t>PD30|LIN|EU|3Sa_1|04:00 – 08:00 CET</t>
  </si>
  <si>
    <t>3Sa_1</t>
  </si>
  <si>
    <t>PD30</t>
  </si>
  <si>
    <t>PD31|LIN|EU|3Sa_2|16:00 – 20:00 CET</t>
  </si>
  <si>
    <t>3Sa_2</t>
  </si>
  <si>
    <t>PD31</t>
  </si>
  <si>
    <t>PD32|LIN|EU|3Sa_3|20:00 – 24:00 CET</t>
  </si>
  <si>
    <t>3Sa_3</t>
  </si>
  <si>
    <t>PD32</t>
  </si>
  <si>
    <t>PD33|LIN|EU|3Su_1|16:00 – 20:00 CET</t>
  </si>
  <si>
    <t>3Su_1</t>
  </si>
  <si>
    <t>PD33</t>
  </si>
  <si>
    <t>PD34|LIN|EU|3Su_2|20:00 – 24:00 CET</t>
  </si>
  <si>
    <t>3Su_2</t>
  </si>
  <si>
    <t>PD34</t>
  </si>
  <si>
    <t>UAT01</t>
  </si>
  <si>
    <t>Internal test servers only</t>
  </si>
  <si>
    <t>exclude</t>
  </si>
  <si>
    <t>UAT02</t>
  </si>
  <si>
    <t>infra</t>
  </si>
  <si>
    <t>EXCLUDE</t>
  </si>
  <si>
    <t>retired</t>
  </si>
  <si>
    <t>Ongoing/Upcoming PD Number</t>
  </si>
  <si>
    <t>PD has</t>
  </si>
  <si>
    <t>Hostname</t>
  </si>
  <si>
    <t>PDNumbers</t>
  </si>
  <si>
    <t>Excluded</t>
  </si>
  <si>
    <t>PATCH DATE</t>
  </si>
  <si>
    <t>PATCH WINDOW
24h CEST</t>
  </si>
  <si>
    <t>Env</t>
  </si>
  <si>
    <t>Vormetric</t>
  </si>
  <si>
    <t>HW upgrade</t>
  </si>
  <si>
    <t>Additional INFORMATION</t>
  </si>
  <si>
    <t>Location</t>
  </si>
  <si>
    <t>RHEL VERSION</t>
  </si>
  <si>
    <t>OE NAME</t>
  </si>
  <si>
    <t>Env status</t>
  </si>
  <si>
    <t>Approval State</t>
  </si>
  <si>
    <t>Change Group</t>
  </si>
  <si>
    <t>Additional e-mail</t>
  </si>
  <si>
    <t>SERVER OWNER</t>
  </si>
  <si>
    <t>Server Owner Mail</t>
  </si>
  <si>
    <t>GROUP MAIL ADDRESS</t>
  </si>
  <si>
    <t>tech support</t>
  </si>
  <si>
    <t>frozen zone</t>
  </si>
  <si>
    <t>Status</t>
  </si>
  <si>
    <t>Remark</t>
  </si>
  <si>
    <t>Filter list to servers</t>
  </si>
  <si>
    <t>Filter list to GA</t>
  </si>
  <si>
    <t>sla16652</t>
  </si>
  <si>
    <t>Test</t>
  </si>
  <si>
    <t>Frankfurt am Main-Rödelheim Eschborner Landstraße 100 E1</t>
  </si>
  <si>
    <t>Allianz Technology OE</t>
  </si>
  <si>
    <t>NONPROD</t>
  </si>
  <si>
    <t>Approved</t>
  </si>
  <si>
    <t>AZTEC.WEB.03-ONEWEB</t>
  </si>
  <si>
    <t>UNNIKRISHNAN.NARAYANAN@ALLIANZ.COM;JAYAKRISHNAN.PILLAI@ALLIANZ.COM;GURUMOHAN.POLUCHERLA@ALLIANZ.COM;onemarketing-l1-support@allianz.de;JOSEMIN.JOSE@ALLIANZ.COM;SARATHBABU.BOYA@ALLIANZ.COM;onemarketing.operations@allianz.com;amal.vijayan@allianz.com;jithin.b@allianz.com;vishnu.v-r@allianz.com</t>
  </si>
  <si>
    <t>Volker Janetzky</t>
  </si>
  <si>
    <t>;oneweb.operations@allianz.com;volker.janetzky@allianz.de;UNNIKRISHNAN.NARAYANAN@ALLIANZ.COM;</t>
  </si>
  <si>
    <t>A.TEC.GLOB.HC.LINUX</t>
  </si>
  <si>
    <t>sla81923</t>
  </si>
  <si>
    <t>Development</t>
  </si>
  <si>
    <t>AZD.IT-BVG3.S8-COLLABORAT</t>
  </si>
  <si>
    <t>middleware.operations@allianz.com</t>
  </si>
  <si>
    <t>Susanne Coldewey</t>
  </si>
  <si>
    <t>susanne.coldewey@allianz.de</t>
  </si>
  <si>
    <t>;MAIL-GROUPWARE@ALLIANZ.DE;herbert.feix@allianz.de;middleware.operations@allianz.com;</t>
  </si>
  <si>
    <t>sla26148</t>
  </si>
  <si>
    <t>Allianz United Kingdom</t>
  </si>
  <si>
    <t>A.TEC.GB.DCS.MIDDLEWARE</t>
  </si>
  <si>
    <t>Divya.Lal@allianz.com;ukmiddlewaremailbox@allianz.co.uk;itoperations-middleware@allianz.co.uk;azukpatchingvulnerability@allianz.co.uk;UK-DevOps-integration-Performance-engineering@allianz.co.uk</t>
  </si>
  <si>
    <t>Kenneth Fink</t>
  </si>
  <si>
    <t>;Divya.Lal@allianz.com;;ukmiddlewaremailbox@allianz.co.uk;;itoperations-middleware@allianz.co.uk;;azukpatchingvulnerability@allianz.co.uk;;UK-DevOps-integration-Performance-engineering@allianz.co.uk;;kenneth.fink@allianz.co.uk;configurationmanagement@allianz.co.uk;</t>
  </si>
  <si>
    <t>sla26147</t>
  </si>
  <si>
    <t>sla25635</t>
  </si>
  <si>
    <t>UAT</t>
  </si>
  <si>
    <t>Divya.Lal@allianz.com;ukmiddlewaremailbox@allianz.co.uk;itoperations-middleware@allianz.co.uk;azukpatchingvulnerability@allianz.co.uk</t>
  </si>
  <si>
    <t>;Divya.Lal@allianz.com;;ukmiddlewaremailbox@allianz.co.uk;;itoperations-middleware@allianz.co.uk;;azukpatchingvulnerability@allianz.co.uk;;kenneth.fink@allianz.co.uk;configurationmanagement@allianz.co.uk;</t>
  </si>
  <si>
    <t>sla25604</t>
  </si>
  <si>
    <t>System Integration</t>
  </si>
  <si>
    <t>sla94716</t>
  </si>
  <si>
    <t>A.TEC.GLOB.SRF.CMP.GDI</t>
  </si>
  <si>
    <t>GD-SUPPORT@ALLIANZ.DE;SURESH.HAMAL@ALLIANZ.COM;bhagyashree.mohanty@allianz.com</t>
  </si>
  <si>
    <t>Suresh Hamal</t>
  </si>
  <si>
    <t>;cdc.datacenter-services-requestmgmt@allianz.com;SURESH.HAMAL@ALLIANZ.COM;GD-SUPPORT@ALLIANZ.DE;</t>
  </si>
  <si>
    <t>sla94711</t>
  </si>
  <si>
    <t>sla94715</t>
  </si>
  <si>
    <t>sla94710</t>
  </si>
  <si>
    <t>sla93441</t>
  </si>
  <si>
    <t>sla94760</t>
  </si>
  <si>
    <t>sla93871</t>
  </si>
  <si>
    <t>sla93766</t>
  </si>
  <si>
    <t>sla93765</t>
  </si>
  <si>
    <t>sla92486</t>
  </si>
  <si>
    <t>sla92484</t>
  </si>
  <si>
    <t>sla92066</t>
  </si>
  <si>
    <t>sla94706</t>
  </si>
  <si>
    <t>None</t>
  </si>
  <si>
    <t>suresh.hamal@allianz.com</t>
  </si>
  <si>
    <t>;cdc.datacenter-services-requestmgmt@allianz.com;GD-SUPPORT@ALLIANZ.DE;SURESH.HAMAL@ALLIANZ.COM;</t>
  </si>
  <si>
    <t>sla81156</t>
  </si>
  <si>
    <t>sla81155</t>
  </si>
  <si>
    <t>sla81153</t>
  </si>
  <si>
    <t>sla25767</t>
  </si>
  <si>
    <t>sla99762</t>
  </si>
  <si>
    <t>sla89103</t>
  </si>
  <si>
    <t>sla89102</t>
  </si>
  <si>
    <t>slb20135</t>
  </si>
  <si>
    <t>slb22324</t>
  </si>
  <si>
    <t>slb22319</t>
  </si>
  <si>
    <t>sla29255</t>
  </si>
  <si>
    <t>Frankfurt am Main-Rödelheim Eschborner Landstraße 100 E1 - POD1 B</t>
  </si>
  <si>
    <t>A.TEC.GB.DCS.ORACLE-DBA</t>
  </si>
  <si>
    <t>Divya.Lal@allianz.com;servicedelivery-oracle@allianz.co.uk;azukpatchingvulnerability@allianz.co.uk</t>
  </si>
  <si>
    <t>;ukmiddlewaremailbox@allianz.co.uk;kenneth.fink@allianz.co.uk;configurationmanagement@allianz.co.uk;</t>
  </si>
  <si>
    <t>sla86847</t>
  </si>
  <si>
    <t>sla82703</t>
  </si>
  <si>
    <t>sla82702</t>
  </si>
  <si>
    <t>sla30655</t>
  </si>
  <si>
    <t>;ukmiddlewaremailbox@allianz.co.uk;kenneth.fink@allianz.co.uk;linux.operations@allianz.com;</t>
  </si>
  <si>
    <t>sla81112</t>
  </si>
  <si>
    <t>sla81111</t>
  </si>
  <si>
    <t>sla81110</t>
  </si>
  <si>
    <t>sla80352</t>
  </si>
  <si>
    <t>Allianz Italy</t>
  </si>
  <si>
    <t>A.TEC.IT.DCS.LINUX</t>
  </si>
  <si>
    <t>allianztechnology.italypatching@allianz.de</t>
  </si>
  <si>
    <t>GIORGIO CONTI</t>
  </si>
  <si>
    <t>;AMOS_Incident_Italy_list@allianz.it;AMOS_ITA_LINUX@allianz.it;Giorgio.Conti@allianz.it;AMOS_Incident_Italy_list@allianz.it;AMOS_ITA_LINUX@allianz.it;APAC-CONFIGURATIONMANAGEMENT@allianz.com;</t>
  </si>
  <si>
    <t>sla25414</t>
  </si>
  <si>
    <t>slb21760</t>
  </si>
  <si>
    <t>slb21435</t>
  </si>
  <si>
    <t>slb22072</t>
  </si>
  <si>
    <t>slb21414</t>
  </si>
  <si>
    <t>sla80735</t>
  </si>
  <si>
    <t>python symbolink can have issues</t>
  </si>
  <si>
    <t>Divya.Lal@allianz.com;servicedelivery-oracle@allianz.co.uk;ukmiddlewaremailbox@allianz.co.uk;itoperations-middleware@allianz.co.uk;azukpatchingvulnerability@allianz.co.uk;UK-DevOps-integration-Performance-engineering@allianz.co.uk</t>
  </si>
  <si>
    <t>;Divya.Lal@allianz.com;;servicedelivery-oracle@allianz.co.uk;;ukmiddlewaremailbox@allianz.co.uk;;itoperations-middleware@allianz.co.uk;;azukpatchingvulnerability@allianz.co.uk;;UK-DevOps-integration-Performance-engineering@allianz.co.uk;;kenneth.fink@allianz.co.uk;configurationmanagement@allianz.co.uk;</t>
  </si>
  <si>
    <t>sla95973</t>
  </si>
  <si>
    <t>;Divya.Lal@allianz.com;;servicedelivery-oracle@allianz.co.uk;;azukpatchingvulnerability@allianz.co.uk;;ukmiddlewaremailbox@allianz.co.uk;kenneth.fink@allianz.co.uk;configurationmanagement@allianz.co.uk;</t>
  </si>
  <si>
    <t>sla89501</t>
  </si>
  <si>
    <t>A.TEC.GLOB.GP.HRTC.ECMOPS</t>
  </si>
  <si>
    <t>Divya.Lal@allianz.com;azukpatchingvulnerability@allianz.co.uk;ecmops@allianz.com;UK-DevOps-integration-Performance-engineering@allianz.co.uk</t>
  </si>
  <si>
    <t>;Divya.Lal@allianz.com;;azukpatchingvulnerability@allianz.co.uk;;ecmops@allianz.com;;UK-DevOps-integration-Performance-engineering@allianz.co.uk;;kenneth.fink@allianz.co.uk;configurationmanagement@allianz.co.uk;</t>
  </si>
  <si>
    <t>sla89499</t>
  </si>
  <si>
    <t>sla89502</t>
  </si>
  <si>
    <t>sla89485</t>
  </si>
  <si>
    <t>sla86994</t>
  </si>
  <si>
    <t>Divya.Lal@allianz.com;azukpatchingvulnerability@allianz.co.uk;ecmops@allianz.com</t>
  </si>
  <si>
    <t>;Divya.Lal@allianz.com;;azukpatchingvulnerability@allianz.co.uk;;ecmops@allianz.com;ukmiddlewaremailbox@allianz.co.uk;kenneth.fink@allianz.co.uk;configurationmanagement@allianz.co.uk;</t>
  </si>
  <si>
    <t>sla86993</t>
  </si>
  <si>
    <t>sla85933</t>
  </si>
  <si>
    <t>sla85930</t>
  </si>
  <si>
    <t>sla89109</t>
  </si>
  <si>
    <t>;Divya.Lal@allianz.com;;azukpatchingvulnerability@allianz.co.uk;;ecmops@allianz.com;kenneth.fink@allianz.co.uk;configurationmanagement@allianz.co.uk;</t>
  </si>
  <si>
    <t>sla89100</t>
  </si>
  <si>
    <t>sla30785</t>
  </si>
  <si>
    <t>Frankfurt am Main-Rödelheim Eschborner Landstraße 100 E1 - POD1 A</t>
  </si>
  <si>
    <t>Not Approved</t>
  </si>
  <si>
    <t>A.TEC.GLOB.CP.IOW.C6-AIMS-AZD</t>
  </si>
  <si>
    <t>Florian Antonius Ernst</t>
  </si>
  <si>
    <t>;GPK-D-IT-PESBETRIEB@allianz.de;florian.ernst@allianz.com;</t>
  </si>
  <si>
    <t>A.TEC.GLOB.ITSM.HMO.OS-LINUX</t>
  </si>
  <si>
    <t>sla16089</t>
  </si>
  <si>
    <t xml:space="preserve">VTE agent </t>
  </si>
  <si>
    <t>A.TEC.IT.DCS.DB2-OPN</t>
  </si>
  <si>
    <t>;AMOS_ITA_DB2_OPN@allianz.it;Giorgio.Conti@allianz.it;ing@allianz.de;</t>
  </si>
  <si>
    <t>sla16088</t>
  </si>
  <si>
    <t>sla20532</t>
  </si>
  <si>
    <t>A.TEC.IT.DCS.CM</t>
  </si>
  <si>
    <t>MICHELE TARRICONE</t>
  </si>
  <si>
    <t>;AMOS_ITA_CM@allianz.it;Michele.Tarricone@allianz.it;ing@allianz.de;</t>
  </si>
  <si>
    <t>sla21793</t>
  </si>
  <si>
    <t>;AMOS_Incident_Italy_list@allianz.it;DCC_GL_Container_Win@allianz.it;Giorgio.Conti@allianz.it;AMOS_Incident_Italy_list@allianz.it;AMOS_ITA_LINUX@allianz.it;</t>
  </si>
  <si>
    <t>sla18701</t>
  </si>
  <si>
    <t>;AMOS_Incident_Italy_list@allianz.it;AMOS_ITA_LINUX@allianz.it;Giorgio.Conti@allianz.it;AMOS_Incident_Italy_list@allianz.it;AMOS_ITA_LINUX@allianz.it;</t>
  </si>
  <si>
    <t>sla27351</t>
  </si>
  <si>
    <t>Staging</t>
  </si>
  <si>
    <t>sla26967</t>
  </si>
  <si>
    <t>sla26966</t>
  </si>
  <si>
    <t>sla94135</t>
  </si>
  <si>
    <t>sla81196</t>
  </si>
  <si>
    <t>sla26042</t>
  </si>
  <si>
    <t>sla25990</t>
  </si>
  <si>
    <t>sla22488</t>
  </si>
  <si>
    <t>sla21985</t>
  </si>
  <si>
    <t>sla21893</t>
  </si>
  <si>
    <t>sla20983</t>
  </si>
  <si>
    <t>sla19296</t>
  </si>
  <si>
    <t>sla19293</t>
  </si>
  <si>
    <t>sla19283</t>
  </si>
  <si>
    <t>sla19059</t>
  </si>
  <si>
    <t>sla18292</t>
  </si>
  <si>
    <t>sla14191</t>
  </si>
  <si>
    <t>sla13389</t>
  </si>
  <si>
    <t>sla81152</t>
  </si>
  <si>
    <t>sla81146</t>
  </si>
  <si>
    <t>sla80552</t>
  </si>
  <si>
    <t>sla80551</t>
  </si>
  <si>
    <t>sla80550</t>
  </si>
  <si>
    <t>sla80548</t>
  </si>
  <si>
    <t>sla80547</t>
  </si>
  <si>
    <t>sla80544</t>
  </si>
  <si>
    <t>sla80543</t>
  </si>
  <si>
    <t>sla80541</t>
  </si>
  <si>
    <t>sla80540</t>
  </si>
  <si>
    <t>sla27355</t>
  </si>
  <si>
    <t>sla20980</t>
  </si>
  <si>
    <t>sla20979</t>
  </si>
  <si>
    <t>sla20978</t>
  </si>
  <si>
    <t>sla20977</t>
  </si>
  <si>
    <t>sla20976</t>
  </si>
  <si>
    <t>sla20975</t>
  </si>
  <si>
    <t>sla20973</t>
  </si>
  <si>
    <t>sla18258</t>
  </si>
  <si>
    <t>sla18257</t>
  </si>
  <si>
    <t>sla18228</t>
  </si>
  <si>
    <t>sla18222</t>
  </si>
  <si>
    <t>sla18216</t>
  </si>
  <si>
    <t>sla17879</t>
  </si>
  <si>
    <t>sla17483</t>
  </si>
  <si>
    <t>sla16583</t>
  </si>
  <si>
    <t>sla15851</t>
  </si>
  <si>
    <t>sla15667</t>
  </si>
  <si>
    <t>sla15281</t>
  </si>
  <si>
    <t>sla15223</t>
  </si>
  <si>
    <t>sla15220</t>
  </si>
  <si>
    <t>sla15217</t>
  </si>
  <si>
    <t>sla15212</t>
  </si>
  <si>
    <t>sla13063</t>
  </si>
  <si>
    <t>sla12475</t>
  </si>
  <si>
    <t>sla12438</t>
  </si>
  <si>
    <t>sla12377</t>
  </si>
  <si>
    <t>sla25188</t>
  </si>
  <si>
    <t>AIN-ITOPS-L1DESK@allianz.com</t>
  </si>
  <si>
    <t>Goran Jovanovic</t>
  </si>
  <si>
    <t>;ecmops@allianz.com;rosalia.sokolov@allianz.com;AIN-ITOPS-L1DESK@allianz.com;goran.jovanovic@allianz.de;</t>
  </si>
  <si>
    <t>sla20434</t>
  </si>
  <si>
    <t>Allianz Partners - France</t>
  </si>
  <si>
    <t>Parikshit Roy</t>
  </si>
  <si>
    <t>;ecmops@allianz.com;oliver.el_toukhy@allianz.de;AIN-ITOPS-L1DESK@allianz.com;parikshit.roy@allianz.de;</t>
  </si>
  <si>
    <t>sla26013</t>
  </si>
  <si>
    <t>PIMCO</t>
  </si>
  <si>
    <t>;ecmops@allianz.com;markus.bee@allianz.de;AIN-ITOPS-L1DESK@allianz.com;goran.jovanovic@allianz.de;</t>
  </si>
  <si>
    <t>sla80321</t>
  </si>
  <si>
    <t>;ecmops@allianz.com;goran.jovanovic@allianz.de;AIN-ITOPS-L1DESK@allianz.com;APAC-CONFIGURATIONMANAGEMENT@allianz.com;</t>
  </si>
  <si>
    <t>sla80320</t>
  </si>
  <si>
    <t>sla80319</t>
  </si>
  <si>
    <t>ALLIANZ REAL ESTATE</t>
  </si>
  <si>
    <t>sla80318</t>
  </si>
  <si>
    <t>sla80294</t>
  </si>
  <si>
    <t>Allianz Global Corporate &amp;amp; Specialty</t>
  </si>
  <si>
    <t>;ecmops@allianz.com;goran.jovanovic@allianz.de;AIN-ITOPS-L1DESK@allianz.com;parikshit.roy@allianz.de;agcs-infra-cmdb@allianz.com;</t>
  </si>
  <si>
    <t>sla80293</t>
  </si>
  <si>
    <t>sla80259</t>
  </si>
  <si>
    <t>sla80258</t>
  </si>
  <si>
    <t>sla29454</t>
  </si>
  <si>
    <t>A.TEC.GLOB.AGN.NETSEC</t>
  </si>
  <si>
    <t xml:space="preserve">;daniel.bauer@allianz.de;klaus.gebhardt@allianz.de;deepa.babu-nair@allianz.com;hidayathulla.shaik@allianz.com;
</t>
  </si>
  <si>
    <t>Stefan Kling</t>
  </si>
  <si>
    <t>;FIREWALL-TEAM@ALLIANZ.DE;AGN-CPI.Operations@allianz.com;stefan.kling@allianz.de;FIREWALL-TEAM@ALLIANZ.DE;AGN-CPI.Operations@allianz.com;</t>
  </si>
  <si>
    <t>sla70003</t>
  </si>
  <si>
    <t>A.TEC.GLOB.HC.VMWARE</t>
  </si>
  <si>
    <t>Jesper Pedersen</t>
  </si>
  <si>
    <t>;vmware.operations@allianz.com; apac.tss.virtualization@allianz.com;jesper.pedersen@allianz.de;vmware.operations@allianz.com; apac.tss.virtualization@allianz.com;</t>
  </si>
  <si>
    <t>slb24912</t>
  </si>
  <si>
    <t>slb24911</t>
  </si>
  <si>
    <t>slb24889</t>
  </si>
  <si>
    <t>slb24888</t>
  </si>
  <si>
    <t>slb24882</t>
  </si>
  <si>
    <t>slb24881</t>
  </si>
  <si>
    <t>slb24867</t>
  </si>
  <si>
    <t>slb24783</t>
  </si>
  <si>
    <t>sla80785</t>
  </si>
  <si>
    <t>Allianz Ireland</t>
  </si>
  <si>
    <t>A.TEC.IE.CHG-APPROVER</t>
  </si>
  <si>
    <t>Muireann Nic Giolla Phadraig</t>
  </si>
  <si>
    <t>;SM7@allianz.ie;muireann.nicgiollaphadraig@allianz.ie;APAC-CONFIGURATIONMANAGEMENT@allianz.com;</t>
  </si>
  <si>
    <t>sla80707</t>
  </si>
  <si>
    <t>;SM7@allianz.ie;muireann.nicgiollaphadraig@allianz.ie;technical.administration@allianz.ie;</t>
  </si>
  <si>
    <t>sla30187</t>
  </si>
  <si>
    <t>sla30050</t>
  </si>
  <si>
    <t>;SM7@allianz.ie;muireann.nicgiollaphadraig@allianz.ie;sm7@allianz.ie;</t>
  </si>
  <si>
    <t>sla80119</t>
  </si>
  <si>
    <t>A.TEC.GLOB.ITSM.SERVICENOW</t>
  </si>
  <si>
    <t>Prashant Baravkar</t>
  </si>
  <si>
    <t>;SERVICENOW-OPERATION@allianz.de;prashant.baravkar@allianz.com;APAC-CONFIGURATIONMANAGEMENT@allianz.com;</t>
  </si>
  <si>
    <t>sla80120</t>
  </si>
  <si>
    <t>sla80944</t>
  </si>
  <si>
    <t>Frankfurt am Main-Rödelheim Eschborner Landstraße 100 ~INACTIVE~ E-E1-340_obsolete</t>
  </si>
  <si>
    <t>Allianz Benelux</t>
  </si>
  <si>
    <t>A.TEC.BNL.CPI.INFRA-SERVICES</t>
  </si>
  <si>
    <t>Ronald Rijnders</t>
  </si>
  <si>
    <t>;Servicemanager.AMOS.benelux@allianz.nl;ronald.rijnders@allianz.nl;</t>
  </si>
  <si>
    <t>slb24614</t>
  </si>
  <si>
    <t>slb24612</t>
  </si>
  <si>
    <t>slb23598</t>
  </si>
  <si>
    <t>slb23597</t>
  </si>
  <si>
    <t>slb23286</t>
  </si>
  <si>
    <t>slb23091</t>
  </si>
  <si>
    <t>slb22910</t>
  </si>
  <si>
    <t>slb21144</t>
  </si>
  <si>
    <t>slb20410</t>
  </si>
  <si>
    <t>sla80786</t>
  </si>
  <si>
    <t>sla80726</t>
  </si>
  <si>
    <t>sla80675</t>
  </si>
  <si>
    <t>A.TEC.GLOB.HC.FILETRANSFER</t>
  </si>
  <si>
    <t>Subin Philip Thomas</t>
  </si>
  <si>
    <t>;secure-filetransfer-lite@allianz.com; FILETRANSFER@ALLIANZ.DE;adam.ziemianski@kyndryl.com;secure-filetransfer-lite@allianz.com; FILETRANSFER@ALLIANZ.DE;adam.ziemianski@kyndryl.com; jacklin.handall@kyndryl.com;thomassubin.philip@allianz.com;APAC-CONFIGURATIONMANAGEMENT@allianz.com;</t>
  </si>
  <si>
    <t>sla85913</t>
  </si>
  <si>
    <t>V.KD.EU.ITSM.HMO.SCHEDULING</t>
  </si>
  <si>
    <t>Florian Loibl</t>
  </si>
  <si>
    <t>;scheduling-automic.engineering@allianz.com;florian.loibl@allianz.de;linux.operations@allianz.com;</t>
  </si>
  <si>
    <t>sla85983</t>
  </si>
  <si>
    <t>slb24772</t>
  </si>
  <si>
    <t>slb24762</t>
  </si>
  <si>
    <t>slb24754</t>
  </si>
  <si>
    <t>sla91987</t>
  </si>
  <si>
    <t>A.TEC.GLOB.SRF.CMP.E5SAVI</t>
  </si>
  <si>
    <t>Marco Kube</t>
  </si>
  <si>
    <t>;SAVITEAM@ALLIANZ.DE;marco.kube@allianz.de;cdc.datacenter-services-requestmgmt@allianz.com;</t>
  </si>
  <si>
    <t>slb22529</t>
  </si>
  <si>
    <t>Allianz Partners OE</t>
  </si>
  <si>
    <t>A.PART.GLOB.SRF.CMP.PSAS</t>
  </si>
  <si>
    <t>Stuti Tripathi</t>
  </si>
  <si>
    <t>;rajiv.pasalkar@allianz.com;sinlapee.wongsuwan@allianz.com;nicu.gheorghias@allianz.com;</t>
  </si>
  <si>
    <t>sla80495</t>
  </si>
  <si>
    <t>Allianz France</t>
  </si>
  <si>
    <t>A.FR.FR.ITSM.PROD_N3_OUTILS&amp;INFRAENTEP</t>
  </si>
  <si>
    <t>Frederic BARAT</t>
  </si>
  <si>
    <t>;philippe.marcq@allianz.fr;frederic.barat@allianz.fr;stephane.harmant@allianz.fr;frederic.barat@alli;farouk.aissaoui@allianz.com;philippe.marcq@allianz.com;frederic.barat@allianz.com;mohammed.bellamri@allianz.com;externe.anass.koufa@allianz.fr;philippe.dassonville@allianz.com;dsicmdb@allianz.fr;</t>
  </si>
  <si>
    <t>Excluded per request</t>
  </si>
  <si>
    <t>sla80367</t>
  </si>
  <si>
    <t>AZD.IT-PSQ3.SMART</t>
  </si>
  <si>
    <t>Philipp Rosenau</t>
  </si>
  <si>
    <t>;philipp.rosenau@allianz.de;IT-SMART-ADMIN@allianz.de;philipp.rosenau@allianz.de;philipp.rosenau@allianz.de;IT-SMART-ADMIN@allianz.de;APAC-CONFIGURATIONMANAGEMENT@allianz.com;</t>
  </si>
  <si>
    <t>sla78800</t>
  </si>
  <si>
    <t>Allianz Technology Germany</t>
  </si>
  <si>
    <t>A.TEC.GLOB.HC.MIDDLEWARE</t>
  </si>
  <si>
    <t>Megumi Yanagitani</t>
  </si>
  <si>
    <t>;middleware.operations@allianz.com;wenting.xin@allianz.de;megumi.yanagitani@allianz.de;</t>
  </si>
  <si>
    <t>slb24074</t>
  </si>
  <si>
    <t>A.TEC.GLOB.SRF.CMP.STOR</t>
  </si>
  <si>
    <t>John Mathew</t>
  </si>
  <si>
    <t>john.mathew2@allianz.com</t>
  </si>
  <si>
    <t>;peter.kaufmann@allianz.com;cdc.datacenter-services-requestmgmt@allianz.com;john.mathew2@allianz.com;storage.operations@allianz.com;na.storage.operations@allianz.com;</t>
  </si>
  <si>
    <t>sla80560</t>
  </si>
  <si>
    <t>A.TEC.GLOB.ITSM.ORCHESTRA</t>
  </si>
  <si>
    <t>Bipin Brahmanandan</t>
  </si>
  <si>
    <t>;orc@allianz.de;bipin.brahmanandan@allianz.com;APAC-CONFIGURATIONMANAGEMENT@allianz.com;</t>
  </si>
  <si>
    <t>sla80559</t>
  </si>
  <si>
    <t>sla80565</t>
  </si>
  <si>
    <t>sla80563</t>
  </si>
  <si>
    <t>sla80562</t>
  </si>
  <si>
    <t>slb24576</t>
  </si>
  <si>
    <t>;nicu.gheorghias@allianz.com;sinlapee.wongsuwan@allianz.com;</t>
  </si>
  <si>
    <t>sla13887</t>
  </si>
  <si>
    <t>Allianz Morocco</t>
  </si>
  <si>
    <t>A.AFR.MA.ITSM.SERVICEDESK</t>
  </si>
  <si>
    <t>ZHOUR FATHI</t>
  </si>
  <si>
    <t>zhour.fathi@allianz.com</t>
  </si>
  <si>
    <t>;mo.it.helpdesk@allianz.com;rachid.bensafir@allianz.com;A.AFR.MA.IT.INFRASTRECTURE@allianz.com;</t>
  </si>
  <si>
    <t>sla13886</t>
  </si>
  <si>
    <t>sla13539</t>
  </si>
  <si>
    <t>sla13444</t>
  </si>
  <si>
    <t>sla13443</t>
  </si>
  <si>
    <t>sla13442</t>
  </si>
  <si>
    <t>sla13440</t>
  </si>
  <si>
    <t>sla13432</t>
  </si>
  <si>
    <t>sla13431</t>
  </si>
  <si>
    <t>sla13430</t>
  </si>
  <si>
    <t>sla12814</t>
  </si>
  <si>
    <t>sla12812</t>
  </si>
  <si>
    <t>sla13134</t>
  </si>
  <si>
    <t>sla12797</t>
  </si>
  <si>
    <t>Allianz Africa</t>
  </si>
  <si>
    <t>slb21134</t>
  </si>
  <si>
    <t>A.TEC.CH.ITSM.PSS.MIDDLEWARE</t>
  </si>
  <si>
    <t>Zoran Ubavelski</t>
  </si>
  <si>
    <t>linux.mail@allianz-suisse.ch; zoran.ubavelski@allianz.com</t>
  </si>
  <si>
    <t>sla82732</t>
  </si>
  <si>
    <t>AZD.BIT-KVI2.L4</t>
  </si>
  <si>
    <t>Mark Heinrich</t>
  </si>
  <si>
    <t>;GPK-PARTNER-SUPPORT@ALLIANZ.DE;mark.heinrich@allianz.de;donotuse@allianz.de;</t>
  </si>
  <si>
    <t>sla93096</t>
  </si>
  <si>
    <t>A.TEC.DE.CPI.ADR.DBM</t>
  </si>
  <si>
    <t>Alexander Laschka</t>
  </si>
  <si>
    <t>alexander.laschka@allianz.de</t>
  </si>
  <si>
    <t>;GPK-D-IT-DBM@ALLIANZ.DE;fabian.funk@allianz.de;</t>
  </si>
  <si>
    <t>slb20378</t>
  </si>
  <si>
    <t>Fabian Funk</t>
  </si>
  <si>
    <t>sla95469</t>
  </si>
  <si>
    <t>slb24751</t>
  </si>
  <si>
    <t>A.TEC.GLOB.SRF.CMP.MFRMARCH</t>
  </si>
  <si>
    <t>Frauke Grieble</t>
  </si>
  <si>
    <t>;gpk-d-it-bs3-dia@allianz.de;frauke.grieble@allianz.de;</t>
  </si>
  <si>
    <t>slb24750</t>
  </si>
  <si>
    <t>slb24008</t>
  </si>
  <si>
    <t>A.TEC.GLOB.SRF.CMP.GEMEA</t>
  </si>
  <si>
    <t>Mischa Simon</t>
  </si>
  <si>
    <t>;GPAMOPS@allianz.com;mischa.simon@allianz.de;</t>
  </si>
  <si>
    <t>sla92468</t>
  </si>
  <si>
    <t>QA</t>
  </si>
  <si>
    <t>;ecmops@allianz.com;oliver.el_toukhy@allianz.de;parikshit.roy@allianz.de;</t>
  </si>
  <si>
    <t>sla92561</t>
  </si>
  <si>
    <t>sla92469</t>
  </si>
  <si>
    <t>sla85498</t>
  </si>
  <si>
    <t>sla82714</t>
  </si>
  <si>
    <t>sla85073</t>
  </si>
  <si>
    <t>sla91974</t>
  </si>
  <si>
    <t>sla22351</t>
  </si>
  <si>
    <t>slb25130</t>
  </si>
  <si>
    <t>slb25129</t>
  </si>
  <si>
    <t>slb23797</t>
  </si>
  <si>
    <t>A.TEC.GLOB.HC.CRYPTMASTER</t>
  </si>
  <si>
    <t>Jürgen Libon</t>
  </si>
  <si>
    <t>;cryptmaster@allianz.com;juergen.libon@allianz.de;</t>
  </si>
  <si>
    <t>sla30415</t>
  </si>
  <si>
    <t>La Courneuve 1-3 Rue Râteau E2 - POD1 A</t>
  </si>
  <si>
    <t>Allianz Greece</t>
  </si>
  <si>
    <t>A.GR.GR.CPI.SERVICE_DESK</t>
  </si>
  <si>
    <t>KONSTANTINOS MONIOS</t>
  </si>
  <si>
    <t>;CPI.MNGT@ALLIANZ.GR;ITInfrastructure@allianz.gr;konstantinos.monios@allianz.gr;CPI.MNGT@ALLIANZ.GR;ITInfrastructure@allianz.gr;ServiceNow-ITInfrastructure@allianz.gr;</t>
  </si>
  <si>
    <t>sla80699</t>
  </si>
  <si>
    <t>La Courneuve 1-3 Rue Râteau E2</t>
  </si>
  <si>
    <t>A.TEC.GLOB.GP.HRTC.GSSS</t>
  </si>
  <si>
    <t>Klaus Ostermann</t>
  </si>
  <si>
    <t>;compliance-gsssIT@allianz.com;klaus.ostermann@allianz.de;</t>
  </si>
  <si>
    <t>sla80697</t>
  </si>
  <si>
    <t>sla80698</t>
  </si>
  <si>
    <t>slb25111</t>
  </si>
  <si>
    <t>A.TEC.DE.CHG-PRB.UNISERV</t>
  </si>
  <si>
    <t>Markus Ampferl</t>
  </si>
  <si>
    <t>;AZD-IT-UNISERV@allianz.de;markus.ampferl@allianz.de;D-IT-Uniserv@inside.allianz.de;</t>
  </si>
  <si>
    <t>sla80761</t>
  </si>
  <si>
    <t>A.TEC.GLOB.DCS.1</t>
  </si>
  <si>
    <t>Stefan Szukal</t>
  </si>
  <si>
    <t>;AllianzTechnology.UnixServerService@allianz.com;AllianzTechnology.WindowsServerService@allianz.com;AllianzTechnology.UnixServerService@allianz.com;AllianzTechnology.WindowsServerService@allianz.com;AllianzTechnology.iSeriesServerService@allianz.com;stefan.szukal@allianz.com;APAC-CONFIGURATIONMANAGEMENT@allianz.com;</t>
  </si>
  <si>
    <t>slb23751</t>
  </si>
  <si>
    <t>A.TEC.GLOB.SRF.CMP.OWS</t>
  </si>
  <si>
    <t>;cdc.datacenter-services-requestmgmt@allianz.com;volker.janetzky@allianz.de;</t>
  </si>
  <si>
    <t>slb23651</t>
  </si>
  <si>
    <t>slb23648</t>
  </si>
  <si>
    <t>slb23643</t>
  </si>
  <si>
    <t>slb22650</t>
  </si>
  <si>
    <t>slb22649</t>
  </si>
  <si>
    <t>slb22648</t>
  </si>
  <si>
    <t>sla93313</t>
  </si>
  <si>
    <t>A.TEC.GLOB.SRF.CMP.VCS</t>
  </si>
  <si>
    <t>Thomas Teichmann</t>
  </si>
  <si>
    <t>;cdc.datacenter-services-requestmgmt@allianz.com;thomas.teichmann@allianz.com;A-HCL-GLOBAL-AVCEngineering@allianz.com;</t>
  </si>
  <si>
    <t>slb24843</t>
  </si>
  <si>
    <t>A.PART.GLOB.SRF.CMP.STDWPSERV</t>
  </si>
  <si>
    <t>;cdc.datacenter-services-requestmgmt@allianz.com;thanakorn.karakate@allianz.com;</t>
  </si>
  <si>
    <t>slb24393</t>
  </si>
  <si>
    <t>slb24392</t>
  </si>
  <si>
    <t>sla85931</t>
  </si>
  <si>
    <t>A.TEC.GLOB.SRF.CMP.LIN</t>
  </si>
  <si>
    <t>;cdc.datacenter-services-requestmgmt@allianz.com;stefan.szukal@allianz.com;AllianzTechnology.UnixServerService@allianz.com;AllianzTechnology.WindowsServerService@allianz.com;AllianzTechnology.iSeriesServerService@allianz.com;</t>
  </si>
  <si>
    <t>sla85538</t>
  </si>
  <si>
    <t>A.TEC.GLOB.SRF.CMP.LINUX</t>
  </si>
  <si>
    <t>slb22515</t>
  </si>
  <si>
    <t>A.TEC.IN.GP.01-BIBD-PAAS-MSTR-2ND</t>
  </si>
  <si>
    <t>Dhanujay Nallabati</t>
  </si>
  <si>
    <t>;cdc.datacenter-services-requestmgmt@allianz.com;shubham.jain@allianz.de;PAAS-MSTR-OPERATIONS@ALLIANZ.de;</t>
  </si>
  <si>
    <t>slb22513</t>
  </si>
  <si>
    <t>sla95806</t>
  </si>
  <si>
    <t>A.RE.GLOB.SRF.CMP.ALLGEM</t>
  </si>
  <si>
    <t>;cdc.datacenter-services-requestmgmt@allianz.com;oliver.el_toukhy@allianz.de;parikshit.roy@allianz.de;</t>
  </si>
  <si>
    <t>sla98798</t>
  </si>
  <si>
    <t>A.TEC.GLOB.SRF.CMP.VLNRBLTMNG</t>
  </si>
  <si>
    <t>Mugdha Karhadkar</t>
  </si>
  <si>
    <t>;cdc.datacenter-services-requestmgmt@allianz.com;mugdha.karhadkar@allianz.com;</t>
  </si>
  <si>
    <t>sla98797</t>
  </si>
  <si>
    <t>sla24582</t>
  </si>
  <si>
    <t>A.TEC.GLOB.SRF.CMP</t>
  </si>
  <si>
    <t>Mirza Grbic</t>
  </si>
  <si>
    <t>mirza.grbic@allianz.de</t>
  </si>
  <si>
    <t>;cdc.datacenter-services-requestmgmt@allianz.com;markus.wuepping@allianz.de;mirza.grbic@allianz.de;publiccloudservices@allianz.com;publiccloudoperations@allianz.com;</t>
  </si>
  <si>
    <t>sla28160</t>
  </si>
  <si>
    <t>;cdc.datacenter-services-requestmgmt@allianz.com;marco.kube@allianz.de;SAVITEAM@ALLIANZ.DE;</t>
  </si>
  <si>
    <t>sla97231</t>
  </si>
  <si>
    <t>Ranjithkumar Gopalakrishnan</t>
  </si>
  <si>
    <t>;cdc.datacenter-services-requestmgmt@allianz.com;marc.wittwer@allianz.com;RANJITHKUMAR.GOPALAKRISHNAN@ALLIANZ.COM;</t>
  </si>
  <si>
    <t>slb24977</t>
  </si>
  <si>
    <t>Konstantin Itson</t>
  </si>
  <si>
    <t>;cdc.datacenter-services-requestmgmt@allianz.com;konstantin.itson@allianz.de;cloud.build.delivery@allianz.de;</t>
  </si>
  <si>
    <t>sla81930</t>
  </si>
  <si>
    <t>A.TEC.GLOB.SEC.CLOUDWAF</t>
  </si>
  <si>
    <t>Kabilan Senthamil Selvan</t>
  </si>
  <si>
    <t>;cdc.datacenter-services-requestmgmt@allianz.com;KABILAN.SENTHAMILSELVAN@ALLIANZ.COM;aztec.cloudwaf@allianz.com;</t>
  </si>
  <si>
    <t>sla82720</t>
  </si>
  <si>
    <t>A.TEC.GLOB.SRF.CMP.GISTEH</t>
  </si>
  <si>
    <t>Enaz Ikhidero</t>
  </si>
  <si>
    <t>enahoro.ikhidero@allianz.com</t>
  </si>
  <si>
    <t>;cdc.datacenter-services-requestmgmt@allianz.com;juergen.poesse@allianz.de;enahoro.ikhidero3@allianz.com;azt.afr.support.infra@allianz.com;</t>
  </si>
  <si>
    <t>sla85701</t>
  </si>
  <si>
    <t>Jino Suseelan</t>
  </si>
  <si>
    <t>;cdc.datacenter-services-requestmgmt@allianz.com;JINO.SUSEELAN@ALLIANZ.COM;AllianzTechnology.UnixServerService@allianz.com;AllianzTechnology.WindowsServerService@allianz.com;AllianzTechnology.iSeriesServerService@allianz.com;</t>
  </si>
  <si>
    <t>slb21659</t>
  </si>
  <si>
    <t>A.TEC.GLOB.SRF.CMP.SMG</t>
  </si>
  <si>
    <t>;cdc.datacenter-services-requestmgmt@allianz.com;hendrik.engler@allianz.de;bipin.brahmanandan@allianz.com;prashant.baravkar@allianz.com;linux.operations@allianz.com;</t>
  </si>
  <si>
    <t>sla96996</t>
  </si>
  <si>
    <t>A.PART.GLOB.SRF.CMP.AHSGIST</t>
  </si>
  <si>
    <t>Mehmet Sahin</t>
  </si>
  <si>
    <t>extern.sahin_mehmet@allianz-handwerker.de</t>
  </si>
  <si>
    <t>;cdc.datacenter-services-requestmgmt@allianz.com;Gerd.Dreier@allianz-handwerker.de;</t>
  </si>
  <si>
    <t>sla96992</t>
  </si>
  <si>
    <t>sla96726</t>
  </si>
  <si>
    <t>sla96452</t>
  </si>
  <si>
    <t>sla96432</t>
  </si>
  <si>
    <t>sla96431</t>
  </si>
  <si>
    <t>sla96430</t>
  </si>
  <si>
    <t>sla96429</t>
  </si>
  <si>
    <t>sla96428</t>
  </si>
  <si>
    <t>sla96422</t>
  </si>
  <si>
    <t>sla96421</t>
  </si>
  <si>
    <t>sla96420</t>
  </si>
  <si>
    <t>sla96418</t>
  </si>
  <si>
    <t>sla95655</t>
  </si>
  <si>
    <t>sla95634</t>
  </si>
  <si>
    <t>sla95633</t>
  </si>
  <si>
    <t>sla95632</t>
  </si>
  <si>
    <t>sla95631</t>
  </si>
  <si>
    <t>sla95630</t>
  </si>
  <si>
    <t>sla95619</t>
  </si>
  <si>
    <t>sla95617</t>
  </si>
  <si>
    <t>sla95616</t>
  </si>
  <si>
    <t>slb22676</t>
  </si>
  <si>
    <t>A.GCS.GLOB.SRF.CMP.ITSM</t>
  </si>
  <si>
    <t>Senthilkumar Sandrasekaran</t>
  </si>
  <si>
    <t>;cdc.datacenter-services-requestmgmt@allianz.com;EXTERN.SANDRASEKARAN_SENTHILKUMAR@ALLIANZ.COM;alex.vezhaparambil-poulose@allianz.com;agcs-infra-cmdb@allianz.com;</t>
  </si>
  <si>
    <t>sla81474</t>
  </si>
  <si>
    <t>Allianz Austria</t>
  </si>
  <si>
    <t>A.TEC.AT.CPI.L3_LINUX</t>
  </si>
  <si>
    <t>Bernhard Krasselt</t>
  </si>
  <si>
    <t>;cdc.datacenter-services-requestmgmt@allianz.com;elt@allianz.at;LINUX-OPS@allianz.at;Bernhard.Krasselt@allianz.at;</t>
  </si>
  <si>
    <t>sla86640</t>
  </si>
  <si>
    <t>Bernd Wagensonner</t>
  </si>
  <si>
    <t>;cdc.datacenter-services-requestmgmt@allianz.com;Bernd.Wagensonner@allianz.at;LINUX-OPS@allianz.at;</t>
  </si>
  <si>
    <t>sla86630</t>
  </si>
  <si>
    <t>slb23480</t>
  </si>
  <si>
    <t>A.TEC.GLOB.SRF.CMP.SDB2</t>
  </si>
  <si>
    <t>Balázs Kotsis</t>
  </si>
  <si>
    <t>;cdc.datacenter-services-requestmgmt@allianz.com;balazs.kotsis@allianz.com;a-tec-glob-hc-dbaas-db2.operations@allianz.com;</t>
  </si>
  <si>
    <t>sla99147</t>
  </si>
  <si>
    <t>AZD.IT-BVG1.D1-MQS</t>
  </si>
  <si>
    <t>Stefan Janning</t>
  </si>
  <si>
    <t>;AZLEBEN.ZPMQS@Allianz.de;stefan.janning@allianz.com;</t>
  </si>
  <si>
    <t>sla99146</t>
  </si>
  <si>
    <t>sla99226</t>
  </si>
  <si>
    <t>sla99125</t>
  </si>
  <si>
    <t>sla99124</t>
  </si>
  <si>
    <t>sla98327</t>
  </si>
  <si>
    <t>sla99153</t>
  </si>
  <si>
    <t>sla99152</t>
  </si>
  <si>
    <t>sla99140</t>
  </si>
  <si>
    <t>sla87018</t>
  </si>
  <si>
    <t>;LINUX-OPS@allianz.at;wolfgang.eliasch@allianz.at;applicationservices-india@allianz.at;Bernd.Wagensonner@allianz.at;</t>
  </si>
  <si>
    <t>slb25106</t>
  </si>
  <si>
    <t>slb24600</t>
  </si>
  <si>
    <t>slb24831</t>
  </si>
  <si>
    <t>;AZD-IT-UNISERV@allianz.de;markus.ampferl@allianz.de;D-IT-UNISERV-BATCH@inside.allianz.de;</t>
  </si>
  <si>
    <t>slb24599</t>
  </si>
  <si>
    <t>Til Ullmann</t>
  </si>
  <si>
    <t>;AZD-IT-UNISERV@allianz.de;extern.ullmann_til@allianz.de;D-IT-Uniserv@inside.allianz.de;</t>
  </si>
  <si>
    <t>sla80354</t>
  </si>
  <si>
    <t>Allianz Deutschland</t>
  </si>
  <si>
    <t>A.ONE.DE.CHG.PROVIDERMANAGEMENT</t>
  </si>
  <si>
    <t>Johann Wiesheu</t>
  </si>
  <si>
    <t>;AZD.Servicemanagement-Netzwerk@allianz.de;johann.wiesheu@allianz.de;APAC-CONFIGURATIONMANAGEMENT@allianz.com;</t>
  </si>
  <si>
    <t>sla87019</t>
  </si>
  <si>
    <t>slb23233</t>
  </si>
  <si>
    <t>AZ_WWC.SERVICEDESK</t>
  </si>
  <si>
    <t>Shyam Prasad</t>
  </si>
  <si>
    <t>Shyam.Prasad1@allianz.com</t>
  </si>
  <si>
    <t>;awcitadminandsupport@allianzworldwidecare.com;ian.clarke@allianz.com;</t>
  </si>
  <si>
    <t>slb23231</t>
  </si>
  <si>
    <t>;awcitadminandsupport@allianzworldwidecare.com;ian.clarke@allianz.com;simon.prause@allianz.de;</t>
  </si>
  <si>
    <t>slb23212</t>
  </si>
  <si>
    <t>slb23200</t>
  </si>
  <si>
    <t>slb23191</t>
  </si>
  <si>
    <t>slb23234</t>
  </si>
  <si>
    <t>;awcitadminandsupport@allianzworldwidecare.com;arek.pierozynski@allianz.com;</t>
  </si>
  <si>
    <t>slb23203</t>
  </si>
  <si>
    <t>slb23202</t>
  </si>
  <si>
    <t>slb23199</t>
  </si>
  <si>
    <t>slb23198</t>
  </si>
  <si>
    <t>slb23192</t>
  </si>
  <si>
    <t>slb23189</t>
  </si>
  <si>
    <t>sla87489</t>
  </si>
  <si>
    <t>slb24092</t>
  </si>
  <si>
    <t>;arek.pierozynski@allianz.com;awcitadminandsupport@allianzworldwidecare.com;</t>
  </si>
  <si>
    <t>sla89040</t>
  </si>
  <si>
    <t>slb21505</t>
  </si>
  <si>
    <t>slb21500</t>
  </si>
  <si>
    <t>sla97804</t>
  </si>
  <si>
    <t>AZD.IT-BVG1.I1-ATS</t>
  </si>
  <si>
    <t>Quirin Westermaier</t>
  </si>
  <si>
    <t>;02.ATOS@ALLIANZ.DE;quirin.westermaier@allianz.de;</t>
  </si>
  <si>
    <t>sla98628</t>
  </si>
  <si>
    <t>A.TEC.GLOB.GP.HRTC.AML</t>
  </si>
  <si>
    <t>;Compliance-AMLIT@ALLIANZ.COM;klaus.ostermann@allianz.de;</t>
  </si>
  <si>
    <t>sla99139</t>
  </si>
  <si>
    <t>slb23170</t>
  </si>
  <si>
    <t>;ian.clarke@allianz.com;awcitadminandsupport@allianzworldwidecare.com;simon.prause@allianz.de;</t>
  </si>
  <si>
    <t>slb23171</t>
  </si>
  <si>
    <t>slb23190</t>
  </si>
  <si>
    <t>slb23197</t>
  </si>
  <si>
    <t>;ian.clarke@allianz.com;awcitadminandsupport@allianzworldwidecare.com;</t>
  </si>
  <si>
    <t>slb23201</t>
  </si>
  <si>
    <t>slb23232</t>
  </si>
  <si>
    <t>slb23479</t>
  </si>
  <si>
    <t>slb23879</t>
  </si>
  <si>
    <t>Investment Data Services</t>
  </si>
  <si>
    <t>A.IDS.DE.CPI.CENTRAL</t>
  </si>
  <si>
    <t>Gregory Keith George</t>
  </si>
  <si>
    <t>;IDS-CPI@investmentdataservices.com;greg.george@investmentdataservices.com;</t>
  </si>
  <si>
    <t>slb23880</t>
  </si>
  <si>
    <t>slb23909</t>
  </si>
  <si>
    <t>slb23911</t>
  </si>
  <si>
    <t>slb23916</t>
  </si>
  <si>
    <t>slb23917</t>
  </si>
  <si>
    <t>slb23918</t>
  </si>
  <si>
    <t>slb23919</t>
  </si>
  <si>
    <t>sla12291</t>
  </si>
  <si>
    <t>sla15214</t>
  </si>
  <si>
    <t>sla11233</t>
  </si>
  <si>
    <t>sla89447</t>
  </si>
  <si>
    <t>A.TEC.FR.ITSM.IT_SECURITY_IAM</t>
  </si>
  <si>
    <t>Thierry LE TREHOUR</t>
  </si>
  <si>
    <t>;allianztechnology.france.itsecurity@allianz.com;externe.thierry.le_trehour@allianz.fr;allianztechnology.france.itsecurity.iam-mailbox@allianz.com;dsicmdb@allianz.fr;</t>
  </si>
  <si>
    <t>qs84094</t>
  </si>
  <si>
    <t>Hamza TAHIRI</t>
  </si>
  <si>
    <t>externe.hamza.tahiri@allianz.fr</t>
  </si>
  <si>
    <t>;allianztechnology.france.itsecurity@allianz.com;externe.idrissa.camara@allianz.fr;allianztechnology.france.itsecurity.iam-mailbox@allianz.com;dsicmdb@allianz.fr;</t>
  </si>
  <si>
    <t>qs83967</t>
  </si>
  <si>
    <t>qs83733</t>
  </si>
  <si>
    <t>qs83732</t>
  </si>
  <si>
    <t>qs83710</t>
  </si>
  <si>
    <t>qs83709</t>
  </si>
  <si>
    <t>sla94209</t>
  </si>
  <si>
    <t>qs83965</t>
  </si>
  <si>
    <t>qs83734</t>
  </si>
  <si>
    <t>slb24515</t>
  </si>
  <si>
    <t>Training</t>
  </si>
  <si>
    <t>sla99223</t>
  </si>
  <si>
    <t>VTE agent upgrade is required to latest agent'</t>
  </si>
  <si>
    <t>A.TEC.GLOB.SRF.CMP.HCSDANSIBLE</t>
  </si>
  <si>
    <t>Wenting Xin</t>
  </si>
  <si>
    <t>;aip-portal@allianz.com;wenting.xin@allianz.de;</t>
  </si>
  <si>
    <t>slb25324</t>
  </si>
  <si>
    <t>A.TEC.GLOB.SEC.ACDC.PLATFORM</t>
  </si>
  <si>
    <t>Jithin Joshy</t>
  </si>
  <si>
    <t>;acdc-platform@allianz.com;jithin.joshy@allianz.com;</t>
  </si>
  <si>
    <t>sla28300</t>
  </si>
  <si>
    <t>A.TEC.GLOB.GP.HRTC.ACTS</t>
  </si>
  <si>
    <t>Rathish Kumar Ikkara Unnikrishnan</t>
  </si>
  <si>
    <t>;ACAS-ACTS-SERVICE@ALLIANZ.COM;bernd.mayer1@allianz.com;rathish-kumar.ikkara-unnikrishnan@allianz.de;</t>
  </si>
  <si>
    <t>slb24307</t>
  </si>
  <si>
    <t>A.TEC.GLOB.CP.ABSI.OPS-IND</t>
  </si>
  <si>
    <t>Oliver Harm</t>
  </si>
  <si>
    <t>;ABSI-OPS-IND@allianz.de;ABSI-BSA-FIRST-LEVEL-SUPPORT@allianz.com;oliver.harm@allianz.de;ABSI-OPS-IND@allianz.de;ABSI-BSA-FIRST-LEVEL-SUPPORT@allianz.com;</t>
  </si>
  <si>
    <t>sla93730</t>
  </si>
  <si>
    <t>A.TEC.GLOB.SRF.CMP.SWITCHBPROT</t>
  </si>
  <si>
    <t>Florian Brückl</t>
  </si>
  <si>
    <t>;02.iss4h3@allianz.de;florian.brueckl@allianz.de;a-tec-glob-hc-dbaas-db2.operations@allianz.com;</t>
  </si>
  <si>
    <t>slb21124</t>
  </si>
  <si>
    <t>slb21125</t>
  </si>
  <si>
    <t>sla97803</t>
  </si>
  <si>
    <t>slb25811</t>
  </si>
  <si>
    <t>A.MA.MA.SRF.CMP.AZMOR</t>
  </si>
  <si>
    <t>;mo.it.helpdesk@allianz.com; zhour.fathi@allianz.com;rachid.bensafir@allianz.com;</t>
  </si>
  <si>
    <t>slb25789</t>
  </si>
  <si>
    <t>slb25788</t>
  </si>
  <si>
    <t>slb25787</t>
  </si>
  <si>
    <t>slb25786</t>
  </si>
  <si>
    <t>slb25498</t>
  </si>
  <si>
    <t>slb25716</t>
  </si>
  <si>
    <t>slb25712</t>
  </si>
  <si>
    <t>slb25653</t>
  </si>
  <si>
    <t>Allianz Hungary</t>
  </si>
  <si>
    <t>A.HU.HU.CPI.SLA_MANAGEMENT</t>
  </si>
  <si>
    <t>Gábor József Széles</t>
  </si>
  <si>
    <t>;IT_SLA_management@allianz.hu;gabor.szeles@allianz.com;</t>
  </si>
  <si>
    <t>slb25558</t>
  </si>
  <si>
    <t>slb25497</t>
  </si>
  <si>
    <t>A.TEC.HU.APPL.TAD_TM</t>
  </si>
  <si>
    <t>;allianztechnology.hu.testmgnt@allianz.com;gabor.szeles@allianz.com;aztechu.azhuapp_e@allianz.com;</t>
  </si>
  <si>
    <t>slb23645</t>
  </si>
  <si>
    <t>;volker.janetzky@allianz.de;cdc.datacenter-services-requestmgmt@allianz.com;</t>
  </si>
  <si>
    <t>slb26181</t>
  </si>
  <si>
    <t>slb26184</t>
  </si>
  <si>
    <t>slb26178</t>
  </si>
  <si>
    <t>slb26148</t>
  </si>
  <si>
    <t>A.TEC.GLOB.SRF.CMP.P4IT</t>
  </si>
  <si>
    <t>Jose Maria Camps Ballus</t>
  </si>
  <si>
    <t>josemaria.camps@allianz.com</t>
  </si>
  <si>
    <t>;AZT_AP_Centra_Infrastructure@allianz.com;josemaria.camps@allianz.com;cdc.datacenter-services-requestmgmt@allianz.com;</t>
  </si>
  <si>
    <t>slb26179</t>
  </si>
  <si>
    <t>slb26182</t>
  </si>
  <si>
    <t>slb26180</t>
  </si>
  <si>
    <t>slb26331</t>
  </si>
  <si>
    <t>;cdc.datacenter-services-requestmgmt@allianz.com;balazs.kotsis@allianz.com;</t>
  </si>
  <si>
    <t>sla98956</t>
  </si>
  <si>
    <t>Production</t>
  </si>
  <si>
    <t>PROD</t>
  </si>
  <si>
    <t>A.TEC.DE.CPI.PMS.A5</t>
  </si>
  <si>
    <t>statistix@allianz.de</t>
  </si>
  <si>
    <t>Annemarie Gregarek</t>
  </si>
  <si>
    <t>;team-grafana@allianz.de;annemarie.gregarek@allianz.de;statistix@allianz.de;</t>
  </si>
  <si>
    <t>sla82685</t>
  </si>
  <si>
    <t>shyam.battu@investmentdataservices.com</t>
  </si>
  <si>
    <t>Petra Roth</t>
  </si>
  <si>
    <t>;IDS-CPI@investmentdataservices.com;petra.roth@investmentdataservices.com;</t>
  </si>
  <si>
    <t>sla95160</t>
  </si>
  <si>
    <t>;IDS-CPI@investmentdataservices.com;petra.roth@investmentdataservices.com;greg.george@investmentdataservices.com;</t>
  </si>
  <si>
    <t>sla95137</t>
  </si>
  <si>
    <t>sla95136</t>
  </si>
  <si>
    <t>sla94597</t>
  </si>
  <si>
    <t>sla94596</t>
  </si>
  <si>
    <t>sla94589</t>
  </si>
  <si>
    <t>sla94585</t>
  </si>
  <si>
    <t>sla97345</t>
  </si>
  <si>
    <t>A.TEC.GLOB.GP.CDC-PAAS</t>
  </si>
  <si>
    <t>Debjit Sarkar</t>
  </si>
  <si>
    <t>debjith.sarkar@allianz.com</t>
  </si>
  <si>
    <t>;CDC-PAAS-ENGINEERING@allianz.com;thomas.fotiadis@allianz.de;w-ids-team-dawc@inside.allianz.de;debjith.sarkar@allianz.com;</t>
  </si>
  <si>
    <t>sla81253</t>
  </si>
  <si>
    <t>;MAIL-GROUPWARE@ALLIANZ.DE;herbert.feix@allianz.de;APAC-CONFIGURATIONMANAGEMENT@allianz.com;</t>
  </si>
  <si>
    <t>slb21584</t>
  </si>
  <si>
    <t>gulliver.support@allianz.com;</t>
  </si>
  <si>
    <t>;Emilian.Dackiewicz@allianz.com;ian.clarke@allianz.com;awcitadminandsupport@allianzworldwidecare.com;simon.prause@allianz.de;</t>
  </si>
  <si>
    <t>slb21585</t>
  </si>
  <si>
    <t>;Emilian.Dackiewicz@allianz.com;ian.clarke@allianz.com;awcitadminandsupport@allianzworldwidecare.com;</t>
  </si>
  <si>
    <t>slb21599</t>
  </si>
  <si>
    <t>slb21601</t>
  </si>
  <si>
    <t>slb21602</t>
  </si>
  <si>
    <t>slb21603</t>
  </si>
  <si>
    <t>slb21751</t>
  </si>
  <si>
    <t>sla95919</t>
  </si>
  <si>
    <t>sla95916</t>
  </si>
  <si>
    <t>sla96704</t>
  </si>
  <si>
    <t>sla95918</t>
  </si>
  <si>
    <t>sla95915</t>
  </si>
  <si>
    <t>sla95931</t>
  </si>
  <si>
    <t>sla87555</t>
  </si>
  <si>
    <t>extern.lemanski_hartmut1@allianz.de</t>
  </si>
  <si>
    <t>;GPK-D-IT-DBM@ALLIANZ.DE;fabian.funk@allianz.de;extern.lemanski_hartmut1@allianz.de;</t>
  </si>
  <si>
    <t>sla90546</t>
  </si>
  <si>
    <t>sla90545</t>
  </si>
  <si>
    <t>sla81181</t>
  </si>
  <si>
    <t>sla81180</t>
  </si>
  <si>
    <t>slb22969</t>
  </si>
  <si>
    <t>sla98440</t>
  </si>
  <si>
    <t>sla98439</t>
  </si>
  <si>
    <t>sla98435</t>
  </si>
  <si>
    <t>sla97541</t>
  </si>
  <si>
    <t>sla97539</t>
  </si>
  <si>
    <t>sla90543</t>
  </si>
  <si>
    <t>sla97540</t>
  </si>
  <si>
    <t>sla97538</t>
  </si>
  <si>
    <t>slb22736</t>
  </si>
  <si>
    <t>slb21453</t>
  </si>
  <si>
    <t>slb22605</t>
  </si>
  <si>
    <t>sla80740</t>
  </si>
  <si>
    <t>python symbolik link can have issues after patch</t>
  </si>
  <si>
    <t>Divya.Lal@allianz.com;servicedelivery-oracle@allianz.co.uk;ukmiddlewaremailbox@allianz.co.uk;itoperations-middleware@allianz.co.uk;azukpatchingvulnerability@allianz.co.uk</t>
  </si>
  <si>
    <t>;Divya.Lal@allianz.com;;servicedelivery-oracle@allianz.co.uk;;ukmiddlewaremailbox@allianz.co.uk;;itoperations-middleware@allianz.co.uk;;azukpatchingvulnerability@allianz.co.uk;;kenneth.fink@allianz.co.uk;configurationmanagement@allianz.co.uk;</t>
  </si>
  <si>
    <t>sla96998</t>
  </si>
  <si>
    <t>sla96991</t>
  </si>
  <si>
    <t>sla86760</t>
  </si>
  <si>
    <t>CPI-BIBD-AZT-IN@allianz.com</t>
  </si>
  <si>
    <t>;PAAS-MSTR-OPERATIONS@ALLIANZ.de;shubham.jain@allianz.de;CPI-BIBD-AZT-IN@allianz.com;dhanujay.nallabati1@allianz.de;</t>
  </si>
  <si>
    <t>sla86758</t>
  </si>
  <si>
    <t>sla86765</t>
  </si>
  <si>
    <t>sla86764</t>
  </si>
  <si>
    <t>sla86762</t>
  </si>
  <si>
    <t>sla86171</t>
  </si>
  <si>
    <t>sla86170</t>
  </si>
  <si>
    <t>sla86165</t>
  </si>
  <si>
    <t>sla85474</t>
  </si>
  <si>
    <t>sla85472</t>
  </si>
  <si>
    <t>sla81272</t>
  </si>
  <si>
    <t>V.IBM.EU.SCCD.IRO</t>
  </si>
  <si>
    <t>christian.kueppers@kyndryl.com</t>
  </si>
  <si>
    <t>Sonu Rekhasaikumar</t>
  </si>
  <si>
    <t>sonu.rekhasaikumar@allianz.de</t>
  </si>
  <si>
    <t>;DRteam@kyndryl.com;christian.kaeser@allianz.de;christian.kueppers@kyndryl.com;sonu.rekhasaikumar@allianz.de;APAC-CONFIGURATIONMANAGEMENT@allianz.com;</t>
  </si>
  <si>
    <t>sla81270</t>
  </si>
  <si>
    <t>sla81242</t>
  </si>
  <si>
    <t>sla81271</t>
  </si>
  <si>
    <t>sla81241</t>
  </si>
  <si>
    <t>sla81243</t>
  </si>
  <si>
    <t>sla81240</t>
  </si>
  <si>
    <t>sla81711</t>
  </si>
  <si>
    <t>;DRteam@kyndryl.com;christian.kaeser@allianz.de;christian.kueppers@kyndryl.com;sonu.rekhasaikumar@allianz.de;allianztechnology.iro-operations@allianz.com;</t>
  </si>
  <si>
    <t>sla81710</t>
  </si>
  <si>
    <t>sla81709</t>
  </si>
  <si>
    <t>sla94911</t>
  </si>
  <si>
    <t>A.IT.IT.SRF.CMP.ABFA</t>
  </si>
  <si>
    <t>GIUSEPPE ESPOSITO</t>
  </si>
  <si>
    <t>;cdc.datacenter-services-requestmgmt@allianz.com;giuseppe.esposito@allianzbank.it;</t>
  </si>
  <si>
    <t>sla16091</t>
  </si>
  <si>
    <t>sla94322</t>
  </si>
  <si>
    <t>sla80892</t>
  </si>
  <si>
    <t>sla80890</t>
  </si>
  <si>
    <t>sla80872</t>
  </si>
  <si>
    <t>sla31791</t>
  </si>
  <si>
    <t>;AMOS_Incident_Italy_list@allianz.it;AMOS_ITA_LINUX@allianz.it;Giorgio.Conti@allianz.it;AMOS_Incident_Italy_list@allianz.it;AMOS_ITA_LINUX@allianz.it;linux.operations@allianz.com;</t>
  </si>
  <si>
    <t>sla30803</t>
  </si>
  <si>
    <t>sla94445</t>
  </si>
  <si>
    <t>sla94343</t>
  </si>
  <si>
    <t>sla81849</t>
  </si>
  <si>
    <t>sla30679</t>
  </si>
  <si>
    <t>sla94329</t>
  </si>
  <si>
    <t>sla81225</t>
  </si>
  <si>
    <t>sla81195</t>
  </si>
  <si>
    <t>sla80871</t>
  </si>
  <si>
    <t>sla80870</t>
  </si>
  <si>
    <t>sla80868</t>
  </si>
  <si>
    <t>sla80859</t>
  </si>
  <si>
    <t>sla30680</t>
  </si>
  <si>
    <t>sla27280</t>
  </si>
  <si>
    <t>sla27264</t>
  </si>
  <si>
    <t>sla26999</t>
  </si>
  <si>
    <t>sla22626</t>
  </si>
  <si>
    <t>sla19323</t>
  </si>
  <si>
    <t>sla19322</t>
  </si>
  <si>
    <t>sla19318</t>
  </si>
  <si>
    <t>sla19317</t>
  </si>
  <si>
    <t>sla19314</t>
  </si>
  <si>
    <t>sla14996</t>
  </si>
  <si>
    <t>sla14657</t>
  </si>
  <si>
    <t>sla14655</t>
  </si>
  <si>
    <t>sla14651</t>
  </si>
  <si>
    <t>sla14649</t>
  </si>
  <si>
    <t>sla14645</t>
  </si>
  <si>
    <t>sla14198</t>
  </si>
  <si>
    <t>sla81149</t>
  </si>
  <si>
    <t>sla81163</t>
  </si>
  <si>
    <t>sla26971</t>
  </si>
  <si>
    <t>sla94328</t>
  </si>
  <si>
    <t>sla81847</t>
  </si>
  <si>
    <t>sla81193</t>
  </si>
  <si>
    <t>sla81150</t>
  </si>
  <si>
    <t>sla81145</t>
  </si>
  <si>
    <t>sla80860</t>
  </si>
  <si>
    <t>sla80854</t>
  </si>
  <si>
    <t>sla30802</t>
  </si>
  <si>
    <t>sla26324</t>
  </si>
  <si>
    <t>sla26043</t>
  </si>
  <si>
    <t>sla25991</t>
  </si>
  <si>
    <t>sla22491</t>
  </si>
  <si>
    <t>sla21050</t>
  </si>
  <si>
    <t>sla19305</t>
  </si>
  <si>
    <t>sla18220</t>
  </si>
  <si>
    <t>sla18213</t>
  </si>
  <si>
    <t>sla14654</t>
  </si>
  <si>
    <t>sla14650</t>
  </si>
  <si>
    <t>sla14643</t>
  </si>
  <si>
    <t>sla13483</t>
  </si>
  <si>
    <t>sla13476</t>
  </si>
  <si>
    <t>sla30687</t>
  </si>
  <si>
    <t>sla26970</t>
  </si>
  <si>
    <t>sla90943</t>
  </si>
  <si>
    <t>;AMOS_Incident_Italy_list@allianz.it;AMOS_ITA_LINUX@allianz.it;AMOS_Incident_Italy_list@allianz.it;AMOS_ITA_LINUX@allianz.it;Giorgio.Conti@allianz.it;</t>
  </si>
  <si>
    <t>sla15150</t>
  </si>
  <si>
    <t>A.TEC.IT.DCS.FT-SCHEDULING</t>
  </si>
  <si>
    <t>;AMOS_Incident_Italy_list@allianz.it;AMOS_ITA_FT_Scheduling@allianz.it;Michele.Tarricone@allianz.it;AMOS_Incident_Italy_list@allianz.it;AMOS_ITA_FT_Scheduling@allianz.it;</t>
  </si>
  <si>
    <t>sla80778</t>
  </si>
  <si>
    <t>;ecmops@allianz.com;oliver.el_toukhy@allianz.de;AIN-ITOPS-L1DESK@allianz.com;parikshit.roy@allianz.de;APAC-CONFIGURATIONMANAGEMENT@allianz.com;</t>
  </si>
  <si>
    <t>sla27889</t>
  </si>
  <si>
    <t>sla80801</t>
  </si>
  <si>
    <t>;ecmops@allianz.com;oliver.el_toukhy@allianz.de;AIN-ITOPS-L1DESK@allianz.com;parikshit.roy@allianz.de;agcs-infra-cmdb@allianz.com;</t>
  </si>
  <si>
    <t>sla80800</t>
  </si>
  <si>
    <t>sla80799</t>
  </si>
  <si>
    <t>sla80798</t>
  </si>
  <si>
    <t>sla80327</t>
  </si>
  <si>
    <t>sla80326</t>
  </si>
  <si>
    <t>sla80325</t>
  </si>
  <si>
    <t>sla80324</t>
  </si>
  <si>
    <t>sla80269</t>
  </si>
  <si>
    <t>;ecmops@allianz.com;goran.jovanovic@allianz.de;AIN-ITOPS-L1DESK@allianz.com;parikshit.roy@allianz.de;APAC-CONFIGURATIONMANAGEMENT@allianz.com;</t>
  </si>
  <si>
    <t>sla80268</t>
  </si>
  <si>
    <t>sla98273</t>
  </si>
  <si>
    <t>A.TEC.DE.CPI.PMS.MIGRATION.SACH</t>
  </si>
  <si>
    <t>ABS-SACH-MIGRATION-LEITSTELLE@allianz.de</t>
  </si>
  <si>
    <t>Ulrich Berg</t>
  </si>
  <si>
    <t>;abs-sach-migration-leitstelle@allianz.de;extern.berg_ulrich1@allianz.de;IS.RUSHALLE@ALLIANZ.DE;</t>
  </si>
  <si>
    <t>sla91418</t>
  </si>
  <si>
    <t>sla27566</t>
  </si>
  <si>
    <t>sla29453</t>
  </si>
  <si>
    <t>sla29452</t>
  </si>
  <si>
    <t>Hiday Shaik</t>
  </si>
  <si>
    <t>HIDAYATHULLA.SHAIK@ALLIANZ.COM</t>
  </si>
  <si>
    <t>;FIREWALL-TEAM@ALLIANZ.DE;AGN-CPI.Operations@allianz.com;stefan.kling@allianz.de;FIREWALL-TEAM@ALLIANZ.DE;AGN-CPI.Operations@allianz.com;HIDAYATHULLA.SHAIK@ALLIANZ.COM;</t>
  </si>
  <si>
    <t>sla22179</t>
  </si>
  <si>
    <t>Robby Lehmann</t>
  </si>
  <si>
    <t>;FIREWALL-TEAM@ALLIANZ.DE;AGN-CPI.Operations@allianz.com;ROBBY.LEHMANN@ALLIANZ.DE;FIREWALL-TEAM@ALLIANZ.DE;AGN-CPI.Operations@allianz.com;</t>
  </si>
  <si>
    <t>sla22178</t>
  </si>
  <si>
    <t>sla78803</t>
  </si>
  <si>
    <t>Robin Joseph</t>
  </si>
  <si>
    <t>;vmware.operations@allianz.com; apac.tss.virtualization@allianz.com;ROBIN.JOSEPH@ALLIANZ.COM;vmware.operations@allianz.com; apac.tss.virtualization@allianz.com;robin.joseph@allianz.com;AllianzTechnology.UnixServerService@allianz.com;AllianzTechnology.WindowsServerService@allianz.com;AllianzTechnology.iSeriesServerService@allianz.com;</t>
  </si>
  <si>
    <t>slb24916</t>
  </si>
  <si>
    <t>slb24915</t>
  </si>
  <si>
    <t>sla86892</t>
  </si>
  <si>
    <t>AZTEC.WEB.03-ONEMARKETING</t>
  </si>
  <si>
    <t>;onemarketing.operations@allianz.com;volker.janetzky@allianz.de;UNNIKRISHNAN.NARAYANAN@ALLIANZ.COM;</t>
  </si>
  <si>
    <t>sla89338</t>
  </si>
  <si>
    <t>A.TEC.FR.ITSM.PROD_N3_CDS_PERFORMANCE</t>
  </si>
  <si>
    <t>Mickael AIKPA</t>
  </si>
  <si>
    <t>;thierry.merigou@allianz.com;vincent.renaudeau@allianz.com;xavier.picot@allianz.com;cds.performance.allianz@tenedis.fr;externe.mickael.aikpa_2@allianz.fr;dsicmdb@allianz.fr;</t>
  </si>
  <si>
    <t>sla89336</t>
  </si>
  <si>
    <t>slb21552</t>
  </si>
  <si>
    <t>A.TEC.DE.CPI.IAM.GD-INFRASTRUCTURE</t>
  </si>
  <si>
    <t>;SURESH.HAMAL@ALLIANZ.COM;GD-SUPPORT@ALLIANZ.DE;</t>
  </si>
  <si>
    <t>sla80575</t>
  </si>
  <si>
    <t>A.TEC.DE.APPL.A.TEC.DE.APPL.IVT3-SERVICES</t>
  </si>
  <si>
    <t>Dilan Canpolat</t>
  </si>
  <si>
    <t>;stanislav.stoev@allianz.de;stanislav.stoev@allianz.de;IVT3-Services@allianz.de;dilan.canpolat@allianz.de;APAC-CONFIGURATIONMANAGEMENT@allianz.com;</t>
  </si>
  <si>
    <t>sla30049</t>
  </si>
  <si>
    <t>sla80303</t>
  </si>
  <si>
    <t>sla80302</t>
  </si>
  <si>
    <t>sla80117</t>
  </si>
  <si>
    <t>sla80790</t>
  </si>
  <si>
    <t>slb24616</t>
  </si>
  <si>
    <t>slb24613</t>
  </si>
  <si>
    <t>slb22745</t>
  </si>
  <si>
    <t>slb22731</t>
  </si>
  <si>
    <t>slb20846</t>
  </si>
  <si>
    <t>sla87252</t>
  </si>
  <si>
    <t>sla80789</t>
  </si>
  <si>
    <t>sla87820</t>
  </si>
  <si>
    <t>A.ZSE.DE.INC.SEC-FOUNDATIONS</t>
  </si>
  <si>
    <t>Vasileios Mitrousis</t>
  </si>
  <si>
    <t>;securityfoundations@allianz.com;vasileios.mitrousis@allianz.com;</t>
  </si>
  <si>
    <t>sla87816</t>
  </si>
  <si>
    <t>sla80912</t>
  </si>
  <si>
    <t>;securityfoundations@allianz.com;vasileios.mitrousis@allianz.com;APAC-CONFIGURATIONMANAGEMENT@allianz.com;</t>
  </si>
  <si>
    <t>sla80911</t>
  </si>
  <si>
    <t>sla26439</t>
  </si>
  <si>
    <t>sla26438</t>
  </si>
  <si>
    <t>sla31153</t>
  </si>
  <si>
    <t>Martin Nau</t>
  </si>
  <si>
    <t>;secure-filetransfer-lite@allianz.com; FILETRANSFER@ALLIANZ.DE;adam.ziemianski@kyndryl.com;secure-filetransfer-lite@allianz.com; FILETRANSFER@ALLIANZ.DE;adam.ziemianski@kyndryl.com; jacklin.handall@kyndryl.com;MARTIN.NAU@ALLIANZ.DE;</t>
  </si>
  <si>
    <t>sla31150</t>
  </si>
  <si>
    <t>sla31148</t>
  </si>
  <si>
    <t>sla31147</t>
  </si>
  <si>
    <t>sla80395</t>
  </si>
  <si>
    <t>sla31149</t>
  </si>
  <si>
    <t>sla31146</t>
  </si>
  <si>
    <t>sla31145</t>
  </si>
  <si>
    <t>sla80394</t>
  </si>
  <si>
    <t>sla86125</t>
  </si>
  <si>
    <t>sla86164</t>
  </si>
  <si>
    <t>sla86124</t>
  </si>
  <si>
    <t>sla86128</t>
  </si>
  <si>
    <t>sla86469</t>
  </si>
  <si>
    <t>sla86467</t>
  </si>
  <si>
    <t>sla86166</t>
  </si>
  <si>
    <t>sla92659</t>
  </si>
  <si>
    <t>A.V.DE.SOPS.DATA4YOU-ADMIN</t>
  </si>
  <si>
    <t>Zoltan-Andreas Doboczky</t>
  </si>
  <si>
    <t>;s-cdo-data4you-admin@allianz.de;zoltan-andreas.doboczky@allianz.com;</t>
  </si>
  <si>
    <t>sla92658</t>
  </si>
  <si>
    <t>sla81674</t>
  </si>
  <si>
    <t>sla93869</t>
  </si>
  <si>
    <t>PD27 on Feb, May,Aug, Nov</t>
  </si>
  <si>
    <t>sla93878</t>
  </si>
  <si>
    <t>PD26 on Feb, May,Aug, Nov</t>
  </si>
  <si>
    <t>sla93870</t>
  </si>
  <si>
    <t>sla80821</t>
  </si>
  <si>
    <t>;SAVITEAM@ALLIANZ.DE;marco.kube@allianz.de;cdc.datacenter-services-requestmgmt@allianz.com;APAC-CONFIGURATIONMANAGEMENT@allianz.com;</t>
  </si>
  <si>
    <t>sla87044</t>
  </si>
  <si>
    <t>Please check httpd,git,zlib</t>
  </si>
  <si>
    <t>A.TEC.GLOB.GP.HRTC.ORA</t>
  </si>
  <si>
    <t>Stephan Wocher</t>
  </si>
  <si>
    <t>;RISKSUPPORT@allianz.com;stephan.wocher@allianz.com;</t>
  </si>
  <si>
    <t>slb21121</t>
  </si>
  <si>
    <t>sla82681</t>
  </si>
  <si>
    <t>sla29292</t>
  </si>
  <si>
    <t>Allianz Partners - Germany</t>
  </si>
  <si>
    <t>A.PART.TH.CPI.ONSITE_ASIA</t>
  </si>
  <si>
    <t>;REGIONAL.IT.ASIA.GSSD@ALLIANZ-ASSISTANCE.COM;odc.server.team@allianz-assistance.com;REGIONAL.IT.ASIA.GSSD@ALLIANZ-ASSISTANCE.COM;odc.server.team@allianz-assistance.com;lalapohn.tantiwong@allianz.com;AllianzTechnology.TH-MEWv2@allianz.com;</t>
  </si>
  <si>
    <t>sla99304</t>
  </si>
  <si>
    <t>A.TEC.GLOB.SRF.CMP.CAP</t>
  </si>
  <si>
    <t>Reghu Mohan</t>
  </si>
  <si>
    <t>;REGHU.MOHAN1@ALLIANZ.COM;NITHIN.SURESH1@ALLIANZ.COM;REGHU.MOHAN1@ALLIANZ.COM ;nithin.suresh1@allianz.com;krishna.p-p@allianz.com;a-ain-ifs-cognitive_automation-pune@allianz.com;</t>
  </si>
  <si>
    <t>sla99302</t>
  </si>
  <si>
    <t>sla99301</t>
  </si>
  <si>
    <t>slb22531</t>
  </si>
  <si>
    <t>sla15632</t>
  </si>
  <si>
    <t>sla70251</t>
  </si>
  <si>
    <t>Andre Woker</t>
  </si>
  <si>
    <t>;vmware.operations@allianz.com; apac.tss.virtualization@allianz.com;andre.woker@allianz.de;vmware.operations@allianz.com; apac.tss.virtualization@allianz.com;ABS2LINUX@allianz.com;</t>
  </si>
  <si>
    <t>sla80504</t>
  </si>
  <si>
    <t>Anass KOUFA</t>
  </si>
  <si>
    <t>;philippe.marcq@allianz.fr;frederic.barat@allianz.fr;stephane.harmant@allianz.fr;stephane.harmant@al;farouk.aissaoui@allianz.com;philippe.marcq@allianz.com;frederic.barat@allianz.com;mohammed.bellamri@allianz.com;externe.anass.koufa@allianz.fr;philippe.dassonville@allianz.com;dsicmdb@allianz.fr;</t>
  </si>
  <si>
    <t>sla80502</t>
  </si>
  <si>
    <t>sla80496</t>
  </si>
  <si>
    <t>sla94191</t>
  </si>
  <si>
    <t>Frederic ESSAIDI</t>
  </si>
  <si>
    <t>externe.frederic.essaidi@allianz.fr</t>
  </si>
  <si>
    <t>;philippe.marcq@allianz.fr;frederic.barat@allianz.fr;stephane.harmant@allianz.fr;farouk.aissaoui@allianz.com;philippe.marcq@allianz.com;frederic.barat@allianz.com;mohammed.bellamri@allianz.com;externe.anass.koufa@allianz.fr;philippe.dassonville@allianz.com;dsicmdb@allianz.fr;</t>
  </si>
  <si>
    <t>sla81810</t>
  </si>
  <si>
    <t>A.FR.FR.ITSM.PROD_N3_WEB</t>
  </si>
  <si>
    <t>Najim BELKADI</t>
  </si>
  <si>
    <t>;philippe.marcq@allianz.fr;frederic.barat@allianz.fr;stephane.harmant@allianz.fr;odrccw@allianz.fr;externe.najim.belkadi@allianz.fr;dsicmdb@allianz.fr;</t>
  </si>
  <si>
    <t>sla81797</t>
  </si>
  <si>
    <t>Alberto MORILLAS</t>
  </si>
  <si>
    <t>;philippe.marcq@allianz.fr;frederic.barat@allianz.fr;stephane.harmant@allianz.fr;odrccw@allianz.fr;externe.alberto.morillas_1@allianz.fr;dsicmdb@allianz.fr;</t>
  </si>
  <si>
    <t>sla80366</t>
  </si>
  <si>
    <t>sla93830</t>
  </si>
  <si>
    <t>A.GR.GR.SRF.CMP</t>
  </si>
  <si>
    <t>Petros Vamvakaris</t>
  </si>
  <si>
    <t>;petros.vamvakaris@allianz.gr;petros.vamvakaris@allianz.gr;ServiceNow-ITInfrastructure@allianz.gr;</t>
  </si>
  <si>
    <t>slb24178</t>
  </si>
  <si>
    <t>A.TEC.GLOB.SRF.CMP.SPURT</t>
  </si>
  <si>
    <t>Jan Helbig</t>
  </si>
  <si>
    <t>;petra.neumann@allianz.de;jan.helbig@allianz.de;SPURT@ALLIANZ.DE;</t>
  </si>
  <si>
    <t>slb23735</t>
  </si>
  <si>
    <t>;PAAS-MSTR-OPERATIONS@ALLIANZ.de;shubham.jain@allianz.de;</t>
  </si>
  <si>
    <t>slb23734</t>
  </si>
  <si>
    <t>slb23730</t>
  </si>
  <si>
    <t>slb23729</t>
  </si>
  <si>
    <t>slb23728</t>
  </si>
  <si>
    <t>slb23726</t>
  </si>
  <si>
    <t>slb23187</t>
  </si>
  <si>
    <t>slb22395</t>
  </si>
  <si>
    <t>slb25186</t>
  </si>
  <si>
    <t>;PAAS-MSTR-OPERATIONS@ALLIANZ.de;dhanujay.nallabati1@allianz.de;</t>
  </si>
  <si>
    <t>slb25185</t>
  </si>
  <si>
    <t>slb25182</t>
  </si>
  <si>
    <t>sla80631</t>
  </si>
  <si>
    <t>sla80630</t>
  </si>
  <si>
    <t>sla80633</t>
  </si>
  <si>
    <t>sla80632</t>
  </si>
  <si>
    <t>sla94296</t>
  </si>
  <si>
    <t>A.FR.FR.ITSM.PROD_N3_DBA</t>
  </si>
  <si>
    <t>FREDERIC BARAT</t>
  </si>
  <si>
    <t>;olivier.delicata_2@allianz.fr;boua.somharath@allianz.fr; externe.jean_marc.blaise@allianz.fr;olivier.delicata_2@allianz.fr;boua.somharath@allianz.fr; externe.jean_marc.blaise@allianz.fr;patrice.boisdur_2@allianz.fr;externe.philippe.boissiere@allianz.fr;herve.safran@allianz.fr;externe.emmanuel.schirlin@allianz.fr;externe.paul.khauv@allianz.fr; frederic.barat@allianz.com;frederic.barat@allianz.fr;herve.safran@allianz.com;patrice.boisdur@allianz.com;boua.somharath@allianz.com;dsicmdb@allianz.fr;</t>
  </si>
  <si>
    <t>sla81706</t>
  </si>
  <si>
    <t>sla92286</t>
  </si>
  <si>
    <t>;olivier.delicata_2@allianz.fr;boua.somharath@allianz.fr; externe.jean_marc.blaise@allianz.fr;olivier.delicata_2@allianz.fr;boua.somharath@allianz.fr; externe.jean_marc.blaise@allianz.fr;patrice.boisdur_2@allianz.fr;externe.philippe.boissiere@allianz.fr;herve.safran@allianz.fr;externe.emmanuel.schirlin@allianz.fr;externe.paul.khauv@allianz.fr; frederic.barat@allianz.com;frederic.barat@allianz.fr;herve.safran@allianz.com;patrice.boisdur@allianz.com;boua.somharath@allianz.com;</t>
  </si>
  <si>
    <t>sla80842</t>
  </si>
  <si>
    <t>sla92918</t>
  </si>
  <si>
    <t>sla92773</t>
  </si>
  <si>
    <t>sla80228</t>
  </si>
  <si>
    <t>;odrccw@allianz.fr;externe.najim.belkadi@allianz.fr;dsicmdb@allianz.fr;</t>
  </si>
  <si>
    <t>sla15577</t>
  </si>
  <si>
    <t>La Courneuve 1-3 Rue Râteau E2 - POD1 B</t>
  </si>
  <si>
    <t>;mo.it.helpdesk@allianz.com;samir.ifzarne@allianz.com;A.AFR.MA.IT.INFRASTRECTURE@allianz.com;</t>
  </si>
  <si>
    <t>sla15576</t>
  </si>
  <si>
    <t>sla14964</t>
  </si>
  <si>
    <t>sla14963</t>
  </si>
  <si>
    <t>sla13987</t>
  </si>
  <si>
    <t>sla13914</t>
  </si>
  <si>
    <t>sla13912</t>
  </si>
  <si>
    <t>sla13877</t>
  </si>
  <si>
    <t>sla13837</t>
  </si>
  <si>
    <t>sla13836</t>
  </si>
  <si>
    <t>sla13829</t>
  </si>
  <si>
    <t>sla13828</t>
  </si>
  <si>
    <t>sla13827</t>
  </si>
  <si>
    <t>sla12808</t>
  </si>
  <si>
    <t>;mo.it.helpdesk@allianz.com;rachid.bensafir@allianz.com;</t>
  </si>
  <si>
    <t>slb24960</t>
  </si>
  <si>
    <t>Lenin Dasan</t>
  </si>
  <si>
    <t>;middleware.operations@allianz.com;lenin.dasan@allianz.com;</t>
  </si>
  <si>
    <t>slb24799</t>
  </si>
  <si>
    <t>slb24800</t>
  </si>
  <si>
    <t>slb24956</t>
  </si>
  <si>
    <t>slb25148</t>
  </si>
  <si>
    <t>slb25309</t>
  </si>
  <si>
    <t>slb24963</t>
  </si>
  <si>
    <t>slb24795</t>
  </si>
  <si>
    <t>slb25311</t>
  </si>
  <si>
    <t>slb24969</t>
  </si>
  <si>
    <t>slb24959</t>
  </si>
  <si>
    <t>slb25301</t>
  </si>
  <si>
    <t>slb25147</t>
  </si>
  <si>
    <t>slb24785</t>
  </si>
  <si>
    <t>slb25310</t>
  </si>
  <si>
    <t>slb24961</t>
  </si>
  <si>
    <t>slb24784</t>
  </si>
  <si>
    <t>slb24962</t>
  </si>
  <si>
    <t>slb24957</t>
  </si>
  <si>
    <t>slb24794</t>
  </si>
  <si>
    <t>slb24869</t>
  </si>
  <si>
    <t>A.TEC.GLOB.SRF.CMP.APPSRV</t>
  </si>
  <si>
    <t>Abin Abraham</t>
  </si>
  <si>
    <t>;middleware.operations@allianz.com;abin.abraham@allianz.de;</t>
  </si>
  <si>
    <t>sla31152</t>
  </si>
  <si>
    <t>sla31814</t>
  </si>
  <si>
    <t>A.TEC.GLOB.CPI.IAM.PKI</t>
  </si>
  <si>
    <t>Sinu Joseph</t>
  </si>
  <si>
    <t>;PKI-SUPPORT@ALLIANZ.DE;SINU.JOSEPH@ALLIANZ.COM;ELDHOSE.KURIAKOSE@ALLIANZ.COM;AJIL.PANNIYANKARA-MADH;PKI-SUPPORT@ALLIANZ.DE;SINU.JOSEPH@ALLIANZ.COM;ELDHOSE.KURIAKOSE@ALLIANZ.COM;AJIL.PANNIYANKARA-MADHAVAN@ALLIANZ.COM;arun.prasad1@allianz.com;jojin.alex@allianz.com;vivek.viswanath@allianz.com;aniket.rangari@allianz.com;sinu.joseph@allianz.com;</t>
  </si>
  <si>
    <t>sla31797</t>
  </si>
  <si>
    <t>;PKI-SUPPORT@ALLIANZ.DE;SINU.JOSEPH@ALLIANZ.COM;ELDHOSE.KURIAKOSE@ALLIANZ.COM;AJIL.PANNIYANKARA-MADHAVAN@ALLIANZ.COM;arun.prasad1@allianz.com;jojin.alex@allianz.com;vivek.viswanath@allianz.com;aniket.rangari@allianz.com;PKI-SUPPORT@ALLIANZ.DE;SINU.JOSEPH@ALLIANZ.COM;ELDHOSE.KURIAKOSE@ALLIANZ.COM;AJIL.PANNIYANKARA-MADHAVAN@ALLIANZ.COM;arun.prasad1@allianz.com;jojin.alex@allianz.com;vivek.viswanath@allianz.com;aniket.rangari@allianz.com;sinu.joseph@allianz.com;</t>
  </si>
  <si>
    <t>sla20490</t>
  </si>
  <si>
    <t>AZTEC.CES.02.PKI</t>
  </si>
  <si>
    <t>;PKI-SUPPORT@ALLIANZ.DE;SINU.JOSEPH@ALLIANZ.COM;ELDHOSE.KURIAKOSE@ALLIANZ.COM;AJIL.PANNIYANKARA-MADH;PKI-SUPPORT@ALLIANZ.DE;SINU.JOSEPH@ALLIANZ.COM;ELDHOSE.KURIAKOSE@ALLIANZ.COM;AJIL.PANNIYANKARA-MADHAVAN@ALLIANZ.COM;arun.prasad1@allianz.com;jojin.alex@allianz.com;vivek.viswanath@allianz.com;aniket.rangari@allianz.com;sinu.joseph@allianz.com;linux.operations@allianz.com;</t>
  </si>
  <si>
    <t>sla21229</t>
  </si>
  <si>
    <t>;PKI-SUPPORT@ALLIANZ.DE;SINU.JOSEPH@ALLIANZ.COM;ELDHOSE.KURIAKOSE@ALLIANZ.COM;AJIL.PANNIYANKARA-MADH;PKI-SUPPORT@ALLIANZ.DE;SINU.JOSEPH@ALLIANZ.COM;ELDHOSE.KURIAKOSE@ALLIANZ.COM;AJIL.PANNIYANKARA-MADHAVAN@ALLIANZ.COM;arun.prasad1@allianz.com;jojin.alex@allianz.com;vivek.viswanath@allianz.com;aniket.rangari@allianz.com;</t>
  </si>
  <si>
    <t>sla20799</t>
  </si>
  <si>
    <t>sla31813</t>
  </si>
  <si>
    <t>sla31796</t>
  </si>
  <si>
    <t>sla20372</t>
  </si>
  <si>
    <t>slb22278</t>
  </si>
  <si>
    <t>slb22270</t>
  </si>
  <si>
    <t>slb22269</t>
  </si>
  <si>
    <t>slb22268</t>
  </si>
  <si>
    <t>slb21683</t>
  </si>
  <si>
    <t>slb21682</t>
  </si>
  <si>
    <t>sla99361</t>
  </si>
  <si>
    <t>AZTEC.DCS.05.MF</t>
  </si>
  <si>
    <t>Christin Paschke</t>
  </si>
  <si>
    <t>;MF.Service@allianz.com;christin.paschke@allianz.de;</t>
  </si>
  <si>
    <t>slb25380</t>
  </si>
  <si>
    <t>A.ZD.DE.SRF.CMP.DLITINFRA</t>
  </si>
  <si>
    <t>Markus Kleinmann</t>
  </si>
  <si>
    <t>;markus.kleinmann@allianz.de;markus.kleinmann@allianz.de;d-it-bpe1-d3@allianz.de;</t>
  </si>
  <si>
    <t>slb25379</t>
  </si>
  <si>
    <t>slb25184</t>
  </si>
  <si>
    <t>sla87024</t>
  </si>
  <si>
    <t>sla86957</t>
  </si>
  <si>
    <t>sla86687</t>
  </si>
  <si>
    <t>sla97128</t>
  </si>
  <si>
    <t>;LINUX-OPS@allianz.at;wolfgang.eliasch@allianz.at;applicationservices-india@allianz.at;Bernhard.Krasselt@allianz.at;</t>
  </si>
  <si>
    <t>sla87023</t>
  </si>
  <si>
    <t>sla86688</t>
  </si>
  <si>
    <t>sla98062</t>
  </si>
  <si>
    <t>sla88570</t>
  </si>
  <si>
    <t>sla98061</t>
  </si>
  <si>
    <t>slb24391</t>
  </si>
  <si>
    <t>;linux-ops@allianz.at;thomas.wasinger@allianz.at;LINUX-OPS@allianz.at;Bernd.Wagensonner@allianz.at;</t>
  </si>
  <si>
    <t>slb23042</t>
  </si>
  <si>
    <t>;LINUX-OPS@allianz.at;elt@allianz.at;Bernhard.Krasselt@allianz.at;</t>
  </si>
  <si>
    <t>slb23041</t>
  </si>
  <si>
    <t>sla97638</t>
  </si>
  <si>
    <t>A.FR.FR.ITSM.CRM_PTF_AEC</t>
  </si>
  <si>
    <t>ERIC LEMESRE</t>
  </si>
  <si>
    <t>;LEMESER@allianz.fr;eric.lemesre@allianz.fr;dsicmdb@allianz.fr;</t>
  </si>
  <si>
    <t>sla31315</t>
  </si>
  <si>
    <t>;mo.it.helpdesk@allianz.com;samir.ifzarne@allianz.com;rachid.bensafir@allianz.com;</t>
  </si>
  <si>
    <t>sla31314</t>
  </si>
  <si>
    <t>sla78819</t>
  </si>
  <si>
    <t>No sysconf, gpam</t>
  </si>
  <si>
    <t>;middleware.operations@allianz.com;abey.george1@allianz.com;lenin.dasan@allianz.com;AllianzTechnology.UnixServerService@allianz.com;AllianzTechnology.WindowsServerService@allianz.com;AllianzTechnology.iSeriesServerService@allianz.com;</t>
  </si>
  <si>
    <t>sla29214</t>
  </si>
  <si>
    <t>;middleware.operations@allianz.com;abey.george1@allianz.com;</t>
  </si>
  <si>
    <t>sla29213</t>
  </si>
  <si>
    <t>sla82675</t>
  </si>
  <si>
    <t>A.TEC.GLOB.SEC.AMS</t>
  </si>
  <si>
    <t>Naman Kumar Agrawal</t>
  </si>
  <si>
    <t>;illumio@allianz.com;naman.kumar-agrawal@allianz.com;dsicmdb@allianz.fr;</t>
  </si>
  <si>
    <t>sla25813</t>
  </si>
  <si>
    <t>;illumio@allianz.com;naman.kumar-agrawal@allianz.com;</t>
  </si>
  <si>
    <t>sla25812</t>
  </si>
  <si>
    <t>sla86496</t>
  </si>
  <si>
    <t>slb23969</t>
  </si>
  <si>
    <t>slb23964</t>
  </si>
  <si>
    <t>slb23956</t>
  </si>
  <si>
    <t>slb23983</t>
  </si>
  <si>
    <t>slb23966</t>
  </si>
  <si>
    <t>slb23965</t>
  </si>
  <si>
    <t>slb23963</t>
  </si>
  <si>
    <t>slb23962</t>
  </si>
  <si>
    <t>slb23961</t>
  </si>
  <si>
    <t>slb23960</t>
  </si>
  <si>
    <t>slb23959</t>
  </si>
  <si>
    <t>slb23958</t>
  </si>
  <si>
    <t>slb23955</t>
  </si>
  <si>
    <t>slb23924</t>
  </si>
  <si>
    <t>slb23881</t>
  </si>
  <si>
    <t>sla21297</t>
  </si>
  <si>
    <t>A.TEC.GLOB.SEC.SIEM</t>
  </si>
  <si>
    <t>Bernhard Bockholt</t>
  </si>
  <si>
    <t>;GPK-A-ARCSIGHT@ALLIANZ.DE;bernhard.bockholt@allianz.de;</t>
  </si>
  <si>
    <t>sla21333</t>
  </si>
  <si>
    <t>sla23312</t>
  </si>
  <si>
    <t>Gereon Volker</t>
  </si>
  <si>
    <t>;GPK-A-ARCSIGHT@ALLIANZ.DE;GEREON.VOLKER@ALLIANZ.DE;</t>
  </si>
  <si>
    <t>sla23323</t>
  </si>
  <si>
    <t>slb21582</t>
  </si>
  <si>
    <t>sla93037</t>
  </si>
  <si>
    <t>A.TEC.GLOB.DCCS.HDS.BACKUP_EU</t>
  </si>
  <si>
    <t>Martin Berger</t>
  </si>
  <si>
    <t>;hds_backup_operation_eu@allianz.com;muhamed.shabeer@allianz.com;martin.berger@allianz.com;</t>
  </si>
  <si>
    <t>sla97119</t>
  </si>
  <si>
    <t>slb24878</t>
  </si>
  <si>
    <t>;hds_backup_operation_eu@allianz.com;martin.berger@allianz.com;</t>
  </si>
  <si>
    <t>slb24457</t>
  </si>
  <si>
    <t>slb24051</t>
  </si>
  <si>
    <t>;hds_backup_operation_eu@allianz.com;martin.berger@allianz.com;linux.operations@allianz.com;</t>
  </si>
  <si>
    <t>slb24458</t>
  </si>
  <si>
    <t>sla82666</t>
  </si>
  <si>
    <t>A.TEC.GLOB.ITSM.APM-DYNAT</t>
  </si>
  <si>
    <t>Timo Hartmuth</t>
  </si>
  <si>
    <t>;HAIKO.SCHIECHEL@ALLIANZ.COM;carlos.robles@allianz.de;globalmonitoring@allianz.de;timo.hartmuth@allianz.de;linux.operations@allianz.com;</t>
  </si>
  <si>
    <t>sla82736</t>
  </si>
  <si>
    <t>sla82735</t>
  </si>
  <si>
    <t>slb22467</t>
  </si>
  <si>
    <t>A.TEC.GLOB.SRF.CMP.KVM</t>
  </si>
  <si>
    <t>Falk Hilpert</t>
  </si>
  <si>
    <t>;gpk-kolumbus-software@allianz.de;Falk.Hilpert@ALLIANZ.DE;donotuse@allianz.de;</t>
  </si>
  <si>
    <t>sla94325</t>
  </si>
  <si>
    <t>A.TEC.DE.CPI.ABS-KOLUMBUS</t>
  </si>
  <si>
    <t>;gpk-kolumbus-software@allianz.de;EXTERN.LEMANSKI_HARTMUT1@ALLIANZ.DE;falk.hilpert@allianz.de;gpk-kolumbus-software@allianz.de;EXTERN.LEMANSKI_HARTMUT1@ALLIANZ.DE;falk.hilpert@allianz.de;sandra.sailer@allianz.de;</t>
  </si>
  <si>
    <t>sla81273</t>
  </si>
  <si>
    <t>;gpk-kolumbus-software@allianz.de;EXTERN.LEMANSKI_HARTMUT1@ALLIANZ.DE;falk.hilpert@allianz.de;gpk-kolumbus-software@allianz.de;EXTERN.LEMANSKI_HARTMUT1@ALLIANZ.DE;falk.hilpert@allianz.de;sandra.sailer@allianz.de;APAC-CONFIGURATIONMANAGEMENT@allianz.com;</t>
  </si>
  <si>
    <t>slb24950</t>
  </si>
  <si>
    <t>A.TEC.GLOB.SRF.CMP.ABSIBMK</t>
  </si>
  <si>
    <t>Peter Wildermuth</t>
  </si>
  <si>
    <t>;GPK-IT04PLML1@allianz.de;peter.wildermuth@allianz.de;dbaas.pgsql.operations@allianz.com;</t>
  </si>
  <si>
    <t>slb20414</t>
  </si>
  <si>
    <t>A.TEC.DE.CPI.ABS-MIG-LEBEN</t>
  </si>
  <si>
    <t>Frank Schulze</t>
  </si>
  <si>
    <t>;gpk-d-migration-leben@allianz.de;frank.schulze@allianz.de;donotuse@allianz.de;</t>
  </si>
  <si>
    <t>sla91128</t>
  </si>
  <si>
    <t>sla99929</t>
  </si>
  <si>
    <t>sla99650</t>
  </si>
  <si>
    <t>sla99930</t>
  </si>
  <si>
    <t>sla25120</t>
  </si>
  <si>
    <t>A.TEC.GLOB.AGN.ISE-L1</t>
  </si>
  <si>
    <t>Stefano Fabbri</t>
  </si>
  <si>
    <t>;anoc@allianz.com;stefano.fabbri@allianz.de;FIREWALL-TEAM@ALLIANZ.DE;AGN-CPI.Operations@allianz.com;</t>
  </si>
  <si>
    <t>sla25396</t>
  </si>
  <si>
    <t>sla25397</t>
  </si>
  <si>
    <t>sla92417</t>
  </si>
  <si>
    <t>sla93851</t>
  </si>
  <si>
    <t>sla92418</t>
  </si>
  <si>
    <t>sla26362</t>
  </si>
  <si>
    <t>sla27574</t>
  </si>
  <si>
    <t>A.TEC.DE.SEC.SOAR</t>
  </si>
  <si>
    <t>Andrei Maslov</t>
  </si>
  <si>
    <t>;soar@allianz.de;andrei.maslov@allianz.de;</t>
  </si>
  <si>
    <t>sla28980</t>
  </si>
  <si>
    <t>sla29527</t>
  </si>
  <si>
    <t>sla29529</t>
  </si>
  <si>
    <t>sla29530</t>
  </si>
  <si>
    <t>sla29531</t>
  </si>
  <si>
    <t>sla29541</t>
  </si>
  <si>
    <t>sla29540</t>
  </si>
  <si>
    <t>sla29538</t>
  </si>
  <si>
    <t>sla30780</t>
  </si>
  <si>
    <t>sla30781</t>
  </si>
  <si>
    <t>slb25058</t>
  </si>
  <si>
    <t>slb25059</t>
  </si>
  <si>
    <t>slb25055</t>
  </si>
  <si>
    <t>slb25050</t>
  </si>
  <si>
    <t>sla80205</t>
  </si>
  <si>
    <t>;globalmonitoring@allianz.de;carlos.robles@allianz.de;timo.hartmuth@allianz.de;APAC-CONFIGURATIONMANAGEMENT@allianz.com;</t>
  </si>
  <si>
    <t>sla80204</t>
  </si>
  <si>
    <t>sla80203</t>
  </si>
  <si>
    <t>sla80202</t>
  </si>
  <si>
    <t>sla80267</t>
  </si>
  <si>
    <t>sla80223</t>
  </si>
  <si>
    <t>sla80222</t>
  </si>
  <si>
    <t>sla80103</t>
  </si>
  <si>
    <t>sla80102</t>
  </si>
  <si>
    <t>sla80101</t>
  </si>
  <si>
    <t>sla80100</t>
  </si>
  <si>
    <t>slb21934</t>
  </si>
  <si>
    <t>A.TEC.GLOB.SRF.CMP.CDC</t>
  </si>
  <si>
    <t>;GEREON.VOLKER@ALLIANZ.DE;bernhard.bockholt@allianz.de;</t>
  </si>
  <si>
    <t>sla81431</t>
  </si>
  <si>
    <t>A.FR.FR.ITSM.SQUAD_N3_INTEG_OTHER</t>
  </si>
  <si>
    <t>Hassanna CHEIKH</t>
  </si>
  <si>
    <t>externe.hassanna.cheikh@allianz.fr</t>
  </si>
  <si>
    <t>;fabrice.couzinet@allianz.fr; olivier.laliman@allianz.fr; externe.guillaume.dudek@allianz.fr;externe.taha.el_annid_2@allianz.fr; fabrice.couzinet@allianz.fr; olivier.laliman@allianz.fr; externe.guillaume.dudek@allianz.fr; dora.ngangue_mongory@allianz.fr; externe.jorge.barrio_moreno@allianz.fr; externe.reda.benkhouya@allianz.fr; externe.fatma.siagh@allianz.fr; externe.jaouad.skaita@allianz.fr; dora.ngangue-mongory@allianz.com;dsicmdb@allianz.fr;</t>
  </si>
  <si>
    <t>sla82660</t>
  </si>
  <si>
    <t>A.FR.FR.ITSM.PROD_N3_APPLICATIONS_AEC</t>
  </si>
  <si>
    <t>Joseph ATTIAS</t>
  </si>
  <si>
    <t>;externe.joseph.attias@allianz.fr; externe.hamid.abdary@allianz.fr;externe.emeric.petrisot@allianz.f;externe.joseph.attias@allianz.fr; externe.hamid.abdary@allianz.fr;externe.emeric.petrisot@allianz.fr;dsicmdb@allianz.fr;</t>
  </si>
  <si>
    <t>sla32289</t>
  </si>
  <si>
    <t>A.TEC.FR.ITSM.PROD_N2_FLUX</t>
  </si>
  <si>
    <t>Miguel Angel MUNIZ</t>
  </si>
  <si>
    <t>externe.miguel-angel.muniz@allianz.fr</t>
  </si>
  <si>
    <t>;externe.florian.caudron@allianz.fr;externe.christophe.haberschill@allianz.fr;externe.florian.caudron@allianz.fr;externe.christophe.haberschill@allianz.fr;externe.karima.bafouloulou@allianz.fr;externe.orestis.mourkoutas@allianz.fr;dsicmdb@allianz.fr;</t>
  </si>
  <si>
    <t>sla32288</t>
  </si>
  <si>
    <t>slb21890</t>
  </si>
  <si>
    <t>A.FR.FR.ITSM.IO_DATA</t>
  </si>
  <si>
    <t>Vidya LIMBAJEE</t>
  </si>
  <si>
    <t>;eric.moli_brallans@allianz.fr;externe.karunesh.bissonath@allianz.fr;externe.vidya.limbajee@allianz.;eric.moli_brallans@allianz.fr;externe.karunesh.bissonath@allianz.fr;externe.vidya.limbajee@allianz.fr;LETOURD@allianz.fr;ROHEMUN@allianz.fr;SOOBEN@allianz.fr;externe.dyland.appadoo@allianz.fr;externe.parvin.ramanah@allianz.fr;externe.nandita.bussawon@allianz.fr;BARTHES@allianz.fr;externe.adesh.koonjul@allianz.fr;externe.ridwan.sunthbocus@allianz.fr;dsicmdb@allianz.fr;</t>
  </si>
  <si>
    <t>slb21889</t>
  </si>
  <si>
    <t>qs83731</t>
  </si>
  <si>
    <t>need ALSO REGISTER OF THE AGENT</t>
  </si>
  <si>
    <t>Karunesh BISSONATH</t>
  </si>
  <si>
    <t>sla93619</t>
  </si>
  <si>
    <t>Jonathan L ETOURDI</t>
  </si>
  <si>
    <t>;eric.moli_brallans@allianz.fr;externe.karunesh.bissonath@allianz.fr;externe.vidya.limbajee@allianz.;eric.moli_brallans@allianz.fr;externe.karunesh.bissonath@allianz.fr;externe.vidya.limbajee@allianz.fr;LETOURD@allianz.fr;ROHEMUN@allianz.fr;SOOBEN@allianz.fr;externe.dyland.appadoo@allianz.fr;externe.parvin.ramanah@allianz.fr;externe.nandita.bussawon@allianz.fr;BARTHES@allianz.fr;externe.adesh.koonjul@allianz.fr;externe.ridwan.sunthbocus@allianz.fr;externe.jonathan.l-etourdi@allianz.fr;dsicmdb@allianz.fr;</t>
  </si>
  <si>
    <t>slb21583</t>
  </si>
  <si>
    <t>slb21752</t>
  </si>
  <si>
    <t>sla29533</t>
  </si>
  <si>
    <t>sla29534</t>
  </si>
  <si>
    <t>sla29537</t>
  </si>
  <si>
    <t>sla91241</t>
  </si>
  <si>
    <t>sla92557</t>
  </si>
  <si>
    <t>sla86992</t>
  </si>
  <si>
    <t>sla90127</t>
  </si>
  <si>
    <t>sla91976</t>
  </si>
  <si>
    <t>sla22517</t>
  </si>
  <si>
    <t>sla22516</t>
  </si>
  <si>
    <t>sla81050</t>
  </si>
  <si>
    <t>;ecmops@allianz.com;oliver.el_toukhy@allianz.de;parikshit.roy@allianz.de;APAC-CONFIGURATIONMANAGEMENT@allianz.com;</t>
  </si>
  <si>
    <t>sla93289</t>
  </si>
  <si>
    <t>A.FR.FR.ITSM.DCC.CMDB</t>
  </si>
  <si>
    <t>Amine TSOULI</t>
  </si>
  <si>
    <t>;dsicmdb@allianz.fr;externe.amine.tsouli_2@allianz.fr;</t>
  </si>
  <si>
    <t>sla80732</t>
  </si>
  <si>
    <t>;cryptmaster@allianz.com;peter.machens@allianz.de;</t>
  </si>
  <si>
    <t>sla90328</t>
  </si>
  <si>
    <t>AZD.IT-BVG1.D3-APZ/FW-L</t>
  </si>
  <si>
    <t>Severin Frank</t>
  </si>
  <si>
    <t>;d-it-bpe1-d3@allianz.de;claus.seibert@allianz.de;severin.frank@allianz.de;donotuse@allianz.de;</t>
  </si>
  <si>
    <t>sla90333</t>
  </si>
  <si>
    <t>sla90329</t>
  </si>
  <si>
    <t>sla89236</t>
  </si>
  <si>
    <t>Peter Machens</t>
  </si>
  <si>
    <t>slb20272</t>
  </si>
  <si>
    <t>sla81693</t>
  </si>
  <si>
    <t>A.TEC.GLOB.SEC.AVM</t>
  </si>
  <si>
    <t>Satyajit Purandare</t>
  </si>
  <si>
    <t>;avm@allianz.com;satyajit.purandare@allianz.com;</t>
  </si>
  <si>
    <t>slb20273</t>
  </si>
  <si>
    <t>sla29782</t>
  </si>
  <si>
    <t>sla31963</t>
  </si>
  <si>
    <t>;CPI.MNGT@ALLIANZ.GR;ITInfrastructure@allianz.gr;petros.vamvakaris@allianz.gr;CPI.MNGT@ALLIANZ.GR;ITInfrastructure@allianz.gr;ServiceNow-ITInfrastructure@allianz.gr;</t>
  </si>
  <si>
    <t>sla80904</t>
  </si>
  <si>
    <t>sla80818</t>
  </si>
  <si>
    <t>sla98629</t>
  </si>
  <si>
    <t>sla81694</t>
  </si>
  <si>
    <t>sla30500</t>
  </si>
  <si>
    <t>;CPI.MNGT@ALLIANZ.GR;ITInfrastructure@allianz.gr;Thomas.Vasilakos@allianz.gr;CPI.MNGT@ALLIANZ.GR;ITInfrastructure@allianz.gr;konstantinos.monios@allianz.gr;ServiceNow-ITInfrastructure@allianz.gr;</t>
  </si>
  <si>
    <t>sla30502</t>
  </si>
  <si>
    <t>sla30417</t>
  </si>
  <si>
    <t>sla25798</t>
  </si>
  <si>
    <t>;CDC-PAAS-ENGINEERING@allianz.com;thomas.fotiadis@allianz.de;debjith.sarkar@allianz.com;</t>
  </si>
  <si>
    <t>slb24824</t>
  </si>
  <si>
    <t>Paul KHAUV</t>
  </si>
  <si>
    <t>;cdc.request-fulfillment-support@allianz.com;externe.paul.khauv@allianz.fr;dsicmdb@allianz.fr;</t>
  </si>
  <si>
    <t>sla95498</t>
  </si>
  <si>
    <t>;cdc.request-fulfillment-support@allianz.com;externe.jonathan.l-etourdi@allianz.fr;eric.moli_brallans@allianz.fr;externe.karunesh.bissonath@allianz.fr;externe.vidya.limbajee@allianz.fr;LETOURD@allianz.fr;ROHEMUN@allianz.fr;SOOBEN@allianz.fr;externe.dyland.appadoo@allianz.fr;externe.parvin.ramanah@allianz.fr;externe.nandita.bussawon@allianz.fr;BARTHES@allianz.fr;externe.adesh.koonjul@allianz.fr;externe.ridwan.sunthbocus@allianz.fr;dsicmdb@allianz.fr;</t>
  </si>
  <si>
    <t>slb25327</t>
  </si>
  <si>
    <t>A.FR.FR.ITSM.PROD_N3_GED</t>
  </si>
  <si>
    <t>OLIVIER LALIMAN</t>
  </si>
  <si>
    <t>;cdc.request-fulfillment-support@allianz.com;dominique.krieger@allianz.com;olivier.laliman@allianz.com;dsicmdb@allianz.fr;</t>
  </si>
  <si>
    <t>sla88629</t>
  </si>
  <si>
    <t>A.TEC.GLOB.SRF.CMP.GAFS</t>
  </si>
  <si>
    <t>Rainer Habrecht</t>
  </si>
  <si>
    <t>;cdc.request-fulfillment-support@allianz.co;RAINER.HABRECHT@ALLIANZ.DE;</t>
  </si>
  <si>
    <t>sla88368</t>
  </si>
  <si>
    <t>slb24497</t>
  </si>
  <si>
    <t>slb24496</t>
  </si>
  <si>
    <t>slb24495</t>
  </si>
  <si>
    <t>slb24494</t>
  </si>
  <si>
    <t>slb24493</t>
  </si>
  <si>
    <t>slb24490</t>
  </si>
  <si>
    <t>slb25331</t>
  </si>
  <si>
    <t>slb25329</t>
  </si>
  <si>
    <t>slb25211</t>
  </si>
  <si>
    <t>slb25209</t>
  </si>
  <si>
    <t>slb25201</t>
  </si>
  <si>
    <t>slb25046</t>
  </si>
  <si>
    <t>slb24821</t>
  </si>
  <si>
    <t>slb25330</t>
  </si>
  <si>
    <t>slb25328</t>
  </si>
  <si>
    <t>slb25210</t>
  </si>
  <si>
    <t>slb25208</t>
  </si>
  <si>
    <t>slb25200</t>
  </si>
  <si>
    <t>slb25045</t>
  </si>
  <si>
    <t>slb24820</t>
  </si>
  <si>
    <t>slb21408</t>
  </si>
  <si>
    <t>ADEUS Aktienregister-Service-GmbH</t>
  </si>
  <si>
    <t>A.DEUS.DE.SRF.CMP.STARIS</t>
  </si>
  <si>
    <t>Torsten Dietrich</t>
  </si>
  <si>
    <t>;cdc.datacenter-services-requestmgmt@allianz.com;torsten.dietrich@adeus.com;ADEUS.CPI@adeus.com;</t>
  </si>
  <si>
    <t>slb22645</t>
  </si>
  <si>
    <t>sla97700</t>
  </si>
  <si>
    <t>sla97636</t>
  </si>
  <si>
    <t>sla97634</t>
  </si>
  <si>
    <t>slb22646</t>
  </si>
  <si>
    <t>sla97655</t>
  </si>
  <si>
    <t>slb22506</t>
  </si>
  <si>
    <t>slb22505</t>
  </si>
  <si>
    <t>sla95182</t>
  </si>
  <si>
    <t>;cdc.datacenter-services-requestmgmt@allianz.com;thomas.teichmann@allianz.com;</t>
  </si>
  <si>
    <t>sla30503</t>
  </si>
  <si>
    <t>slb23248</t>
  </si>
  <si>
    <t>slb21550</t>
  </si>
  <si>
    <t>slb21486</t>
  </si>
  <si>
    <t>slb23247</t>
  </si>
  <si>
    <t>slb21551</t>
  </si>
  <si>
    <t>slb21549</t>
  </si>
  <si>
    <t>slb21439</t>
  </si>
  <si>
    <t>slb23161</t>
  </si>
  <si>
    <t>A.TEC.GLOB.SRF.CMP.AZTGI</t>
  </si>
  <si>
    <t>Stephan Löscher</t>
  </si>
  <si>
    <t>;cdc.datacenter-services-requestmgmt@allianz.com;stephan.loescher@allianz.de;AllianzTechnology.UnixServerService@allianz.com;AllianzTechnology.WindowsServerService@allianz.com;AllianzTechnology.iSeriesServerService@allianz.com;</t>
  </si>
  <si>
    <t>slb25326</t>
  </si>
  <si>
    <t>Thomas Knoezinger</t>
  </si>
  <si>
    <t>THOMAS.KNOEZINGER@ALLIANZ.COM</t>
  </si>
  <si>
    <t>;cdc.datacenter-services-requestmgmt@allianz.com;sebastian.felgner@allianz.com;alex.vezhaparambil-poulose@allianz.com;agcs-infra-cmdb@allianz.com;</t>
  </si>
  <si>
    <t>slb25325</t>
  </si>
  <si>
    <t>;cdc.datacenter-services-requestmgmt@allianz.com;sebastian.felgner@allianz.com;alex.vezhaparambil-poulose@allianz.com;sim.jboss@allianz.com;</t>
  </si>
  <si>
    <t>slb25216</t>
  </si>
  <si>
    <t>slb24851</t>
  </si>
  <si>
    <t>slb24852</t>
  </si>
  <si>
    <t>slb20230</t>
  </si>
  <si>
    <t>;cdc.datacenter-services-requestmgmt@allianz.com;SANTHOSH.NAIR@ALLIANZ.COM;stephan.loescher@allianz.de;AllianzTechnology.UnixServerService@allianz.com;AllianzTechnology.WindowsServerService@allianz.com;AllianzTechnology.iSeriesServerService@allianz.com;</t>
  </si>
  <si>
    <t>slb20224</t>
  </si>
  <si>
    <t>sla92793</t>
  </si>
  <si>
    <t>A.AT.AT.SRF.CMP.DEVWP</t>
  </si>
  <si>
    <t>Roman Wiesmueller</t>
  </si>
  <si>
    <t>;cdc.datacenter-services-requestmgmt@allianz.com;roman.wiesmueller@allianz.at;citrix-amosat@allianz.at;LINUX-OPS@allianz.at;</t>
  </si>
  <si>
    <t>slb25370</t>
  </si>
  <si>
    <t>A.TEC.GLOB.SRF.CMP.CASH</t>
  </si>
  <si>
    <t>;cdc.datacenter-services-requestmgmt@allianz.com;rathish-kumar.ikkara-unnikrishnan@allianz.de;</t>
  </si>
  <si>
    <t>slb24153</t>
  </si>
  <si>
    <t>sla91450</t>
  </si>
  <si>
    <t>;cdc.datacenter-services-requestmgmt@allianz.com;RANJITHKUMAR.GOPALAKRISHNAN@ALLIANZ.COM;AZ-TECHNOLOGY.DCI02@allianz.com;</t>
  </si>
  <si>
    <t>slb22249</t>
  </si>
  <si>
    <t>A.TEC.GLOB.SRF.CMP.AZRE</t>
  </si>
  <si>
    <t>Pratheesh Gopakumaran Nair</t>
  </si>
  <si>
    <t>;cdc.datacenter-services-requestmgmt@allianz.com;pratheesh.gopakumar@allianz.com;azre-production@allianz.com;</t>
  </si>
  <si>
    <t>sla88120</t>
  </si>
  <si>
    <t>A.TEC.GLOB.SRF.CMP.IAM</t>
  </si>
  <si>
    <t>;cdc.datacenter-services-requestmgmt@allianz.com;philippe.mittmann@allianz.de;Ashokkumar.Palanisamy@allianz.de;</t>
  </si>
  <si>
    <t>sla96406</t>
  </si>
  <si>
    <t>;cdc.datacenter-services-requestmgmt@allianz.com;philippe.mittmann@allianz.de;mischa.simon@allianz.de;</t>
  </si>
  <si>
    <t>sla96405</t>
  </si>
  <si>
    <t>slb24978</t>
  </si>
  <si>
    <t>A.TEC.GLOB.SRF.CMP.IAMSL</t>
  </si>
  <si>
    <t>Philippe Mittmann</t>
  </si>
  <si>
    <t>slb25362</t>
  </si>
  <si>
    <t>slb25363</t>
  </si>
  <si>
    <t>sla81203</t>
  </si>
  <si>
    <t>;cdc.datacenter-services-requestmgmt@allianz.com;philippe.mittmann@allianz.de;APAC-CONFIGURATIONMANAGEMENT@allianz.com;</t>
  </si>
  <si>
    <t>sla81202</t>
  </si>
  <si>
    <t>slb25118</t>
  </si>
  <si>
    <t>A.TEC.GLOB.SRF.CMP.DEHRPAYROLL</t>
  </si>
  <si>
    <t>Ömer Lacin</t>
  </si>
  <si>
    <t>;cdc.datacenter-services-requestmgmt@allianz.com;oemer.lacin@allianz.de;ACAS-BSO-HRP@ALLIANZ.COM;</t>
  </si>
  <si>
    <t>slb25357</t>
  </si>
  <si>
    <t>slb25119</t>
  </si>
  <si>
    <t>slb25356</t>
  </si>
  <si>
    <t>sla87355</t>
  </si>
  <si>
    <t>A.TEC.GLOB.SRF.CMP.AMSCL</t>
  </si>
  <si>
    <t>Rahul Udaykumar Patil</t>
  </si>
  <si>
    <t>;cdc.datacenter-services-requestmgmt@allianz.com;naman.kumar-agrawal@allianz.com;rahul-udaykumar.patil@allianz.com;CAD@Allianz.com;</t>
  </si>
  <si>
    <t>slb22601</t>
  </si>
  <si>
    <t>;cdc.datacenter-services-requestmgmt@allianz.com;naman.kumar-agrawal@allianz.com;illumio@allianz.com;</t>
  </si>
  <si>
    <t>slb22527</t>
  </si>
  <si>
    <t>A.TEC.GLOB.SRF.CMP.GCAMS</t>
  </si>
  <si>
    <t>sla88229</t>
  </si>
  <si>
    <t>A.ZD.DE.SRF.CMP.PSQ4</t>
  </si>
  <si>
    <t>Torsten Stapf</t>
  </si>
  <si>
    <t>torsten.stapf@allianz.de</t>
  </si>
  <si>
    <t>;cdc.datacenter-services-requestmgmt@allianz.com;matthias.koss@allianz.de;linux.operations@allianz.com;</t>
  </si>
  <si>
    <t>sla98641</t>
  </si>
  <si>
    <t>sla80905</t>
  </si>
  <si>
    <t>sla80508</t>
  </si>
  <si>
    <t>sla80500</t>
  </si>
  <si>
    <t>sla80499</t>
  </si>
  <si>
    <t>sla29039</t>
  </si>
  <si>
    <t>sla85843</t>
  </si>
  <si>
    <t>Manuela Dillinger</t>
  </si>
  <si>
    <t>;cdc.datacenter-services-requestmgmt@allianz.com;manuela.dillinger@allianz.com;alex.vezhaparambil-poulose@allianz.com;manuela.dillinger1@allianz.de;agcs-infra-cmdb@allianz.com;</t>
  </si>
  <si>
    <t>sla81954</t>
  </si>
  <si>
    <t>sla86386</t>
  </si>
  <si>
    <t>sla82706</t>
  </si>
  <si>
    <t>;cdc.datacenter-services-requestmgmt@allianz.com;hunor.rethy@allianz.at;LINUX-OPS@allianz.at;Bernd.Wagensonner@allianz.at;</t>
  </si>
  <si>
    <t>sla81528</t>
  </si>
  <si>
    <t>sla82705</t>
  </si>
  <si>
    <t>sla81527</t>
  </si>
  <si>
    <t>sla81517</t>
  </si>
  <si>
    <t>slb21738</t>
  </si>
  <si>
    <t>;cdc.datacenter-services-requestmgmt@allianz.com;hendrik.engler@allianz.de;SERVICENOW-OPERATION@allianz.de;prashant.baravkar@allianz.com;linux.operations@allianz.com;</t>
  </si>
  <si>
    <t>slb21735</t>
  </si>
  <si>
    <t>slb21725</t>
  </si>
  <si>
    <t>slb21716</t>
  </si>
  <si>
    <t>sla99478</t>
  </si>
  <si>
    <t>sla96999</t>
  </si>
  <si>
    <t>sla96997</t>
  </si>
  <si>
    <t>sla96729</t>
  </si>
  <si>
    <t>sla96449</t>
  </si>
  <si>
    <t>sla96416</t>
  </si>
  <si>
    <t>sla96415</t>
  </si>
  <si>
    <t>sla96283</t>
  </si>
  <si>
    <t>sla95519</t>
  </si>
  <si>
    <t>sla95222</t>
  </si>
  <si>
    <t>slb22759</t>
  </si>
  <si>
    <t>Thomas Knözinger</t>
  </si>
  <si>
    <t>thomas.knoezinger1@allianz.de</t>
  </si>
  <si>
    <t>sla81479</t>
  </si>
  <si>
    <t>sla86245</t>
  </si>
  <si>
    <t>;cdc.datacenter-services-requestmgmt@allianz.com;abin.abraham@allianz.de;middleware.operations@allianz.com;</t>
  </si>
  <si>
    <t>sla22671</t>
  </si>
  <si>
    <t>A.TEC.GLOB.WPS.LOOKOUT</t>
  </si>
  <si>
    <t>Rainer Mahlo</t>
  </si>
  <si>
    <t>;aztec.wps.lookout@allianz.com;rainer.mahlo@allianz.de;linux.operations@allianz.com;</t>
  </si>
  <si>
    <t>sla21690</t>
  </si>
  <si>
    <t>A.GCS.GLOB.CPI.EMEA-INFRA</t>
  </si>
  <si>
    <t>Gerard Samson</t>
  </si>
  <si>
    <t>;aztec.asdu.emea-infra@allianz.com;gerard.samson@allianz.com;agcs-infra-cmdb@allianz.com;</t>
  </si>
  <si>
    <t>slb20381</t>
  </si>
  <si>
    <t>slb20380</t>
  </si>
  <si>
    <t>slb20164</t>
  </si>
  <si>
    <t>sla99182</t>
  </si>
  <si>
    <t>slb20377</t>
  </si>
  <si>
    <t>slb20123</t>
  </si>
  <si>
    <t>slb20120</t>
  </si>
  <si>
    <t>sla99151</t>
  </si>
  <si>
    <t>sla96862</t>
  </si>
  <si>
    <t>AZD.IT-BVG1.D3-DB-L</t>
  </si>
  <si>
    <t>Manuela Böhm</t>
  </si>
  <si>
    <t>;AZLEBEN.ZPDB2@ALLIANZ.DE;manuela.boehm@allianz.de;GPK-D-IT-DBM@ALLIANZ.DE;</t>
  </si>
  <si>
    <t>sla96861</t>
  </si>
  <si>
    <t>slb25138</t>
  </si>
  <si>
    <t>Jan Luca Doherr</t>
  </si>
  <si>
    <t>jan-luca.doherr@allianz.de</t>
  </si>
  <si>
    <t>;AZD-IT-UNISERV@allianz.de;olaf.bartsch@allianz.de;D-IT-Uniserv@inside.allianz.de;</t>
  </si>
  <si>
    <t>slb25173</t>
  </si>
  <si>
    <t>;AZD-IT-UNISERV@allianz.de;olaf.bartsch@allianz.de;D-IT-UNISERV-BATCH@inside.allianz.de;</t>
  </si>
  <si>
    <t>slb25139</t>
  </si>
  <si>
    <t>sla80345</t>
  </si>
  <si>
    <t>Proxy temp disable: vi /etc/wgetrc</t>
  </si>
  <si>
    <t>slb24137</t>
  </si>
  <si>
    <t>slb24107</t>
  </si>
  <si>
    <t>sla87356</t>
  </si>
  <si>
    <t>sla91712</t>
  </si>
  <si>
    <t>A.TEC.DE.CPI.SYNCIER</t>
  </si>
  <si>
    <t>Frank Uwe Westerhoff</t>
  </si>
  <si>
    <t>;a-syncier-cpi-support@inside.allianz.de;frank.westerhoff@allianz.de;cdc.datacenter-services-requestmgmt@allianz.com;</t>
  </si>
  <si>
    <t>sla88041</t>
  </si>
  <si>
    <t>slb21397</t>
  </si>
  <si>
    <t>sla30689</t>
  </si>
  <si>
    <t>sla25363</t>
  </si>
  <si>
    <t>A.TEC.IT.DCS.ORACLE</t>
  </si>
  <si>
    <t>;AMOS_Incident_Italy_list@allianz.it;AMOS_ITA_LINUX@allianz.it;Giorgio.Conti@allianz.it;AMOS_Incident_Italy_list@allianz.it;AMOS_ITA_ORACLE@allianz.it;</t>
  </si>
  <si>
    <t>sla11229</t>
  </si>
  <si>
    <t>sla11158</t>
  </si>
  <si>
    <t>slb23840</t>
  </si>
  <si>
    <t>slb23848</t>
  </si>
  <si>
    <t>slb23945</t>
  </si>
  <si>
    <t>slb25233</t>
  </si>
  <si>
    <t>;ambroise.azoukou@allianz.com;rachid.bensafir@allianz.com;mo.it.helpdesk@allianz.com;</t>
  </si>
  <si>
    <t>slb25417</t>
  </si>
  <si>
    <t>slb25418</t>
  </si>
  <si>
    <t>slb25232</t>
  </si>
  <si>
    <t>qs83746</t>
  </si>
  <si>
    <t>sla30282</t>
  </si>
  <si>
    <t>A.TEC.TH.TAD.GLOBAL_SALES_SUPPORT_LEVEL1</t>
  </si>
  <si>
    <t>Woraphan Wongkoon</t>
  </si>
  <si>
    <t>;allianztechnology.th-speeder_support@allianz.com;woraphan.wongkoon@allianz.com;</t>
  </si>
  <si>
    <t>sla86872</t>
  </si>
  <si>
    <t>Rachid Bouzekri</t>
  </si>
  <si>
    <t>;allianztechnology.france.itsecurity@allianz.com;rachid.bouzekri@allianz.com;allianztechnology.france.itsecurity.iam-mailbox@allianz.com;dsicmdb@allianz.fr;</t>
  </si>
  <si>
    <t>sla86871</t>
  </si>
  <si>
    <t>sla86869</t>
  </si>
  <si>
    <t>sla89947</t>
  </si>
  <si>
    <t>sla89945</t>
  </si>
  <si>
    <t>sla89940</t>
  </si>
  <si>
    <t>sla89939</t>
  </si>
  <si>
    <t>sla92415</t>
  </si>
  <si>
    <t>sla86820</t>
  </si>
  <si>
    <t>sla86815</t>
  </si>
  <si>
    <t>sla86803</t>
  </si>
  <si>
    <t>La Courneuve 1-3 Rue Râteau ~INACTIVE~ PAR7-2R116 Rack K11</t>
  </si>
  <si>
    <t>sla21351</t>
  </si>
  <si>
    <t>A.TEC.GLOB.CPI.IAM.GIAMOPS</t>
  </si>
  <si>
    <t>;giamops@allianz.com;dirk.addicks@allianz.de;mischa.simon@allianz.de;</t>
  </si>
  <si>
    <t>sla19523</t>
  </si>
  <si>
    <t>AZD.IT-BVG2.E1</t>
  </si>
  <si>
    <t>Markus Geishüttner</t>
  </si>
  <si>
    <t>;BVG2-E1@ALLIANZ.DE;markus.geishuettner@allianz.de;</t>
  </si>
  <si>
    <t>qs83687</t>
  </si>
  <si>
    <t>Piratheep Shanmugarajah</t>
  </si>
  <si>
    <t>;allianztechnology.france.itsecurity@allianz.com;ines.chair@allianz.com;allianztechnology.france.itsecurity.iam-mailbox@allianz.com;dsicmdb@allianz.fr;</t>
  </si>
  <si>
    <t>qs84118</t>
  </si>
  <si>
    <t>qs84117</t>
  </si>
  <si>
    <t>qs84116</t>
  </si>
  <si>
    <t>qs84115</t>
  </si>
  <si>
    <t>qs84114</t>
  </si>
  <si>
    <t>qs84113</t>
  </si>
  <si>
    <t>qs84102</t>
  </si>
  <si>
    <t>qs84098</t>
  </si>
  <si>
    <t>qs83708</t>
  </si>
  <si>
    <t>qs83707</t>
  </si>
  <si>
    <t>sla93596</t>
  </si>
  <si>
    <t>A.TEC.FR.ITSM.IT_SECURITY_PDR</t>
  </si>
  <si>
    <t>;allianztechnology.france.itsecurity.pdr@allianz.com;piratheep.shanmugarajah@allianz.com;dsicmdb@allianz.fr;</t>
  </si>
  <si>
    <t>qs84016</t>
  </si>
  <si>
    <t>Olivier Ma</t>
  </si>
  <si>
    <t>;allianztechnology.france.itsecurity.pdr@allianz.com;olivier.ma@allianz.com;dsicmdb@allianz.fr;</t>
  </si>
  <si>
    <t>qs84015</t>
  </si>
  <si>
    <t>slb21420</t>
  </si>
  <si>
    <t>A.TEC.GLOB.SRF.CMP.DCLANAGN</t>
  </si>
  <si>
    <t>Nithin V John</t>
  </si>
  <si>
    <t>;ALLIANZTECHNOLOGY.AGN.WAN-LAN@allianz.com;NITHIN.JOHN@ALLIANZ.COM;</t>
  </si>
  <si>
    <t>slb21418</t>
  </si>
  <si>
    <t>slb24037</t>
  </si>
  <si>
    <t>A.TEC.GLOB.SRF.CMP.ROCHADE</t>
  </si>
  <si>
    <t>Denny Wippler</t>
  </si>
  <si>
    <t>;repository@allianz.de;denny.wippler@allianz.de;d-it-bpe3-i2@allianz.de;</t>
  </si>
  <si>
    <t>slb25162</t>
  </si>
  <si>
    <t>slb24870</t>
  </si>
  <si>
    <t>;acdc-platform@allianz.com;GEREON.VOLKER@ALLIANZ.DE;GPK-A-ARCSIGHT@ALLIANZ.DE;</t>
  </si>
  <si>
    <t>slb24871</t>
  </si>
  <si>
    <t>slb24146</t>
  </si>
  <si>
    <t>slb24872</t>
  </si>
  <si>
    <t>slb24155</t>
  </si>
  <si>
    <t>slb24253</t>
  </si>
  <si>
    <t>slb24868</t>
  </si>
  <si>
    <t>slb24236</t>
  </si>
  <si>
    <t>sla30725</t>
  </si>
  <si>
    <t>;ACAS-ACTS-SERVICE@ALLIANZ.COM;rathish-kumar.ikkara-unnikrishnan@allianz.de;</t>
  </si>
  <si>
    <t>sla29623</t>
  </si>
  <si>
    <t>sla29620</t>
  </si>
  <si>
    <t>slb23860</t>
  </si>
  <si>
    <t>slb23853</t>
  </si>
  <si>
    <t>slb23862</t>
  </si>
  <si>
    <t>slb25217</t>
  </si>
  <si>
    <t>slb25300</t>
  </si>
  <si>
    <t>slb24311</t>
  </si>
  <si>
    <t>sla99763</t>
  </si>
  <si>
    <t>sla99759</t>
  </si>
  <si>
    <t>slb25348</t>
  </si>
  <si>
    <t>A.TEC.GLOB.SRF.CMP.AGNTEL</t>
  </si>
  <si>
    <t>;a-ain-agn-infra-tools@allianz.com;mohinder.chhikara@allianz.com;stefano.fabbri@allianz.de;a-ain-agn-collaboration@allianz.com;</t>
  </si>
  <si>
    <t>slb25366</t>
  </si>
  <si>
    <t>sla93732</t>
  </si>
  <si>
    <t>;02.iss4h3@allianz.de;florian.brueckl@allianz.de;</t>
  </si>
  <si>
    <t>slb21541</t>
  </si>
  <si>
    <t>slb21536</t>
  </si>
  <si>
    <t>slb21540</t>
  </si>
  <si>
    <t>slb21535</t>
  </si>
  <si>
    <t>sla99621</t>
  </si>
  <si>
    <t>slb25308</t>
  </si>
  <si>
    <t>slb25759</t>
  </si>
  <si>
    <t>;PKI-SUPPORT@ALLIANZ.DE;SINU.JOSEPH@ALLIANZ.COM;ELDHOSE.KURIAKOSE@ALLIANZ.COM;AJIL.PANNIYANKARA-MADHAVAN@ALLIANZ.COM;arun.prasad1@allianz.com;jojin.alex@allianz.com;vivek.viswanath@allianz.com;aniket.rangari@allianz.com;PKI-SUPPORT@ALLIANZ.DE;SINU.JOSEPH@ALLIANZ.COM;ELDHOSE.KURIAKOSE@ALLIANZ.COM;AJIL.PANNIYANKARA-MADHAVAN@ALLIANZ.COM;arun.prasad1@allianz.com;jojin.alex@allianz.com;vivek.viswanath@allianz.com;aniket.rangari@allianz.com;</t>
  </si>
  <si>
    <t>slb25751</t>
  </si>
  <si>
    <t>slb25743</t>
  </si>
  <si>
    <t>slb25503</t>
  </si>
  <si>
    <t>;cdc.datacenter-services-requestmgmt@allianz.com;steffen.genauck@adeus.com;torsten.dietrich@adeus.com;ADEUS.CPI@adeus.com;</t>
  </si>
  <si>
    <t>slb25502</t>
  </si>
  <si>
    <t>slb25619</t>
  </si>
  <si>
    <t>A.TEC.GLOB.SRF.CMP.SPLUNK</t>
  </si>
  <si>
    <t>Swapnali Phepale</t>
  </si>
  <si>
    <t>;cdc.datacenter-services-requestmgmt@allianz.com;swapnali.phepale@allianz.com;</t>
  </si>
  <si>
    <t>slb25881</t>
  </si>
  <si>
    <t>Sunil Tangri</t>
  </si>
  <si>
    <t>;alex.vezhaparambil-poulose@allianz.com;agcs-infra-cmdb@allianz.com;sunil.tangri@na.allianz-technology.com;</t>
  </si>
  <si>
    <t>slb25880</t>
  </si>
  <si>
    <t>slb25879</t>
  </si>
  <si>
    <t>slb25878</t>
  </si>
  <si>
    <t>slb25554</t>
  </si>
  <si>
    <t>slb25711</t>
  </si>
  <si>
    <t>;a-ain-agn-infra-tools@allianz.com;stefano.fabbri@allianz.de;linux.operations@allianz.com;</t>
  </si>
  <si>
    <t>slb25850</t>
  </si>
  <si>
    <t>slb25643</t>
  </si>
  <si>
    <t>;cdc.datacenter-services-requestmgmt@allianz.com;stefan.szukal@allianz.com;linux.operations@allianz.com;</t>
  </si>
  <si>
    <t>slb25534</t>
  </si>
  <si>
    <t>slb25443</t>
  </si>
  <si>
    <t>;AllianzTechnology.UnixServerService@allianz.com;AllianzTechnology.WindowsServerService@allianz.com;AllianzTechnology.iSeriesServerService@allianz.com;stefan.szukal@allianz.com;</t>
  </si>
  <si>
    <t>slb25540</t>
  </si>
  <si>
    <t>slb25539</t>
  </si>
  <si>
    <t>slb25682</t>
  </si>
  <si>
    <t>slb25466</t>
  </si>
  <si>
    <t>;Ashokkumar.Palanisamy@allianz.de;philippe.mittmann@allianz.de;</t>
  </si>
  <si>
    <t>slb25465</t>
  </si>
  <si>
    <t>slb25586</t>
  </si>
  <si>
    <t>Olivier LALIMAN</t>
  </si>
  <si>
    <t>;olivier.laliman@allianz.fr;benoit.durbigny_2@allianz.fr;externe.guillaume.dudek@allianz.fr;fabrice.couzinet@allianz.fr;dora.ngangue_mongory@allianz.fr;externe.jorge.barrio_moreno@allianz.fr;dora.ngangue-mongory@allianz.com;dsicmdb@allianz.fr;olivier.laliman@allianz.com;olivier.laliman@allianz.fr; benoit.durbigny_2@allianz.fr; externe.guillaume.dudek@allianz.fr; fabrice.couzinet@allianz.fr; dora.ngangue_mongory@allianz.fr; externe.jorge.barrio_moreno@allianz.fr; dora.ngangue-mongory@allianz.com;</t>
  </si>
  <si>
    <t>slb25581</t>
  </si>
  <si>
    <t>slb25580</t>
  </si>
  <si>
    <t>slb25577</t>
  </si>
  <si>
    <t>slb25917</t>
  </si>
  <si>
    <t>slb25614</t>
  </si>
  <si>
    <t>;a-ain-agn-infra-tools@allianz.com;stefano.fabbri@allianz.de;a-ain-agn-collaboration@allianz.com;</t>
  </si>
  <si>
    <t>slb25670</t>
  </si>
  <si>
    <t>slb25669</t>
  </si>
  <si>
    <t>slb25481</t>
  </si>
  <si>
    <t>slb25480</t>
  </si>
  <si>
    <t>slb25476</t>
  </si>
  <si>
    <t>slb25475</t>
  </si>
  <si>
    <t>slb25470</t>
  </si>
  <si>
    <t>slb25490</t>
  </si>
  <si>
    <t>slb25772</t>
  </si>
  <si>
    <t>slb25771</t>
  </si>
  <si>
    <t>slb25770</t>
  </si>
  <si>
    <t>slb25769</t>
  </si>
  <si>
    <t>slb25524</t>
  </si>
  <si>
    <t>slb25803</t>
  </si>
  <si>
    <t>A.TEC.GLOB.SRF.CMP.FMO-F</t>
  </si>
  <si>
    <t>slb25570</t>
  </si>
  <si>
    <t>;cdc.datacenter-services-requestmgmt@allianz.com;florian.loibl@allianz.de;scheduling-automic.engineering@allianz.com;linux.operations@allianz.com;</t>
  </si>
  <si>
    <t>slb25527</t>
  </si>
  <si>
    <t>FAROUK AISSAOUI</t>
  </si>
  <si>
    <t>;cdc.request-fulfillment-support@allianz.com;dominique.krieger@allianz.com;</t>
  </si>
  <si>
    <t>slb25526</t>
  </si>
  <si>
    <t>slb25523</t>
  </si>
  <si>
    <t>slb25519</t>
  </si>
  <si>
    <t>slb25872</t>
  </si>
  <si>
    <t>Mohammed BELLAMRI</t>
  </si>
  <si>
    <t>;cdc.request-fulfillment-support@allianz.com;externe.paul.khauv@allianz.fr;</t>
  </si>
  <si>
    <t>slb25576</t>
  </si>
  <si>
    <t>slb25735</t>
  </si>
  <si>
    <t>slb25445</t>
  </si>
  <si>
    <t>A.TEC.GLOB.SRF.CMP.HCDP</t>
  </si>
  <si>
    <t>Ramanarsinga Rao Tarigoppula</t>
  </si>
  <si>
    <t>;a-tec-glob-hc-dbaas-db2.operations@allianz.com;gerd.anders@allianz.de;linux.operations@allianz.com;</t>
  </si>
  <si>
    <t>slb25761</t>
  </si>
  <si>
    <t>;PKI-SUPPORT@ALLIANZ.DE;SINU.JOSEPH@ALLIANZ.COM;ELDHOSE.KURIAKOSE@ALLIANZ.COM;AJIL.PANNIYANKARA-MADHAVAN@ALLIANZ.COM;arun.prasad1@allianz.com;jojin.alex@allianz.com;vivek.viswanath@allianz.com;aniket.rangari@allianz.com;</t>
  </si>
  <si>
    <t>slb25752</t>
  </si>
  <si>
    <t>slb25691</t>
  </si>
  <si>
    <t>qs83688</t>
  </si>
  <si>
    <t>sla86127</t>
  </si>
  <si>
    <t>slb26070</t>
  </si>
  <si>
    <t>slb26123</t>
  </si>
  <si>
    <t>slb25131</t>
  </si>
  <si>
    <t>slb26068</t>
  </si>
  <si>
    <t>slb25132</t>
  </si>
  <si>
    <t>slb25999</t>
  </si>
  <si>
    <t>slb26073</t>
  </si>
  <si>
    <t>sla29045</t>
  </si>
  <si>
    <t>slb26072</t>
  </si>
  <si>
    <t>slb25998</t>
  </si>
  <si>
    <t>slb26071</t>
  </si>
  <si>
    <t>slb26088</t>
  </si>
  <si>
    <t>slb25926</t>
  </si>
  <si>
    <t>slb26069</t>
  </si>
  <si>
    <t>slb26149</t>
  </si>
  <si>
    <t>slb26147</t>
  </si>
  <si>
    <t>slb26364</t>
  </si>
  <si>
    <t>slb26382</t>
  </si>
  <si>
    <t>A.TEC.GLOB.SRF.CMP.FCPAZDE</t>
  </si>
  <si>
    <t>Kai-Uwe Haller</t>
  </si>
  <si>
    <t>kai-uwe.haller@allianz.de</t>
  </si>
  <si>
    <t>;lincy.varghese@allianz.com;kai-uwe.haller@allianz.de;GPK-D-IT-KUV-FONL2@allianz.de;</t>
  </si>
  <si>
    <t>slb26407</t>
  </si>
  <si>
    <t>Allianz Nederland Groep N.V.</t>
  </si>
  <si>
    <t>slb26465</t>
  </si>
  <si>
    <t>;farouk.aissaoui@allianz.com;philippe.marcq@allianz.com;frederic.barat@allianz.com;mohammed.bellamri@allianz.com;externe.anass.koufa@allianz.fr;philippe.dassonville@allianz.com;frederic.barat@allianz.fr;dsicmdb@allianz.fr;</t>
  </si>
  <si>
    <t>slb26463</t>
  </si>
  <si>
    <t>David Hegedus</t>
  </si>
  <si>
    <t>david.hegedus@allianz.com</t>
  </si>
  <si>
    <t>;aip-portal@allianz.com;david.hegedus@allianz.com;</t>
  </si>
  <si>
    <t>slb26454</t>
  </si>
  <si>
    <t>A.ZD.DE.SRF.CMP.AZDEIIT</t>
  </si>
  <si>
    <t>;d-it-bpe1-d3@allianz.de;markus.kleinmann@allianz.de;</t>
  </si>
  <si>
    <t>slb26464</t>
  </si>
  <si>
    <t>slb26499</t>
  </si>
  <si>
    <t>A.TEC.GLOB.SRF.CMP.ENG</t>
  </si>
  <si>
    <t>;branislav.piala@allianz.com;andre.woker@allianz.de;</t>
  </si>
  <si>
    <t>slb26506</t>
  </si>
  <si>
    <t>slb26507</t>
  </si>
  <si>
    <t>slb26519</t>
  </si>
  <si>
    <t>;ecmops@allianz.com;kenneth.fink@allianz.co.uk;configurationmanagement@allianz.co.uk;</t>
  </si>
  <si>
    <t>slb26520</t>
  </si>
  <si>
    <t>slb26533</t>
  </si>
  <si>
    <t>slb26534</t>
  </si>
  <si>
    <t>slb26535</t>
  </si>
  <si>
    <t>sla26580</t>
  </si>
  <si>
    <t>;giamops@allianz.com;philippe.mittmann@allianz.de;Compliance-AMLIT@ALLIANZ.COM;lenin.dasan@allianz.com;middleware.operations@allianz.com;</t>
  </si>
  <si>
    <t>sla25500</t>
  </si>
  <si>
    <t>7.9</t>
  </si>
  <si>
    <t>sla78822</t>
  </si>
  <si>
    <t>8.10</t>
  </si>
  <si>
    <t>;AMOS_Incident_Italy_list@allianz.it;AMOS_ITA_LINUX@allianz.it;robin.joseph@allianz.com;AllianzTechnology.UnixServerService@allianz.com;AllianzTechnology.WindowsServerService@allianz.com;AllianzTechnology.iSeriesServerService@allianz.com;</t>
  </si>
  <si>
    <t>sla78823</t>
  </si>
  <si>
    <t>sla78824</t>
  </si>
  <si>
    <t>;AMOS_Incident_Italy_list@allianz.it;AMOS_ITA_LINUX@allianz.it;robin.joseph@allianz.com;cdc.datacenter-services-requestmgmt@allianz.com;</t>
  </si>
  <si>
    <t>sla78825</t>
  </si>
  <si>
    <t>slb26605</t>
  </si>
  <si>
    <t>;cdc.datacenter-services-requestmgmt@allianz.com;JINO.SUSEELAN@ALLIANZ.COM;</t>
  </si>
  <si>
    <t>slb26617</t>
  </si>
  <si>
    <t>slb26693</t>
  </si>
  <si>
    <t>A.TEC.GLOB.SRF.CMP.FMO-M</t>
  </si>
  <si>
    <t>Thomas Schulze</t>
  </si>
  <si>
    <t>thomas.schulze@allianz.de</t>
  </si>
  <si>
    <t>slb26636</t>
  </si>
  <si>
    <t>marco.kube@allianz.de</t>
  </si>
  <si>
    <t>slb26568</t>
  </si>
  <si>
    <t>Kankamol Jermplung</t>
  </si>
  <si>
    <t>jean-yves.allou@allianz.com</t>
  </si>
  <si>
    <t>slb26613</t>
  </si>
  <si>
    <t>klaus.ostermann@allianz.de</t>
  </si>
  <si>
    <t>slb26616</t>
  </si>
  <si>
    <t>kenneth.fink@allianz.co.uk</t>
  </si>
  <si>
    <t>slb26615</t>
  </si>
  <si>
    <t>slb26612</t>
  </si>
  <si>
    <t>olivier.laliman@allianz.fr</t>
  </si>
  <si>
    <t>slb26647</t>
  </si>
  <si>
    <t>A.TEC.GLOB.SRF.CMP.HCSSAN</t>
  </si>
  <si>
    <t>Hartmut Möhres</t>
  </si>
  <si>
    <t>slb26625</t>
  </si>
  <si>
    <t>slb26604</t>
  </si>
  <si>
    <t>martin.berger@allianz.com</t>
  </si>
  <si>
    <t>slb26646</t>
  </si>
  <si>
    <t>slb26645</t>
  </si>
  <si>
    <t>slb26618</t>
  </si>
  <si>
    <t>slb26611</t>
  </si>
  <si>
    <t>slb26610</t>
  </si>
  <si>
    <t>slb26652</t>
  </si>
  <si>
    <t>slb26624</t>
  </si>
  <si>
    <t>slb26651</t>
  </si>
  <si>
    <t>slb26653</t>
  </si>
  <si>
    <t>slb26648</t>
  </si>
  <si>
    <t>slb26588</t>
  </si>
  <si>
    <t>A.TEC.GLOB.SRF.CMP.BACKUPEU</t>
  </si>
  <si>
    <t>slb26752</t>
  </si>
  <si>
    <t>slb26744</t>
  </si>
  <si>
    <t>VTE Agent</t>
  </si>
  <si>
    <t>A.AFR.SRF.CMP.AFROPCCMF</t>
  </si>
  <si>
    <t>Jean-Yves Romaric Kouahot Allou</t>
  </si>
  <si>
    <t>slb26755</t>
  </si>
  <si>
    <t>sla30665</t>
  </si>
  <si>
    <t>kankamol.jermplung@allianz.com</t>
  </si>
  <si>
    <t>sla30666</t>
  </si>
  <si>
    <t>markus.kleinmann@allianz.de</t>
  </si>
  <si>
    <t>slb23882</t>
  </si>
  <si>
    <t>sla26378</t>
  </si>
  <si>
    <t>sla27210</t>
  </si>
  <si>
    <t>sla80229</t>
  </si>
  <si>
    <t>A.FR.FR.ITSM.SQUAD_N3_FONC_CENTRALES</t>
  </si>
  <si>
    <t>FRANK GREE</t>
  </si>
  <si>
    <t>externe.karunesh.bissonath@allianz.fr</t>
  </si>
  <si>
    <t>sla80727</t>
  </si>
  <si>
    <t>slb25603</t>
  </si>
  <si>
    <t>slb25605</t>
  </si>
  <si>
    <t>externe.paul.khauv@allianz.fr</t>
  </si>
  <si>
    <t>slb25606</t>
  </si>
  <si>
    <t>slb26877</t>
  </si>
  <si>
    <t>9.5</t>
  </si>
  <si>
    <t>slb26879</t>
  </si>
  <si>
    <t>slb26880</t>
  </si>
  <si>
    <t>slb26881</t>
  </si>
  <si>
    <t>SVEN.STEINMANN@ALLIANZ.DE</t>
  </si>
  <si>
    <t>slb26886</t>
  </si>
  <si>
    <t>slb26887</t>
  </si>
  <si>
    <t>slb26888</t>
  </si>
  <si>
    <t>slb26889</t>
  </si>
  <si>
    <t>slb26891</t>
  </si>
  <si>
    <t>slb26892</t>
  </si>
  <si>
    <t>slb26893</t>
  </si>
  <si>
    <t>jesper.pedersen@allianz.de</t>
  </si>
  <si>
    <t>slb26895</t>
  </si>
  <si>
    <t>slb26896</t>
  </si>
  <si>
    <t>slb26898</t>
  </si>
  <si>
    <t>slb26903</t>
  </si>
  <si>
    <t>slb26929</t>
  </si>
  <si>
    <t>slb26930</t>
  </si>
  <si>
    <t>Giorgio.Conti@allianz.it</t>
  </si>
  <si>
    <t>slb26931</t>
  </si>
  <si>
    <t>slb26932</t>
  </si>
  <si>
    <t>slb26933</t>
  </si>
  <si>
    <t>slb26934</t>
  </si>
  <si>
    <t>slb26935</t>
  </si>
  <si>
    <t>slb26936</t>
  </si>
  <si>
    <t>slb26937</t>
  </si>
  <si>
    <t>slb26967</t>
  </si>
  <si>
    <t>slb26981</t>
  </si>
  <si>
    <t>slb26991</t>
  </si>
  <si>
    <t>slb27023</t>
  </si>
  <si>
    <t>slb27024</t>
  </si>
  <si>
    <t>slb27025</t>
  </si>
  <si>
    <t>slb27030</t>
  </si>
  <si>
    <t>A.FR.FR.SRF.CMP.IFMTQ</t>
  </si>
  <si>
    <t>slb27036</t>
  </si>
  <si>
    <t>slb27088</t>
  </si>
  <si>
    <t xml:space="preserve">A.TEC.GLOB.DCCS.HDS.BACKUP_EU	</t>
  </si>
  <si>
    <t>slb27087</t>
  </si>
  <si>
    <t>slb27085</t>
  </si>
  <si>
    <t>slb26365</t>
  </si>
  <si>
    <t>sla31103</t>
  </si>
  <si>
    <t>slb27077</t>
  </si>
  <si>
    <t>laszlo.pusztai@allianz.com</t>
  </si>
  <si>
    <t>sla19303</t>
  </si>
  <si>
    <t>GUIDO.ROETTGEN@ALLIANZ.DE</t>
  </si>
  <si>
    <t>slb24958</t>
  </si>
  <si>
    <t>ramanarsinga-rao.tarigoppula1@allianz.de</t>
  </si>
  <si>
    <t>slb27090</t>
  </si>
  <si>
    <t>Sven Steinmann</t>
  </si>
  <si>
    <t>sla14644</t>
  </si>
  <si>
    <t>lenin.dasan@allianz.com</t>
  </si>
  <si>
    <t>slb24917</t>
  </si>
  <si>
    <t>sankesh.ghodke@allianz.com</t>
  </si>
  <si>
    <t>slb27082</t>
  </si>
  <si>
    <t>fabian.funk@allianz.de</t>
  </si>
  <si>
    <t>sla18217</t>
  </si>
  <si>
    <t>naman.kumar-agrawal@allianz.com</t>
  </si>
  <si>
    <t>slb27079</t>
  </si>
  <si>
    <t>sla80733</t>
  </si>
  <si>
    <t>qs84025</t>
  </si>
  <si>
    <t>Ion POPOV</t>
  </si>
  <si>
    <t>externe.ion.popov@allianz.fr</t>
  </si>
  <si>
    <t>slb27078</t>
  </si>
  <si>
    <t>sla17250</t>
  </si>
  <si>
    <t>slb23938</t>
  </si>
  <si>
    <t>sla19300</t>
  </si>
  <si>
    <t>slb27084</t>
  </si>
  <si>
    <t>sla19299</t>
  </si>
  <si>
    <t>sla21044</t>
  </si>
  <si>
    <t>sla99008</t>
  </si>
  <si>
    <t>;cdc.datacenter-services-requestmgmt@allianz.com;swapnali.phepale@allianz.com;avm.reporting@allianz.com;</t>
  </si>
  <si>
    <t>sla31101</t>
  </si>
  <si>
    <t>slb27169</t>
  </si>
  <si>
    <t>slb27326</t>
  </si>
  <si>
    <t>slb27302</t>
  </si>
  <si>
    <t>slb27294</t>
  </si>
  <si>
    <t>slb27327</t>
  </si>
  <si>
    <t>slb27301</t>
  </si>
  <si>
    <t>slb27253</t>
  </si>
  <si>
    <t>slb27337</t>
  </si>
  <si>
    <t>slb27166</t>
  </si>
  <si>
    <t>slb27303</t>
  </si>
  <si>
    <t>slb27142</t>
  </si>
  <si>
    <t>slb26383</t>
  </si>
  <si>
    <t>slb27292</t>
  </si>
  <si>
    <t>slb27335</t>
  </si>
  <si>
    <t>slb27276</t>
  </si>
  <si>
    <t>slb27300</t>
  </si>
  <si>
    <t>slb27136</t>
  </si>
  <si>
    <t>slb27336</t>
  </si>
  <si>
    <t>slb27304</t>
  </si>
  <si>
    <t>slb27167</t>
  </si>
  <si>
    <t>slb27221</t>
  </si>
  <si>
    <t>slb27188</t>
  </si>
  <si>
    <t>slb27144</t>
  </si>
  <si>
    <t>slb27318</t>
  </si>
  <si>
    <t>slb27168</t>
  </si>
  <si>
    <t>slb27333</t>
  </si>
  <si>
    <t>slb27305</t>
  </si>
  <si>
    <t>slb27317</t>
  </si>
  <si>
    <t>slb27220</t>
  </si>
  <si>
    <t>slb27325</t>
  </si>
  <si>
    <t>A.TEC.GLOB.ITSM.UCMDB</t>
  </si>
  <si>
    <t>László Pusztai</t>
  </si>
  <si>
    <t>sla89054</t>
  </si>
  <si>
    <t>sla86846</t>
  </si>
  <si>
    <t>sla88027</t>
  </si>
  <si>
    <t>sla20981</t>
  </si>
  <si>
    <t>slb21498</t>
  </si>
  <si>
    <t>sla89334</t>
  </si>
  <si>
    <t>sla14188</t>
  </si>
  <si>
    <t>sla18221</t>
  </si>
  <si>
    <t>sla82704</t>
  </si>
  <si>
    <t>slb27344</t>
  </si>
  <si>
    <t>Guido Röttgen</t>
  </si>
  <si>
    <t>sla89104</t>
  </si>
  <si>
    <t>slb25742</t>
  </si>
  <si>
    <t>sla99202</t>
  </si>
  <si>
    <t>sla22620</t>
  </si>
  <si>
    <t>sla98059</t>
  </si>
  <si>
    <t>sla13481</t>
  </si>
  <si>
    <t>sla78805</t>
  </si>
  <si>
    <t>;AllianzTechnology.UnixServerService@allianz.com;AllianzTechnology.WindowsServerService@allianz.com;A;AllianzTechnology.UnixServerService@allianz.com;AllianzTechnology.WindowsServerService@allianz.com;AllianzTechnology.iSeriesServerService@allianz.com;JINO.SUSEELAN@ALLIANZ.COM;</t>
  </si>
  <si>
    <t>slb21502</t>
  </si>
  <si>
    <t>sla13392</t>
  </si>
  <si>
    <t>sla22625</t>
  </si>
  <si>
    <t>slb27474</t>
  </si>
  <si>
    <t>A.TEC.GLOB.SRF.CMP.CCP</t>
  </si>
  <si>
    <t>Piazza Carmelo</t>
  </si>
  <si>
    <t>extern.carmelo_piazza@allianz.de</t>
  </si>
  <si>
    <t>cloudcouncil@allianz.com</t>
  </si>
  <si>
    <t>sla14193</t>
  </si>
  <si>
    <t>slb22273</t>
  </si>
  <si>
    <t>;LALIMAN@allianz.fr;olivier.laliman@allianz.fr;olivier.laliman@allianz.fr; benoit.durbigny_2@allianz.fr; externe.guillaume.dudek@allianz.fr; fabrice.couzinet@allianz.fr; dora.ngangue_mongory@allianz.fr; externe.jorge.barrio_moreno@allianz.fr; dora.ngangue-mongory@allianz.com;dsicmdb@allianz.fr;</t>
  </si>
  <si>
    <t>sla12292</t>
  </si>
  <si>
    <t>slb27339</t>
  </si>
  <si>
    <t>A.TEC.GLOB.HC.DBAAS-DB2</t>
  </si>
  <si>
    <t>slb24737</t>
  </si>
  <si>
    <t>slb24774</t>
  </si>
  <si>
    <t>sla80576</t>
  </si>
  <si>
    <t>sla14646</t>
  </si>
  <si>
    <t>sla87986</t>
  </si>
  <si>
    <t>slb26145</t>
  </si>
  <si>
    <t>Simon Prause</t>
  </si>
  <si>
    <t>simon.prause@allianz.de</t>
  </si>
  <si>
    <t>sla81012</t>
  </si>
  <si>
    <t>sla23759</t>
  </si>
  <si>
    <t>sla13395</t>
  </si>
  <si>
    <t>sla21111</t>
  </si>
  <si>
    <t>sla94910</t>
  </si>
  <si>
    <t>sla19315</t>
  </si>
  <si>
    <t>slb23040</t>
  </si>
  <si>
    <t>sla81520</t>
  </si>
  <si>
    <t>sla21889</t>
  </si>
  <si>
    <t>sla90542</t>
  </si>
  <si>
    <t>Divya.Lal@allianz.com;ukmiddlewaremailbox@allianz.co.uk;itoperations-middleware@allianz.co.uk;azukpatchingvulnerability@allianz.co.uk;;kenneth.fink@allianz.co.uk;configurationmanagement@allianz.co.uk;</t>
  </si>
  <si>
    <t>slb21499</t>
  </si>
  <si>
    <t>slb27533</t>
  </si>
  <si>
    <t>slb27579</t>
  </si>
  <si>
    <t xml:space="preserve">A.TEC.GLOB.SRF.CMP.IROSERVICE	</t>
  </si>
  <si>
    <t>Sankesh Ghodke</t>
  </si>
  <si>
    <t>slb27560</t>
  </si>
  <si>
    <t>A.TEC.GLOB.SRF.CMP.ABSAZD</t>
  </si>
  <si>
    <t>slb27571</t>
  </si>
  <si>
    <t>slb27532</t>
  </si>
  <si>
    <t>slb27581</t>
  </si>
  <si>
    <t>slb27572</t>
  </si>
  <si>
    <t>slb27515</t>
  </si>
  <si>
    <t>slb27583</t>
  </si>
  <si>
    <t>slb22462</t>
  </si>
  <si>
    <t>sla87005</t>
  </si>
  <si>
    <t>;philippe.marcq@allianz.fr;frederic.barat@allianz.fr;stephane.harmant@allianz.fr;farouk.aissaoui_2@a;eric.moli_brallans@allianz.fr;externe.karunesh.bissonath@allianz.fr;externe.vidya.limbajee@allianz.fr;LETOURD@allianz.fr;ROHEMUN@allianz.fr;SOOBEN@allianz.fr;externe.dyland.appadoo@allianz.fr;externe.parvin.ramanah@allianz.fr;externe.nandita.bussawon@allianz.fr;BARTHES@allianz.fr;externe.adesh.koonjul@allianz.fr;externe.ridwan.sunthbocus@allianz.fr;dsicmdb@allianz.fr;</t>
  </si>
  <si>
    <t>sla31342</t>
  </si>
  <si>
    <t>slb24183</t>
  </si>
  <si>
    <t>sla80873</t>
  </si>
  <si>
    <t>slb25715</t>
  </si>
  <si>
    <t>sla21892</t>
  </si>
  <si>
    <t>sla31127</t>
  </si>
  <si>
    <t>sla30053</t>
  </si>
  <si>
    <t>sla25811</t>
  </si>
  <si>
    <t>sla80474</t>
  </si>
  <si>
    <t>sla80561</t>
  </si>
  <si>
    <t>sla92285</t>
  </si>
  <si>
    <t>Stephane YEVO</t>
  </si>
  <si>
    <t>;olivier.delicata_2@allianz.fr;boua.somharath@allianz.fr; externe.jean_marc.blaise@allianz.fr;olivier.delicata_2@allianz.fr;boua.somharath@allianz.fr; externe.jean_marc.blaise@allianz.fr;patrice.boisdur_2@allianz.fr;externe.philippe.boissiere@allianz.fr;herve.safran@allianz.fr;externe.emmanuel.schirlin@allianz.fr;externe.paul.khauv@allianz.fr; frederic.barat@allianz.com;frederic.barat@allianz.fr;herve.safran@allianz.com;patrice.boisdur@allianz.com;boua.somharath@allianz.com;externe.stephane.yevo@allianz.fr;dsicmdb@allianz.fr;</t>
  </si>
  <si>
    <t>sla80909</t>
  </si>
  <si>
    <t>;secure-filetransfer-lite@allianz.com; FILETRANSFER@ALLIANZ.DE;adam.ziemianski@kyndryl.com;secure-filetransfer-lite@allianz.com; FILETRANSFER@ALLIANZ.DE;adam.ziemianski@kyndryl.com; jacklin.handall@kyndryl.com;MARTIN.NAU@ALLIANZ.DE;APAC-CONFIGURATIONMANAGEMENT@allianz.com;</t>
  </si>
  <si>
    <t>qs83729</t>
  </si>
  <si>
    <t>sla22301</t>
  </si>
  <si>
    <t>sla30681</t>
  </si>
  <si>
    <t>slb23897</t>
  </si>
  <si>
    <t>sla94332</t>
  </si>
  <si>
    <t>sla22475</t>
  </si>
  <si>
    <t>sla21027</t>
  </si>
  <si>
    <t>slb24151</t>
  </si>
  <si>
    <t>;olivier.laliman@allianz.fr; benoit.durbigny_2@allianz.fr; externe.guillaume.dudek@allianz.fr;olivier.laliman@allianz.fr; benoit.durbigny_2@allianz.fr; externe.guillaume.dudek@allianz.fr; fabrice.couzinet@allianz.fr; dora.ngangue_mongory@allianz.fr; externe.jorge.barrio_moreno@allianz.fr; dora.ngangue-mongory@allianz.com;olivier.laliman@allianz.com;dsicmdb@allianz.fr;</t>
  </si>
  <si>
    <t>sla85719</t>
  </si>
  <si>
    <t>sla26998</t>
  </si>
  <si>
    <t>sla94326</t>
  </si>
  <si>
    <t>slb27540</t>
  </si>
  <si>
    <t>slb24517</t>
  </si>
  <si>
    <t>sla95133</t>
  </si>
  <si>
    <t>slb25848</t>
  </si>
  <si>
    <t xml:space="preserve">	A.FR.FR.ITSM.PROD_N3_OUTILS&amp;INFRAENTEP</t>
  </si>
  <si>
    <t>qs84107</t>
  </si>
  <si>
    <t>slb23429</t>
  </si>
  <si>
    <t>sla99908</t>
  </si>
  <si>
    <t>sla91849</t>
  </si>
  <si>
    <t>slb23944</t>
  </si>
  <si>
    <t>slb24512</t>
  </si>
  <si>
    <t>slb21605</t>
  </si>
  <si>
    <t xml:space="preserve">	AZ_WWC.PRODSUPPORT</t>
  </si>
  <si>
    <t>sla94591</t>
  </si>
  <si>
    <t>sla89433</t>
  </si>
  <si>
    <t>sla96989</t>
  </si>
  <si>
    <t>sla89445</t>
  </si>
  <si>
    <t>sla29626</t>
  </si>
  <si>
    <t>sla13391</t>
  </si>
  <si>
    <t>sla80493</t>
  </si>
  <si>
    <t>;philippe.marcq@allianz.fr;frederic.barat@allianz.fr;stephane.harmant@allianz.fr;frederic.barat@alli;farouk.aissaoui@allianz.com;philippe.marcq@allianz.com;frederic.barat@allianz.com;mohammed.bellamri@allianz.com;externe.anass.koufa@allianz.fr;philippe.dassonville@allianz.com;mohammed.bellamri@allianz.fr;dsicmdb@allianz.fr;</t>
  </si>
  <si>
    <t>slb23423</t>
  </si>
  <si>
    <t>A.FR.FR.ITSM.SQUAD_N3_INTEG_SWAG</t>
  </si>
  <si>
    <t>;olivier.laliman@allianz.fr; benoit.durbigny_2@allianz.fr; externe.guillaume.dudek@allianz.fr;olivier.laliman@allianz.fr; benoit.durbigny_2@allianz.fr; externe.guillaume.dudek@allianz.fr; fabrice.couzinet@allianz.fr; dora.ngangue_mongory@allianz.fr; externe.jorge.barrio_moreno@allianz.fr; dora.ngangue-mongory@allianz.com;cdc.request-fulfillment-support@allianz.com;</t>
  </si>
  <si>
    <t>sla14189</t>
  </si>
  <si>
    <t>slb23422</t>
  </si>
  <si>
    <t>sla86642</t>
  </si>
  <si>
    <t>sla81269</t>
  </si>
  <si>
    <t xml:space="preserve">	V.IBM.EU.SCCD.IRO</t>
  </si>
  <si>
    <t>slb21606</t>
  </si>
  <si>
    <t>sla94324</t>
  </si>
  <si>
    <t>slb27574</t>
  </si>
  <si>
    <t xml:space="preserve">A.FR.FR.SRF.CMP.IFMTQ	</t>
  </si>
  <si>
    <t>Dora NGANGUE MONGORY</t>
  </si>
  <si>
    <t>externe.taha.el_annid_2@allianz.fr;fabrice.couzinet@allianz.fr;olivier.laliman@allianz.fr;externe.guillaume.dudek@allianz.fr;dora.ngangue_mongory@allianz.fr;externe.jorge.barrio_moreno@allianz.fr;externe.reda.benkhouya@allianz.fr;externe.fatma.siagh@allianz.fr;externe.jaouad.skaita@allianz.fr;dora.ngangue-mongory@allianz.com</t>
  </si>
  <si>
    <t>sla17251</t>
  </si>
  <si>
    <t>slb21538</t>
  </si>
  <si>
    <t>slb23908</t>
  </si>
  <si>
    <t>slb24516</t>
  </si>
  <si>
    <t>sla30418</t>
  </si>
  <si>
    <t>Thomas Vasilakos</t>
  </si>
  <si>
    <t>;CPI.MNGT@ALLIANZ.GR;ITInfrastructure@allianz.gr;Thomas.Vasilakos@allianz.gr;CPI.MNGT@ALLIANZ.GR;ITInfrastructure@allianz.gr;ServiceNow-ITInfrastructure@allianz.gr;</t>
  </si>
  <si>
    <t>sla81292</t>
  </si>
  <si>
    <t>sla81603</t>
  </si>
  <si>
    <t>;scheduling-automic.engineering@allianz.com;florian.loibl@allianz.de;APAC-CONFIGURATIONMANAGEMENT@allianz.com;</t>
  </si>
  <si>
    <t>sla14192</t>
  </si>
  <si>
    <t>sla93170</t>
  </si>
  <si>
    <t>slb23910</t>
  </si>
  <si>
    <t>slb23941</t>
  </si>
  <si>
    <t>sla94327</t>
  </si>
  <si>
    <t>sla80877</t>
  </si>
  <si>
    <t>sla26379</t>
  </si>
  <si>
    <t>slb24086</t>
  </si>
  <si>
    <t>slb22561</t>
  </si>
  <si>
    <t>sla80869</t>
  </si>
  <si>
    <t>slb21405</t>
  </si>
  <si>
    <t xml:space="preserve">A.TEC.GLOB.SRF.CMP.ROCHADE	</t>
  </si>
  <si>
    <t>sla25810</t>
  </si>
  <si>
    <t>sla88359</t>
  </si>
  <si>
    <t>slb25989</t>
  </si>
  <si>
    <t xml:space="preserve">A.TEC.GLOB.GP.HRTC.ORA	</t>
  </si>
  <si>
    <t>sla85988</t>
  </si>
  <si>
    <t>sla32167</t>
  </si>
  <si>
    <t>;externe.florian.caudron@allianz.fr;externe.christophe.haberschill@allianz.fr;externe.florian.caudron@allianz.fr;externe.christophe.haberschill@allianz.fr;externe.karima.bafouloulou@allianz.fr;externe.orestis.mourkoutas@allianz.fr;frederic.barat@allianz.fr;dsicmdb@allianz.fr;</t>
  </si>
  <si>
    <t>sla19286</t>
  </si>
  <si>
    <t>sla18305</t>
  </si>
  <si>
    <t>sla19285</t>
  </si>
  <si>
    <t>sla81611</t>
  </si>
  <si>
    <t>slb22290</t>
  </si>
  <si>
    <t>;olivier.laliman@allianz.fr; benoit.durbigny_2@allianz.fr; externe.guillaume.dudek@allianz.fr;olivier.laliman@allianz.fr; benoit.durbigny_2@allianz.fr; externe.guillaume.dudek@allianz.fr; fabrice.couzinet@allianz.fr; dora.ngangue_mongory@allianz.fr; externe.jorge.barrio_moreno@allianz.fr; dora.ngangue-mongory@allianz.com;dsicmdb@allianz.fr;</t>
  </si>
  <si>
    <t>sla81162</t>
  </si>
  <si>
    <t>sla94599</t>
  </si>
  <si>
    <t>sla91975</t>
  </si>
  <si>
    <t>Demonstration</t>
  </si>
  <si>
    <t>sla94321</t>
  </si>
  <si>
    <t>sla82677</t>
  </si>
  <si>
    <t>;externe.joseph.attias@allianz.fr; externe.hamid.abdary@allianz.fr;externe.emeric.petrisot@allianz.f;externe.joseph.attias@allianz.fr; externe.hamid.abdary@allianz.fr;externe.emeric.petrisot@allianz.fr;cdc.request-fulfillment-support@allianz.com;</t>
  </si>
  <si>
    <t>sla80879</t>
  </si>
  <si>
    <t>sla94702</t>
  </si>
  <si>
    <t>qs84109</t>
  </si>
  <si>
    <t>sla14197</t>
  </si>
  <si>
    <t>slb25714</t>
  </si>
  <si>
    <t>slb23696</t>
  </si>
  <si>
    <t>sla32060</t>
  </si>
  <si>
    <t>;secure-filetransfer-lite@allianz.com; FILETRANSFER@ALLIANZ.DE;adam.ziemianski@kyndryl.com;secure-filetransfer-lite@allianz.com; FILETRANSFER@ALLIANZ.DE;adam.ziemianski@kyndryl.com; jacklin.handall@kyndryl.com;thomassubin.philip@allianz.com;</t>
  </si>
  <si>
    <t>sla95135</t>
  </si>
  <si>
    <t>sla80908</t>
  </si>
  <si>
    <t>sla21875</t>
  </si>
  <si>
    <t>sla80855</t>
  </si>
  <si>
    <t>slb23943</t>
  </si>
  <si>
    <t>qs84059</t>
  </si>
  <si>
    <t>slb25707</t>
  </si>
  <si>
    <t>slb23831</t>
  </si>
  <si>
    <t>sla14656</t>
  </si>
  <si>
    <t>slb21345</t>
  </si>
  <si>
    <t>;gpk-kolumbus-software@allianz.de;Falk.Hilpert@ALLIANZ.DE;gpk-kolumbus-software@allianz.de;EXTERN.LEMANSKI_HARTMUT1@ALLIANZ.DE;falk.hilpert@allianz.de;sandra.sailer@allianz.de;</t>
  </si>
  <si>
    <t>sla32061</t>
  </si>
  <si>
    <t>sla98438</t>
  </si>
  <si>
    <t>sla27656</t>
  </si>
  <si>
    <t>qs83730</t>
  </si>
  <si>
    <t>sla13916</t>
  </si>
  <si>
    <t>sla98436</t>
  </si>
  <si>
    <t>sla81109</t>
  </si>
  <si>
    <t>sla27215</t>
  </si>
  <si>
    <t>sla80473</t>
  </si>
  <si>
    <t>slb23906</t>
  </si>
  <si>
    <t>sla80501</t>
  </si>
  <si>
    <t>sla21023</t>
  </si>
  <si>
    <t>slb23921</t>
  </si>
  <si>
    <t>slb24245</t>
  </si>
  <si>
    <t>slb24775</t>
  </si>
  <si>
    <t>slb25204</t>
  </si>
  <si>
    <t>slb23986</t>
  </si>
  <si>
    <t>slb23899</t>
  </si>
  <si>
    <t>sla30051</t>
  </si>
  <si>
    <t>sla86874</t>
  </si>
  <si>
    <t xml:space="preserve">	A.TEC.FR.ITSM.IT_SECURITY_IAM</t>
  </si>
  <si>
    <t>slb20602</t>
  </si>
  <si>
    <t>slb23427</t>
  </si>
  <si>
    <t>slb24177</t>
  </si>
  <si>
    <t>sla80738</t>
  </si>
  <si>
    <t>slb23428</t>
  </si>
  <si>
    <t>slb23708</t>
  </si>
  <si>
    <t>sla95572</t>
  </si>
  <si>
    <t>;cdc.request-fulfillment-support@allianz.com;olivier.laliman@allianz.fr;olivier.laliman@allianz.fr; benoit.durbigny_2@allianz.fr; externe.guillaume.dudek@allianz.fr; fabrice.couzinet@allianz.fr; dora.ngangue_mongory@allianz.fr; externe.jorge.barrio_moreno@allianz.fr; dora.ngangue-mongory@allianz.com;dsicmdb@allianz.fr;</t>
  </si>
  <si>
    <t>slb23981</t>
  </si>
  <si>
    <t>sla81720</t>
  </si>
  <si>
    <t>sla80503</t>
  </si>
  <si>
    <t>sla93616</t>
  </si>
  <si>
    <t>qs84110</t>
  </si>
  <si>
    <t>sla15574</t>
  </si>
  <si>
    <t>sla80857</t>
  </si>
  <si>
    <t>qs83745</t>
  </si>
  <si>
    <t>sla80907</t>
  </si>
  <si>
    <t xml:space="preserve">A.FR.FR.ITSM.PROD_N3_OUTILS&amp;INFRAENTEP	</t>
  </si>
  <si>
    <t>;philippe.marcq@allianz.fr;frederic.barat@allianz.fr;stephane.harmant@allianz.fr;farouk.aissaoui_2@a;farouk.aissaoui@allianz.com;philippe.marcq@allianz.com;frederic.barat@allianz.com;mohammed.bellamri@allianz.com;externe.anass.koufa@allianz.fr;philippe.dassonville@allianz.com;dsicmdb@allianz.fr;</t>
  </si>
  <si>
    <t>sla80261</t>
  </si>
  <si>
    <t>sla19284</t>
  </si>
  <si>
    <t>sla91460</t>
  </si>
  <si>
    <t>A.FR.FR.ITSM.PROJ_N3_GREENRECOVERY</t>
  </si>
  <si>
    <t>Christophe BECET</t>
  </si>
  <si>
    <t>;externe.sandra.cazin@allianz.fr; externe.christophe.becet@allianz.fr;externe.christophe.becet@allianz.fr; externe.denis.lienard@allianz.fr; externe.guillaume.delavallez@allianz.fr; externe.jean-christophe.proust@allianz.fr; externe.diane.kouadio_2@allianz.fr; externe.sara.jammoul@allianz.fr;externe.elio.mrad@allianz.fr ;externe.jean-francois.hebert@allianz.fr;externe.sylvain.pouteau@allianz.fr;dsicmdb@allianz.fr;</t>
  </si>
  <si>
    <t>sla81680</t>
  </si>
  <si>
    <t>qs83671</t>
  </si>
  <si>
    <t>A.FR.FR.ITSM.PROD_N3_VTOM</t>
  </si>
  <si>
    <t>;externe.ackages_-_systemes_ouverts.realisation_et_maintenance_des_p@allianz.fr;jean-louis.riviere@a;externe.manuel.victoriano@allianz.fr;dsicmdb@allianz.fr;</t>
  </si>
  <si>
    <t>sla93465</t>
  </si>
  <si>
    <t>slb23877</t>
  </si>
  <si>
    <t>sla93615</t>
  </si>
  <si>
    <t>sla80471</t>
  </si>
  <si>
    <t>sla99909</t>
  </si>
  <si>
    <t>sla85989</t>
  </si>
  <si>
    <t>slb25108</t>
  </si>
  <si>
    <t>slb22294</t>
  </si>
  <si>
    <t>slb24879</t>
  </si>
  <si>
    <t>sla25393</t>
  </si>
  <si>
    <t>slb21750</t>
  </si>
  <si>
    <t>sla90802</t>
  </si>
  <si>
    <t>sla27376</t>
  </si>
  <si>
    <t>sla16090</t>
  </si>
  <si>
    <t>slb25107</t>
  </si>
  <si>
    <t>Olaf Bartsch</t>
  </si>
  <si>
    <t>sla80874</t>
  </si>
  <si>
    <t>sla25842</t>
  </si>
  <si>
    <t>slb24822</t>
  </si>
  <si>
    <t>sla31144</t>
  </si>
  <si>
    <t>sla93499</t>
  </si>
  <si>
    <t>slb22753</t>
  </si>
  <si>
    <t xml:space="preserve">A.GCS.GLOB.SRF.CMP.ITSM	</t>
  </si>
  <si>
    <t>sla95567</t>
  </si>
  <si>
    <t>sla21874</t>
  </si>
  <si>
    <t>sla31140</t>
  </si>
  <si>
    <t>sla94594</t>
  </si>
  <si>
    <t>slb22272</t>
  </si>
  <si>
    <t>sla95728</t>
  </si>
  <si>
    <t xml:space="preserve">A.FR.FR.ITSM.SQUAD_N3_INTEG_SWAG	</t>
  </si>
  <si>
    <t>Benoit DURBIGNY</t>
  </si>
  <si>
    <t>slb24914</t>
  </si>
  <si>
    <t>slb23430</t>
  </si>
  <si>
    <t>sla94189</t>
  </si>
  <si>
    <t>A.ES.ES.SRF.CMP.MULTIASISTENCIAGIST</t>
  </si>
  <si>
    <t>Jaroslav Prodelal</t>
  </si>
  <si>
    <t>;cdc.datacenter-services-requestmgmt@allianz.com;extern.prodelal_jaroslav@allianz.de;</t>
  </si>
  <si>
    <t>sla86634</t>
  </si>
  <si>
    <t>sla82686</t>
  </si>
  <si>
    <t>sla19287</t>
  </si>
  <si>
    <t>sla27211</t>
  </si>
  <si>
    <t>sla92217</t>
  </si>
  <si>
    <t>A.TEC.FR.ITSM.PROD_N2_SERVEUROPEN</t>
  </si>
  <si>
    <t>;externe.salith.thepsouvanh@allianz.fr;externe.Stoszek.Arkadiusz@allianz.fr;externe.Stoszek.Arkadiusz@allianz.fr;externe.Marcin.Nowak@allianz.fr;externe.orestis.mourkoutas@allianz.fr;externe.mateusz.michalski@allianz.fr;externe.fatiha.moukrim@allianz.fr;externe.pablo.gonzalez-martinez@allianz.fr;externe.nicolas.sirugues@allianz.fr;externe.aziz.moukadem@allianz.fr;frederic.barat@allianz.fr;dsicmdb@allianz.fr;</t>
  </si>
  <si>
    <t>sla98640</t>
  </si>
  <si>
    <t>slb23704</t>
  </si>
  <si>
    <t>sla25394</t>
  </si>
  <si>
    <t>sla22492</t>
  </si>
  <si>
    <t>sla86168</t>
  </si>
  <si>
    <t>slb24537</t>
  </si>
  <si>
    <t>A.TEC.GLOB.SRF.CMP.MCROFS</t>
  </si>
  <si>
    <t>Michael Laube</t>
  </si>
  <si>
    <t>michael.laube@allianz.de</t>
  </si>
  <si>
    <t>;globalitomoperations@allianz.com;JABBARHAMEED.ALI@ALLIANZ.COM;DDMI-Operations@allianz.com;</t>
  </si>
  <si>
    <t>sla80861</t>
  </si>
  <si>
    <t>slb24154</t>
  </si>
  <si>
    <t>;cdc.request-fulfillment-support@allianz.com;externe.paul.khauv@allianz.fr;olivier.laliman@allianz.fr; benoit.durbigny_2@allianz.fr; externe.guillaume.dudek@allianz.fr; fabrice.couzinet@allianz.fr; dora.ngangue_mongory@allianz.fr; externe.jorge.barrio_moreno@allianz.fr; dora.ngangue-mongory@allianz.com;olivier.laliman@allianz.com;dsicmdb@allianz.fr;</t>
  </si>
  <si>
    <t>qs83894</t>
  </si>
  <si>
    <t>slb23706</t>
  </si>
  <si>
    <t>sla80891</t>
  </si>
  <si>
    <t>sla82734</t>
  </si>
  <si>
    <t>sla88620</t>
  </si>
  <si>
    <t xml:space="preserve">A.TEC.GLOB.SRF.CMP.GAFS	</t>
  </si>
  <si>
    <t>sla20531</t>
  </si>
  <si>
    <t>sla80885</t>
  </si>
  <si>
    <t>sla86990</t>
  </si>
  <si>
    <t>sla93617</t>
  </si>
  <si>
    <t>sla31541</t>
  </si>
  <si>
    <t>;secure-filetransfer-lite@allianz.com; FILETRANSFER@ALLIANZ.DE;adam.ziemianski@kyndryl.com;secure-filetransfer-lite@allianz.com; FILETRANSFER@ALLIANZ.DE;adam.ziemianski@kyndryl.com; jacklin.handall@kyndryl.com;MARTIN.NAU@ALLIANZ.DE;linux.operations@allianz.com;</t>
  </si>
  <si>
    <t>sla90960</t>
  </si>
  <si>
    <t>slb23709</t>
  </si>
  <si>
    <t>sla86868</t>
  </si>
  <si>
    <t>slb21501</t>
  </si>
  <si>
    <t>sla22621</t>
  </si>
  <si>
    <t>sla81762</t>
  </si>
  <si>
    <t>slb23702</t>
  </si>
  <si>
    <t>sla93485</t>
  </si>
  <si>
    <t>slb26376</t>
  </si>
  <si>
    <t>slb24180</t>
  </si>
  <si>
    <t>sla91806</t>
  </si>
  <si>
    <t>sla19288</t>
  </si>
  <si>
    <t>sla82676</t>
  </si>
  <si>
    <t>sla90122</t>
  </si>
  <si>
    <t>sla23757</t>
  </si>
  <si>
    <t>sla27350</t>
  </si>
  <si>
    <t>sla21873</t>
  </si>
  <si>
    <t>sla27214</t>
  </si>
  <si>
    <t>sla31343</t>
  </si>
  <si>
    <t>sla31962</t>
  </si>
  <si>
    <t>sla94208</t>
  </si>
  <si>
    <t>slb24184</t>
  </si>
  <si>
    <t>sla23569</t>
  </si>
  <si>
    <t>Darta</t>
  </si>
  <si>
    <t>Paul Butler</t>
  </si>
  <si>
    <t>;SM7@allianz.ie;paul.butler@allianz.ie;SM7@ALLIANZ.IE;</t>
  </si>
  <si>
    <t>sla80880</t>
  </si>
  <si>
    <t>slb23731</t>
  </si>
  <si>
    <t>;shubham.jain@allianz.de;PAAS-MSTR-OPERATIONS@ALLIANZ.de;</t>
  </si>
  <si>
    <t>sla81618</t>
  </si>
  <si>
    <t>slb20632</t>
  </si>
  <si>
    <t>sla80881</t>
  </si>
  <si>
    <t>sla95134</t>
  </si>
  <si>
    <t>slb23426</t>
  </si>
  <si>
    <t>sla95159</t>
  </si>
  <si>
    <t>sla81212</t>
  </si>
  <si>
    <t>sla94592</t>
  </si>
  <si>
    <t>sla88241</t>
  </si>
  <si>
    <t>;philippe.marcq@allianz.fr;frederic.barat@allianz.fr;stephane.harmant@allianz.fr;farouk.aissaoui@allianz.com;philippe.marcq@allianz.com;frederic.barat@allianz.com;mohammed.bellamri@allianz.com;externe.anass.koufa@allianz.fr;philippe.dassonville@allianz.com;mohammed.bellamri@allianz.fr;dsicmdb@allianz.fr;</t>
  </si>
  <si>
    <t>slb24823</t>
  </si>
  <si>
    <t>sla80564</t>
  </si>
  <si>
    <t>slb23705</t>
  </si>
  <si>
    <t>sla81194</t>
  </si>
  <si>
    <t>sla91807</t>
  </si>
  <si>
    <t>slb21604</t>
  </si>
  <si>
    <t>sla98441</t>
  </si>
  <si>
    <t>slb21504</t>
  </si>
  <si>
    <t>slb20749</t>
  </si>
  <si>
    <t>sla80118</t>
  </si>
  <si>
    <t>sla97349</t>
  </si>
  <si>
    <t>slb24514</t>
  </si>
  <si>
    <t>sla86763</t>
  </si>
  <si>
    <t>sla80856</t>
  </si>
  <si>
    <t>sla86755</t>
  </si>
  <si>
    <t>slb27590</t>
  </si>
  <si>
    <t>sla19301</t>
  </si>
  <si>
    <t>slb20012</t>
  </si>
  <si>
    <t>;team-grafana@allianz.de;annemarie.gregarek@allianz.de;</t>
  </si>
  <si>
    <t>slb24828</t>
  </si>
  <si>
    <t>sla97000</t>
  </si>
  <si>
    <t>sla27216</t>
  </si>
  <si>
    <t>sla21028</t>
  </si>
  <si>
    <t>sla92283</t>
  </si>
  <si>
    <t>slb23421</t>
  </si>
  <si>
    <t>;farouk.aissaoui@allianz.com;philippe.marcq@allianz.com;frederic.barat@allianz.com;mohammed.bellamri;farouk.aissaoui@allianz.com;philippe.marcq@allianz.com;frederic.barat@allianz.com;mohammed.bellamri@allianz.com;externe.anass.koufa@allianz.fr;philippe.dassonville@allianz.com;dsicmdb@allianz.fr;</t>
  </si>
  <si>
    <t>sla81151</t>
  </si>
  <si>
    <t>sla90953</t>
  </si>
  <si>
    <t>qs83891</t>
  </si>
  <si>
    <t>sla90950</t>
  </si>
  <si>
    <t>sla89197</t>
  </si>
  <si>
    <t>;externe.salith.thepsouvanh@allianz.fr;externe.Stoszek.Arkadiusz@allianz.fr;externe.Stoszek.Arkadiusz@allianz.fr;externe.Marcin.Nowak@allianz.fr;externe.orestis.mourkoutas@allianz.fr;externe.mateusz.michalski@allianz.fr;externe.fatiha.moukrim@allianz.fr;externe.pablo.gonzalez-martinez@allianz.fr;externe.nicolas.sirugues@allianz.fr;externe.aziz.moukadem@allianz.fr;frederic.barat@allianz.com;dsicmdb@allianz.fr;</t>
  </si>
  <si>
    <t>sla21872</t>
  </si>
  <si>
    <t>qs83892</t>
  </si>
  <si>
    <t>slb23733</t>
  </si>
  <si>
    <t>sla18218</t>
  </si>
  <si>
    <t>sla80906</t>
  </si>
  <si>
    <t>slb25110</t>
  </si>
  <si>
    <t>slb20597</t>
  </si>
  <si>
    <t>sla86468</t>
  </si>
  <si>
    <t>sla18219</t>
  </si>
  <si>
    <t>sla31126</t>
  </si>
  <si>
    <t>sla80695</t>
  </si>
  <si>
    <t>sla92284</t>
  </si>
  <si>
    <t>sla82687</t>
  </si>
  <si>
    <t>qs84108</t>
  </si>
  <si>
    <t>sla31142</t>
  </si>
  <si>
    <t>sla13725</t>
  </si>
  <si>
    <t>sla80472</t>
  </si>
  <si>
    <t>sla81182</t>
  </si>
  <si>
    <t>sla22490</t>
  </si>
  <si>
    <t>slb24513</t>
  </si>
  <si>
    <t>sla26504</t>
  </si>
  <si>
    <t>;SM7@allianz.ie;Steven.McGarr@allianz.ie;paul.butler@allianz.ie;inc-coordination@allianz.ie;</t>
  </si>
  <si>
    <t>slb23920</t>
  </si>
  <si>
    <t>slb21050</t>
  </si>
  <si>
    <t>sla94572</t>
  </si>
  <si>
    <t>sla81567</t>
  </si>
  <si>
    <t>A.TEC.GLOB.HC.SMARTCLOUDCONNECTED</t>
  </si>
  <si>
    <t>;publiccloudoperations@allianz.com;gccc@allianz.com;andrey.petrov@allianz.de;publiccloudservices@allianz.com;publiccloudoperations@allianz.com;mirza.grbic@allianz.de;</t>
  </si>
  <si>
    <t>slb24179</t>
  </si>
  <si>
    <t>sla80692</t>
  </si>
  <si>
    <t>sla81148</t>
  </si>
  <si>
    <t>sla89444</t>
  </si>
  <si>
    <t>sla13397</t>
  </si>
  <si>
    <t>sla22476</t>
  </si>
  <si>
    <t>slb25114</t>
  </si>
  <si>
    <t>slb23287</t>
  </si>
  <si>
    <t>sla87462</t>
  </si>
  <si>
    <t>qs84112</t>
  </si>
  <si>
    <t>sla22304</t>
  </si>
  <si>
    <t>sla81147</t>
  </si>
  <si>
    <t>slb24181</t>
  </si>
  <si>
    <t>sla81164</t>
  </si>
  <si>
    <t>sla19306</t>
  </si>
  <si>
    <t>slb23940</t>
  </si>
  <si>
    <t>slb23907</t>
  </si>
  <si>
    <t>sla81848</t>
  </si>
  <si>
    <t>sla31143</t>
  </si>
  <si>
    <t>sla80858</t>
  </si>
  <si>
    <t>slb23885</t>
  </si>
  <si>
    <t>sla98434</t>
  </si>
  <si>
    <t>sla80260</t>
  </si>
  <si>
    <t>sla25805</t>
  </si>
  <si>
    <t>slb22514</t>
  </si>
  <si>
    <t>sla82733</t>
  </si>
  <si>
    <t>sla86787</t>
  </si>
  <si>
    <t>sla86401</t>
  </si>
  <si>
    <t>sla88954</t>
  </si>
  <si>
    <t>sla86873</t>
  </si>
  <si>
    <t>slb23901</t>
  </si>
  <si>
    <t>sla80926</t>
  </si>
  <si>
    <t>sla80694</t>
  </si>
  <si>
    <t>slb25525</t>
  </si>
  <si>
    <t>sla93618</t>
  </si>
  <si>
    <t>sla99303</t>
  </si>
  <si>
    <t>sla14196</t>
  </si>
  <si>
    <t>slb24752</t>
  </si>
  <si>
    <t>sla80779</t>
  </si>
  <si>
    <t>sla15573</t>
  </si>
  <si>
    <t>qs84111</t>
  </si>
  <si>
    <t>sla82026</t>
  </si>
  <si>
    <t>sla89112</t>
  </si>
  <si>
    <t>sla13396</t>
  </si>
  <si>
    <t>slb21503</t>
  </si>
  <si>
    <t>sla31912</t>
  </si>
  <si>
    <t>sla31816</t>
  </si>
  <si>
    <t>slb24952</t>
  </si>
  <si>
    <t>sla80494</t>
  </si>
  <si>
    <t>sla93831</t>
  </si>
  <si>
    <t>sla89440</t>
  </si>
  <si>
    <t>slb21749</t>
  </si>
  <si>
    <t>sla80884</t>
  </si>
  <si>
    <t>slb21600</t>
  </si>
  <si>
    <t>sla94598</t>
  </si>
  <si>
    <t>sla87300</t>
  </si>
  <si>
    <t>slb23900</t>
  </si>
  <si>
    <t>slb25263</t>
  </si>
  <si>
    <t>;cdc.datacenter-services-requestmgmt@allianz.com;gabor.szeles@allianz.com;IT_SLA_management@allianz.hu;</t>
  </si>
  <si>
    <t>sla80844</t>
  </si>
  <si>
    <t>sla91848</t>
  </si>
  <si>
    <t>slb25717</t>
  </si>
  <si>
    <t>sla30416</t>
  </si>
  <si>
    <t xml:space="preserve">	A.GR.GR.CPI.SERVICE_DESK</t>
  </si>
  <si>
    <t>sla86757</t>
  </si>
  <si>
    <t>sla80693</t>
  </si>
  <si>
    <t>sla80878</t>
  </si>
  <si>
    <t>sla99222</t>
  </si>
  <si>
    <t>sla21699</t>
  </si>
  <si>
    <t>PATCH DATE, do not change</t>
  </si>
  <si>
    <t>PATCH WINDOW
24h CEST, do not change</t>
  </si>
  <si>
    <t>Use this for patching script:</t>
  </si>
  <si>
    <t>Additional info</t>
  </si>
  <si>
    <t>Change nubmer</t>
  </si>
  <si>
    <t>azcdgma3</t>
  </si>
  <si>
    <t>azcdgma3.hcbackup.fc1.azure.aztec.cloud.allianz</t>
  </si>
  <si>
    <t>null null Azure France Central</t>
  </si>
  <si>
    <t>;AZ-TECHNOLOGY.DCI02@allianz.com;martin.berger@allianz.com;hds_backup_operation_eu@allianz.com;</t>
  </si>
  <si>
    <t>azcdgma4</t>
  </si>
  <si>
    <t>azcdgma4.hcbackup.fc1.azure.aztec.cloud.allianz</t>
  </si>
  <si>
    <t>azframa1</t>
  </si>
  <si>
    <t>AZFRAMA1.hcbackup1.we1.azure.aztec.cloud.allianz</t>
  </si>
  <si>
    <t xml:space="preserve"> Azure West EU</t>
  </si>
  <si>
    <t>azframa2</t>
  </si>
  <si>
    <t>AZFRAMA2.hcbackup1.we1.azure.aztec.cloud.allianz</t>
  </si>
  <si>
    <t>azframa3</t>
  </si>
  <si>
    <t>azframa3.hcbackup1.we1.azure.aztec.cloud.allianz</t>
  </si>
  <si>
    <t>azframa4</t>
  </si>
  <si>
    <t>azframa4.hcbackup1.we1.azure.aztec.cloud.allianz</t>
  </si>
  <si>
    <t>sla82047</t>
  </si>
  <si>
    <t>Frankfurt (Main)  AWSFrankfurt</t>
  </si>
  <si>
    <t>ukmiddlewaremailbox@allianz.co.uk</t>
  </si>
  <si>
    <t>slb27514</t>
  </si>
  <si>
    <t>Frankfurt (Main)  Azure Frankfurt</t>
  </si>
  <si>
    <t>A.TEC.GLOB.SRF.CMP.CLMIGFACT</t>
  </si>
  <si>
    <t>Luca Boscato</t>
  </si>
  <si>
    <t>ROBIN.JOSEPH@ALLIANZ.COM</t>
  </si>
  <si>
    <t>slc10078</t>
  </si>
  <si>
    <t>slc10078.messaging1.we1.azure.aztec.cloud.allianz</t>
  </si>
  <si>
    <t>slc10159</t>
  </si>
  <si>
    <t>slc10159.hcbackup1.we1.azure.aztec.cloud.allianz</t>
  </si>
  <si>
    <t>donna.williams@allianz.co.uk</t>
  </si>
  <si>
    <t>slc10218</t>
  </si>
  <si>
    <t>slc10218.iam-test1.we1.azure.aztec.cloud.allianz</t>
  </si>
  <si>
    <t>Michele.Tarricone@allianz.it</t>
  </si>
  <si>
    <t>slc10219</t>
  </si>
  <si>
    <t>slc10219.iam-prod.we1.azure.aztec.cloud.allianz</t>
  </si>
  <si>
    <t>slc10269</t>
  </si>
  <si>
    <t>slc10269.iam-prod.we1.azure.aztec.cloud.allianz</t>
  </si>
  <si>
    <t>slc10300</t>
  </si>
  <si>
    <t>A.TEC.GLOB.SRF.CMP.GDAS</t>
  </si>
  <si>
    <t>slc10351</t>
  </si>
  <si>
    <t>slc10351.iam-prod.we1.azure.aztec.cloud.allianz</t>
  </si>
  <si>
    <t>slc10365</t>
  </si>
  <si>
    <t>Alex Jobin Jacob</t>
  </si>
  <si>
    <t>slc10384</t>
  </si>
  <si>
    <t>slc10384.hcbackup.gwc1.azure.aztec.cloud.allianz</t>
  </si>
  <si>
    <t>slc10395</t>
  </si>
  <si>
    <t>slc10395.hcbackup.gwc1.azure.aztec.cloud.allianz</t>
  </si>
  <si>
    <t>slc10413</t>
  </si>
  <si>
    <t>slc10413.iam-prod.we1.azure.aztec.cloud.allianz</t>
  </si>
  <si>
    <t>slc10533</t>
  </si>
  <si>
    <t>slc10533.sugarcrmtest.we1.azure.aztec.cloud.allianz</t>
  </si>
  <si>
    <t>A.TEC.GLOB.GP.HRTC.REALEST</t>
  </si>
  <si>
    <t>Rosalia Sokolov</t>
  </si>
  <si>
    <t>slc10577</t>
  </si>
  <si>
    <t>slc10577.sugarcrmtest.gwc1.azure.aztec.cloud.allianz</t>
  </si>
  <si>
    <t>slc10592</t>
  </si>
  <si>
    <t>slc10592.iroservice.gwc1.azure.aztec.cloud.allianz</t>
  </si>
  <si>
    <t>A.TEC.GLOB.SRF.CMP.IROSERVICE</t>
  </si>
  <si>
    <t>SAJEESH.RAJAPPAN@ALLIANZ.COM</t>
  </si>
  <si>
    <t>slc10611</t>
  </si>
  <si>
    <t>slc10611.iroservice.gwc1.azure.aztec.cloud.allianz</t>
  </si>
  <si>
    <t>slc10615</t>
  </si>
  <si>
    <t>slc10615.iroservice.fc1.azure.aztec.cloud.allianz</t>
  </si>
  <si>
    <t>slc10616</t>
  </si>
  <si>
    <t>slc10616.iroservice.fc1.azure.aztec.cloud.allianz</t>
  </si>
  <si>
    <t>slc10617</t>
  </si>
  <si>
    <t>slc10643</t>
  </si>
  <si>
    <t>A.TEC.GLOB.SRF.CMP.FMO-B</t>
  </si>
  <si>
    <t>Shabeer Subair Kunju</t>
  </si>
  <si>
    <t>slc10644</t>
  </si>
  <si>
    <t>slc10645</t>
  </si>
  <si>
    <t>slc10648</t>
  </si>
  <si>
    <t>slc10669</t>
  </si>
  <si>
    <t>Allianz Real Estate - Global</t>
  </si>
  <si>
    <t>A.RE.GLOB.SRF.CMP.GLOBAL</t>
  </si>
  <si>
    <t>slc10674</t>
  </si>
  <si>
    <t xml:space="preserve"> slc10674.sugarcrm.we1.azure.aztec.cloud.allianz</t>
  </si>
  <si>
    <t>slc10676</t>
  </si>
  <si>
    <t>slc10676.ramp.we1.azure.aztec.cloud.allianz</t>
  </si>
  <si>
    <t>A.TEC.GLOB.SRF.CMP.A-IF05</t>
  </si>
  <si>
    <t>Bastian Hofmann</t>
  </si>
  <si>
    <t>slc10682</t>
  </si>
  <si>
    <t>slc10683</t>
  </si>
  <si>
    <t>Paris  AWSParis</t>
  </si>
  <si>
    <t>bernd-michael.ritzmann@allianz.de</t>
  </si>
  <si>
    <t>slc10684</t>
  </si>
  <si>
    <t>greg.george@investmentdataservices.com</t>
  </si>
  <si>
    <t>slc10685</t>
  </si>
  <si>
    <t>slc10686</t>
  </si>
  <si>
    <t>slc10687</t>
  </si>
  <si>
    <t>slc10732</t>
  </si>
  <si>
    <t>slc10732.aw-prod.gwc1.azure.aztec.cloud.allianz</t>
  </si>
  <si>
    <t>A.ZSE.DE.SRF.CMP.WGISTDCCS</t>
  </si>
  <si>
    <t>David Lantzberg</t>
  </si>
  <si>
    <t>david.lantzberg@allianz.de</t>
  </si>
  <si>
    <t>slc10802</t>
  </si>
  <si>
    <t>slc10802.aw-prod.gwc1.azure.aztec.cloud.allianz</t>
  </si>
  <si>
    <t>slc10826</t>
  </si>
  <si>
    <t>slc10826.aw-prod.gwc1.azure.aztec.cloud.allianz</t>
  </si>
  <si>
    <t>slc10840</t>
  </si>
  <si>
    <t>swapnali.phepale@allianz.com</t>
  </si>
  <si>
    <t>slc10864</t>
  </si>
  <si>
    <t>slc10864.cldfcntst-test.ew3.aws.aztec.cloud.allianz</t>
  </si>
  <si>
    <t>A.TEC.IT.DCS.ACCESS-GWY</t>
  </si>
  <si>
    <t>STEFANO IORI</t>
  </si>
  <si>
    <t>slc10865</t>
  </si>
  <si>
    <t>slc10865.cldfcntst-test.ew3.aws.aztec.cloud.allianz</t>
  </si>
  <si>
    <t>luca.kieser@allianz.de</t>
  </si>
  <si>
    <t>slc10866</t>
  </si>
  <si>
    <t>slc10867</t>
  </si>
  <si>
    <t>slc10868</t>
  </si>
  <si>
    <t>stefano.iori@allianz.it</t>
  </si>
  <si>
    <t>slc10869</t>
  </si>
  <si>
    <t>slc10870</t>
  </si>
  <si>
    <t>slc10870.cldfcntst-test.ew3.aws.aztec.cloud.allianz</t>
  </si>
  <si>
    <t>slc10873</t>
  </si>
  <si>
    <t>slc10873.cldfcntst-test.ew3.aws.aztec.cloud.allianz</t>
  </si>
  <si>
    <t>A.IT.IT.SRF.CMP.CLOUDIFTEST</t>
  </si>
  <si>
    <t>slc10875</t>
  </si>
  <si>
    <t>slc10875.cldfcntst-test.ew3.aws.aztec.cloud.allianz</t>
  </si>
  <si>
    <t>slc10876</t>
  </si>
  <si>
    <t>slc10878</t>
  </si>
  <si>
    <t>florian.loibl@allianz.de</t>
  </si>
  <si>
    <t>slc10883</t>
  </si>
  <si>
    <t>alex.vezhaparambil-poulose@allianz.com</t>
  </si>
  <si>
    <t>slc10884</t>
  </si>
  <si>
    <t>slc10884.cldfcntst-test.ew3.aws.aztec.cloud.allianz</t>
  </si>
  <si>
    <t>slc10885</t>
  </si>
  <si>
    <t>slc10886</t>
  </si>
  <si>
    <t>slc10886.cldfcntst-test.ew3.aws.aztec.cloud.allianz</t>
  </si>
  <si>
    <t>istvan.bartha@allianz.com</t>
  </si>
  <si>
    <t>slc10887</t>
  </si>
  <si>
    <t>slc10910</t>
  </si>
  <si>
    <t>A.TEC.GLOB.GP.CFP.GLOMO</t>
  </si>
  <si>
    <t>Sanoosh Puliyedath Kinattingalparambil</t>
  </si>
  <si>
    <t>slc10934</t>
  </si>
  <si>
    <t>RICCARDO FALLICO</t>
  </si>
  <si>
    <t>riccardo.fallico@allianz.it</t>
  </si>
  <si>
    <t>slc10947</t>
  </si>
  <si>
    <t>slc11008</t>
  </si>
  <si>
    <t>Rejin Sasankan</t>
  </si>
  <si>
    <t>slc11010</t>
  </si>
  <si>
    <t>slc11018</t>
  </si>
  <si>
    <t>slc11021</t>
  </si>
  <si>
    <t>slc11024</t>
  </si>
  <si>
    <t>slc11025</t>
  </si>
  <si>
    <t>slc11026</t>
  </si>
  <si>
    <t>slc11085</t>
  </si>
  <si>
    <t>extern.amit_patil@allianz.de</t>
  </si>
  <si>
    <t>slc11091</t>
  </si>
  <si>
    <t>slc11092</t>
  </si>
  <si>
    <t>slc11093</t>
  </si>
  <si>
    <t>slc11094</t>
  </si>
  <si>
    <t>slc11095</t>
  </si>
  <si>
    <t>patrick.prinz@investmentdataservices.com</t>
  </si>
  <si>
    <t>slc11096</t>
  </si>
  <si>
    <t>slc11106</t>
  </si>
  <si>
    <t>slc11107</t>
  </si>
  <si>
    <t>slc11110</t>
  </si>
  <si>
    <t>slc11126</t>
  </si>
  <si>
    <t>extern.barua_sudip@allianz.de</t>
  </si>
  <si>
    <t>slc11142</t>
  </si>
  <si>
    <t>A.TEC.GLOB.SRF.CMP.GDPAWS</t>
  </si>
  <si>
    <t>gabor.bernics@allianz.com</t>
  </si>
  <si>
    <t>Nitin Nair</t>
  </si>
  <si>
    <t>slc11143</t>
  </si>
  <si>
    <t>slc11174</t>
  </si>
  <si>
    <t>slc11211</t>
  </si>
  <si>
    <t>A.TEC.GLOB.SRF.CMP.BILBASLHC</t>
  </si>
  <si>
    <t>kumar.abhishek@allianz.com</t>
  </si>
  <si>
    <t>Benjamin Schlemmer</t>
  </si>
  <si>
    <t>slc11216</t>
  </si>
  <si>
    <t>slc11217</t>
  </si>
  <si>
    <t>slc11229</t>
  </si>
  <si>
    <t>slc11232</t>
  </si>
  <si>
    <t>slc11233</t>
  </si>
  <si>
    <t>slc11234</t>
  </si>
  <si>
    <t>slc11244</t>
  </si>
  <si>
    <t>slc11245</t>
  </si>
  <si>
    <t>slc11246</t>
  </si>
  <si>
    <t>slc11250</t>
  </si>
  <si>
    <t>A.TEC.GLOB.GP.01-BIBD.GBS.GIS</t>
  </si>
  <si>
    <t>Mirsad Rexhepi</t>
  </si>
  <si>
    <t>slc11251</t>
  </si>
  <si>
    <t>JINO.SUSEELAN@ALLIANZ.COM</t>
  </si>
  <si>
    <t>slc11254</t>
  </si>
  <si>
    <t>A.TEC.GLOB.SRF.CMP.DATAU3</t>
  </si>
  <si>
    <t>Sarah Heß</t>
  </si>
  <si>
    <t>slc11255</t>
  </si>
  <si>
    <t>slc11256</t>
  </si>
  <si>
    <t>slc11258</t>
  </si>
  <si>
    <t>slc11266</t>
  </si>
  <si>
    <t>Alexander Göhring</t>
  </si>
  <si>
    <t>slc11267</t>
  </si>
  <si>
    <t>slc11276</t>
  </si>
  <si>
    <t>slc11277</t>
  </si>
  <si>
    <t>slc11278</t>
  </si>
  <si>
    <t>slc11279</t>
  </si>
  <si>
    <t>slc11280</t>
  </si>
  <si>
    <t>slc11281</t>
  </si>
  <si>
    <t>slc11283</t>
  </si>
  <si>
    <t>slc11287</t>
  </si>
  <si>
    <t>slc11288</t>
  </si>
  <si>
    <t>MICHAEL.ASCHENBACH@ALLIANZ.DE</t>
  </si>
  <si>
    <t>slc11306</t>
  </si>
  <si>
    <t>slc11308</t>
  </si>
  <si>
    <t>A.IT.IT.SRF.CMP.CLOUDIF</t>
  </si>
  <si>
    <t>slc11309</t>
  </si>
  <si>
    <t>slc11310</t>
  </si>
  <si>
    <t>slc11311</t>
  </si>
  <si>
    <t>slc11312</t>
  </si>
  <si>
    <t>slc11313</t>
  </si>
  <si>
    <t>slc11318</t>
  </si>
  <si>
    <t>slc11331</t>
  </si>
  <si>
    <t>slc11332</t>
  </si>
  <si>
    <t>slc11333</t>
  </si>
  <si>
    <t>slc11334</t>
  </si>
  <si>
    <t>slc11343</t>
  </si>
  <si>
    <t>slc11352</t>
  </si>
  <si>
    <t>slc11353</t>
  </si>
  <si>
    <t>slc11354</t>
  </si>
  <si>
    <t>slc11355</t>
  </si>
  <si>
    <t>slc11356</t>
  </si>
  <si>
    <t>slc11357</t>
  </si>
  <si>
    <t>slc11358</t>
  </si>
  <si>
    <t>slc11359</t>
  </si>
  <si>
    <t>slc11360</t>
  </si>
  <si>
    <t>slc11361</t>
  </si>
  <si>
    <t>slc11377</t>
  </si>
  <si>
    <t>Disaster Recovery</t>
  </si>
  <si>
    <t>slc11396</t>
  </si>
  <si>
    <t>slc11400</t>
  </si>
  <si>
    <t>slc11404</t>
  </si>
  <si>
    <t>slc11405</t>
  </si>
  <si>
    <t>slc11406</t>
  </si>
  <si>
    <t>slc11407</t>
  </si>
  <si>
    <t>slc11408</t>
  </si>
  <si>
    <t>slc11409</t>
  </si>
  <si>
    <t>slc11410</t>
  </si>
  <si>
    <t>slc11411</t>
  </si>
  <si>
    <t>slc11412</t>
  </si>
  <si>
    <t>slc11423</t>
  </si>
  <si>
    <t>A.TEC.GLOB.SRF.CMP.TSMREF</t>
  </si>
  <si>
    <t>Maik Ryssel</t>
  </si>
  <si>
    <t>slc11426</t>
  </si>
  <si>
    <t>slc11440</t>
  </si>
  <si>
    <t>A.TEC.GLOB.SRF.CMP.GIAMCP</t>
  </si>
  <si>
    <t>slc11441</t>
  </si>
  <si>
    <t>slc11449</t>
  </si>
  <si>
    <t>Tamás Wrbánszky</t>
  </si>
  <si>
    <t>slc11450</t>
  </si>
  <si>
    <t>slc11452</t>
  </si>
  <si>
    <t>slc11453</t>
  </si>
  <si>
    <t>gatha.mathirapallil-shaji@allianz.de</t>
  </si>
  <si>
    <t>slc11454</t>
  </si>
  <si>
    <t>slc11462</t>
  </si>
  <si>
    <t>slc11474</t>
  </si>
  <si>
    <t>A.TEC.GLOB.HC.DBAAS-PGSQL</t>
  </si>
  <si>
    <t>Abirami Palaniappan</t>
  </si>
  <si>
    <t>slc11481</t>
  </si>
  <si>
    <t>slc11482</t>
  </si>
  <si>
    <t>slc11483</t>
  </si>
  <si>
    <t>extern.sargunam_hemanth-kumar@allianz.de</t>
  </si>
  <si>
    <t>slc11521</t>
  </si>
  <si>
    <t>slc11526</t>
  </si>
  <si>
    <t>slc11537</t>
  </si>
  <si>
    <t>A.GCS.GLOB.CPI.MS.Cloudinfra</t>
  </si>
  <si>
    <t>slc11547</t>
  </si>
  <si>
    <t>slc11550</t>
  </si>
  <si>
    <t>slc11564</t>
  </si>
  <si>
    <t>slc11569</t>
  </si>
  <si>
    <t>slc11571</t>
  </si>
  <si>
    <t>slc11578</t>
  </si>
  <si>
    <t>slc11591</t>
  </si>
  <si>
    <t>savin.prakash@allianz.com</t>
  </si>
  <si>
    <t>slc11595</t>
  </si>
  <si>
    <t>slc11601</t>
  </si>
  <si>
    <t>Daniel Danzinger</t>
  </si>
  <si>
    <t>slc11607</t>
  </si>
  <si>
    <t>slc11608</t>
  </si>
  <si>
    <t>extern.demirtas_umit@allianz.de</t>
  </si>
  <si>
    <t>slc11609</t>
  </si>
  <si>
    <t>slc11611</t>
  </si>
  <si>
    <t>slc11612</t>
  </si>
  <si>
    <t>slc11618</t>
  </si>
  <si>
    <t>slc11619</t>
  </si>
  <si>
    <t>slc11628</t>
  </si>
  <si>
    <t>gowtham.vinmani@allianz.com</t>
  </si>
  <si>
    <t>slc11632</t>
  </si>
  <si>
    <t>slc11633</t>
  </si>
  <si>
    <t>slc11634</t>
  </si>
  <si>
    <t>slc11635</t>
  </si>
  <si>
    <t>slc11636</t>
  </si>
  <si>
    <t>slc11639</t>
  </si>
  <si>
    <t>giulio.paiano@allianz.it</t>
  </si>
  <si>
    <t>slc11640</t>
  </si>
  <si>
    <t>slc11642</t>
  </si>
  <si>
    <t>slc11643</t>
  </si>
  <si>
    <t>slc11644</t>
  </si>
  <si>
    <t>slc11645</t>
  </si>
  <si>
    <t>slc11646</t>
  </si>
  <si>
    <t>slc11647</t>
  </si>
  <si>
    <t>slc11649</t>
  </si>
  <si>
    <t>slc11650</t>
  </si>
  <si>
    <t>slc11651</t>
  </si>
  <si>
    <t>slc11652</t>
  </si>
  <si>
    <t>slc11653</t>
  </si>
  <si>
    <t>slc11654</t>
  </si>
  <si>
    <t>slc11655</t>
  </si>
  <si>
    <t>slc11680</t>
  </si>
  <si>
    <t>slc11688</t>
  </si>
  <si>
    <t>philippe.mittmann@allianz.de</t>
  </si>
  <si>
    <t>slc11701</t>
  </si>
  <si>
    <t>slc11703</t>
  </si>
  <si>
    <t>A.TEC.IT.DCS.CONTAINER</t>
  </si>
  <si>
    <t>slc11704</t>
  </si>
  <si>
    <t>slc11705</t>
  </si>
  <si>
    <t>slc11706</t>
  </si>
  <si>
    <t>slc11718</t>
  </si>
  <si>
    <t>A.TEC.GLOB.SRF.CMP.DMSRV</t>
  </si>
  <si>
    <t>Teodor Todorov</t>
  </si>
  <si>
    <t>jyothish.b@allianz.com</t>
  </si>
  <si>
    <t>slc11722</t>
  </si>
  <si>
    <t>excluded</t>
  </si>
  <si>
    <t>slc11730</t>
  </si>
  <si>
    <t>slc11731</t>
  </si>
  <si>
    <t>slc11732</t>
  </si>
  <si>
    <t>slc11733</t>
  </si>
  <si>
    <t>slc11734</t>
  </si>
  <si>
    <t>slc11735</t>
  </si>
  <si>
    <t>slc11736</t>
  </si>
  <si>
    <t>slc11739</t>
  </si>
  <si>
    <t>slc11747</t>
  </si>
  <si>
    <t>slc11748</t>
  </si>
  <si>
    <t>slc11749</t>
  </si>
  <si>
    <t>slc11756</t>
  </si>
  <si>
    <t>cinjith.bashir@allianz.com</t>
  </si>
  <si>
    <t>slc11768</t>
  </si>
  <si>
    <t>;cdc.datacenter-services-requestmgmt@allianz.com;Giorgio.Conti@allianz.it;AMOS_Incident_Italy_list@allianz.it;AMOS_ITA_LINUX@allianz.it;</t>
  </si>
  <si>
    <t>slc11774</t>
  </si>
  <si>
    <t>slc11783</t>
  </si>
  <si>
    <t>;dgserviceteam@allianz.co.uk;teodor.todorov@allianz.com;</t>
  </si>
  <si>
    <t>slc11784</t>
  </si>
  <si>
    <t>slc11785</t>
  </si>
  <si>
    <t>slc11808</t>
  </si>
  <si>
    <t>slc11830</t>
  </si>
  <si>
    <t>;cdc.datacenter-services-requestmgmt@allianz.com;stefano.iori@allianz.it;AMOS_ITA_Access_Gateway@allianz.it;</t>
  </si>
  <si>
    <t>slc11831</t>
  </si>
  <si>
    <t>slc11832</t>
  </si>
  <si>
    <t>slc11833</t>
  </si>
  <si>
    <t>slc11834</t>
  </si>
  <si>
    <t>slc11835</t>
  </si>
  <si>
    <t>slc11836</t>
  </si>
  <si>
    <t>slc11837</t>
  </si>
  <si>
    <t>slc11838</t>
  </si>
  <si>
    <t>slc11839</t>
  </si>
  <si>
    <t>slc11840</t>
  </si>
  <si>
    <t>slc11841</t>
  </si>
  <si>
    <t>slc11842</t>
  </si>
  <si>
    <t>slc11843</t>
  </si>
  <si>
    <t>slc11844</t>
  </si>
  <si>
    <t>slc11845</t>
  </si>
  <si>
    <t>slc11846</t>
  </si>
  <si>
    <t>slc11847</t>
  </si>
  <si>
    <t>slc11848</t>
  </si>
  <si>
    <t>slc11849</t>
  </si>
  <si>
    <t>slc11850</t>
  </si>
  <si>
    <t>slc11851</t>
  </si>
  <si>
    <t>slc11857</t>
  </si>
  <si>
    <t>;cdc.datacenter-services-requestmgmt@allianz.com;tamas.wrbanszky@allianz.com;alex.vezhaparambil-poulose@allianz.com;agcs-infra-cmdb@allianz.com;</t>
  </si>
  <si>
    <t>slc11858</t>
  </si>
  <si>
    <t>A.TEC.DE.DCCS.WLA</t>
  </si>
  <si>
    <t>;wla.controlm.helix@allianz.com;florian.loibl@allianz.de;linux.operations@allianz.com;</t>
  </si>
  <si>
    <t>slc11874</t>
  </si>
  <si>
    <t>A.TEC.GLOB.SRF.CMP.OPUSCSL</t>
  </si>
  <si>
    <t>Siby Thomas</t>
  </si>
  <si>
    <t>;cdc.datacenter-services-requestmgmt@allianz.com;SIBY.THOMAS@ALLIANZ.COM;OPUS-SUPPORT@allianz.com;</t>
  </si>
  <si>
    <t>slc11885</t>
  </si>
  <si>
    <t>;LINUX-OPS@allianz.at;daniel.danzinger@allianz.at;</t>
  </si>
  <si>
    <t>slc11901</t>
  </si>
  <si>
    <t>A.TEC.GLOB.SRF.CMP.SFTLSHC</t>
  </si>
  <si>
    <t>;md-johirul.islam@allianz.de;thomassubin.philip@allianz.com;secure-filetransfer-lite@allianz.com; FILETRANSFER@ALLIANZ.DE;adam.ziemianski@kyndryl.com; jacklin.handall@kyndryl.com;</t>
  </si>
  <si>
    <t>slc11907</t>
  </si>
  <si>
    <t>slc11929</t>
  </si>
  <si>
    <t>;cdc.datacenter-services-requestmgmt@allianz.com;manuela.dillinger@allianz.com;alex.vezhaparambil-poulose@allianz.com;agcs-infra-cmdb@allianz.com;</t>
  </si>
  <si>
    <t>slc11935</t>
  </si>
  <si>
    <t>slc11936</t>
  </si>
  <si>
    <t>slc11950</t>
  </si>
  <si>
    <t>;christian.kaeser@allianz.de;christian.kaeser@allianz.de;sonu.rekhasaikumar@allianz.de;</t>
  </si>
  <si>
    <t>slc11955</t>
  </si>
  <si>
    <t>Gatha M Shaji</t>
  </si>
  <si>
    <t>;Compliance-AMLIT@ALLIANZ.COM;gatha.mathirapallil-shaji@allianz.de;cdc.datacenter-services-requestmgmt@allianz.com;</t>
  </si>
  <si>
    <t>slc11975</t>
  </si>
  <si>
    <t>slc11977</t>
  </si>
  <si>
    <t>slc11984</t>
  </si>
  <si>
    <t>slc11985</t>
  </si>
  <si>
    <t>slc11987</t>
  </si>
  <si>
    <t>slc12009</t>
  </si>
  <si>
    <t>A.TEC.GLOB.GP.HRTC.AMLTECH</t>
  </si>
  <si>
    <t>Helmut Kraft</t>
  </si>
  <si>
    <t>;compliance-tech@allianz.com;helmut.kraft_l1@allianz.de;JAYAGANESH.MAHADEVAN@ALLIANZ.COM;</t>
  </si>
  <si>
    <t>slc12010</t>
  </si>
  <si>
    <t>slc12011</t>
  </si>
  <si>
    <t>slc12012</t>
  </si>
  <si>
    <t>slc12013</t>
  </si>
  <si>
    <t>slc12014</t>
  </si>
  <si>
    <t>A.TEC.GLOB.SRF.CMP.DMSM</t>
  </si>
  <si>
    <t>Kazi Abu Sayed</t>
  </si>
  <si>
    <t>;dmsmanager@allianz.de;kazi-abu.sayed@allianz.de;</t>
  </si>
  <si>
    <t>slc12018</t>
  </si>
  <si>
    <t>slc12027</t>
  </si>
  <si>
    <t>slc12029</t>
  </si>
  <si>
    <t>slc12042</t>
  </si>
  <si>
    <t>;AMOS_ITA_Container_Win@allianz.it;stefano.iori@allianz.it;</t>
  </si>
  <si>
    <t>slc12061</t>
  </si>
  <si>
    <t>slc12074</t>
  </si>
  <si>
    <t>slc12094</t>
  </si>
  <si>
    <t>;scheduling-automic.engineering@allianz.com;florian.loibl@allianz.de;</t>
  </si>
  <si>
    <t>slc12095</t>
  </si>
  <si>
    <t>slc12096</t>
  </si>
  <si>
    <t>slc12098</t>
  </si>
  <si>
    <t>slc12106</t>
  </si>
  <si>
    <t>slc12107</t>
  </si>
  <si>
    <t>slc12108</t>
  </si>
  <si>
    <t>slc12114</t>
  </si>
  <si>
    <t>;cdc.datacenter-services-requestmgmt@allianz.com;stefano.iori@allianz.it;</t>
  </si>
  <si>
    <t>slc12119</t>
  </si>
  <si>
    <t>slc12120</t>
  </si>
  <si>
    <t>slc12121</t>
  </si>
  <si>
    <t>slc12122</t>
  </si>
  <si>
    <t>slc12123</t>
  </si>
  <si>
    <t>slc12130</t>
  </si>
  <si>
    <t>slc12134</t>
  </si>
  <si>
    <t>A.TEC.GLOB.SRF.CMP.ADRAGCS</t>
  </si>
  <si>
    <t>Kush Arora</t>
  </si>
  <si>
    <t>;ecmops@allianz.com;kush.arora@allianz.de;</t>
  </si>
  <si>
    <t>slc12142</t>
  </si>
  <si>
    <t>slc12146</t>
  </si>
  <si>
    <t>;compliance-tech@allianz.com;helmut.kraft_l1@allianz.de;GOPU.KRISHNAN@ALLIANZ.COM;</t>
  </si>
  <si>
    <t>slc12155</t>
  </si>
  <si>
    <t>Luca Kieser</t>
  </si>
  <si>
    <t>;Compliance-AMLIT@ALLIANZ.COM;luca.kieser@allianz.de;compliance-tech@allianz.com;</t>
  </si>
  <si>
    <t>slc12156</t>
  </si>
  <si>
    <t>slc12157</t>
  </si>
  <si>
    <t>slc12159</t>
  </si>
  <si>
    <t>slc12162</t>
  </si>
  <si>
    <t>slc12165</t>
  </si>
  <si>
    <t>slc12166</t>
  </si>
  <si>
    <t>slc12167</t>
  </si>
  <si>
    <t>slc12168</t>
  </si>
  <si>
    <t>slc12169</t>
  </si>
  <si>
    <t>slc12172</t>
  </si>
  <si>
    <t>slc12174</t>
  </si>
  <si>
    <t>;Compliance-AMLIT@ALLIANZ.COM;luca.kieser@allianz.de;</t>
  </si>
  <si>
    <t>slc12180</t>
  </si>
  <si>
    <t>slc12182</t>
  </si>
  <si>
    <t>slc12183</t>
  </si>
  <si>
    <t>slc12184</t>
  </si>
  <si>
    <t>slc12195</t>
  </si>
  <si>
    <t>slc12196</t>
  </si>
  <si>
    <t>slc12197</t>
  </si>
  <si>
    <t>slc12198</t>
  </si>
  <si>
    <t>slc12199</t>
  </si>
  <si>
    <t>Patrick Prinz</t>
  </si>
  <si>
    <t>;IDS-CPI@investmentdataservices.com;patrick.prinz@investmentdataservices.com;</t>
  </si>
  <si>
    <t>slc12218</t>
  </si>
  <si>
    <t>slc12219</t>
  </si>
  <si>
    <t>slc12223</t>
  </si>
  <si>
    <t>slc12224</t>
  </si>
  <si>
    <t>slc12225</t>
  </si>
  <si>
    <t>slc12234</t>
  </si>
  <si>
    <t>A.IT.IT.SRF.CMP.ATSPA</t>
  </si>
  <si>
    <t>;cdc.datacenter-services-requestmgmt@allianz.com;stefano.iori@allianz.it;Giorgio.Conti@allianz.it;AMOS_ITA_Container_Win@allianz.it;</t>
  </si>
  <si>
    <t>slc12235</t>
  </si>
  <si>
    <t>Tamas Wrbanszky</t>
  </si>
  <si>
    <t>;cdc.datacenter-services-requestmgmt@allianz.com;tamas.wrbanszky@allianz.com;alex.vezhaparambil-poulose@allianz.com;extern.wrbanszky_tamas@allianz.com;agcs-infra-cmdb@allianz.com;</t>
  </si>
  <si>
    <t>slc12248</t>
  </si>
  <si>
    <t>A.TEC.GLOB.SRF.CMP.PAASEU1102</t>
  </si>
  <si>
    <t>Prasad Padmanabhan</t>
  </si>
  <si>
    <t>;opus-support@allianz.com;PRASAD.PADMANABHAN@ALLIANZ.COM;</t>
  </si>
  <si>
    <t>slc12250</t>
  </si>
  <si>
    <t>slc12251</t>
  </si>
  <si>
    <t>slc12253</t>
  </si>
  <si>
    <t>slc12279</t>
  </si>
  <si>
    <t>slc12280</t>
  </si>
  <si>
    <t>slc12281</t>
  </si>
  <si>
    <t>slc12283</t>
  </si>
  <si>
    <t>slc12291</t>
  </si>
  <si>
    <t>slc12299</t>
  </si>
  <si>
    <t>slc12304</t>
  </si>
  <si>
    <t>slc12305</t>
  </si>
  <si>
    <t>slc12307</t>
  </si>
  <si>
    <t>slc12308</t>
  </si>
  <si>
    <t>slc12310</t>
  </si>
  <si>
    <t>slc12330</t>
  </si>
  <si>
    <t>slc12332</t>
  </si>
  <si>
    <t>A.TEC.GLOB.SRF.CMP.PAASEU1102PROD</t>
  </si>
  <si>
    <t>slc12333</t>
  </si>
  <si>
    <t>slc12334</t>
  </si>
  <si>
    <t>A.IT.IT.SRF.CMP.MFOFLDI</t>
  </si>
  <si>
    <t>;sistemicentrali@allianz.it;Michele.Tarricone@allianz.it;</t>
  </si>
  <si>
    <t>slc12340</t>
  </si>
  <si>
    <t>slc12343</t>
  </si>
  <si>
    <t>slc12346</t>
  </si>
  <si>
    <t>slc12348</t>
  </si>
  <si>
    <t>slc12349</t>
  </si>
  <si>
    <t>slc12362</t>
  </si>
  <si>
    <t>;AMOS_ITA_Access_Gateway@allianz.it;stefano.iori@allianz.it;</t>
  </si>
  <si>
    <t>slc12363</t>
  </si>
  <si>
    <t>slc12364</t>
  </si>
  <si>
    <t>slc12367</t>
  </si>
  <si>
    <t>slc12377</t>
  </si>
  <si>
    <t>slc12391</t>
  </si>
  <si>
    <t>;alex.vezhaparambil-poulose@allianz.com;agcs-infra-cmdb@allianz.com;manuela.dillinger@allianz.com;</t>
  </si>
  <si>
    <t>slc12392</t>
  </si>
  <si>
    <t>slc12400</t>
  </si>
  <si>
    <t>slc12412</t>
  </si>
  <si>
    <t>A.TEC.GLOB.SRF.CMP.PAASEU101NP</t>
  </si>
  <si>
    <t>Kiran Maheswar</t>
  </si>
  <si>
    <t>;opus-support@allianz.com;KIRAN.MAHESWAR@ALLIANZ.COM;</t>
  </si>
  <si>
    <t>slc12421</t>
  </si>
  <si>
    <t>slc12422</t>
  </si>
  <si>
    <t>slc12434</t>
  </si>
  <si>
    <t>slc12435</t>
  </si>
  <si>
    <t>slc12437</t>
  </si>
  <si>
    <t>;alex.vezhaparambil-poulose@allianz.com;agcs-infra-cmdb@allianz.com;tamas.wrbanszky@allianz.com;</t>
  </si>
  <si>
    <t>slc12438</t>
  </si>
  <si>
    <t>slc12439</t>
  </si>
  <si>
    <t>slc12444</t>
  </si>
  <si>
    <t>slc12445</t>
  </si>
  <si>
    <t>slc12446</t>
  </si>
  <si>
    <t>slc12452</t>
  </si>
  <si>
    <t>slc12457</t>
  </si>
  <si>
    <t>A.TEC.GLOB.SRF.CMP.HRM</t>
  </si>
  <si>
    <t>Pranav Raju Raju Prabha</t>
  </si>
  <si>
    <t>;cdc.datacenter-services-requestmgmt@allianz.com;pranav.raju-prabha@allianz.com;glomo_techsupport@allianz.com; glomosupport@allianz.com;</t>
  </si>
  <si>
    <t>slc12470</t>
  </si>
  <si>
    <t>slc12471</t>
  </si>
  <si>
    <t>slc12472</t>
  </si>
  <si>
    <t>slc12475</t>
  </si>
  <si>
    <t>slc12480</t>
  </si>
  <si>
    <t>slc12481</t>
  </si>
  <si>
    <t>slc12488</t>
  </si>
  <si>
    <t>A.GL.IE.SRF.CMP.OPEU101PRD</t>
  </si>
  <si>
    <t>slc12500</t>
  </si>
  <si>
    <t>slc12501</t>
  </si>
  <si>
    <t>slc12506</t>
  </si>
  <si>
    <t>A.TEC.GLOB.SRF.CMP.GDWCZ</t>
  </si>
  <si>
    <t>Sunil Kumar Shivamurthy</t>
  </si>
  <si>
    <t>sunil-kumar.shivamurthy@allianz.com</t>
  </si>
  <si>
    <t>;h-bibd-itmp-deploy-aut@inside.allianz.de;azharuddin.shaikh@allianz.com;APAC-CONFIGURATIONMANAGEMENT@allianz.com;</t>
  </si>
  <si>
    <t>slc12566</t>
  </si>
  <si>
    <t>slc12572</t>
  </si>
  <si>
    <t>;compliance-tech@allianz.com;helmut.kraft_l1@allianz.de;</t>
  </si>
  <si>
    <t>slc12574</t>
  </si>
  <si>
    <t>slc12575</t>
  </si>
  <si>
    <t>slc12576</t>
  </si>
  <si>
    <t>slc12577</t>
  </si>
  <si>
    <t>slc12578</t>
  </si>
  <si>
    <t>slc12579</t>
  </si>
  <si>
    <t>slc12580</t>
  </si>
  <si>
    <t>slc12581</t>
  </si>
  <si>
    <t>slc12582</t>
  </si>
  <si>
    <t>slc12598</t>
  </si>
  <si>
    <t>slc12599</t>
  </si>
  <si>
    <t>slc12603</t>
  </si>
  <si>
    <t>slc12605</t>
  </si>
  <si>
    <t>slc12607</t>
  </si>
  <si>
    <t>;h-bibd-itmp-deploy-aut@inside.allianz.de;azharuddin.shaikh@allianz.com;</t>
  </si>
  <si>
    <t>slc12637</t>
  </si>
  <si>
    <t>;Compliance-AMLIT@ALLIANZ.COM;luca.kieser@allianz.de;cdc.datacenter-services-requestmgmt@allianz.com;</t>
  </si>
  <si>
    <t>slc12646</t>
  </si>
  <si>
    <t>slc12647</t>
  </si>
  <si>
    <t>slc12652</t>
  </si>
  <si>
    <t>;Giorgio.Conti@allianz.it;AMOS_Incident_Italy_list@allianz.it;AMOS_ITA_LINUX@allianz.it;</t>
  </si>
  <si>
    <t>slc12659</t>
  </si>
  <si>
    <t>slc12661</t>
  </si>
  <si>
    <t>slc12664</t>
  </si>
  <si>
    <t>slc12672</t>
  </si>
  <si>
    <t>;h-bibd-itmp-deploy-aut@inside.allianz.de;mir-hussain.ali-raza@allianz.com;</t>
  </si>
  <si>
    <t>slc12678</t>
  </si>
  <si>
    <t>slc12681</t>
  </si>
  <si>
    <t>8</t>
  </si>
  <si>
    <t>slc12682</t>
  </si>
  <si>
    <t>slc12683</t>
  </si>
  <si>
    <t>slc12684</t>
  </si>
  <si>
    <t>slc12685</t>
  </si>
  <si>
    <t>slc12686</t>
  </si>
  <si>
    <t>slc12687</t>
  </si>
  <si>
    <t>;AMOS_Incident_Italy_list@allianz.it;AMOS_ITA_LINUX@allianz.it;Giorgio.Conti@allianz.it;</t>
  </si>
  <si>
    <t>slc12688</t>
  </si>
  <si>
    <t>slc12689</t>
  </si>
  <si>
    <t>slc12690</t>
  </si>
  <si>
    <t>slc12691</t>
  </si>
  <si>
    <t>slc12692</t>
  </si>
  <si>
    <t>slc12693</t>
  </si>
  <si>
    <t>slc12719</t>
  </si>
  <si>
    <t>slc12731</t>
  </si>
  <si>
    <t>Donna Williams</t>
  </si>
  <si>
    <t>;dgserviceteam@allianz.co.uk;donna.williams@allianz.co.uk;</t>
  </si>
  <si>
    <t>slc12749</t>
  </si>
  <si>
    <t>slc12750</t>
  </si>
  <si>
    <t>slc12751</t>
  </si>
  <si>
    <t>slc12759</t>
  </si>
  <si>
    <t>slc12760</t>
  </si>
  <si>
    <t>slc12767</t>
  </si>
  <si>
    <t>A.UK.GB.SRF.CMP.IPLC</t>
  </si>
  <si>
    <t>slc12768</t>
  </si>
  <si>
    <t>A.IT.IT.CHG.REL_MGMT</t>
  </si>
  <si>
    <t>slc12774</t>
  </si>
  <si>
    <t>A.TEC.GLOB.SRF.CMP.OPUST</t>
  </si>
  <si>
    <t>Sajeesh Rajappan</t>
  </si>
  <si>
    <t>;ARAVIND.RAMACHANDRAN1@ALLIANZ.COM;SAJEESH.RAJAPPAN@ALLIANZ.COM;</t>
  </si>
  <si>
    <t>slc12783</t>
  </si>
  <si>
    <t>slc12784</t>
  </si>
  <si>
    <t>slc12802</t>
  </si>
  <si>
    <t>;alex.vezhaparambil-poulose@allianz.com;tamas.wrbanszky@allianz.com;agcs-infra-cmdb@allianz.com;</t>
  </si>
  <si>
    <t>slc12803</t>
  </si>
  <si>
    <t>slc12804</t>
  </si>
  <si>
    <t>;alex.vezhaparambil-poulose@allianz.com;extern.wrbanszky_tamas@allianz.com;agcs-infra-cmdb@allianz.com;</t>
  </si>
  <si>
    <t>slc12809</t>
  </si>
  <si>
    <t>slc12812</t>
  </si>
  <si>
    <t>;alex.vezhaparambil-poulose@allianz.com;extern.wrbanszky_tamas@allianz.com;</t>
  </si>
  <si>
    <t>slc12817</t>
  </si>
  <si>
    <t>slc12819</t>
  </si>
  <si>
    <t>slc12820</t>
  </si>
  <si>
    <t>slc12821</t>
  </si>
  <si>
    <t>9</t>
  </si>
  <si>
    <t>slc12822</t>
  </si>
  <si>
    <t>slc12827</t>
  </si>
  <si>
    <t>9.4</t>
  </si>
  <si>
    <t>slc12833</t>
  </si>
  <si>
    <t>slc12835</t>
  </si>
  <si>
    <t>A.TEC.GLOB.GP.ATP</t>
  </si>
  <si>
    <t>slc12838</t>
  </si>
  <si>
    <t>slc12839</t>
  </si>
  <si>
    <t>slc12840</t>
  </si>
  <si>
    <t>slc12841</t>
  </si>
  <si>
    <t>slc12842</t>
  </si>
  <si>
    <t>slc12843</t>
  </si>
  <si>
    <t>slc12844</t>
  </si>
  <si>
    <t>slc12852</t>
  </si>
  <si>
    <t>slc12853</t>
  </si>
  <si>
    <t>slc12854</t>
  </si>
  <si>
    <t>slc12855</t>
  </si>
  <si>
    <t>slc12856</t>
  </si>
  <si>
    <t>slc12857</t>
  </si>
  <si>
    <t>;alex.vezhaparambil-poulose@allianz.com;tamas.wrbanszky@allianz.com;linux.operations@allianz.com;</t>
  </si>
  <si>
    <t>slc12858</t>
  </si>
  <si>
    <t>slc12859</t>
  </si>
  <si>
    <t>slc12860</t>
  </si>
  <si>
    <t>slc12863</t>
  </si>
  <si>
    <t>slc12865</t>
  </si>
  <si>
    <t>A.TEC.GLOB.SRF.CMP.AVC</t>
  </si>
  <si>
    <t>Michael Aschenbach</t>
  </si>
  <si>
    <t>;cdc.datacenter-services-requestmgmt@allianz.com;MICHAEL.ASCHENBACH@ALLIANZ.DE;</t>
  </si>
  <si>
    <t>slc12874</t>
  </si>
  <si>
    <t>slc12876</t>
  </si>
  <si>
    <t>slc12877</t>
  </si>
  <si>
    <t>slc12878</t>
  </si>
  <si>
    <t>slc12879</t>
  </si>
  <si>
    <t>slc12880</t>
  </si>
  <si>
    <t>slc12884</t>
  </si>
  <si>
    <t>slc12885</t>
  </si>
  <si>
    <t>slc12888</t>
  </si>
  <si>
    <t>Bernd-Michael Ritzmann</t>
  </si>
  <si>
    <t>;dmsmanager@allianz.de;bernd-michael.ritzmann@allianz.de;linux.operations@allianz.com;</t>
  </si>
  <si>
    <t>slc12942</t>
  </si>
  <si>
    <t>;csconsultants@allianz.co.uk;kenneth.fink@allianz.co.uk;</t>
  </si>
  <si>
    <t>slc12943</t>
  </si>
  <si>
    <t>slc12944</t>
  </si>
  <si>
    <t>slc12945</t>
  </si>
  <si>
    <t>;dmsmanager@allianz.de;bernd-michael.ritzmann@allianz.de;</t>
  </si>
  <si>
    <t>slc12948</t>
  </si>
  <si>
    <t>slc12949</t>
  </si>
  <si>
    <t>slc12952</t>
  </si>
  <si>
    <t>slc12953</t>
  </si>
  <si>
    <t>slc12954</t>
  </si>
  <si>
    <t>slc12958</t>
  </si>
  <si>
    <t>slc12967</t>
  </si>
  <si>
    <t>slc12968</t>
  </si>
  <si>
    <t>slc12969</t>
  </si>
  <si>
    <t>slc12970</t>
  </si>
  <si>
    <t>slc12972</t>
  </si>
  <si>
    <t>slc12978</t>
  </si>
  <si>
    <t>Disaster recovery</t>
  </si>
  <si>
    <t>slc12988</t>
  </si>
  <si>
    <t>slc13025</t>
  </si>
  <si>
    <t>slc13059</t>
  </si>
  <si>
    <t>slc13061</t>
  </si>
  <si>
    <t>slc13064</t>
  </si>
  <si>
    <t>slc13065</t>
  </si>
  <si>
    <t>slc13066</t>
  </si>
  <si>
    <t>slc13067</t>
  </si>
  <si>
    <t>slc13068</t>
  </si>
  <si>
    <t>slc13069</t>
  </si>
  <si>
    <t>slc13072</t>
  </si>
  <si>
    <t>slc13073</t>
  </si>
  <si>
    <t>slc13074</t>
  </si>
  <si>
    <t>slc13076</t>
  </si>
  <si>
    <t>slc13078</t>
  </si>
  <si>
    <t>slc13079</t>
  </si>
  <si>
    <t>slc13080</t>
  </si>
  <si>
    <t>slc13081</t>
  </si>
  <si>
    <t>slc13082</t>
  </si>
  <si>
    <t>slc13084</t>
  </si>
  <si>
    <t>slc13085</t>
  </si>
  <si>
    <t>slc13086</t>
  </si>
  <si>
    <t>slc13087</t>
  </si>
  <si>
    <t>slc13088</t>
  </si>
  <si>
    <t>slc13090</t>
  </si>
  <si>
    <t>slc13091</t>
  </si>
  <si>
    <t>slc13092</t>
  </si>
  <si>
    <t>slc13094</t>
  </si>
  <si>
    <t>slc13097</t>
  </si>
  <si>
    <t>A.TEC.GB.DCS.AZUK-UNIX</t>
  </si>
  <si>
    <t>slc13103</t>
  </si>
  <si>
    <t>slc13112</t>
  </si>
  <si>
    <t>slc13120</t>
  </si>
  <si>
    <t>slc13127</t>
  </si>
  <si>
    <t>slc13133</t>
  </si>
  <si>
    <t>slc13134</t>
  </si>
  <si>
    <t>slc13150</t>
  </si>
  <si>
    <t>slc13151</t>
  </si>
  <si>
    <t>slc13152</t>
  </si>
  <si>
    <t>slc13166</t>
  </si>
  <si>
    <t>slc13170</t>
  </si>
  <si>
    <t>slc13181</t>
  </si>
  <si>
    <t>slc13182</t>
  </si>
  <si>
    <t>slc13192</t>
  </si>
  <si>
    <t>slc13200</t>
  </si>
  <si>
    <t>slc13201</t>
  </si>
  <si>
    <t>slc13207</t>
  </si>
  <si>
    <t>slc13208</t>
  </si>
  <si>
    <t>slc13221</t>
  </si>
  <si>
    <t>slc13222</t>
  </si>
  <si>
    <t>slc13223</t>
  </si>
  <si>
    <t>slc13224</t>
  </si>
  <si>
    <t>slc13230</t>
  </si>
  <si>
    <t>slc13247</t>
  </si>
  <si>
    <t>Alex Vezhaparambil Poulose</t>
  </si>
  <si>
    <t>slc13260</t>
  </si>
  <si>
    <t>slc13261</t>
  </si>
  <si>
    <t>slc13264</t>
  </si>
  <si>
    <t>A.TEC.GLOB.SRF.CMP.ACM</t>
  </si>
  <si>
    <t>István Bartha</t>
  </si>
  <si>
    <t>slc13274</t>
  </si>
  <si>
    <t>slc13276</t>
  </si>
  <si>
    <t>slc13283</t>
  </si>
  <si>
    <t>slc13284</t>
  </si>
  <si>
    <t>slc13286</t>
  </si>
  <si>
    <t>slc13294</t>
  </si>
  <si>
    <t>slc13297</t>
  </si>
  <si>
    <t>slc13299</t>
  </si>
  <si>
    <t>slc13305</t>
  </si>
  <si>
    <t>A.TEC.GLOB.SRF.CMP.HC-OPUS-PAAS-CORE</t>
  </si>
  <si>
    <t>slc13306</t>
  </si>
  <si>
    <t xml:space="preserve">A.PART.GLOB.SRF.CMP.P4IT	</t>
  </si>
  <si>
    <t>EMILIO RODRIGUEZ TARDUCHY SEGOVIA SEGOVIA</t>
  </si>
  <si>
    <t>slc13310</t>
  </si>
  <si>
    <t>Patil Amit</t>
  </si>
  <si>
    <t>slc13313</t>
  </si>
  <si>
    <t>slc13323</t>
  </si>
  <si>
    <t>slc13337</t>
  </si>
  <si>
    <t>slc13346</t>
  </si>
  <si>
    <t>slc13349</t>
  </si>
  <si>
    <t>slc13358</t>
  </si>
  <si>
    <t>A.TEC.GLOB.SRF.CMP.CSIMP</t>
  </si>
  <si>
    <t>Non Personal Identity VRAHCTU</t>
  </si>
  <si>
    <t>extern.vrahctu_technical-user@allianz.com</t>
  </si>
  <si>
    <t>slc13366</t>
  </si>
  <si>
    <t>slc13371</t>
  </si>
  <si>
    <t>A.PART.GLOB.SRF.CMP.P4IT</t>
  </si>
  <si>
    <t>Andrei Dorobantu</t>
  </si>
  <si>
    <t>slc13374</t>
  </si>
  <si>
    <t>slc13375</t>
  </si>
  <si>
    <t>slc13381</t>
  </si>
  <si>
    <t>slc13382</t>
  </si>
  <si>
    <t>slc13383</t>
  </si>
  <si>
    <t>slc13384</t>
  </si>
  <si>
    <t>slc13385</t>
  </si>
  <si>
    <t>slc13386</t>
  </si>
  <si>
    <t>slc13387</t>
  </si>
  <si>
    <t>slc13388</t>
  </si>
  <si>
    <t>slc13389</t>
  </si>
  <si>
    <t>slc13390</t>
  </si>
  <si>
    <t>slc13391</t>
  </si>
  <si>
    <t>slc13392</t>
  </si>
  <si>
    <t>slc13394</t>
  </si>
  <si>
    <t>slc13395</t>
  </si>
  <si>
    <t>slc13398</t>
  </si>
  <si>
    <t>slc13399</t>
  </si>
  <si>
    <t>slc13400</t>
  </si>
  <si>
    <t>slc13401</t>
  </si>
  <si>
    <t>slc13402</t>
  </si>
  <si>
    <t>slc13403</t>
  </si>
  <si>
    <t>slc13405</t>
  </si>
  <si>
    <t>slc13407</t>
  </si>
  <si>
    <t>slc13408</t>
  </si>
  <si>
    <t>slc13410</t>
  </si>
  <si>
    <t>slc13412</t>
  </si>
  <si>
    <t>slc13420</t>
  </si>
  <si>
    <t>slc13423</t>
  </si>
  <si>
    <t>slc13424</t>
  </si>
  <si>
    <t>slc13426</t>
  </si>
  <si>
    <t>slc13427</t>
  </si>
  <si>
    <t>slc13428</t>
  </si>
  <si>
    <t>slc13431</t>
  </si>
  <si>
    <t>slc13432</t>
  </si>
  <si>
    <t>slc13433</t>
  </si>
  <si>
    <t>slc13434</t>
  </si>
  <si>
    <t>slc13435</t>
  </si>
  <si>
    <t>slc13436</t>
  </si>
  <si>
    <t>slc13446</t>
  </si>
  <si>
    <t>slc13450</t>
  </si>
  <si>
    <t>slc13452</t>
  </si>
  <si>
    <t>slc13454</t>
  </si>
  <si>
    <t>slc13455</t>
  </si>
  <si>
    <t>slc13467</t>
  </si>
  <si>
    <t>slc13489</t>
  </si>
  <si>
    <t>slc13495</t>
  </si>
  <si>
    <t>slc13497</t>
  </si>
  <si>
    <t>slc13507</t>
  </si>
  <si>
    <t>slc13546</t>
  </si>
  <si>
    <t>slc13557</t>
  </si>
  <si>
    <t>slc13558</t>
  </si>
  <si>
    <t>slc13561</t>
  </si>
  <si>
    <t>slc13562</t>
  </si>
  <si>
    <t>slc13563</t>
  </si>
  <si>
    <t>slc13564</t>
  </si>
  <si>
    <t>slc13565</t>
  </si>
  <si>
    <t>slc13566</t>
  </si>
  <si>
    <t>slc13570</t>
  </si>
  <si>
    <t>slc13571</t>
  </si>
  <si>
    <t>slc13575</t>
  </si>
  <si>
    <t>slc13581</t>
  </si>
  <si>
    <t>slc13582</t>
  </si>
  <si>
    <t>slc13583</t>
  </si>
  <si>
    <t>slc13584</t>
  </si>
  <si>
    <t>slc13587</t>
  </si>
  <si>
    <t>slc13588</t>
  </si>
  <si>
    <t>slc13589</t>
  </si>
  <si>
    <t>slc13590</t>
  </si>
  <si>
    <t>slc13591</t>
  </si>
  <si>
    <t>slc13592</t>
  </si>
  <si>
    <t>slc13593</t>
  </si>
  <si>
    <t>slc13595</t>
  </si>
  <si>
    <t>slc13596</t>
  </si>
  <si>
    <t>slc13600</t>
  </si>
  <si>
    <t>slc13601</t>
  </si>
  <si>
    <t>slc13604</t>
  </si>
  <si>
    <t>slc13605</t>
  </si>
  <si>
    <t>slc13607</t>
  </si>
  <si>
    <t>A.TEC.GLOB.SRF.CMP.POLARIS4IT</t>
  </si>
  <si>
    <t>Hemanth Kumar Sargunam</t>
  </si>
  <si>
    <t>slc13609</t>
  </si>
  <si>
    <t>slc13610</t>
  </si>
  <si>
    <t>slc13611</t>
  </si>
  <si>
    <t>slc13617</t>
  </si>
  <si>
    <t>slc13618</t>
  </si>
  <si>
    <t>slc13619</t>
  </si>
  <si>
    <t>slc13620</t>
  </si>
  <si>
    <t>slc13622</t>
  </si>
  <si>
    <t>slc13624</t>
  </si>
  <si>
    <t>slc13634</t>
  </si>
  <si>
    <t>Savin Prakash</t>
  </si>
  <si>
    <t>slc13638</t>
  </si>
  <si>
    <t>slc13644</t>
  </si>
  <si>
    <t>slc13646</t>
  </si>
  <si>
    <t>slc13647</t>
  </si>
  <si>
    <t>Ümit Demirtas</t>
  </si>
  <si>
    <t>slc13649</t>
  </si>
  <si>
    <t>slc13650</t>
  </si>
  <si>
    <t>slc13651</t>
  </si>
  <si>
    <t>slc13657</t>
  </si>
  <si>
    <t>slc13663</t>
  </si>
  <si>
    <t>slc13669</t>
  </si>
  <si>
    <t>Gowtham Vinmani</t>
  </si>
  <si>
    <t>slc13670</t>
  </si>
  <si>
    <t>slc13680</t>
  </si>
  <si>
    <t>slc13681</t>
  </si>
  <si>
    <t>slc13682</t>
  </si>
  <si>
    <t>slc13683</t>
  </si>
  <si>
    <t>slc13698</t>
  </si>
  <si>
    <t>A.IT.IT.SRF.CMP.MIGAZVIVA</t>
  </si>
  <si>
    <t>GIULIO PAIANO</t>
  </si>
  <si>
    <t>slc13707</t>
  </si>
  <si>
    <t>slc13712</t>
  </si>
  <si>
    <t>slc13713</t>
  </si>
  <si>
    <t>slc13718</t>
  </si>
  <si>
    <t>slc13719</t>
  </si>
  <si>
    <t>slc13720</t>
  </si>
  <si>
    <t>slc13721</t>
  </si>
  <si>
    <t>slc13722</t>
  </si>
  <si>
    <t>slc13723</t>
  </si>
  <si>
    <t>slc13724</t>
  </si>
  <si>
    <t>slc13725</t>
  </si>
  <si>
    <t>slc13726</t>
  </si>
  <si>
    <t>slc13730</t>
  </si>
  <si>
    <t>slc13732</t>
  </si>
  <si>
    <t>slc13737</t>
  </si>
  <si>
    <t>slc13738</t>
  </si>
  <si>
    <t>slc13741</t>
  </si>
  <si>
    <t>slc13742</t>
  </si>
  <si>
    <t>slc13743</t>
  </si>
  <si>
    <t>slc13744</t>
  </si>
  <si>
    <t>slc13745</t>
  </si>
  <si>
    <t>slc13749</t>
  </si>
  <si>
    <t>A.TEC.GLOB.SRF.CMP.CHGDATCAP</t>
  </si>
  <si>
    <t>Jyothish B</t>
  </si>
  <si>
    <t>slc13750</t>
  </si>
  <si>
    <t>slc13751</t>
  </si>
  <si>
    <t>slc13752</t>
  </si>
  <si>
    <t>slc13753</t>
  </si>
  <si>
    <t xml:space="preserve">A.TEC.GLOB.SRF.CMP.DMSRV	</t>
  </si>
  <si>
    <t>slc13769</t>
  </si>
  <si>
    <t>slc13770</t>
  </si>
  <si>
    <t>slc13771</t>
  </si>
  <si>
    <t>slc13772</t>
  </si>
  <si>
    <t>slc13773</t>
  </si>
  <si>
    <t>slc13775</t>
  </si>
  <si>
    <t>slc13776</t>
  </si>
  <si>
    <t>slc13777</t>
  </si>
  <si>
    <t>slc12462</t>
  </si>
  <si>
    <t>thomassubin.philip@allianz.com</t>
  </si>
  <si>
    <t>slc10949</t>
  </si>
  <si>
    <t>slc10948</t>
  </si>
  <si>
    <t>slc12463</t>
  </si>
  <si>
    <t>slc10951</t>
  </si>
  <si>
    <t>slc12419</t>
  </si>
  <si>
    <t>slc12420</t>
  </si>
  <si>
    <t>slc13626</t>
  </si>
  <si>
    <t>Nilesh Patil</t>
  </si>
  <si>
    <t>a-tec-glob-hc-dbaas-db2.operations@allianz.com</t>
  </si>
  <si>
    <t>slc13710</t>
  </si>
  <si>
    <t>ecmops@allianz.com</t>
  </si>
  <si>
    <t>slc13621</t>
  </si>
  <si>
    <t>slc10943</t>
  </si>
  <si>
    <t>slc11427</t>
  </si>
  <si>
    <t>slc13623</t>
  </si>
  <si>
    <t>slc10950</t>
  </si>
  <si>
    <t>slc13729</t>
  </si>
  <si>
    <t>sistemicentrali@allianz.it</t>
  </si>
  <si>
    <t>ENV</t>
  </si>
  <si>
    <t>PATCH WINDOW 
CEST</t>
  </si>
  <si>
    <t>Comment</t>
  </si>
  <si>
    <t>Vmware</t>
  </si>
  <si>
    <t>CPU socket</t>
  </si>
  <si>
    <t>ADDITIONAL INSTRUCTION</t>
  </si>
  <si>
    <t>Frozen zone</t>
  </si>
  <si>
    <t>location</t>
  </si>
  <si>
    <t>OS</t>
  </si>
  <si>
    <t>CHANGE</t>
  </si>
  <si>
    <t>PATCHING STATUS</t>
  </si>
  <si>
    <t>sla80295</t>
  </si>
  <si>
    <t>4th week tuesday or wednesday</t>
  </si>
  <si>
    <t xml:space="preserve">UAT </t>
  </si>
  <si>
    <t>A.TEC.GLOB</t>
  </si>
  <si>
    <t>AZTEC.CMP.INFRA-REQ</t>
  </si>
  <si>
    <t>cdc.request-fulfillment-support@allianz.com</t>
  </si>
  <si>
    <t>sla80296</t>
  </si>
  <si>
    <t>sla98473</t>
  </si>
  <si>
    <t>Satellite Server</t>
  </si>
  <si>
    <t>cdc.datacenter-services-requestmgmt@allianz.com</t>
  </si>
  <si>
    <t>Exclude</t>
  </si>
  <si>
    <t>sla98474</t>
  </si>
  <si>
    <t>sla98477</t>
  </si>
  <si>
    <t>slc11222</t>
  </si>
  <si>
    <t>slc11294</t>
  </si>
  <si>
    <t>slc11382</t>
  </si>
  <si>
    <t>su000000</t>
  </si>
  <si>
    <t>AzTec_SE</t>
  </si>
  <si>
    <t>stefan.szukal@allianz.com</t>
  </si>
  <si>
    <t>ith-server-services@allianz.com, jino.suseelan@allianz.com</t>
  </si>
  <si>
    <t>su000001</t>
  </si>
  <si>
    <t>su000004</t>
  </si>
  <si>
    <t>Ansible server</t>
  </si>
  <si>
    <t>sla80466</t>
  </si>
  <si>
    <t>ansible tower</t>
  </si>
  <si>
    <t>Frankfurt Eschborner Landstraße 100 E1</t>
  </si>
  <si>
    <t>wenting.xin@allianz.de</t>
  </si>
  <si>
    <t>aip-portal@allianz.com</t>
  </si>
  <si>
    <t>sla99224</t>
  </si>
  <si>
    <t>Paris Rue Râteau 1-3 E2</t>
  </si>
  <si>
    <t>sla80480</t>
  </si>
  <si>
    <t>After a Syscon push needed</t>
  </si>
  <si>
    <t>Sysconf clinet: Patch on out of business hours/Weekend</t>
  </si>
  <si>
    <t>stephan.loescher@allianz.de</t>
  </si>
  <si>
    <t>ith-server-services@allianz.com</t>
  </si>
  <si>
    <t>sla80481</t>
  </si>
  <si>
    <t>Do not patch Sysconf VMs in same slot. Each VM should patch with one week Freezing period  (sla80481 : Patch on weekend only )
Patch order: sla80482 &gt;&gt; One week Freezing Period &gt;&gt; sla80481 &gt;&gt; One week Freezing Period &gt;&gt;  sla80483
Run sysconf push after reboot</t>
  </si>
  <si>
    <t>sla80482</t>
  </si>
  <si>
    <t>sla80483</t>
  </si>
  <si>
    <t>After patching of Sysconf TEST, this functions should be tested:
https://s-doku.muc.allianz/apps/dokuwiki/doku.php?id=anwendungen:sysconf:patching_tests</t>
  </si>
  <si>
    <t>slb20028</t>
  </si>
  <si>
    <t>slb20029</t>
  </si>
  <si>
    <t>slc11120</t>
  </si>
  <si>
    <t>slc11121</t>
  </si>
  <si>
    <t>slc11122</t>
  </si>
  <si>
    <t>slc11123</t>
  </si>
  <si>
    <t>slc11129</t>
  </si>
  <si>
    <t>slc11130</t>
  </si>
  <si>
    <t>sla99731</t>
  </si>
  <si>
    <t>Develeopment</t>
  </si>
  <si>
    <t>sla98509</t>
  </si>
  <si>
    <t>Version</t>
  </si>
  <si>
    <t>ID</t>
  </si>
  <si>
    <t>Errata ID</t>
  </si>
  <si>
    <t>Title</t>
  </si>
  <si>
    <t>Issued</t>
  </si>
  <si>
    <t>Updated</t>
  </si>
  <si>
    <t>Kernel version</t>
  </si>
  <si>
    <t>Result of search</t>
  </si>
  <si>
    <t>Errata ID Search</t>
  </si>
  <si>
    <t>FULL PATCH WILL BE APPLIED, WE ARE HIGHLIGHTING ONLY SECURITY PACTHES (EXECPT RHEL9)</t>
  </si>
  <si>
    <t>REDHAT Release UPGRADE: RHEL 8.10 and RHEL 9.4</t>
  </si>
  <si>
    <t>Whom to contact of a patch issue?</t>
  </si>
  <si>
    <t>Type of communication</t>
  </si>
  <si>
    <t>Team</t>
  </si>
  <si>
    <t>Phone number</t>
  </si>
  <si>
    <t>Region</t>
  </si>
  <si>
    <t>Email</t>
  </si>
  <si>
    <t>F-group</t>
  </si>
  <si>
    <t>Out of bussiness hours (18.00 - next day 02.00 CET) and weekend</t>
  </si>
  <si>
    <t>INCIDENT+Email+ phone</t>
  </si>
  <si>
    <t>Global Command Center</t>
  </si>
  <si>
    <t>+49 89 2060 25500 
+91 471 6613500/+91 80869 30555</t>
  </si>
  <si>
    <t>EU/NA, APAC</t>
  </si>
  <si>
    <t> gccc@allianz.com, apac.commandcenter@allianz.com</t>
  </si>
  <si>
    <t>A.TEC.GLOB.GCCC.INFRA, AZTEC.APAC.COMMANDCENTER</t>
  </si>
  <si>
    <t>Business hours</t>
  </si>
  <si>
    <t>INCIDENT+Email</t>
  </si>
  <si>
    <t>Linux Security</t>
  </si>
  <si>
    <t>linux.security@allianz.com</t>
  </si>
  <si>
    <t>A.TEC.GLOB.HC.LINUX.SECURITY</t>
  </si>
  <si>
    <t>Server(s) of GA(s)</t>
  </si>
  <si>
    <t>Servers on which sheet you can find</t>
  </si>
  <si>
    <t>GAs on which sheet you can find</t>
  </si>
  <si>
    <t>Click green button to run script</t>
  </si>
  <si>
    <t>Description</t>
  </si>
  <si>
    <r>
      <rPr>
        <sz val="10"/>
        <color rgb="FF000000"/>
        <rFont val="Arial"/>
        <family val="2"/>
      </rPr>
      <t xml:space="preserve">This will </t>
    </r>
    <r>
      <rPr>
        <b/>
        <sz val="10"/>
        <color rgb="FF000000"/>
        <rFont val="Arial"/>
        <family val="2"/>
      </rPr>
      <t xml:space="preserve">filter </t>
    </r>
    <r>
      <rPr>
        <sz val="10"/>
        <color rgb="FF000000"/>
        <rFont val="Arial"/>
        <family val="2"/>
      </rPr>
      <t xml:space="preserve">CMP and CLOUD Patch tabs only to </t>
    </r>
    <r>
      <rPr>
        <b/>
        <sz val="10"/>
        <color rgb="FF000000"/>
        <rFont val="Arial"/>
        <family val="2"/>
      </rPr>
      <t>PROD</t>
    </r>
  </si>
  <si>
    <t>The following page will help you to find your server(s) in the CMP or Cloud sheet. Or you can search based on F-groups as well, this will help to reduce the filtering time.</t>
  </si>
  <si>
    <r>
      <rPr>
        <sz val="10"/>
        <color rgb="FF000000"/>
        <rFont val="Arial"/>
        <family val="2"/>
      </rPr>
      <t>This will</t>
    </r>
    <r>
      <rPr>
        <b/>
        <sz val="10"/>
        <color rgb="FF000000"/>
        <rFont val="Arial"/>
        <family val="2"/>
      </rPr>
      <t xml:space="preserve"> filter </t>
    </r>
    <r>
      <rPr>
        <sz val="10"/>
        <color rgb="FF000000"/>
        <rFont val="Arial"/>
        <family val="2"/>
      </rPr>
      <t xml:space="preserve">CMP and CLOUD Patch tabs only to </t>
    </r>
    <r>
      <rPr>
        <b/>
        <sz val="10"/>
        <color rgb="FF000000"/>
        <rFont val="Arial"/>
        <family val="2"/>
      </rPr>
      <t>NONPROD</t>
    </r>
  </si>
  <si>
    <r>
      <rPr>
        <sz val="10"/>
        <color rgb="FF000000"/>
        <rFont val="Arial"/>
        <family val="2"/>
      </rPr>
      <t xml:space="preserve">This will </t>
    </r>
    <r>
      <rPr>
        <b/>
        <sz val="10"/>
        <color rgb="FF000000"/>
        <rFont val="Arial"/>
        <family val="2"/>
      </rPr>
      <t>unfilter</t>
    </r>
    <r>
      <rPr>
        <sz val="10"/>
        <color rgb="FF000000"/>
        <rFont val="Arial"/>
        <family val="2"/>
      </rPr>
      <t xml:space="preserve"> CMP and CLOUD Patch tabs</t>
    </r>
  </si>
  <si>
    <r>
      <rPr>
        <sz val="10"/>
        <color rgb="FF000000"/>
        <rFont val="Arial"/>
        <family val="2"/>
      </rPr>
      <t>This will</t>
    </r>
    <r>
      <rPr>
        <b/>
        <sz val="10"/>
        <color rgb="FF000000"/>
        <rFont val="Arial"/>
        <family val="2"/>
      </rPr>
      <t xml:space="preserve"> filter</t>
    </r>
    <r>
      <rPr>
        <sz val="10"/>
        <color rgb="FF000000"/>
        <rFont val="Arial"/>
        <family val="2"/>
      </rPr>
      <t xml:space="preserve"> CMP and CLOUD Patch tabs only to those </t>
    </r>
    <r>
      <rPr>
        <b/>
        <sz val="10"/>
        <color rgb="FF000000"/>
        <rFont val="Arial"/>
        <family val="2"/>
      </rPr>
      <t>servers</t>
    </r>
    <r>
      <rPr>
        <sz val="10"/>
        <color rgb="FF000000"/>
        <rFont val="Arial"/>
        <family val="2"/>
      </rPr>
      <t xml:space="preserve"> you have provided </t>
    </r>
    <r>
      <rPr>
        <b/>
        <sz val="10"/>
        <color rgb="FF000000"/>
        <rFont val="Arial"/>
        <family val="2"/>
      </rPr>
      <t>in column A</t>
    </r>
  </si>
  <si>
    <t>Also this provides you quick server filtering in the Patch Sheets:
1. Paste your server or GA list to column A
2. Click on Filter Servers if you pasted server or Filter GAs if you pasted GAs</t>
  </si>
  <si>
    <t>sla80696</t>
  </si>
  <si>
    <r>
      <rPr>
        <sz val="10"/>
        <color rgb="FF000000"/>
        <rFont val="Arial"/>
        <family val="2"/>
      </rPr>
      <t xml:space="preserve">This will </t>
    </r>
    <r>
      <rPr>
        <b/>
        <sz val="10"/>
        <color rgb="FF000000"/>
        <rFont val="Arial"/>
        <family val="2"/>
      </rPr>
      <t xml:space="preserve">filter </t>
    </r>
    <r>
      <rPr>
        <sz val="10"/>
        <color rgb="FF000000"/>
        <rFont val="Arial"/>
        <family val="2"/>
      </rPr>
      <t xml:space="preserve">CMP and CLOUD Patch tabs only to those </t>
    </r>
    <r>
      <rPr>
        <b/>
        <sz val="10"/>
        <color rgb="FF000000"/>
        <rFont val="Arial"/>
        <family val="2"/>
      </rPr>
      <t>GAs</t>
    </r>
    <r>
      <rPr>
        <sz val="10"/>
        <color rgb="FF000000"/>
        <rFont val="Arial"/>
        <family val="2"/>
      </rPr>
      <t xml:space="preserve"> you have provided </t>
    </r>
    <r>
      <rPr>
        <b/>
        <sz val="10"/>
        <color rgb="FF000000"/>
        <rFont val="Arial"/>
        <family val="2"/>
      </rPr>
      <t>in column A</t>
    </r>
  </si>
  <si>
    <t>hostname</t>
  </si>
  <si>
    <t>Current kernel</t>
  </si>
  <si>
    <t>Current vormetric</t>
  </si>
  <si>
    <t>link for compability matrix</t>
  </si>
  <si>
    <t>Vormetric comp matrix and files</t>
  </si>
  <si>
    <t>need</t>
  </si>
  <si>
    <t>agent</t>
  </si>
  <si>
    <t>upgrade</t>
  </si>
  <si>
    <t>Installation steps:</t>
  </si>
  <si>
    <t>Install steps of Vormetric</t>
  </si>
  <si>
    <t>upgrade+migration</t>
  </si>
  <si>
    <t>migration</t>
  </si>
  <si>
    <t>Vormetric needs to upgraded</t>
  </si>
  <si>
    <t>SNOW Group Filtering Link</t>
  </si>
  <si>
    <t>Group mail</t>
  </si>
  <si>
    <t>Deputy</t>
  </si>
  <si>
    <t>Owner</t>
  </si>
  <si>
    <t xml:space="preserve">server owner list ----&gt; </t>
  </si>
  <si>
    <t>02.ATOS@ALLIANZ.DE</t>
  </si>
  <si>
    <t>Jorit Huber</t>
  </si>
  <si>
    <t>Frank Nickel</t>
  </si>
  <si>
    <t xml:space="preserve">&lt;------Fgroup list </t>
  </si>
  <si>
    <t>Abey George</t>
  </si>
  <si>
    <t>abey.george1@allianz.com</t>
  </si>
  <si>
    <t>AZD.IT-PSQ4.H3</t>
  </si>
  <si>
    <t>02.ISS4H3@ALLIANZ.DE</t>
  </si>
  <si>
    <t>Ines Kunath</t>
  </si>
  <si>
    <t>Luise Schuller</t>
  </si>
  <si>
    <t>abin.abraham@allianz.de</t>
  </si>
  <si>
    <t>02.iss4h3@allianz.de</t>
  </si>
  <si>
    <t>Cristina Buyukburc</t>
  </si>
  <si>
    <t>abirami.palaniappan@allianz.com</t>
  </si>
  <si>
    <t>AZTEC.AGN.COLLABORATION</t>
  </si>
  <si>
    <t>a-ain-agn-collaboration@allianz.com</t>
  </si>
  <si>
    <t>Sumin Prabhu Alphonse</t>
  </si>
  <si>
    <t>Siddhartha Khaund</t>
  </si>
  <si>
    <t>Ajay Thomas</t>
  </si>
  <si>
    <t>ajay.thomas2@allianz.com</t>
  </si>
  <si>
    <t>a-syncier-cpi-support@inside.allianz.de</t>
  </si>
  <si>
    <t>Nicole Desing</t>
  </si>
  <si>
    <t>Alberto Tempesta</t>
  </si>
  <si>
    <t>alberto.tempesta@allianz.it</t>
  </si>
  <si>
    <t>V.KD.EU.ITSM.HMO.DBAAS-ORACLE</t>
  </si>
  <si>
    <t>a-tec-glob-hc-oracledb-mb@allianz.com</t>
  </si>
  <si>
    <t>Symeona Bulinska</t>
  </si>
  <si>
    <t>Nitish Babu K</t>
  </si>
  <si>
    <t>Aleksandar Borsos</t>
  </si>
  <si>
    <t>aleksandar.borsos@allianz.at</t>
  </si>
  <si>
    <t>abs-sach-migration-leitstelle@allianz.de</t>
  </si>
  <si>
    <t>Anja Kohlmann</t>
  </si>
  <si>
    <t>Manuel Maag</t>
  </si>
  <si>
    <t>alex.jobin-jacob@allianz.com</t>
  </si>
  <si>
    <t>sla25556</t>
  </si>
  <si>
    <t>ABSI-OPS-IND@allianz.de,ABSI-BSA-FIRST-LEVEL-SUPPORT@allianz.com</t>
  </si>
  <si>
    <t>Ulrich Fink</t>
  </si>
  <si>
    <t>Alexander Frenkel</t>
  </si>
  <si>
    <t>Alexander Prets</t>
  </si>
  <si>
    <t>Alexander.Prets@allianz.at</t>
  </si>
  <si>
    <t>ACAS-ACTS-SERVICE@ALLIANZ.COM</t>
  </si>
  <si>
    <t>Rathish Kumar</t>
  </si>
  <si>
    <t>Bernd Mayer</t>
  </si>
  <si>
    <t>Amaranta Melchor del Rio</t>
  </si>
  <si>
    <t>amaranta.melchordelrio@allianz.de</t>
  </si>
  <si>
    <t>sla80115</t>
  </si>
  <si>
    <t>A.TEC.GLOB.SEC.ACDC-EDRESPONSE</t>
  </si>
  <si>
    <t>acdc-endpoint@allianz.com</t>
  </si>
  <si>
    <t>Patrick Zeitz</t>
  </si>
  <si>
    <t>Jinesh John</t>
  </si>
  <si>
    <t>externe.amine.tsouli_2@allianz.fr</t>
  </si>
  <si>
    <t>sla26003</t>
  </si>
  <si>
    <t>A.TEC.GLOB.SEC.ACDC</t>
  </si>
  <si>
    <t>ACDC@ALLIANZ.COM</t>
  </si>
  <si>
    <t>Sajith Nair</t>
  </si>
  <si>
    <t>andre.woker@allianz.de</t>
  </si>
  <si>
    <t>sla31568</t>
  </si>
  <si>
    <t>A.FR.FR.ITSM.SQUAD_N3_ACTUARIAT_RISQUES</t>
  </si>
  <si>
    <t>ACRREQS@allianz.fr,externe.jean-francois.varlin@allianz.fr,alain.pasquier_2@allianz.fr,externe.oumar.fode_camara@allianz.fr,externe.dario.daphne_2@allianz.fr,externe.ahmed.kadira@allianz.fr,externe.alexandre.boucard@allianz.fr,lotfi.bouziani@allianz.com,externe.davina.nowbuth@allianz.fr,externe.selvanaden.munuswamy@allianz.fr</t>
  </si>
  <si>
    <t>Lotfi BOUZIANI</t>
  </si>
  <si>
    <t>Alain PASQUIER</t>
  </si>
  <si>
    <t>andrei.maslov@allianz.de</t>
  </si>
  <si>
    <t>A.ADEUS.DE.CPI.SHAREREGISTER</t>
  </si>
  <si>
    <t>ADEUS.CPI@adeus.com</t>
  </si>
  <si>
    <t>Stefan Schmöller</t>
  </si>
  <si>
    <t>Andreas Meyer</t>
  </si>
  <si>
    <t>Andrey Petrov</t>
  </si>
  <si>
    <t>andrey.petrov@allianz.de</t>
  </si>
  <si>
    <t>Sebastian Huppmann</t>
  </si>
  <si>
    <t>annemarie.gregarek@allianz.de</t>
  </si>
  <si>
    <t>sla80734</t>
  </si>
  <si>
    <t>ALLIANZTECHNOLOGY.AGN.WAN-LAN@allianz.com</t>
  </si>
  <si>
    <t>Anoop Chandran</t>
  </si>
  <si>
    <t>ANOOP.CHANDRAN@ALLIANZ.COM</t>
  </si>
  <si>
    <t>allianztechnology.france.itsecurity.pdr@allianz.com</t>
  </si>
  <si>
    <t>Charles-Alexandre POULVET</t>
  </si>
  <si>
    <t>Aparna Darna</t>
  </si>
  <si>
    <t>aparna.darna@allianz.com</t>
  </si>
  <si>
    <t>allianztechnology.france.itsecurity@allianz.com</t>
  </si>
  <si>
    <t>Ines CHAIR</t>
  </si>
  <si>
    <t>Sacha MOUCHIROUD</t>
  </si>
  <si>
    <t>Arun G K</t>
  </si>
  <si>
    <t>arun.g-k@allianz.com</t>
  </si>
  <si>
    <t>A.TEC.HU.IT.LINUX</t>
  </si>
  <si>
    <t>allianztechnology.hu.linux@allianz.com</t>
  </si>
  <si>
    <t>Attila Takács</t>
  </si>
  <si>
    <t>Viktor Vass</t>
  </si>
  <si>
    <t>Arun K P</t>
  </si>
  <si>
    <t>arun.kuttiyari@allianz.com</t>
  </si>
  <si>
    <t>AZTEC.APAC.MW.SUPPORT</t>
  </si>
  <si>
    <t>allianztechnology.th-infra-middleware@allianz.com</t>
  </si>
  <si>
    <t>Sinlapee Wongsuwan</t>
  </si>
  <si>
    <t>Satean Aranyathaworn</t>
  </si>
  <si>
    <t>Arun Kuttiyari</t>
  </si>
  <si>
    <t>ARUN.KUTTIYARI@ALLIANZ.COM</t>
  </si>
  <si>
    <t>slb21454</t>
  </si>
  <si>
    <t>allianztechnology.th-speeder_support@allianz.com</t>
  </si>
  <si>
    <t>Kanyakrit Karnchanapoom</t>
  </si>
  <si>
    <t>Balazs Kotsis</t>
  </si>
  <si>
    <t>balazs.kotsis@allianz.com</t>
  </si>
  <si>
    <t>AllianzTechnology.UnixServerService@allianz.com,AllianzTechnology.WindowsServerService@allianz.com,AllianzTechnology.iSeriesServerService@allianz.com</t>
  </si>
  <si>
    <t>Balint Toth</t>
  </si>
  <si>
    <t>balint.toth@allianz.com</t>
  </si>
  <si>
    <t>AMOS_Incident_Italy_list@allianz.it,AMOS_ITA_FT_Scheduling@allianz.it</t>
  </si>
  <si>
    <t>Marco Mancinelli</t>
  </si>
  <si>
    <t>Michele Tarricone</t>
  </si>
  <si>
    <t>benjamin.schlemmer@allianz.com</t>
  </si>
  <si>
    <t>sla80069</t>
  </si>
  <si>
    <t>AMOS_Incident_Italy_list@allianz.it,AMOS_ITA_LINUX@allianz.it</t>
  </si>
  <si>
    <t>Luca Viesti</t>
  </si>
  <si>
    <t>Giorgio Conti</t>
  </si>
  <si>
    <t>benoit.durbigny_2@allianz.fr</t>
  </si>
  <si>
    <t>sla80070</t>
  </si>
  <si>
    <t>AMOS_Incident_Italy_list@allianz.it,AMOS_ITA_ORACLE@allianz.it</t>
  </si>
  <si>
    <t>Gianbattista Bernasconi</t>
  </si>
  <si>
    <t>Bernard FERRETTI</t>
  </si>
  <si>
    <t>bernard.ferretti@allianz.fr</t>
  </si>
  <si>
    <t>sla31765</t>
  </si>
  <si>
    <t>AMOS_ITA_Access_Gateway@allianz.it</t>
  </si>
  <si>
    <t>Stefano Iori</t>
  </si>
  <si>
    <t>Andrea Bianchi</t>
  </si>
  <si>
    <t>bernd.mayer1@allianz.com</t>
  </si>
  <si>
    <t>AMOS_ITA_CM@allianz.it</t>
  </si>
  <si>
    <t>Daniela Dall'Osso</t>
  </si>
  <si>
    <t>Bernd.Wagensonner@allianz.at</t>
  </si>
  <si>
    <t>AMOS_ITA_Container_Win@allianz.it</t>
  </si>
  <si>
    <t>bernhard.bockholt@allianz.de</t>
  </si>
  <si>
    <t>sl008750</t>
  </si>
  <si>
    <t>AMOS_ITA_DB2_OPN@allianz.it</t>
  </si>
  <si>
    <t>Luca Mazzoleni</t>
  </si>
  <si>
    <t>Bernhard.Krasselt@allianz.at</t>
  </si>
  <si>
    <t>anoc@allianz.com</t>
  </si>
  <si>
    <t>Sunil Jayanandan Raj</t>
  </si>
  <si>
    <t>Praveen Palloor</t>
  </si>
  <si>
    <t>Bernhard Rauscher</t>
  </si>
  <si>
    <t>bernhard.rauscher@allianz.de</t>
  </si>
  <si>
    <t>ARAVIND.RAMACHANDRAN1@ALLIANZ.COM</t>
  </si>
  <si>
    <t>Nicu Gheorghias</t>
  </si>
  <si>
    <t>Aravind R P</t>
  </si>
  <si>
    <t>Bernhard Tischler</t>
  </si>
  <si>
    <t>bernhard.tischler@allianz.de</t>
  </si>
  <si>
    <t>Berthold Schulz</t>
  </si>
  <si>
    <t>berthold.schulz@allianz.de</t>
  </si>
  <si>
    <t>avm@allianz.com</t>
  </si>
  <si>
    <t>Greeshma Gopal</t>
  </si>
  <si>
    <t>Biljith Thachattu Chandran</t>
  </si>
  <si>
    <t>BILJITH-THACHATTU.CHANDRAN@ALLIANZ.COM</t>
  </si>
  <si>
    <t>slb22209</t>
  </si>
  <si>
    <t>A.TEC.GLOB.ISO.AVM</t>
  </si>
  <si>
    <t>AVM@allianz.com</t>
  </si>
  <si>
    <t>Wolfgang Haubner</t>
  </si>
  <si>
    <t>Marko Koscevic</t>
  </si>
  <si>
    <t>bipin.brahmanandan@allianz.com</t>
  </si>
  <si>
    <t>sla31705</t>
  </si>
  <si>
    <t>awcitadminandsupport@allianzworldwidecare.com</t>
  </si>
  <si>
    <t>Seán Ó Gallachóir</t>
  </si>
  <si>
    <t>Darin Rumgay</t>
  </si>
  <si>
    <t>Björn Tonn</t>
  </si>
  <si>
    <t>sla31706</t>
  </si>
  <si>
    <t>A.TEC.GLOB.SRF.CMP.MGOBI</t>
  </si>
  <si>
    <t>awp-bi_support_team@allianz.com</t>
  </si>
  <si>
    <t>Szabolcs Lajter</t>
  </si>
  <si>
    <t>Carlos Munoz Robles</t>
  </si>
  <si>
    <t>carlos.robles@allianz.de</t>
  </si>
  <si>
    <t>AZTEC.DCI02</t>
  </si>
  <si>
    <t>AZ-TECHNOLOGY.DCI02@allianz.com</t>
  </si>
  <si>
    <t>Girish Sharma</t>
  </si>
  <si>
    <t>Christoph Gerauer</t>
  </si>
  <si>
    <t>Chih-Ming Hsieh</t>
  </si>
  <si>
    <t>chih-ming.hsieh@allianz.com</t>
  </si>
  <si>
    <t>AZD-IT-UNISERV@allianz.de</t>
  </si>
  <si>
    <t>Christian Gärtner</t>
  </si>
  <si>
    <t>christian.gaertner@allianz.com</t>
  </si>
  <si>
    <t>sl007788</t>
  </si>
  <si>
    <t>AZD.Servicemanagement-Netzwerk@allianz.de</t>
  </si>
  <si>
    <t>Alexander Patrovsky</t>
  </si>
  <si>
    <t>Nico Teschke</t>
  </si>
  <si>
    <t>Christian Hoffmann</t>
  </si>
  <si>
    <t>christian.hoffmann@allianz.de</t>
  </si>
  <si>
    <t>AZLEBEN.ZPDB2@ALLIANZ.DE</t>
  </si>
  <si>
    <t>Ralf Kahl</t>
  </si>
  <si>
    <t>Christian Huber</t>
  </si>
  <si>
    <t>christian.huber@allianz.de</t>
  </si>
  <si>
    <t>A.TEC.GLOB.APPL.AZP.DEVOPS</t>
  </si>
  <si>
    <t>azp-devops@allianz.at</t>
  </si>
  <si>
    <t>Ambili Balan</t>
  </si>
  <si>
    <t>Lukas Tischler</t>
  </si>
  <si>
    <t>Christian Käser</t>
  </si>
  <si>
    <t>christian.kaeser@allianz.de</t>
  </si>
  <si>
    <t>aztec.asdu.emea-infra@allianz.com</t>
  </si>
  <si>
    <t>David Denning</t>
  </si>
  <si>
    <t>Joel Kim</t>
  </si>
  <si>
    <t>Christian Köhler</t>
  </si>
  <si>
    <t>christian.koehler12@allianz.de</t>
  </si>
  <si>
    <t>aztec.wps.lookout@allianz.com</t>
  </si>
  <si>
    <t>Aravind Sagar</t>
  </si>
  <si>
    <t>Ashwin Manoj</t>
  </si>
  <si>
    <t>Christian Kueppers</t>
  </si>
  <si>
    <t>AZD.BIT-KVI5.CO-EP2-ORACLE</t>
  </si>
  <si>
    <t>bit-kvi5-co-oracledba@allianz.com</t>
  </si>
  <si>
    <t>Jacek Nosal</t>
  </si>
  <si>
    <t>Ralf Umbreit</t>
  </si>
  <si>
    <t>christin.paschke@allianz.de</t>
  </si>
  <si>
    <t>BVG2-E1@ALLIANZ.DE</t>
  </si>
  <si>
    <t>Jürgen Wöls</t>
  </si>
  <si>
    <t>Andreas Schmid</t>
  </si>
  <si>
    <t>externe.christophe.becet@allianz.fr</t>
  </si>
  <si>
    <t>A.TEC.GLOB.SEC.CAD</t>
  </si>
  <si>
    <t>CAD@Allianz.com</t>
  </si>
  <si>
    <t>Simon Sam</t>
  </si>
  <si>
    <t>Varghese Chovoor Jacob</t>
  </si>
  <si>
    <t>Christophe OGGERI</t>
  </si>
  <si>
    <t>externe.christophe.oggeri@allianz.fr</t>
  </si>
  <si>
    <t>CDC-PAAS-ENGINEERING@allianz.com</t>
  </si>
  <si>
    <t>Adersh Babu</t>
  </si>
  <si>
    <t>Christophe PARPAN</t>
  </si>
  <si>
    <t>christophe.parpan@allianz.fr</t>
  </si>
  <si>
    <t>Matthias Koß</t>
  </si>
  <si>
    <t>Christopher Puchner</t>
  </si>
  <si>
    <t>christopher.puchner@allianz.at</t>
  </si>
  <si>
    <t>Claudia Meinhardt</t>
  </si>
  <si>
    <t>claudia.meinhardt@allianz.de</t>
  </si>
  <si>
    <t>SLA26312</t>
  </si>
  <si>
    <t>Frank Zeitter</t>
  </si>
  <si>
    <t>Claus Seibert</t>
  </si>
  <si>
    <t>claus.seibert@allianz.de</t>
  </si>
  <si>
    <t>sla97542</t>
  </si>
  <si>
    <t>A.UK.GB.SRF.CMP.INFRA-REQ</t>
  </si>
  <si>
    <t>Branislav Piala</t>
  </si>
  <si>
    <t>Constantin Wiemer</t>
  </si>
  <si>
    <t>CONSTANTIN.WIEMER@ALLIANZ.DE</t>
  </si>
  <si>
    <t>Daniel Alexander Leitze</t>
  </si>
  <si>
    <t>DANIEL.LEITZE@ALLIANZ.COM</t>
  </si>
  <si>
    <t>slb22284</t>
  </si>
  <si>
    <t>A.TEC.FR.SRF.CMP.INFRA-RE</t>
  </si>
  <si>
    <t>daniel.danzinger@allianz.at</t>
  </si>
  <si>
    <t>sla31830</t>
  </si>
  <si>
    <t>Danielle HOANG-ROULET</t>
  </si>
  <si>
    <t>externe.danielle.hoang-roulet@allianz.fr</t>
  </si>
  <si>
    <t>sla31831</t>
  </si>
  <si>
    <t>darin.rumgayx@allianz.com</t>
  </si>
  <si>
    <t>A.TEC.GLOB.SRF.CMP.WAF</t>
  </si>
  <si>
    <t>david.denning@allianz.com</t>
  </si>
  <si>
    <t>A.IDS.DE.SRF.CMP.GC</t>
  </si>
  <si>
    <t>David Hobl</t>
  </si>
  <si>
    <t>david.hobl@allianz-warranty.com</t>
  </si>
  <si>
    <t>Divya.Lal@allianz.com;servicedelivery-oracle@allianz.co.uk;azukpatchingvulnerability@allianz.co.uk;UK-DevOps-integration-Performance-engineering@allianz.co.uk</t>
  </si>
  <si>
    <t>Dieter Kögel</t>
  </si>
  <si>
    <t>dieter.koegel@allianz.de</t>
  </si>
  <si>
    <t>A.TEC.GLOB.SRF.CMP.GDPA.TIBCO</t>
  </si>
  <si>
    <t>Dipendra Kachhawa</t>
  </si>
  <si>
    <t>dipendra.kachhawa@allianz.com</t>
  </si>
  <si>
    <t>A.TEC.GLOB.SRF.CMP.FIN</t>
  </si>
  <si>
    <t>Dirk Addicks</t>
  </si>
  <si>
    <t>dirk.addicks@allianz.de</t>
  </si>
  <si>
    <t>sla98447</t>
  </si>
  <si>
    <t>A.TEC.GLOB.SRF.CMP.BIBD-S</t>
  </si>
  <si>
    <t>Dmitri Lozenko</t>
  </si>
  <si>
    <t>dmitri.lozenko@allianz.de</t>
  </si>
  <si>
    <t>sla98431</t>
  </si>
  <si>
    <t>Dominik Schlering</t>
  </si>
  <si>
    <t>DOMINIK.SCHLERING@ALLIANZ.DE</t>
  </si>
  <si>
    <t>sla98433</t>
  </si>
  <si>
    <t>A.TEC.GLOB.SRF.CMP.MAKLER360</t>
  </si>
  <si>
    <t>DOMINIQUE KRIEGER</t>
  </si>
  <si>
    <t>dominique.krieger@allianz.com</t>
  </si>
  <si>
    <t>sla98428</t>
  </si>
  <si>
    <t>A.TEC.GLOB.SRF.CMP.FMO-S</t>
  </si>
  <si>
    <t>dora.ngangue_mongory@allianz.fr</t>
  </si>
  <si>
    <t>sla98432</t>
  </si>
  <si>
    <t>A.TEC.GLOB.SRF.CMP.SHRFS</t>
  </si>
  <si>
    <t>Elie ELKOUBI</t>
  </si>
  <si>
    <t>externe.elie.elkoubi_2@allianz.fr</t>
  </si>
  <si>
    <t>A.TEC.GLOB.SRF.CMP.ITPC</t>
  </si>
  <si>
    <t>Eric LEMESRE</t>
  </si>
  <si>
    <t>eric.lemesre@allianz.fr</t>
  </si>
  <si>
    <t>slb21598</t>
  </si>
  <si>
    <t>Divya.Lal@allianz.com;azukpatchingvulnerability@allianz.co.uk;UK-DevOps-integration-Performance-engineering@allianz.co.uk</t>
  </si>
  <si>
    <t>Erik Becker</t>
  </si>
  <si>
    <t>zoran.ubavelski@allianz.com</t>
  </si>
  <si>
    <t>sla26313</t>
  </si>
  <si>
    <t>sla97543</t>
  </si>
  <si>
    <t>Fabio Ettlin</t>
  </si>
  <si>
    <t>fabio.ettlin@allianz.com</t>
  </si>
  <si>
    <t>A.TEC.GLOB.SRF.CMP.BIBD-M</t>
  </si>
  <si>
    <t>Falk.Hilpert@ALLIANZ.DE</t>
  </si>
  <si>
    <t>slb22286</t>
  </si>
  <si>
    <t>Farouk AISSAOUI</t>
  </si>
  <si>
    <t>farouk.aissaoui_2@allianz.fr</t>
  </si>
  <si>
    <t>sla31829</t>
  </si>
  <si>
    <t>florian.ernst@allianz.com</t>
  </si>
  <si>
    <t>sla31832</t>
  </si>
  <si>
    <t>Stephan Müller</t>
  </si>
  <si>
    <t>Heiko Nonnenmacher</t>
  </si>
  <si>
    <t>florian.brueckl@allianz.de</t>
  </si>
  <si>
    <t>Francesco Pantisano</t>
  </si>
  <si>
    <t>Francesco.Pantisano@allianz.it</t>
  </si>
  <si>
    <t>A.TEC.GLOB.SRF.CMP.MW-A</t>
  </si>
  <si>
    <t>frank.schulze@allianz.de</t>
  </si>
  <si>
    <t>frank.westerhoff@allianz.de</t>
  </si>
  <si>
    <t>frederic.barat@allianz.fr</t>
  </si>
  <si>
    <t>A.ZD.DE.SRF.CMP.EPK</t>
  </si>
  <si>
    <t>Uwe Wiedenmann</t>
  </si>
  <si>
    <t>Gerard Murphy</t>
  </si>
  <si>
    <t>Gerard.Murphy@allianz.at</t>
  </si>
  <si>
    <t>Samuele Orso</t>
  </si>
  <si>
    <t>gerard.samson@allianz.com</t>
  </si>
  <si>
    <t>Bernhard Hlebayna</t>
  </si>
  <si>
    <t>Gerd Dreier</t>
  </si>
  <si>
    <t>Gerd.Dreier@allianz-handwerker.de</t>
  </si>
  <si>
    <t>GEREON.VOLKER@ALLIANZ.DE</t>
  </si>
  <si>
    <t>Gergely Macoun</t>
  </si>
  <si>
    <t>gergely.macoun@allianz.com</t>
  </si>
  <si>
    <t>gianbattista.bernasconi@allianz.it</t>
  </si>
  <si>
    <t>A.TEC.GLOB.SRF.CMP.ADSR</t>
  </si>
  <si>
    <t>Oliver El Toukhy</t>
  </si>
  <si>
    <t>Giuseppe Esposito</t>
  </si>
  <si>
    <t>giuseppe.esposito@allianzbank.it</t>
  </si>
  <si>
    <t>sla95566</t>
  </si>
  <si>
    <t>A.TEC.GLOB.IT.CDC</t>
  </si>
  <si>
    <t>goran.jovanovic@allianz.de</t>
  </si>
  <si>
    <t>sla26314</t>
  </si>
  <si>
    <t>SLA26378</t>
  </si>
  <si>
    <t>sla80139</t>
  </si>
  <si>
    <t>Hamid ABDARY</t>
  </si>
  <si>
    <t>externe.hamid.abdary@allianz.fr</t>
  </si>
  <si>
    <t>Hamza ABOUNNASIM</t>
  </si>
  <si>
    <t>externe.hamza.abounnasim@allianz.fr</t>
  </si>
  <si>
    <t>Patrizio Pastore</t>
  </si>
  <si>
    <t>HARALD MANN</t>
  </si>
  <si>
    <t>extern.Mann_Harald@allianz.de</t>
  </si>
  <si>
    <t>slb22563</t>
  </si>
  <si>
    <t>HARTMUT.MOEHRES@ALLIANZ.DE</t>
  </si>
  <si>
    <t>Heike Hanselmann</t>
  </si>
  <si>
    <t>heike.hanselmann@allianz.de</t>
  </si>
  <si>
    <t>sla31856</t>
  </si>
  <si>
    <t>heiko.nonnenmacher@allianz.de</t>
  </si>
  <si>
    <t>sla31858</t>
  </si>
  <si>
    <t>helmut.kraft_l1@allianz.de</t>
  </si>
  <si>
    <t>Hendrik Engler</t>
  </si>
  <si>
    <t>hendrik.engler@allianz.de</t>
  </si>
  <si>
    <t>A.TEC.GLOB.SRF.CMP.SSS</t>
  </si>
  <si>
    <t>Herbert Feix</t>
  </si>
  <si>
    <t>herbert.feix@allianz.de</t>
  </si>
  <si>
    <t>Holger Steinlechner</t>
  </si>
  <si>
    <t>holger.steinlechner@allianz.com</t>
  </si>
  <si>
    <t>cdc.request-fulfillment-support@allianz.co</t>
  </si>
  <si>
    <t>Gunther Lang</t>
  </si>
  <si>
    <t>Hunor Rethy</t>
  </si>
  <si>
    <t>hunor.rethy@allianz.at</t>
  </si>
  <si>
    <t>sl007722</t>
  </si>
  <si>
    <t>A.TEC.GLOB.SRF.CMP.AABSI</t>
  </si>
  <si>
    <t>Ian Clarke</t>
  </si>
  <si>
    <t>ian.clarke@allianz.com</t>
  </si>
  <si>
    <t>YVES-MARIE LE FUR</t>
  </si>
  <si>
    <t>Ian White</t>
  </si>
  <si>
    <t>ian.white@allianz.co.uk</t>
  </si>
  <si>
    <t>A.FR.FR.ITSM.PROD_N3_DISTRIBUE</t>
  </si>
  <si>
    <t>cdccsidistribue@allianz.fr, dora.ngangue-mongory@allianz.com</t>
  </si>
  <si>
    <t>Khalid HACHIM</t>
  </si>
  <si>
    <t>Jean-Louis RIVIERE</t>
  </si>
  <si>
    <t>Idrissa CAMARA</t>
  </si>
  <si>
    <t>externe.idrissa.camara@allianz.fr</t>
  </si>
  <si>
    <t>cds.performance.allianz@tenedis.fr</t>
  </si>
  <si>
    <t>Thierry Merigou</t>
  </si>
  <si>
    <t>JEAN-LOUIS RIVIERE</t>
  </si>
  <si>
    <t>INES CHAIR</t>
  </si>
  <si>
    <t>ines.chair@allianz.com</t>
  </si>
  <si>
    <t>AZD.CERT</t>
  </si>
  <si>
    <t>CERT-AZ-D@allianz.de</t>
  </si>
  <si>
    <t>Florian Wahl</t>
  </si>
  <si>
    <t>Lars König</t>
  </si>
  <si>
    <t>Isabelle SEPCHAT</t>
  </si>
  <si>
    <t>externe.isabelle.sepchat@allianz.fr</t>
  </si>
  <si>
    <t>Tizian Slaby</t>
  </si>
  <si>
    <t>Istvan Bohan</t>
  </si>
  <si>
    <t>istvan.bohan@allianz.com</t>
  </si>
  <si>
    <t>citrix-amosat@allianz.at</t>
  </si>
  <si>
    <t>Karol Koziel</t>
  </si>
  <si>
    <t>Istvan Peter Kovacs</t>
  </si>
  <si>
    <t>istvan.peter.kovacs@allianz.hu</t>
  </si>
  <si>
    <t>A.AT.AT.SRF.CMP.AT.AT</t>
  </si>
  <si>
    <t>jacek.nosal@allianz.de</t>
  </si>
  <si>
    <t>A.ZD.DE.IT.E5-LINUXOPS</t>
  </si>
  <si>
    <t>cloud.build.delivery@allianz.de</t>
  </si>
  <si>
    <t>Carmen Dietsche</t>
  </si>
  <si>
    <t>Uwe Thiede</t>
  </si>
  <si>
    <t>James Carroll</t>
  </si>
  <si>
    <t>james.carroll@allianz.com</t>
  </si>
  <si>
    <t>AZD.BIT-KVI5.CO-AZDCLOUD</t>
  </si>
  <si>
    <t>cloudops@allianz.de</t>
  </si>
  <si>
    <t>Laszlo Teleki</t>
  </si>
  <si>
    <t>Angelika Flasse</t>
  </si>
  <si>
    <t>Jaroslav Borl</t>
  </si>
  <si>
    <t>extern.borl_jaroslav@allianz.de</t>
  </si>
  <si>
    <t>Compliance-AMLIT@ALLIANZ.COM</t>
  </si>
  <si>
    <t>Deepak R</t>
  </si>
  <si>
    <t>Marcus Kirchherr</t>
  </si>
  <si>
    <t>extern.prodelal_jaroslav@allianz.de</t>
  </si>
  <si>
    <t>sla22493</t>
  </si>
  <si>
    <t>compliance-gsssIT@allianz.com</t>
  </si>
  <si>
    <t>Ujoy Krishnan Unni Krishnan</t>
  </si>
  <si>
    <t>CPI.MNGT@ALLIANZ.GR,ITInfrastructure@allianz.gr</t>
  </si>
  <si>
    <t>DIMITRIOS Papageorgiou</t>
  </si>
  <si>
    <t>Jinnapat Kaewparuehaschai</t>
  </si>
  <si>
    <t>jinnapat.kaewparuehaschai@allianz.com</t>
  </si>
  <si>
    <t>slb22571</t>
  </si>
  <si>
    <t>A.TEC.GLOB.SRF.CMP.HCB1</t>
  </si>
  <si>
    <t>cristina.buyukburc@allianz.com</t>
  </si>
  <si>
    <t>sla26315</t>
  </si>
  <si>
    <t>A.TEC.GLOB.SRF.CMP.CRYPT</t>
  </si>
  <si>
    <t>cryptmaster@allianz.com</t>
  </si>
  <si>
    <t>johann.wiesheu@allianz.de</t>
  </si>
  <si>
    <t>SLA26379</t>
  </si>
  <si>
    <t>Roshanak Khosravikia</t>
  </si>
  <si>
    <t>Johannes Skarka</t>
  </si>
  <si>
    <t>EXTERN.SKARKA_JOHANNES@ALLIANZ.DE</t>
  </si>
  <si>
    <t>sla80140</t>
  </si>
  <si>
    <t>A.TEC.DE.CPI.BIS.IPC</t>
  </si>
  <si>
    <t>D-CDF3-A4@ALLIANZ.DE</t>
  </si>
  <si>
    <t>Klaus-Walter Ziegler</t>
  </si>
  <si>
    <t>Oliver Philipp</t>
  </si>
  <si>
    <t>John Spain</t>
  </si>
  <si>
    <t>john.spain@allianz.ie</t>
  </si>
  <si>
    <t>d-it-bpe1-d3@allianz.de</t>
  </si>
  <si>
    <t>Jon Tyson</t>
  </si>
  <si>
    <t>jon.tyson@allianz.co.uk</t>
  </si>
  <si>
    <t>A.TEC.DE.CPI.CP05.AEA.ARCH</t>
  </si>
  <si>
    <t>D-IT-OCG2-C1@ALLIANZ.DE</t>
  </si>
  <si>
    <t>Elisabeth Arcypowski</t>
  </si>
  <si>
    <t>Burkhard Baranowski</t>
  </si>
  <si>
    <t>Jonas Timon Grünewald</t>
  </si>
  <si>
    <t>JONASTIMON.GRUENEWALD@ALLIANZ.DE</t>
  </si>
  <si>
    <t>sla31855</t>
  </si>
  <si>
    <t>datau@allianz.de</t>
  </si>
  <si>
    <t>Theocharis Ioannidis</t>
  </si>
  <si>
    <t>externe.jonathan.l-etourdi@allianz.fr</t>
  </si>
  <si>
    <t>sla31857</t>
  </si>
  <si>
    <t>Juergen Poesse</t>
  </si>
  <si>
    <t>juergen.poesse@allianz.de</t>
  </si>
  <si>
    <t>dbaas.pgsql.operations@allianz.com</t>
  </si>
  <si>
    <t>Sachin Sudhakar Fate</t>
  </si>
  <si>
    <t>Sagar Kalra</t>
  </si>
  <si>
    <t>juergen.libon@allianz.de</t>
  </si>
  <si>
    <t>A.TEC.GLOB.DCS.02.SERVICEMGR</t>
  </si>
  <si>
    <t>dcs-servicequality-india@allianz.com</t>
  </si>
  <si>
    <t>Werner Brandt</t>
  </si>
  <si>
    <t>KABILAN.SENTHAMILSELVAN@ALLIANZ.COM</t>
  </si>
  <si>
    <t>DDMI-Operations@allianz.com</t>
  </si>
  <si>
    <t>Hameed Jabbar</t>
  </si>
  <si>
    <t>Libby Varghese</t>
  </si>
  <si>
    <t>Kai Ole Rogge</t>
  </si>
  <si>
    <t>kai-ole.rogge@allianz.de</t>
  </si>
  <si>
    <t>dgserviceteam@allianz.co.uk</t>
  </si>
  <si>
    <t>sl008776</t>
  </si>
  <si>
    <t>V.IBM.EU.CHG-PRB.SM.DRT</t>
  </si>
  <si>
    <t>drteam@kyndryl.com</t>
  </si>
  <si>
    <t>Wlodzimierz Chudzicki</t>
  </si>
  <si>
    <t>Bartosz Wewiora</t>
  </si>
  <si>
    <t>Karsten Doehl</t>
  </si>
  <si>
    <t>karsten.doehl@allianz.de</t>
  </si>
  <si>
    <t>DRteam@kyndryl.com</t>
  </si>
  <si>
    <t>Pawel Tarkowski</t>
  </si>
  <si>
    <t>dsicmdb@allianz.fr</t>
  </si>
  <si>
    <t>Philippe MOTTIN</t>
  </si>
  <si>
    <t>Philippe DEMY</t>
  </si>
  <si>
    <t>A.FR.FR.ITSM.SQUAD_N3_CLIENT</t>
  </si>
  <si>
    <t>dsidmcl@allianz.fr</t>
  </si>
  <si>
    <t>Bafle SANOGO DEMBELE</t>
  </si>
  <si>
    <t>Stephane CHAUMETON</t>
  </si>
  <si>
    <t>Khaderbasha Naguri</t>
  </si>
  <si>
    <t>KHADERBASHA.NAGURI@ALLIANZ.COM</t>
  </si>
  <si>
    <t>Mayank Lalge</t>
  </si>
  <si>
    <t>Niraj Sabnis</t>
  </si>
  <si>
    <t>Khalid Desai</t>
  </si>
  <si>
    <t>Khalid.Desai@allianz.com</t>
  </si>
  <si>
    <t>A.TEC.GLOB.SRF.CMP.BBCIIE</t>
  </si>
  <si>
    <t>Emilian.Dackiewicz@allianz.com</t>
  </si>
  <si>
    <t>eric.moli_brallans@allianz.fr,externe.karunesh.bissonath@allianz.fr,externe.vidya.limbajee@allianz.fr,externe.jonathan.l-etourdi@allianz.fr,externe.zaheer.rohemun@allianz.fr,externe.indiana.sooben@allianz.fr,externe.dyland.appadoo@allianz.fr,externe.parvin.ramanah@allianz.fr,coowar@allianz.fr,externe.nandita.bussawon@allianz.fr,BARTHES@allianz.fr,MEERUN@ALLIANZ.FR</t>
  </si>
  <si>
    <t>Nandita BUSSAWON</t>
  </si>
  <si>
    <t>Eric MOLI BRALLANS</t>
  </si>
  <si>
    <t>walter.ziegler@allianz.de</t>
  </si>
  <si>
    <t>A.TEC.DE.CHG-PRB.SEARCHFLOW</t>
  </si>
  <si>
    <t>esearch@allianz.de</t>
  </si>
  <si>
    <t>Marcel Zeininger</t>
  </si>
  <si>
    <t>Konstantin Friesen</t>
  </si>
  <si>
    <t>konstantin.friesen@allianz.de</t>
  </si>
  <si>
    <t>externe.ackages_-_systemes_ouverts.realisation_et_maintenance_des_p@allianz.fr</t>
  </si>
  <si>
    <t>Manuel VICTORIANO</t>
  </si>
  <si>
    <t>Konstantin Sutyagin</t>
  </si>
  <si>
    <t>prabhanjan.kammari@allianz.com</t>
  </si>
  <si>
    <t>externe.christophe.becet@allianz.fr, externe.denis.lienard@allianz.fr, externe.guillaume.delavallez@allianz.fr, externe.jean-christophe.proust@allianz.fr, externe.diane.kouadio_2@allianz.fr, externe.sara.jammoul@allianz.fr,externe.elio.mrad@allianz.fr ,externe.jean-francois.hebert@allianz.fr</t>
  </si>
  <si>
    <t>Guillaume DELAVALLEZ</t>
  </si>
  <si>
    <t>Krishna Kumar Damodaran</t>
  </si>
  <si>
    <t>krishnakumar.damodaran@allianz.com</t>
  </si>
  <si>
    <t>externe.florian.caudron@allianz.fr,externe.christophe.haberschill@allianz.fr,externe.karima.bafouloulou@allianz.fr,externe.orestis.mourkoutas@allianz.fr</t>
  </si>
  <si>
    <t>Regis PETIN</t>
  </si>
  <si>
    <t>Christophe HABERSCHILL</t>
  </si>
  <si>
    <t>Kurt Geierhos</t>
  </si>
  <si>
    <t>kurt.geierhos@allianz.de</t>
  </si>
  <si>
    <t>externe.joseph.attias@allianz.fr, externe.hamid.abdary@allianz.fr,externe.emeric.petrisot@allianz.fr</t>
  </si>
  <si>
    <t>Eric MOREL</t>
  </si>
  <si>
    <t>libby.varghese@allianz.com</t>
  </si>
  <si>
    <t>externe.Stoszek.Arkadiusz@allianz.fr,externe.Marcin.Nowak@allianz.fr,externe.orestis.mourkoutas@allianz.fr,externe.mateusz.michalski@allianz.fr,externe.fatiha.moukrim@allianz.fr,externe.pablo.gonzalez-martinez@allianz.fr,externe.nicolas.sirugues@allianz.fr,externe.aziz.moukadem@allianz.fr</t>
  </si>
  <si>
    <t>STEVE BONNEFOY</t>
  </si>
  <si>
    <t>OLIVIER DELICATA</t>
  </si>
  <si>
    <t>externe.taha.el_annid_2@allianz.fr, fabrice.couzinet@allianz.fr, olivier.laliman@allianz.fr, externe.guillaume.dudek@allianz.fr, dora.ngangue_mongory@allianz.fr, externe.jorge.barrio_moreno@allianz.fr, externe.reda.benkhouya@allianz.fr, externe.fatma.siagh@allianz.fr, externe.jaouad.skaita@allianz.fr, dora.ngangue-mongory@allianz.com</t>
  </si>
  <si>
    <t>Abdelouahab AYAD</t>
  </si>
  <si>
    <t>MAIK.RYSSEL@ALLIANZ.DE</t>
  </si>
  <si>
    <t>farouk.aissaoui@allianz.com,philippe.marcq@allianz.com,frederic.barat@allianz.com,mohammed.bellamri@allianz.com,externe.anass.koufa@allianz.fr,philippe.dassonville@allianz.com</t>
  </si>
  <si>
    <t>Philippe MARCQ</t>
  </si>
  <si>
    <t>Maneesh Madhusudanan Nair</t>
  </si>
  <si>
    <t>maneesh.madhusudhan@allianz.com</t>
  </si>
  <si>
    <t>A.TEC.GLOB.WPS.FILEXCHANGE</t>
  </si>
  <si>
    <t>FileService@allianz.com,A-AZTECH-WPS-FILESERVICE@inside.allianz.de,frank.borina@allianz.de</t>
  </si>
  <si>
    <t>Frank Borina</t>
  </si>
  <si>
    <t>Manfred Kinner</t>
  </si>
  <si>
    <t>extern.kinner_manfred@allianz.de</t>
  </si>
  <si>
    <t>AZTEC.AGN.NETSEC</t>
  </si>
  <si>
    <t>FIREWALL-TEAM@ALLIANZ.DE,AGN-CPI.Operations@allianz.com</t>
  </si>
  <si>
    <t>Reji Rajan</t>
  </si>
  <si>
    <t>Ajithkumar Gopinathan</t>
  </si>
  <si>
    <t>manuela.dillinger@allianz.com</t>
  </si>
  <si>
    <t>francesco.pantisano@allianz.it</t>
  </si>
  <si>
    <t>Marc Inderfurth</t>
  </si>
  <si>
    <t>marc.inderfurth@allianz.com</t>
  </si>
  <si>
    <t>A.TEC.GLOB.INFRA.GCCC</t>
  </si>
  <si>
    <t>gccc@allianz.com,vineeth.kunnummal@allianz.com</t>
  </si>
  <si>
    <t>Vineeth Kunnummal</t>
  </si>
  <si>
    <t>Appu Sugathan</t>
  </si>
  <si>
    <t>Marc Wittwer</t>
  </si>
  <si>
    <t>marc.wittwer@allianz.com</t>
  </si>
  <si>
    <t>GD-SUPPORT@ALLIANZ.DE</t>
  </si>
  <si>
    <t>Marcel Schmalzl</t>
  </si>
  <si>
    <t>marcel.schmalzl@allianz.de</t>
  </si>
  <si>
    <t>A.TEC.GLOB.SRF.CMP.AZPGDAPD</t>
  </si>
  <si>
    <t>gda-run-team@allianz.com</t>
  </si>
  <si>
    <t>Pramod Prabhakaran</t>
  </si>
  <si>
    <t>marcel.zeininger@allianz.de</t>
  </si>
  <si>
    <t>Marcus Alvares</t>
  </si>
  <si>
    <t>MARCUS.ALVARES@ALLIANZ.DE</t>
  </si>
  <si>
    <t>giam-engineering@allianz.com</t>
  </si>
  <si>
    <t>Maria Huber</t>
  </si>
  <si>
    <t>MARIA.HUBER1@ALLIANZ.DE</t>
  </si>
  <si>
    <t>A.TEC.DE.CPI.IAM.GIAMOPS</t>
  </si>
  <si>
    <t>giamops@allianz.com</t>
  </si>
  <si>
    <t>John Geevarghese</t>
  </si>
  <si>
    <t>Martina Weiler</t>
  </si>
  <si>
    <t>mark.heinrich@allianz.de</t>
  </si>
  <si>
    <t>GIS@allianz.com,AIN-ITOPS-L1DESK@allianz.com</t>
  </si>
  <si>
    <t>Midhun Ashok</t>
  </si>
  <si>
    <t>Janaky Vallinayakampillai Subhalekshmi</t>
  </si>
  <si>
    <t>Mark Lutz</t>
  </si>
  <si>
    <t>mark.lutz01@allianz.de</t>
  </si>
  <si>
    <t>A.TEC.DE.ITSM.G-E-SEARCH</t>
  </si>
  <si>
    <t>global-search-service@allianz.com,christian.wustrow@allianz.de,extern.miesner_cornelia@allianz.de,extern.bierl_mathias@allianz.de,extern.holzheimer_stefan@allianz.de,robert.voicu@allianz.com,radu.andries-libotean@allianz.com</t>
  </si>
  <si>
    <t>Cornelia Miesner</t>
  </si>
  <si>
    <t>Christian Wustrow</t>
  </si>
  <si>
    <t>marko.koscevic@allianz.com</t>
  </si>
  <si>
    <t>globalmonitoring@allianz.de</t>
  </si>
  <si>
    <t>Anca Covita-Yunculer</t>
  </si>
  <si>
    <t>Andreas Kunath</t>
  </si>
  <si>
    <t>markus.ampferl@allianz.de</t>
  </si>
  <si>
    <t>glomo_techsupport@allianz.com, liana.silina@allianz.de</t>
  </si>
  <si>
    <t>Aneesh Asokan</t>
  </si>
  <si>
    <t>Markus Bee</t>
  </si>
  <si>
    <t>markus.bee@allianz.de</t>
  </si>
  <si>
    <t>GPAMOPS@allianz.com</t>
  </si>
  <si>
    <t>markus.geishuettner@allianz.de</t>
  </si>
  <si>
    <t>A.TEC.GLOB.CPI.IAM.GPAMOPS</t>
  </si>
  <si>
    <t>Maxin Mathew</t>
  </si>
  <si>
    <t>Shajeewin Chellathangam Swornabai</t>
  </si>
  <si>
    <t>Markus Karrer</t>
  </si>
  <si>
    <t>philipp.rosenau@allianz.de</t>
  </si>
  <si>
    <t>GPK-A-ARCSIGHT@ALLIANZ.DE</t>
  </si>
  <si>
    <t>Ajith Sukumaran</t>
  </si>
  <si>
    <t>A.TEC.DE.CPI.BIS.B3.KI-R-BETRIEB</t>
  </si>
  <si>
    <t>GPK-A-IT-KI-R-BETRIEB@allianz.de</t>
  </si>
  <si>
    <t>Ulf Schepsmeier</t>
  </si>
  <si>
    <t>Peter Lamprecht</t>
  </si>
  <si>
    <t>Markus Wüpping</t>
  </si>
  <si>
    <t>markus.wuepping@allianz.de</t>
  </si>
  <si>
    <t>A.ZD.DE.IT.BITSV-FIRMENCLIENT</t>
  </si>
  <si>
    <t>GPK-D-BIT-FIT-ARAS@allianz.de</t>
  </si>
  <si>
    <t>Juergen Englerth</t>
  </si>
  <si>
    <t>Martial BENARD</t>
  </si>
  <si>
    <t>externe.martial.benard@allianz.fr</t>
  </si>
  <si>
    <t>GPK-D-IT-DBM@ALLIANZ.DE</t>
  </si>
  <si>
    <t>Tatjana Muralter</t>
  </si>
  <si>
    <t>Wibke Buchholz</t>
  </si>
  <si>
    <t>GPK-D-IT-PESBETRIEB@allianz.de</t>
  </si>
  <si>
    <t>Thomas Besserer</t>
  </si>
  <si>
    <t>Hans-Peter Bucher</t>
  </si>
  <si>
    <t>Martin Gerlowski</t>
  </si>
  <si>
    <t>martin.gerlowski@allianz.de</t>
  </si>
  <si>
    <t>gpk-d-migration-leben@allianz.de</t>
  </si>
  <si>
    <t>Stephan Uhe</t>
  </si>
  <si>
    <t>Martin Heerdegen</t>
  </si>
  <si>
    <t>martin.heerdegen@allianz-handwerker.de</t>
  </si>
  <si>
    <t>gpk-kolumbus-software@allianz.de</t>
  </si>
  <si>
    <t>MARTIN.NAU@ALLIANZ.DE</t>
  </si>
  <si>
    <t>gpk-kolumbus-software@allianz.de,EXTERN.LEMANSKI_HARTMUT1@ALLIANZ.DE,falk.hilpert@allianz.de,sandra.sailer@allianz.de</t>
  </si>
  <si>
    <t>Sandra Sailer</t>
  </si>
  <si>
    <t>Martina Deeß</t>
  </si>
  <si>
    <t>martina.deess@allianz.com</t>
  </si>
  <si>
    <t>GPK-PARTNER-SUPPORT@ALLIANZ.DE</t>
  </si>
  <si>
    <t>Manuelo Fistonic</t>
  </si>
  <si>
    <t>Mateusz Panek</t>
  </si>
  <si>
    <t>mateusz.panek@allianz.at</t>
  </si>
  <si>
    <t>A.TEC.GLOB.SRF.CMP.CIO-P</t>
  </si>
  <si>
    <t>HAIKO.SCHIECHEL@ALLIANZ.COM</t>
  </si>
  <si>
    <t>Mathias Burkl</t>
  </si>
  <si>
    <t>mathias.burkl@allianz.de</t>
  </si>
  <si>
    <t>A.TEC.DE.HDS.OPERATIONS</t>
  </si>
  <si>
    <t>hds.operations@allianz.com</t>
  </si>
  <si>
    <t>Lars Speek</t>
  </si>
  <si>
    <t>Karsten Hahn</t>
  </si>
  <si>
    <t>matthias.koss@allianz.de</t>
  </si>
  <si>
    <t>hds_backup_operation_eu@allianz.com</t>
  </si>
  <si>
    <t>megumi.yanagitani@allianz.de</t>
  </si>
  <si>
    <t>A.TEC.GLOB.SRF.CMP.WINLIN</t>
  </si>
  <si>
    <t>Mehul Jain</t>
  </si>
  <si>
    <t>Mehul.Jain@allianz.com.au</t>
  </si>
  <si>
    <t>Michael Weiler</t>
  </si>
  <si>
    <t>MICHAEL.WEILER@ALLIANZ.DE</t>
  </si>
  <si>
    <t>IDS-CPI@investmentdataservices.com</t>
  </si>
  <si>
    <t>illumio@allianz.com</t>
  </si>
  <si>
    <t>Ankur Tomar</t>
  </si>
  <si>
    <t>mirsad.rexhepi@allianz.com</t>
  </si>
  <si>
    <t>a179af0f.allianzms.onmicrosoft.com@emea.teams.ms</t>
  </si>
  <si>
    <t>Alexandra Winkel</t>
  </si>
  <si>
    <t>mischa.simon@allianz.de</t>
  </si>
  <si>
    <t>A.TEC.GLOB.SRF.CMP.INFMO</t>
  </si>
  <si>
    <t>infra.monitoring@allianz.com</t>
  </si>
  <si>
    <t>mohammed.bellamri@allianz.fr</t>
  </si>
  <si>
    <t>A.TEC.DE.ITSM.INFRA-MONITORING</t>
  </si>
  <si>
    <t>mugdha.karhadkar@allianz.com</t>
  </si>
  <si>
    <t>ipservices-support@allianz.de</t>
  </si>
  <si>
    <t>Muhamed Shabeer Subair Kunju</t>
  </si>
  <si>
    <t>muhamed.shabeer@allianz.com</t>
  </si>
  <si>
    <t>A.TEC.GLOB.AGN.IPSERVICES</t>
  </si>
  <si>
    <t>Helmut Göbel</t>
  </si>
  <si>
    <t>Christof Chen</t>
  </si>
  <si>
    <t>muireann.nicgiollaphadraig@allianz.ie</t>
  </si>
  <si>
    <t>A.TEC.DE.CPI.IOWC2-CLIENT</t>
  </si>
  <si>
    <t>IS-C1-G4@ALLIANZ.DE</t>
  </si>
  <si>
    <t>Markus Distel</t>
  </si>
  <si>
    <t>externe.najim.belkadi@allianz.fr</t>
  </si>
  <si>
    <t>A.TEC.GLOB.CP.IOW.C3-AGW/AV</t>
  </si>
  <si>
    <t>IT-CP2-B4@ALLIANZ.DE</t>
  </si>
  <si>
    <t>Waldemar Menski</t>
  </si>
  <si>
    <t>A.TEC.AT.CPI.L3_INT_FE-OPS</t>
  </si>
  <si>
    <t>itmp-linux-ops-run@allianz.at</t>
  </si>
  <si>
    <t>Andreas Drozd</t>
  </si>
  <si>
    <t>Natallia Romanovna Shumilava</t>
  </si>
  <si>
    <t>petra.roth@investmentdataservices.com</t>
  </si>
  <si>
    <t>A.TEC.AT.CPI.L3_ABS-SYST-OPS-GL</t>
  </si>
  <si>
    <t>itmp-ops-be@allianz.at</t>
  </si>
  <si>
    <t>Manfred Faast</t>
  </si>
  <si>
    <t>Sumit Chander</t>
  </si>
  <si>
    <t>uwe.wiedenmann@allianz.de</t>
  </si>
  <si>
    <t>A.TEC.GLOB.SRF.CMP.HCS</t>
  </si>
  <si>
    <t>Joe.Babikian@allianz.com.au</t>
  </si>
  <si>
    <t>Joe Babikian</t>
  </si>
  <si>
    <t>Amit Mahato</t>
  </si>
  <si>
    <t>amit.mahato@allianz.com</t>
  </si>
  <si>
    <t>A.TEC.GLOB.SRF.CMP.SCCAWS</t>
  </si>
  <si>
    <t>kozo.otsuka@allianz.de</t>
  </si>
  <si>
    <t>Kozo Otsuka</t>
  </si>
  <si>
    <t>Nikhil Sasidharan</t>
  </si>
  <si>
    <t>extern.sasidharan_nikhil@allianz.de</t>
  </si>
  <si>
    <t>LEMESER@allianz.fr</t>
  </si>
  <si>
    <t>Matthieu BOUCON</t>
  </si>
  <si>
    <t>nilesh.patil@allianz.com</t>
  </si>
  <si>
    <t>LINUX-OPS@allianz.at</t>
  </si>
  <si>
    <t>Nimmana Nagasatish</t>
  </si>
  <si>
    <t>nimmana.nagasatish@allianz.com</t>
  </si>
  <si>
    <t>A.AT.AT.SRF.CMP.ATLX</t>
  </si>
  <si>
    <t>linux-ops@allianz.at</t>
  </si>
  <si>
    <t>Nithin P John</t>
  </si>
  <si>
    <t>NITHIN.JOHN@ALLIANZ.COM</t>
  </si>
  <si>
    <t>linux.operations@allianz.com</t>
  </si>
  <si>
    <t>Shaji Nair</t>
  </si>
  <si>
    <t>Vineeth Kallengatt</t>
  </si>
  <si>
    <t>Nithin Suresh</t>
  </si>
  <si>
    <t>NITHIN.SURESH1@ALLIANZ.COM</t>
  </si>
  <si>
    <t>V.KD.EU.CHG.LINUX</t>
  </si>
  <si>
    <t>linuxallianzhc@kyndryl.com</t>
  </si>
  <si>
    <t>Grzegorz Moskwa</t>
  </si>
  <si>
    <t>Damian Switalski</t>
  </si>
  <si>
    <t>NITIN.NAIR@ALLIANZ.COM</t>
  </si>
  <si>
    <t>V.IBM.EU.CHG-PRB.DS.ITM-TEC</t>
  </si>
  <si>
    <t>lukasz.oczko@kyndryl.com,alz.event.management@kyndryl.com</t>
  </si>
  <si>
    <t>Marcin Maczka</t>
  </si>
  <si>
    <t>Beata Sobala</t>
  </si>
  <si>
    <t>nitish.kattor1@allianz.com</t>
  </si>
  <si>
    <t>MAIL-GROUPWARE@ALLIANZ.DE</t>
  </si>
  <si>
    <t>Bernhard Müller</t>
  </si>
  <si>
    <t>olaf.bartsch@allianz.de</t>
  </si>
  <si>
    <t>md-johirul.islam@allianz.de</t>
  </si>
  <si>
    <t>Md Johirul Islam</t>
  </si>
  <si>
    <t>oliver.el_toukhy@allianz.de</t>
  </si>
  <si>
    <t>MF.Service@allianz.com</t>
  </si>
  <si>
    <t>Helmut Veith</t>
  </si>
  <si>
    <t>oliver.harm@allianz.de</t>
  </si>
  <si>
    <t>middleware.ch@allianz.com,thomas.raschle@allianz.com,zoran.ubavelski@allianz.com</t>
  </si>
  <si>
    <t>Massimo Verducci</t>
  </si>
  <si>
    <t>Olivier DELICATA</t>
  </si>
  <si>
    <t>olivier.delicata_2@allianz.fr</t>
  </si>
  <si>
    <t>Abilash K P</t>
  </si>
  <si>
    <t>Swati Ghodake</t>
  </si>
  <si>
    <t>mo.it.helpdesk@allianz.com</t>
  </si>
  <si>
    <t>Abdellatif FAOUZI</t>
  </si>
  <si>
    <t>OLIVIER MA</t>
  </si>
  <si>
    <t>olivier.ma@allianz.com</t>
  </si>
  <si>
    <t>Oluwaseyi Omishade</t>
  </si>
  <si>
    <t>extern.omishade_oluwaseyi@allianz.de</t>
  </si>
  <si>
    <t>A.TEC.GLOB.SRF.CMP.DF</t>
  </si>
  <si>
    <t>narendra.kumar1@allianz.com</t>
  </si>
  <si>
    <t>Narendra Kumar</t>
  </si>
  <si>
    <t>Omin Saha</t>
  </si>
  <si>
    <t>omin.saha@allianz.com</t>
  </si>
  <si>
    <t>nicu.gheorghias@allianz.com</t>
  </si>
  <si>
    <t>parikshit.roy@allianz.de</t>
  </si>
  <si>
    <t>odrccw@allianz.fr</t>
  </si>
  <si>
    <t>Steve BONNEFOY</t>
  </si>
  <si>
    <t>Patrick LETEY</t>
  </si>
  <si>
    <t>patrick.letey@allianz.fr</t>
  </si>
  <si>
    <t>olivier.delicata_2@allianz.fr,boua.somharath@allianz.fr, externe.jean_marc.blaise@allianz.fr,patrice.boisdur_2@allianz.fr,externe.philippe.boissiere@allianz.fr,herve.safran@allianz.fr,externe.emmanuel.schirlin@allianz.fr,sandro.salibur_2@allianz.fr, externe.paul.khauv@allianz.fr</t>
  </si>
  <si>
    <t>Herve SAFRAN</t>
  </si>
  <si>
    <t>patrick.zeitz@allianz.de</t>
  </si>
  <si>
    <t>olivier.laliman@allianz.fr, benoit.durbigny_2@allianz.fr, externe.guillaume.dudek@allianz.fr, fabrice.couzinet@allianz.fr, dora.ngangue_mongory@allianz.fr, externe.jorge.barrio_moreno@allianz.fr, dora.ngangue-mongory@allianz.com</t>
  </si>
  <si>
    <t>Peter Bauer</t>
  </si>
  <si>
    <t>peter.bauer@allianz.com</t>
  </si>
  <si>
    <t>onemarketing.operations@allianz.com</t>
  </si>
  <si>
    <t>Unnikrishnan N</t>
  </si>
  <si>
    <t>Peter Kocka</t>
  </si>
  <si>
    <t>peter.kocka@allianz.com</t>
  </si>
  <si>
    <t>oneweb.operations@allianz.com</t>
  </si>
  <si>
    <t>Sri Harsha Kanduri</t>
  </si>
  <si>
    <t>peter.lamprecht@allianz.de</t>
  </si>
  <si>
    <t>orc@allianz.de</t>
  </si>
  <si>
    <t>peter.machens@allianz.de</t>
  </si>
  <si>
    <t>A.TEC.IN.GP.PAAS-GIS-OPS-2ND</t>
  </si>
  <si>
    <t>paas-gis-operations@allianz.de</t>
  </si>
  <si>
    <t>Akhilesh Babu</t>
  </si>
  <si>
    <t>Siju Sasidharan Nair</t>
  </si>
  <si>
    <t>peter.wildermuth@allianz.de</t>
  </si>
  <si>
    <t>PAAS-MSTR-OPERATIONS@ALLIANZ.de</t>
  </si>
  <si>
    <t>Niranjan Vedantam</t>
  </si>
  <si>
    <t>Shalima S Pallikkara</t>
  </si>
  <si>
    <t>Petra Neumann</t>
  </si>
  <si>
    <t>petra.neumann@allianz.de</t>
  </si>
  <si>
    <t>A.ZD.DE.SRF.CMP.DITBI</t>
  </si>
  <si>
    <t>PETROS VAMVAKARIS</t>
  </si>
  <si>
    <t>petros.vamvakaris@allianz.gr</t>
  </si>
  <si>
    <t>Philipp Moser</t>
  </si>
  <si>
    <t>philipp.moser@allianz.de</t>
  </si>
  <si>
    <t>philipp.rosenau@allianz.de,IT-SMART-ADMIN@allianz.de</t>
  </si>
  <si>
    <t>A.TEC.DE.CPI.IAM.PKI</t>
  </si>
  <si>
    <t>PKI-SUPPORT@ALLIANZ.DE,SINU.JOSEPH@ALLIANZ.COM,ELDHOSE.KURIAKOSE@ALLIANZ.COM,AJIL.PANNIYANKARA-MADHAVAN@ALLIANZ.COM,arun.prasad1@allianz.com,jojin.alex@allianz.com,vivek.viswanath@allianz.com,aniket.rangari@allianz.com</t>
  </si>
  <si>
    <t>Ajil Madhavan</t>
  </si>
  <si>
    <t>PIRATHEEP SHANMUGARAJAH</t>
  </si>
  <si>
    <t>piratheep.shanmugarajah@allianz.com</t>
  </si>
  <si>
    <t>publiccloudservices@allianz.com,publiccloudoperations@allianz.com,gccc@allianz.com</t>
  </si>
  <si>
    <t>Ali Allomani</t>
  </si>
  <si>
    <t>Kiro Mihajlovski</t>
  </si>
  <si>
    <t>Prabhanjan Kammari</t>
  </si>
  <si>
    <t>rajiv.pasalkar@allianz.com</t>
  </si>
  <si>
    <t>Rajiv Pasalkar</t>
  </si>
  <si>
    <t>PRAMOD.PRABHAKARAN@ALLIANZ.COM</t>
  </si>
  <si>
    <t>REGHU.MOHAN1@ALLIANZ.COM</t>
  </si>
  <si>
    <t>prashant.baravkar@allianz.com</t>
  </si>
  <si>
    <t>REGIONAL.IT.ASIA.GSSD@ALLIANZ-ASSISTANCE.COM,odc.server.team@allianz-assistance.com</t>
  </si>
  <si>
    <t>pratheesh.gopakumar@allianz.com</t>
  </si>
  <si>
    <t>repository@allianz.de</t>
  </si>
  <si>
    <t>quirin.westermaier@allianz.de</t>
  </si>
  <si>
    <t>RISKSUPPORT@allianz.com</t>
  </si>
  <si>
    <t>Jayakrishna Bolisetty</t>
  </si>
  <si>
    <t>RACHID BOUZEKRI</t>
  </si>
  <si>
    <t>rachid.bouzekri@allianz.com</t>
  </si>
  <si>
    <t>s-cdo-data4you-admin@allianz.de</t>
  </si>
  <si>
    <t>Wolfgang Weckert</t>
  </si>
  <si>
    <t>rahul-udaykumar.patil@allianz.com</t>
  </si>
  <si>
    <t>scheduling-automic.engineering@allianz.com</t>
  </si>
  <si>
    <t>Mateusz Fatyga</t>
  </si>
  <si>
    <t>RAINER.HABRECHT@ALLIANZ.DE</t>
  </si>
  <si>
    <t>secure-filetransfer-lite@allianz.com, FILETRANSFER@ALLIANZ.DE,adam.ziemianski@kyndryl.com, jacklin.handall@kyndryl.com</t>
  </si>
  <si>
    <t>rainer.mahlo@allianz.de</t>
  </si>
  <si>
    <t>securityfoundations@allianz.com</t>
  </si>
  <si>
    <t>Michael Lewandowski</t>
  </si>
  <si>
    <t>servicedelivery-oracle@allianz.co.uk</t>
  </si>
  <si>
    <t>Matthew Callow</t>
  </si>
  <si>
    <t>RANJITHKUMAR.GOPALAKRISHNAN@ALLIANZ.COM</t>
  </si>
  <si>
    <t>Servicemanager.AMOS.benelux@allianz.nl</t>
  </si>
  <si>
    <t>Thomas Barnhoorn</t>
  </si>
  <si>
    <t>SERVICENOW-OPERATION@allianz.de</t>
  </si>
  <si>
    <t>Reinhard Rehner</t>
  </si>
  <si>
    <t>reinhard.rehner@allianz.de</t>
  </si>
  <si>
    <t>A.GCS.GLOB.CPI.MS.Jboss</t>
  </si>
  <si>
    <t>sim.jboss@allianz.com</t>
  </si>
  <si>
    <t>Sebastian Felgner</t>
  </si>
  <si>
    <t>rejin.sasankan1@allianz.com</t>
  </si>
  <si>
    <t>SM7@allianz.ie</t>
  </si>
  <si>
    <t>Myles Conduit</t>
  </si>
  <si>
    <t>Ralph Lonergan</t>
  </si>
  <si>
    <t>Richard McDonagh</t>
  </si>
  <si>
    <t>RICHARD.MCDONAGH@ALLIANZ.COM</t>
  </si>
  <si>
    <t>A.GCS.GLOB.CPI.MS.IT-ENVIRONMENTS</t>
  </si>
  <si>
    <t>smo.envmgmt@allianz.com</t>
  </si>
  <si>
    <t>Laticiya Mary</t>
  </si>
  <si>
    <t>Tejas Raghavan</t>
  </si>
  <si>
    <t>ROBBY.LEHMANN@ALLIANZ.DE</t>
  </si>
  <si>
    <t>soar@allianz.de</t>
  </si>
  <si>
    <t>Roberto Soli</t>
  </si>
  <si>
    <t>roberto.soli@allianz.it</t>
  </si>
  <si>
    <t>AZD.IT-BVG2.I2-SPURT</t>
  </si>
  <si>
    <t>SPURT@ALLIANZ.DE</t>
  </si>
  <si>
    <t>Michael Kaiser</t>
  </si>
  <si>
    <t>Robin Bühler</t>
  </si>
  <si>
    <t>robin.buehler@allianz.de</t>
  </si>
  <si>
    <t>squadfc@allianz.fr,frank.gree@allianz.com,ayoub.alkhallaa@allianz.fr,externe.michael.boasis@allianz.fr,externe.idriss.el_harras@allianz.fr,externe.fatima.faizi@allianz.fr,externe.youssef.ennajjar@allianz.fr</t>
  </si>
  <si>
    <t>Ayoub ALKHALLAA</t>
  </si>
  <si>
    <t>Frank GREE</t>
  </si>
  <si>
    <t>AZD.IT-PSQ3.K8</t>
  </si>
  <si>
    <t>stanislav.stoev@allianz.de</t>
  </si>
  <si>
    <t>Stanislav Stoev</t>
  </si>
  <si>
    <t>Roman Solvet</t>
  </si>
  <si>
    <t>roman.solvet@allianz-assistance.com</t>
  </si>
  <si>
    <t>A.FR.FR.ITSM.DATA_GOUV_DATA</t>
  </si>
  <si>
    <t>stephane.rousseau@allianz.fr</t>
  </si>
  <si>
    <t>Jamsheed CHITAMUN</t>
  </si>
  <si>
    <t>Stephane ROUSSEAU</t>
  </si>
  <si>
    <t>roman.wiesmueller@allianz.at</t>
  </si>
  <si>
    <t>A.TEC.GLOB.SRF.CMP.DR</t>
  </si>
  <si>
    <t>teerapong.srinarong@allianz.com</t>
  </si>
  <si>
    <t>Teerapong Srinarong</t>
  </si>
  <si>
    <t>ronald.rijnders@allianz.nl</t>
  </si>
  <si>
    <t>A.TEC.FR.ITSM.PROD_N3_PERFMON</t>
  </si>
  <si>
    <t>thierry.merigou@allianz.com,vincent.renaudeau@allianz.com,xavier.picot@allianz.com,anthony.mur@allianz.com,externe.mustapha.ben_cheikh_ahmed@allianz.fr</t>
  </si>
  <si>
    <t>rosalia.sokolov@allianz.com</t>
  </si>
  <si>
    <t>AZD.IT-BVG2.TUTORIZE</t>
  </si>
  <si>
    <t>Tutorize@inside.allianz.de,allex@tutorize.com</t>
  </si>
  <si>
    <t>Marco Lykke</t>
  </si>
  <si>
    <t>Saber BEN DHIAB</t>
  </si>
  <si>
    <t>externe.saber.ben_dhiab@allianz.fr</t>
  </si>
  <si>
    <t>Zeeshan Zafar</t>
  </si>
  <si>
    <t>Philippa Hutchinson</t>
  </si>
  <si>
    <t>Sajeesh Kakkayur Chandran</t>
  </si>
  <si>
    <t>sajeesh.kakkayur-chandran@allianz.com</t>
  </si>
  <si>
    <t>vmware.operations@allianz.com, apac.tss.virtualization@allianz.com</t>
  </si>
  <si>
    <t>Roji Rajan</t>
  </si>
  <si>
    <t>Manuprasad Reghu</t>
  </si>
  <si>
    <t>Samir Ifzarne</t>
  </si>
  <si>
    <t>samir.ifzarne@allianz.com</t>
  </si>
  <si>
    <t>ZPMQS@Allianz.de</t>
  </si>
  <si>
    <t>Mathias Mormul</t>
  </si>
  <si>
    <t>Lisa Ohmer</t>
  </si>
  <si>
    <t>samuele.orso@allianz.it</t>
  </si>
  <si>
    <t>A.TEC.GLOB.HC.STORAGE</t>
  </si>
  <si>
    <t>storage.operations@allianz.com</t>
  </si>
  <si>
    <t>Sumeet Kumar Mohanty</t>
  </si>
  <si>
    <t>sandra.sailer@allianz.de</t>
  </si>
  <si>
    <t>A.TEC.GLOB.AGN.COLLABORATION</t>
  </si>
  <si>
    <t>Sandro SALIBUR</t>
  </si>
  <si>
    <t>sandro.salibur_2@allianz.fr</t>
  </si>
  <si>
    <t>acdc-platform@allianz.com</t>
  </si>
  <si>
    <t>Santhosh S U</t>
  </si>
  <si>
    <t>Pankaj Chaugule</t>
  </si>
  <si>
    <t>sanoosh.kinattingalparambil@allianz.com</t>
  </si>
  <si>
    <t>SANTHOSH.NAIR@ALLIANZ.COM</t>
  </si>
  <si>
    <t>aztec.cloudwaf@allianz.com</t>
  </si>
  <si>
    <t>Sarah Winter</t>
  </si>
  <si>
    <t>sarah.winter@allianz.com</t>
  </si>
  <si>
    <t>A.KM.DE.CPI.ZULEITUNG.DMS-MANAGER</t>
  </si>
  <si>
    <t>dmsmanager@allianz.de</t>
  </si>
  <si>
    <t>satyajit.purandare@allianz.com</t>
  </si>
  <si>
    <t>sebastian.felgner@allianz.com</t>
  </si>
  <si>
    <t>GPK-IT04PLML1@allianz.de</t>
  </si>
  <si>
    <t>Tobias Pfeifer</t>
  </si>
  <si>
    <t>Sebastian Vikuk</t>
  </si>
  <si>
    <t>Shubham Jain</t>
  </si>
  <si>
    <t>shubham.jain@allianz.de</t>
  </si>
  <si>
    <t>A.TEC.GLOB.SRF.CMP.VMLNX</t>
  </si>
  <si>
    <t>siddhartha.khaund@allianz.com</t>
  </si>
  <si>
    <t>compliance-tech@allianz.com</t>
  </si>
  <si>
    <t>Jayaganesh Mahadevan</t>
  </si>
  <si>
    <t>Siegbert Hill</t>
  </si>
  <si>
    <t>siegbert.hill@allianz.com</t>
  </si>
  <si>
    <t>Thomas Krauße</t>
  </si>
  <si>
    <t>Simon Starflinger</t>
  </si>
  <si>
    <t>simon.starflinger@allianz.de</t>
  </si>
  <si>
    <t>Simon Stemper</t>
  </si>
  <si>
    <t>extern.stemper_simon@allianz.de</t>
  </si>
  <si>
    <t>A.TEC.GLOB.SRF.CMP.D4YHC</t>
  </si>
  <si>
    <t>Christoph Bernau</t>
  </si>
  <si>
    <t>SINU.JOSEPH@ALLIANZ.COM</t>
  </si>
  <si>
    <t>A.AFR.AS.SRF.CMP.AMSA</t>
  </si>
  <si>
    <t>ambroise.azoukou@allianz.com</t>
  </si>
  <si>
    <t>Degni Ambroise Azoukou</t>
  </si>
  <si>
    <t>A.HU.HU.SRF.CMP.AZHU</t>
  </si>
  <si>
    <t>Gabor Jozsef Szeles</t>
  </si>
  <si>
    <t>stefan.janning@allianz.com</t>
  </si>
  <si>
    <t>stefan.kling@allianz.de</t>
  </si>
  <si>
    <t>IVT3-Services@allianz.de</t>
  </si>
  <si>
    <t>Johann Wagner</t>
  </si>
  <si>
    <t>wla.controlm.helix@allianz.com</t>
  </si>
  <si>
    <t>Torsten Göhler</t>
  </si>
  <si>
    <t>stefano.fabbri@allianz.de</t>
  </si>
  <si>
    <t>a-ain-agn-infra-tools@allianz.com</t>
  </si>
  <si>
    <t>Rajesh Prakasan</t>
  </si>
  <si>
    <t>A.TEC.GLOB.SRF.CMP.HC_PGSQL_OPS</t>
  </si>
  <si>
    <t>stephan.wocher@allianz.com</t>
  </si>
  <si>
    <t>globalitomoperations@allianz.com</t>
  </si>
  <si>
    <t>Stephane HARMANT</t>
  </si>
  <si>
    <t>stephane.harmant@allianz.fr</t>
  </si>
  <si>
    <t>gpk-d-it-bs3-dia@allianz.de</t>
  </si>
  <si>
    <t>Uwe Schenk</t>
  </si>
  <si>
    <t>A.TEC.GLOB.SRF.CMP.RISK</t>
  </si>
  <si>
    <t>Steven McGarr</t>
  </si>
  <si>
    <t>Steven.McGarr@allianz.ie</t>
  </si>
  <si>
    <t>csconsultants@allianz.co.uk</t>
  </si>
  <si>
    <t>SURESH.HAMAL@ALLIANZ.COM</t>
  </si>
  <si>
    <t>A.TEC.GLOB.SRF.CMP.GDWASIA</t>
  </si>
  <si>
    <t>h-bibd-itmp-deploy-aut@inside.allianz.de</t>
  </si>
  <si>
    <t>Andrea Schwartz</t>
  </si>
  <si>
    <t>tamas.wrbanszky@allianz.com</t>
  </si>
  <si>
    <t>opus-support@allianz.com</t>
  </si>
  <si>
    <t>Tatiana Golik</t>
  </si>
  <si>
    <t>tatiana.golik@kyndryl.com</t>
  </si>
  <si>
    <t>A.TEC.GLOB.SRF.CMP.WIN</t>
  </si>
  <si>
    <t>windows.operations@allianz.com</t>
  </si>
  <si>
    <t>Stefan Schmidt</t>
  </si>
  <si>
    <t>TECHNICAL USER VRAHCTU</t>
  </si>
  <si>
    <t>tejas.raghavan@allianz.com</t>
  </si>
  <si>
    <t>externe.thierry.le_trehour@allianz.fr</t>
  </si>
  <si>
    <t>THIERRY MERIGOU</t>
  </si>
  <si>
    <t>thierry.merigou@allianz.com</t>
  </si>
  <si>
    <t>Thomas Felder</t>
  </si>
  <si>
    <t>THOMAS.FELDER@ALLIANZ.COM</t>
  </si>
  <si>
    <t>Thomas Fotiadis</t>
  </si>
  <si>
    <t>thomas.fotiadis@allianz.de</t>
  </si>
  <si>
    <t>thomas.teichmann@allianz.com</t>
  </si>
  <si>
    <t>THOMAS VASILAKOS</t>
  </si>
  <si>
    <t>Thomas.Vasilakos@allianz.gr</t>
  </si>
  <si>
    <t>mo.it.helpdesk@allianz.com, zhour.fathi@allianz.com</t>
  </si>
  <si>
    <t>Thomas Walensky</t>
  </si>
  <si>
    <t>thomas.walensky@allianz.de</t>
  </si>
  <si>
    <t>extern.ullmann_til@allianz.de</t>
  </si>
  <si>
    <t>Timo Oliver Kallenborn</t>
  </si>
  <si>
    <t>TIMO.KALLENBORN@ALLIANZ.COM</t>
  </si>
  <si>
    <t>torsten.dietrich@adeus.com</t>
  </si>
  <si>
    <t>Torsten Schröter</t>
  </si>
  <si>
    <t>torsten.schroeter@allianz.de</t>
  </si>
  <si>
    <t>extern.berg_ulrich1@allianz.de</t>
  </si>
  <si>
    <t>publiccloudservices@allianz.com,publiccloudoperations@allianz.com</t>
  </si>
  <si>
    <t>Ursula Junge</t>
  </si>
  <si>
    <t>ursula.junge@allianz.de</t>
  </si>
  <si>
    <t>vasileios.mitrousis@allianz.com</t>
  </si>
  <si>
    <t>Vesa Jonuzi-Zulali</t>
  </si>
  <si>
    <t>vesa.jonuzi-zulali@allianz.at</t>
  </si>
  <si>
    <t>branislav.piala@allianz.com</t>
  </si>
  <si>
    <t>externe.vidya.limbajee@allianz.fr</t>
  </si>
  <si>
    <t>A.TEC.GLOB.SRF.CMP.FILE</t>
  </si>
  <si>
    <t>FILESERVICE@allianz.de</t>
  </si>
  <si>
    <t>Vijay Pillai</t>
  </si>
  <si>
    <t>Vijay.Pillai@allianz.com.au</t>
  </si>
  <si>
    <t>volker.janetzky@allianz.de</t>
  </si>
  <si>
    <t>kanyakrit.karnchanapoom@allianz.com</t>
  </si>
  <si>
    <t>waldemar.menski@allianz.de</t>
  </si>
  <si>
    <t>Ashokkumar.Palanisamy@allianz.de</t>
  </si>
  <si>
    <t>werner.brandt@allianz.de</t>
  </si>
  <si>
    <t>Wolfgang Eliasch</t>
  </si>
  <si>
    <t>woraphan.wongkoon@allianz.com</t>
  </si>
  <si>
    <t>Youness AFERDOU</t>
  </si>
  <si>
    <t>externe.youness.aferdou@allianz.fr</t>
  </si>
  <si>
    <t>Yves Boley</t>
  </si>
  <si>
    <t>YVES.BOLEY@ALLIANZ.DE</t>
  </si>
  <si>
    <t>Zoltan Horvath</t>
  </si>
  <si>
    <t>zoltan.horvath@allianz.de</t>
  </si>
  <si>
    <t>zoltan-andreas.doboczky@allianz.com</t>
  </si>
  <si>
    <t>Nichapat Jarujaroonsri</t>
  </si>
  <si>
    <t>nichapat.jarujaroonsri@allianz.com</t>
  </si>
  <si>
    <t>Walairat Panchathanamongkol</t>
  </si>
  <si>
    <t>walairat.panchathanamongkol@allianz.com</t>
  </si>
  <si>
    <t>denny.wippler@allianz.de</t>
  </si>
  <si>
    <t>Bartosz.Wewiora@kyndryl.com</t>
  </si>
  <si>
    <t>Rafal Stawiarski</t>
  </si>
  <si>
    <t>Rafal.Stawiarski@kyndryl.com</t>
  </si>
  <si>
    <t>Wlodzimierz.Chudzicki@kyndryl.com</t>
  </si>
  <si>
    <t>frank.gree@allianz.fr</t>
  </si>
  <si>
    <t>manuela.boehm@allianz.de</t>
  </si>
  <si>
    <t>lotfi.bouziani@allianz.fr</t>
  </si>
  <si>
    <t>Aaron Nettar</t>
  </si>
  <si>
    <t>aaron.nettar@allianz.com</t>
  </si>
  <si>
    <t>EXTERN.SANDRASEKARAN_SENTHILKUMAR@ALLIANZ.COM</t>
  </si>
  <si>
    <t>sinlapee.wongsuwan@allianz.com</t>
  </si>
  <si>
    <t>Twinkle Batham</t>
  </si>
  <si>
    <t>twinkle.batham@allianz.com</t>
  </si>
  <si>
    <t>Luca.Viesti@allianz.it</t>
  </si>
  <si>
    <t>Steffen Genauck</t>
  </si>
  <si>
    <t>steffen.genauck@adeus.com</t>
  </si>
  <si>
    <t>teodor.todorov@allianz.com</t>
  </si>
  <si>
    <t>Leonhard Doerflinger</t>
  </si>
  <si>
    <t>extern.doerflinger_leonhard@allianz.de</t>
  </si>
  <si>
    <t>ALEXANDER.GOEHRING@ALLIANZ.COM</t>
  </si>
  <si>
    <t>Waldemar Ewert</t>
  </si>
  <si>
    <t>extern.ewert_waldemar1@allianz.de</t>
  </si>
  <si>
    <t>Martin Glagla</t>
  </si>
  <si>
    <t>extern.glagla_martin1@allianz.de</t>
  </si>
  <si>
    <t>szabolcs.lajter@allianz.com</t>
  </si>
  <si>
    <t>Arek Pierozynski</t>
  </si>
  <si>
    <t>arek.pierozynski@allianz.com</t>
  </si>
  <si>
    <t>dhanujay.nallabati1@allianz.de</t>
  </si>
  <si>
    <t>Jean Marc DE LAUWEREYNS DE ROOSENDAELE</t>
  </si>
  <si>
    <t>jean_marc.de_lauwereyns_de_roosendaele@allianz.fr</t>
  </si>
  <si>
    <t>jean-louis.riviere@allianz.fr</t>
  </si>
  <si>
    <t>Matthias Bauer</t>
  </si>
  <si>
    <t>MATTHIAS.BAUER@ALLIANZ.DE</t>
  </si>
  <si>
    <t>Chithran Vasudevan</t>
  </si>
  <si>
    <t>chithran.vasudevan@allianz.com</t>
  </si>
  <si>
    <t>bastian.hofmann@allianz.de</t>
  </si>
  <si>
    <t>Gavin Dodd</t>
  </si>
  <si>
    <t>gavin.dodd@allianz.com</t>
  </si>
  <si>
    <t>Anji Gujjula</t>
  </si>
  <si>
    <t>anjireddy.gujjula@allianz.com</t>
  </si>
  <si>
    <t>severin.frank@allianz.de</t>
  </si>
  <si>
    <t>andreas.kunath@allianz.de</t>
  </si>
  <si>
    <t>Yaowamarn Samarnpholboon</t>
  </si>
  <si>
    <t>lalapohn.tantiwong@allianz.com</t>
  </si>
  <si>
    <t>Enahoro IKHIDERO</t>
  </si>
  <si>
    <t>oemer.lacin@allianz.de</t>
  </si>
  <si>
    <t>PHILIPPE DASSONVILLE</t>
  </si>
  <si>
    <t>philippe.dassonville@allianz.com</t>
  </si>
  <si>
    <t>Lalapohn Tantiwong</t>
  </si>
  <si>
    <t>Kamol Chaisiri</t>
  </si>
  <si>
    <t>kamol.chaisiri@allianz.com</t>
  </si>
  <si>
    <t>Ingo Jahnel</t>
  </si>
  <si>
    <t>ingo.jahnel@allianz.de</t>
  </si>
  <si>
    <t>Peter Kaufmann</t>
  </si>
  <si>
    <t>peter.kaufmann@allianz.com</t>
  </si>
  <si>
    <t>Anju G</t>
  </si>
  <si>
    <t>anju.g@allianz.com</t>
  </si>
  <si>
    <t>Xuan Pham  Thien</t>
  </si>
  <si>
    <t>rathish-kumar.ikkara-unnikrishnan@allianz.de</t>
  </si>
  <si>
    <t>Rachid BENSAFIR</t>
  </si>
  <si>
    <t>rachid.bensafir@allianz.com</t>
  </si>
  <si>
    <t>Nuttasak Wangskarn</t>
  </si>
  <si>
    <t>nuttasak.wangskarn@allianz.com</t>
  </si>
  <si>
    <t>Krishna Prasad Kanikkodan</t>
  </si>
  <si>
    <t>krishna.prasad-kanikkodan@allianz.com</t>
  </si>
  <si>
    <t>János Péter Kaufmann</t>
  </si>
  <si>
    <t>jan.helbig@allianz.de</t>
  </si>
  <si>
    <t>Daniel FAJARDO</t>
  </si>
  <si>
    <t>externe.daniel.fajardo@allianz.fr</t>
  </si>
  <si>
    <t>Gabriel Oleksak</t>
  </si>
  <si>
    <t>extern.oleksak_gabriel@allianz.de</t>
  </si>
  <si>
    <t>externe.christophe.haberschill@allianz.fr</t>
  </si>
  <si>
    <t>Thomas Wasinger</t>
  </si>
  <si>
    <t>thomas.wasinger@allianz.at</t>
  </si>
  <si>
    <t>SIBY.THOMAS@ALLIANZ.COM</t>
  </si>
  <si>
    <t>Naithani Gaurav</t>
  </si>
  <si>
    <t>Gaurav.Naithani@kyndryl.com</t>
  </si>
  <si>
    <t>Aromal V</t>
  </si>
  <si>
    <t>aromal.v@allianz.com</t>
  </si>
  <si>
    <t>externe.anass.koufa@allianz.fr</t>
  </si>
  <si>
    <t>Péter Kaufmann</t>
  </si>
  <si>
    <t>David Ofcarovic</t>
  </si>
  <si>
    <t>extern.ofcarovic_david@allianz.com</t>
  </si>
  <si>
    <t>konstantinos.monios@allianz.gr</t>
  </si>
  <si>
    <t>frauke.grieble@allianz.de</t>
  </si>
  <si>
    <t>Hameed Ali Jabbar</t>
  </si>
  <si>
    <t>JABBARHAMEED.ALI@ALLIANZ.COM</t>
  </si>
  <si>
    <t>Thanakorn Karakate</t>
  </si>
  <si>
    <t>thanakorn.karakate@allianz.com</t>
  </si>
  <si>
    <t>sachin.sudhakar-fate@allianz.com</t>
  </si>
  <si>
    <t>konstantin.itson@allianz.de</t>
  </si>
  <si>
    <t>CHRISTOPH.BERNAU@ALLIANZ.DE</t>
  </si>
  <si>
    <t>kazi-abu.sayed@allianz.de</t>
  </si>
  <si>
    <t>kush.arora@allianz.de</t>
  </si>
  <si>
    <t>paul.butler@allianz.ie</t>
  </si>
  <si>
    <t>externe.stephane.yevo@allianz.fr</t>
  </si>
  <si>
    <t>jithin.joshy@allianz.com</t>
  </si>
  <si>
    <t>sumin.prabhu-alphonse@allianz.com</t>
  </si>
  <si>
    <t>timo.hartmuth@allianz.de</t>
  </si>
  <si>
    <t>vineeth.kallengatt@allianz.com</t>
  </si>
  <si>
    <t>Peter Ceplo</t>
  </si>
  <si>
    <t>peter.ceplo@allianz.de</t>
  </si>
  <si>
    <t>Mohinder Chhikara</t>
  </si>
  <si>
    <t>mohinder.chhikara@allianz.com</t>
  </si>
  <si>
    <t>dilan.canpolat@allianz.de</t>
  </si>
  <si>
    <t>gabor.szeles@allianz.com</t>
  </si>
  <si>
    <t>PRASAD.PADMANABHAN@ALLIANZ.COM</t>
  </si>
  <si>
    <t>ANDREA.SCHWARTZ@ALLIANZ.COM</t>
  </si>
  <si>
    <t>- Gujjula</t>
  </si>
  <si>
    <t>externe.joseph.attias@allianz.fr</t>
  </si>
  <si>
    <t>externe.alberto.morillas_1@allianz.fr</t>
  </si>
  <si>
    <t>Sunil.Tangri@agcs.allianz.com</t>
  </si>
  <si>
    <t>helmut.veith@allianz.com</t>
  </si>
  <si>
    <t>Christian Kiesel</t>
  </si>
  <si>
    <t>christian.kiesel@allianz.de</t>
  </si>
  <si>
    <t>ali.allomani@allianz.de</t>
  </si>
  <si>
    <t>externe.mickael.aikpa_2@allianz.fr</t>
  </si>
  <si>
    <t>externe.manuel.victoriano@allianz.fr</t>
  </si>
  <si>
    <t>Gopu Krishnan</t>
  </si>
  <si>
    <t>gopu.krishnan@allianz.com</t>
  </si>
  <si>
    <t>kiran.maheswar@allianz.com</t>
  </si>
  <si>
    <t>pranav.raju-prabha@allianz.com</t>
  </si>
  <si>
    <t>Azharuddin Shaikh</t>
  </si>
  <si>
    <t>azharuddin.shaikh@allianz.com</t>
  </si>
  <si>
    <t>MARCO MANCINELLI</t>
  </si>
  <si>
    <t>marco.mancinelli@allianz.it</t>
  </si>
  <si>
    <t>ALESSANDRA GRIFFINI</t>
  </si>
  <si>
    <t>alessandra.griffini@allianz.it</t>
  </si>
  <si>
    <t>Gerd Anders</t>
  </si>
  <si>
    <t>gerd.anders@allianz.de</t>
  </si>
  <si>
    <t>extern.tripathi_stuti@allianz.de</t>
  </si>
  <si>
    <t>servername</t>
  </si>
  <si>
    <t>HW Version</t>
  </si>
  <si>
    <t>Column1</t>
  </si>
  <si>
    <t>Column2</t>
  </si>
  <si>
    <t>Copy the hw upgrade server list in the column A, and it should show whic needs to be updated in CMP tab</t>
  </si>
  <si>
    <t>Yes</t>
  </si>
  <si>
    <t>Servername</t>
  </si>
  <si>
    <t>Found in patch?</t>
  </si>
  <si>
    <t>Shutdown server before patch</t>
  </si>
  <si>
    <t>Report</t>
  </si>
  <si>
    <t>OE</t>
  </si>
  <si>
    <t>Nonprod</t>
  </si>
  <si>
    <t>Prod</t>
  </si>
  <si>
    <t>Empty env</t>
  </si>
  <si>
    <t>FULL Server list</t>
  </si>
  <si>
    <t>Patched servers</t>
  </si>
  <si>
    <t>separate change</t>
  </si>
  <si>
    <t>Retired servers</t>
  </si>
  <si>
    <t>manual check during patch and the patching person responsibility to highlight the ongoing decom, otherwise next month the retired ones are removed</t>
  </si>
  <si>
    <t>Excluded servers total</t>
  </si>
  <si>
    <t>Allianz Global Corporate</t>
  </si>
  <si>
    <t>Allianz Global Corporate &amp; Specialty</t>
  </si>
  <si>
    <t>Patched</t>
  </si>
  <si>
    <t>All servers (patched + excluded)</t>
  </si>
  <si>
    <t>approved counts</t>
  </si>
  <si>
    <t>Allianz Kunde und Markt GmbH</t>
  </si>
  <si>
    <t>Allianz SE</t>
  </si>
  <si>
    <t>Allianz Spain</t>
  </si>
  <si>
    <t>Allianz Switzerland</t>
  </si>
  <si>
    <t>Allianz Technology Austria</t>
  </si>
  <si>
    <t>IDS GmbH - Analysis and Reporting Service</t>
  </si>
  <si>
    <t>name</t>
  </si>
  <si>
    <t>used_for</t>
  </si>
  <si>
    <t>owned_by</t>
  </si>
  <si>
    <t>u_server_group_name</t>
  </si>
  <si>
    <t>u_pd_number</t>
  </si>
  <si>
    <t>u_excluded</t>
  </si>
  <si>
    <t>u_organisational_entity</t>
  </si>
  <si>
    <t>u_tech_support_group</t>
  </si>
  <si>
    <t>u_application</t>
  </si>
  <si>
    <t>install_status</t>
  </si>
  <si>
    <t>fqdn</t>
  </si>
  <si>
    <t>ITS_INFORMATICA :   serveur de test</t>
  </si>
  <si>
    <t>Installed</t>
  </si>
  <si>
    <t>sla87005.srv.allianz</t>
  </si>
  <si>
    <t>SVN / Artifactory / Splunk Deployment Server</t>
  </si>
  <si>
    <t>sla97541.srv.allianz</t>
  </si>
  <si>
    <t>IC21000898_ASH_Linux server ordering - RFS968 - E2 (Sterling Secure proxy - 2)</t>
  </si>
  <si>
    <t>sla31152.srv.allianz</t>
  </si>
  <si>
    <t xml:space="preserve"> AWSParis</t>
  </si>
  <si>
    <t>;cdc.datacenter-services-requestmgmt@allianz.com;samuele.orso@allianz.it;AMOS_ITA_Access_Gateway@allianz.it;stefano.iori@allianz.it;</t>
  </si>
  <si>
    <t>ITA_0000</t>
  </si>
  <si>
    <t>slc11309.srv.allianz</t>
  </si>
  <si>
    <t>Commvault</t>
  </si>
  <si>
    <t>slc13074.aztecse-backup.ew3.aws.aztec.cloud.allianz</t>
  </si>
  <si>
    <t>Kolumbus_DRG_VM</t>
  </si>
  <si>
    <t>slb22462.srv.allianz</t>
  </si>
  <si>
    <t>MQ Development</t>
  </si>
  <si>
    <t>sla99152.srv.allianz</t>
  </si>
  <si>
    <t xml:space="preserve">oneMarketing campaign </t>
  </si>
  <si>
    <t>slb24183.srv.allianz</t>
  </si>
  <si>
    <t>IC21000985_Migration of Toxic Apache 1</t>
  </si>
  <si>
    <t>sla31342.srv.allianz</t>
  </si>
  <si>
    <t>sla24515</t>
  </si>
  <si>
    <t>DEM0003533_Crystal_INTEGRATION_1</t>
  </si>
  <si>
    <t>sla24515.srv.allianz</t>
  </si>
  <si>
    <t>HRT-Apache-ext-prod-e2</t>
  </si>
  <si>
    <t>slb25356.srv.allianz</t>
  </si>
  <si>
    <t>ITS_WOODY : To host Talend application</t>
  </si>
  <si>
    <t>sla97638.srv.allianz</t>
  </si>
  <si>
    <t>IC17011643_NSSR0004777_TOMCAT_Next_R1_Fr</t>
  </si>
  <si>
    <t>sla19296.srv.allianz</t>
  </si>
  <si>
    <t>AzPIH LegExtJ2EE Test2</t>
  </si>
  <si>
    <t>slb23202.srv.allianz</t>
  </si>
  <si>
    <t>SIEM Connector Server</t>
  </si>
  <si>
    <t>slb24155.srv.allianz</t>
  </si>
  <si>
    <t>data4you Data Connector</t>
  </si>
  <si>
    <t>sla81674.srv.allianz</t>
  </si>
  <si>
    <t>AIP_Prod_Execution_Node02</t>
  </si>
  <si>
    <t>slb20029.srv.allianz</t>
  </si>
  <si>
    <t xml:space="preserve"> AWSFrankfurt</t>
  </si>
  <si>
    <t>FlinkTask2</t>
  </si>
  <si>
    <t>slc12308.srv.allianz</t>
  </si>
  <si>
    <t>slc10987</t>
  </si>
  <si>
    <t>Emmanuelle Bressier</t>
  </si>
  <si>
    <t>;helmut.kraft_l1@allianz.de;helmut.kraft_l1@allianz.de;emmanuelle.bressier1@allianz.com;ACAS-AREG-CR-GP@ALLIANZ.DE;</t>
  </si>
  <si>
    <t>Everest</t>
  </si>
  <si>
    <t>slc10987.are-strada.we1.azure.aztec.cloud.allianz</t>
  </si>
  <si>
    <t>;cdc.datacenter-services-requestmgmt@allianz.com;samuele.orso@allianz.it;stefano.iori@allianz.it;</t>
  </si>
  <si>
    <t>;giamops@allianz.com;philippe.mittmann@allianz.de;Ashokkumar.Palanisamy@allianz.de;</t>
  </si>
  <si>
    <t>Mattermost</t>
  </si>
  <si>
    <t>DB_POSTALE : DB Postale - PRODUCTION</t>
  </si>
  <si>
    <t>sla81797.srv.allianz</t>
  </si>
  <si>
    <t>slc12349.mf-it-prod-pa-jmcnb-kmhroapg27c.ew3.aws.aztec.cloud.allianz</t>
  </si>
  <si>
    <t>JBoss Middleware</t>
  </si>
  <si>
    <t>sla80873.srv.allianz</t>
  </si>
  <si>
    <t>FNP8 AGCS P</t>
  </si>
  <si>
    <t>sla80799.srv.allianz</t>
  </si>
  <si>
    <t>;cdc.datacenter-services-requestmgmt@allianz.com;samuele.orso@allianz.it;AMOS_Incident_Italy_list@allianz.it;AMOS_ITA_LINUX@allianz.it;Giorgio.Conti@allianz.it;</t>
  </si>
  <si>
    <t>ITA_9111</t>
  </si>
  <si>
    <t>slc11244.srv.allianz</t>
  </si>
  <si>
    <t>AzPIH TH PrePRD</t>
  </si>
  <si>
    <t>slb23231.srv.allianz</t>
  </si>
  <si>
    <t>GD ForgeRock</t>
  </si>
  <si>
    <t>sla94711.srv.allianz</t>
  </si>
  <si>
    <t>STARx</t>
  </si>
  <si>
    <t>slb22645.srv.allianz</t>
  </si>
  <si>
    <t>Reference System AWS_RH8</t>
  </si>
  <si>
    <t>slc11426.srv.allianz</t>
  </si>
  <si>
    <t>IC20012303_AMC - new server order in VLA</t>
  </si>
  <si>
    <t>sla29531.srv.allianz</t>
  </si>
  <si>
    <t>slc11107.srv.allianz</t>
  </si>
  <si>
    <t>ITA_9070</t>
  </si>
  <si>
    <t>slc12690.srv.allianz</t>
  </si>
  <si>
    <t>Permanent test server of HC Db2 Team</t>
  </si>
  <si>
    <t>slb26331.srv.allianz</t>
  </si>
  <si>
    <t>ADEUSToolchain</t>
  </si>
  <si>
    <t>slb21408.srv.allianz</t>
  </si>
  <si>
    <t>alsda</t>
  </si>
  <si>
    <t>sla82732.srv.allianz</t>
  </si>
  <si>
    <t xml:space="preserve"> AML_SAI_PROD_SMBD_BATCH</t>
  </si>
  <si>
    <t>slc12580.aml-symphony-prod-p.we1.azure.aztec.cloud.allianz</t>
  </si>
  <si>
    <t>sla25723</t>
  </si>
  <si>
    <t>IC19011493Crystal_PROD_3</t>
  </si>
  <si>
    <t>sla25723.srv.allianz</t>
  </si>
  <si>
    <t>IC21000898_ASH_Linux server ordering - RFS968 - F1 (Sterling Secure proxy - 2)</t>
  </si>
  <si>
    <t>sla31146.srv.allianz</t>
  </si>
  <si>
    <t>ITS_CIAM : Serveur CIAM (Customer Identity Access Management)</t>
  </si>
  <si>
    <t>qs84115.agf.fr</t>
  </si>
  <si>
    <t>slc11843.srv.allianz</t>
  </si>
  <si>
    <t>J2SE TLAB2</t>
  </si>
  <si>
    <t>slb22324.srv.allianz</t>
  </si>
  <si>
    <t xml:space="preserve"> Azure Frankfurt</t>
  </si>
  <si>
    <t>slc12759.srv.allianz</t>
  </si>
  <si>
    <t>sla24602</t>
  </si>
  <si>
    <t>;itmp-linux-ops-run@allianz.at;dipendra.kachhawa@allianz.com;anjireddy.gujjula@allianz.com;lcit-frontend-l3@allianz.at;</t>
  </si>
  <si>
    <t>IC18012030_New ABS Africa Frontend</t>
  </si>
  <si>
    <t>sla24602.srv.allianz</t>
  </si>
  <si>
    <t>slc12343.srv.allianz</t>
  </si>
  <si>
    <t>Frankfurt Eschborner Landstraße 100 E1 - POD1 B</t>
  </si>
  <si>
    <t>MANAR_Int_Management_1</t>
  </si>
  <si>
    <t>sla13443.srv.allianz</t>
  </si>
  <si>
    <t>Frankfurt Eschborner Landstraße 100 E1 - POD1 A</t>
  </si>
  <si>
    <t>ZOL - TEST - Websphere 1</t>
  </si>
  <si>
    <t>sla13134.srv.allianz</t>
  </si>
  <si>
    <t>sla81810.srv.allianz</t>
  </si>
  <si>
    <t>ITS_MONGODB : DB2  MongoDB server OPS</t>
  </si>
  <si>
    <t>sla81706.srv.allianz</t>
  </si>
  <si>
    <t>slb23092</t>
  </si>
  <si>
    <t>Sahara-WA</t>
  </si>
  <si>
    <t>slb23092.srv.allianz</t>
  </si>
  <si>
    <t>IRO Sitecontroller2 E1 Lin</t>
  </si>
  <si>
    <t>sla81272.srv.allianz</t>
  </si>
  <si>
    <t>AML_SAI_DEV_UI</t>
  </si>
  <si>
    <t>slc12010.aml-symphony-d.we1.azure.aztec.cloud.allianz</t>
  </si>
  <si>
    <t>JBoss 7.3</t>
  </si>
  <si>
    <t>sla89054.srv.allianz</t>
  </si>
  <si>
    <t>slc12847</t>
  </si>
  <si>
    <t>Scheduler DR</t>
  </si>
  <si>
    <t>slc12847.mf-it-avi-fr-blt88-c24tuamrd35.ec1.aws.aztec.cloud.allianz</t>
  </si>
  <si>
    <t>IC21000054_Front end Apache AZ Direct</t>
  </si>
  <si>
    <t>sla31127.srv.allianz</t>
  </si>
  <si>
    <t>MANAR-Tomcat-UAT</t>
  </si>
  <si>
    <t>slb26534.srv.allianz</t>
  </si>
  <si>
    <t>SSO Proxy Production server</t>
  </si>
  <si>
    <t>sla30053.srv.allianz</t>
  </si>
  <si>
    <t>slc10883.cldfcntst-test.ew3.aws.aztec.cloud.allianz</t>
  </si>
  <si>
    <t>SHARED PROD - eDirectory AEVMETA</t>
  </si>
  <si>
    <t>sla87024.srv.allianz</t>
  </si>
  <si>
    <t>IC19011339_Illumio Data Node E1-2 (2x2 Test Cluster)</t>
  </si>
  <si>
    <t>sla25811.srv.allianz</t>
  </si>
  <si>
    <t>sla12786</t>
  </si>
  <si>
    <t>w2mg0aPilot_DigitalAgency_111of116</t>
  </si>
  <si>
    <t>sla12786.srv.allianz</t>
  </si>
  <si>
    <t>Kafka ksql2 UAT</t>
  </si>
  <si>
    <t>slc11612.srv.allianz</t>
  </si>
  <si>
    <t>slc11408.srv.allianz</t>
  </si>
  <si>
    <t>EGON - ECOMMERCE (BE)</t>
  </si>
  <si>
    <t>sla18228.srv.allianz</t>
  </si>
  <si>
    <t>ZOL_INT_Webshere_Cluster</t>
  </si>
  <si>
    <t>sla13887.srv.allianz</t>
  </si>
  <si>
    <t>Keyfigures PROD</t>
  </si>
  <si>
    <t>slb23961.srv.allianz</t>
  </si>
  <si>
    <t>GSSS_AIS_Test4</t>
  </si>
  <si>
    <t>slb25715.srv.allianz</t>
  </si>
  <si>
    <t>slc11095.srv.allianz</t>
  </si>
  <si>
    <t>slc10179</t>
  </si>
  <si>
    <t xml:space="preserve"> Azure France Central</t>
  </si>
  <si>
    <t>;hds_backup_operation_eu@allianz.com;muhamed.shabeer@allianz.com;martin.berger@allianz.com;cdc.datacenter-services-requestmgmt@allianz.com;</t>
  </si>
  <si>
    <t>HC Commvault Backup</t>
  </si>
  <si>
    <t>slc10179.hcbackup.fc1.azure.aztec.cloud.allianz</t>
  </si>
  <si>
    <t>CSS AGCS UAT</t>
  </si>
  <si>
    <t>sla80474.srv.allianz</t>
  </si>
  <si>
    <t>slc11718.srv.allianz</t>
  </si>
  <si>
    <t>;cdc.datacenter-services-requestmgmt@allianz.com;david.hobl@allianz-warranty.com;david.hobl@allianz.de;david.lantzberg@allianz.de;</t>
  </si>
  <si>
    <t>sftp</t>
  </si>
  <si>
    <t>Orchestra - SANDBOX DB (E2)</t>
  </si>
  <si>
    <t>sla80561.srv.allianz</t>
  </si>
  <si>
    <t>hcapache-int-si-e2</t>
  </si>
  <si>
    <t>slb24959.srv.allianz</t>
  </si>
  <si>
    <t>;rajiv.pasalkar@allianz.com;rejin.sasankan1@allianz.com;</t>
  </si>
  <si>
    <t>Digital AI Release</t>
  </si>
  <si>
    <t>slc11008.ramp.we1.azure.aztec.cloud.allianz</t>
  </si>
  <si>
    <t>slc12887</t>
  </si>
  <si>
    <t>DB2 Data Management Console PRO</t>
  </si>
  <si>
    <t>slc12887.mf-it-prod-pa-jmcnb-kmhroapg27c.ew3.aws.aztec.cloud.allianz</t>
  </si>
  <si>
    <t>SFTP</t>
  </si>
  <si>
    <t>slc12858.mf-it-avi-pa-27kmb-j6yfgpimdqb.ew3.aws.aztec.cloud.allianz</t>
  </si>
  <si>
    <t xml:space="preserve">NP_MARITZ : Cette application gère l'envoi des enquêtes de satisfaction clients sur les parcours et </t>
  </si>
  <si>
    <t>sla81431.srv.allianz</t>
  </si>
  <si>
    <t>NLDB</t>
  </si>
  <si>
    <t>sla21892.srv.allianz</t>
  </si>
  <si>
    <t>slb24870.srv.allianz</t>
  </si>
  <si>
    <t>Subversion</t>
  </si>
  <si>
    <t>sla80821.srv.allianz</t>
  </si>
  <si>
    <t>ITS_CIAM</t>
  </si>
  <si>
    <t>slb24515.srv.allianz</t>
  </si>
  <si>
    <t>logivie</t>
  </si>
  <si>
    <t>slb25682.srv.allianz</t>
  </si>
  <si>
    <t>FMW Internet P1</t>
  </si>
  <si>
    <t>sla94585.srv.allianz</t>
  </si>
  <si>
    <t>Axway API Gateway internal uat API gateway server</t>
  </si>
  <si>
    <t>sla80785.srv.allianz</t>
  </si>
  <si>
    <t>other</t>
  </si>
  <si>
    <t>sla80912.srv.allianz</t>
  </si>
  <si>
    <t>Fiv prd web 1</t>
  </si>
  <si>
    <t>slb23729.srv.allianz</t>
  </si>
  <si>
    <t>Oracle HRD DB - SAP/AT Staging / testing Clone Prod</t>
  </si>
  <si>
    <t>sla95631.srv.allianz</t>
  </si>
  <si>
    <t>Luna DKE Keybroker</t>
  </si>
  <si>
    <t>slb26070.srv.allianz</t>
  </si>
  <si>
    <t>AzPIH LegExtPres Test1</t>
  </si>
  <si>
    <t>slb23212.srv.allianz</t>
  </si>
  <si>
    <t>AML_SAI_PREPROD_WLM_BATCH_1</t>
  </si>
  <si>
    <t>slc12157.srv.allianz</t>
  </si>
  <si>
    <t>GSSS AIS Prod</t>
  </si>
  <si>
    <t>sla80499.srv.allianz</t>
  </si>
  <si>
    <t>MANAR-MySQL-UAT</t>
  </si>
  <si>
    <t>slb26181.srv.allianz</t>
  </si>
  <si>
    <t>;hds_backup_operation_eu@allianz.com;muhamed.shabeer@allianz.com;martin.berger@allianz.com;linux.operations@allianz.com;</t>
  </si>
  <si>
    <t>SFG AGL E2</t>
  </si>
  <si>
    <t>sla80909.srv.allianz</t>
  </si>
  <si>
    <t>AzCare Weblogic Server</t>
  </si>
  <si>
    <t>slc12248.srv.allianz</t>
  </si>
  <si>
    <t>FMW Internet PROD DMZ</t>
  </si>
  <si>
    <t>sla95136.srv.allianz</t>
  </si>
  <si>
    <t>IC18011346_PreProd AP FileNet</t>
  </si>
  <si>
    <t>sla22301.srv.allianz</t>
  </si>
  <si>
    <t>IC21000898_ASH_Linux server ordering - RFS968 - F1 (Sterling Control Center - 1)</t>
  </si>
  <si>
    <t>sla31150.srv.allianz</t>
  </si>
  <si>
    <t>sla12693</t>
  </si>
  <si>
    <t>w2mg0aPilot_DigitalAgency_114of116</t>
  </si>
  <si>
    <t>sla12693.srv.allianz</t>
  </si>
  <si>
    <t>sla11162</t>
  </si>
  <si>
    <t>REI_from_brenagaslc05</t>
  </si>
  <si>
    <t>sla11162.srv.allianz</t>
  </si>
  <si>
    <t>IC20012561_Webserver Apache</t>
  </si>
  <si>
    <t>sla30681.srv.allianz</t>
  </si>
  <si>
    <t>Orchestra - PROD DB (E2)</t>
  </si>
  <si>
    <t>sla80632.srv.allianz</t>
  </si>
  <si>
    <t>SHARED TEST - eDirectory TAEVMETA</t>
  </si>
  <si>
    <t>sla82704.srv.allianz</t>
  </si>
  <si>
    <t>slc12867</t>
  </si>
  <si>
    <t>;cdc.datacenter-services-requestmgmt@allianz.com;sunil-kumar.shivamurthy@allianz.com;linux.operations@allianz.com;</t>
  </si>
  <si>
    <t>MSTR PROD</t>
  </si>
  <si>
    <t>slc12867.bibdawc-prod.ew3.aws.aztec.cloud.allianz</t>
  </si>
  <si>
    <t>CloudBees (Jenkinis)</t>
  </si>
  <si>
    <t>sla98439.srv.allianz</t>
  </si>
  <si>
    <t>DMND0014711a</t>
  </si>
  <si>
    <t>sla90333.srv.allianz</t>
  </si>
  <si>
    <t>Automic</t>
  </si>
  <si>
    <t>sla85983.srv.allianz</t>
  </si>
  <si>
    <t>sla20635</t>
  </si>
  <si>
    <t>migration_of_CMO_server_lmucrc754_BS_OID_apa_1_3of8_REI</t>
  </si>
  <si>
    <t>sla20635.srv.allianz</t>
  </si>
  <si>
    <t>ITS_DB2LINUX : DB2 HC RECF DATABASES</t>
  </si>
  <si>
    <t>sla92285.srv.allianz</t>
  </si>
  <si>
    <t>sla29473</t>
  </si>
  <si>
    <t>;dmsmanager@allianz.de;waldemar.menski@allianz.de;</t>
  </si>
  <si>
    <t>DEM0011833_PROD</t>
  </si>
  <si>
    <t>sla29473.srv.allianz</t>
  </si>
  <si>
    <t>[Deployment Test]</t>
  </si>
  <si>
    <t>sla85701.srv.allianz</t>
  </si>
  <si>
    <t>AzPIH LegIntPres 1</t>
  </si>
  <si>
    <t>slb21606.srv.allianz</t>
  </si>
  <si>
    <t>CMS</t>
  </si>
  <si>
    <t>sla82685.srv.allianz</t>
  </si>
  <si>
    <t>ABSi - RTGov-Elasticsearch Prod</t>
  </si>
  <si>
    <t>sla99763.srv.allianz</t>
  </si>
  <si>
    <t>JBoss DEV</t>
  </si>
  <si>
    <t>slc12225.srv.allianz</t>
  </si>
  <si>
    <t>slc13083</t>
  </si>
  <si>
    <t>slc13083.aztecse-backup.ec1.aws.aztec.cloud.allianz</t>
  </si>
  <si>
    <t>FlinkTask1</t>
  </si>
  <si>
    <t>slc12305.srv.allianz</t>
  </si>
  <si>
    <t>sla11228</t>
  </si>
  <si>
    <t>REI_from_brenagaslc06_1of7</t>
  </si>
  <si>
    <t>sla11228.srv.allianz</t>
  </si>
  <si>
    <t>Connect Direct</t>
  </si>
  <si>
    <t>slb21453.srv.allianz</t>
  </si>
  <si>
    <t>slc11404.srv.allianz</t>
  </si>
  <si>
    <t>sla20982</t>
  </si>
  <si>
    <t>Dedicated_eLearning_Digital_Interaction_</t>
  </si>
  <si>
    <t>sla20982.srv.allianz</t>
  </si>
  <si>
    <t>Automic_Jetty_02</t>
  </si>
  <si>
    <t>slc11977.srv.allianz</t>
  </si>
  <si>
    <t>slc11833.srv.allianz</t>
  </si>
  <si>
    <t>sla29840</t>
  </si>
  <si>
    <t>;azp-devops@allianz.at;Alexander.Prets@allianz.at;linux.operations@allianz.com;</t>
  </si>
  <si>
    <t>IC20012488_AGE - RHEL 6_X toxic remediation initiative - PREPROD and PROD env. VMs</t>
  </si>
  <si>
    <t>sla29840.srv.allianz</t>
  </si>
  <si>
    <t>AMOSITAGL</t>
  </si>
  <si>
    <t>sla81146.srv.allianz</t>
  </si>
  <si>
    <t>ITS_CM_ENTRP</t>
  </si>
  <si>
    <t>slb25327.srv.allianz</t>
  </si>
  <si>
    <t>slc11453.srv.allianz</t>
  </si>
  <si>
    <t>Kafka Connect4 PROD RA</t>
  </si>
  <si>
    <t>slc11985.srv.allianz</t>
  </si>
  <si>
    <t>sla98781</t>
  </si>
  <si>
    <t>AVM Splunk Server - All purpose</t>
  </si>
  <si>
    <t>sla98781.srv.allianz</t>
  </si>
  <si>
    <t>Kafka Proxy PROD</t>
  </si>
  <si>
    <t>slc11732.srv.allianz</t>
  </si>
  <si>
    <t>Atlassian Internet DEV</t>
  </si>
  <si>
    <t>slb23897.srv.allianz</t>
  </si>
  <si>
    <t>sla21027.srv.allianz</t>
  </si>
  <si>
    <t>sla81527.srv.allianz</t>
  </si>
  <si>
    <t>sla19851</t>
  </si>
  <si>
    <t>;linux.operations@allianz.com;</t>
  </si>
  <si>
    <t>slb24047</t>
  </si>
  <si>
    <t>Elearning Moodle</t>
  </si>
  <si>
    <t>slb24047.srv.allianz</t>
  </si>
  <si>
    <t>sla86164.srv.allianz</t>
  </si>
  <si>
    <t>GY_EDS : serveur d'application</t>
  </si>
  <si>
    <t>qs83729.agf.fr</t>
  </si>
  <si>
    <t>GPAM</t>
  </si>
  <si>
    <t>sla96405.srv.allianz</t>
  </si>
  <si>
    <t>NEXT FE</t>
  </si>
  <si>
    <t>slb21500.srv.allianz</t>
  </si>
  <si>
    <t>DOCSatARE</t>
  </si>
  <si>
    <t>sla80326.srv.allianz</t>
  </si>
  <si>
    <t>KomTVA&amp;amp;Tabex</t>
  </si>
  <si>
    <t>slb21124.srv.allianz</t>
  </si>
  <si>
    <t>IC18011386_Batch_Rendimenti_PREPROD</t>
  </si>
  <si>
    <t>sla22475.srv.allianz</t>
  </si>
  <si>
    <t>Speeder UAT</t>
  </si>
  <si>
    <t>slb24843.srv.allianz</t>
  </si>
  <si>
    <t>Oracle Datenbank Non-prod QA Main DB for HRD</t>
  </si>
  <si>
    <t>sla95617.srv.allianz</t>
  </si>
  <si>
    <t>slc11880</t>
  </si>
  <si>
    <t>;cdc.datacenter-services-requestmgmt@allianz.com;florian.loibl@allianz.de;wla.controlm.helix@allianz.com;linux.operations@allianz.com;</t>
  </si>
  <si>
    <t>Helix_Testserver_RHEL9</t>
  </si>
  <si>
    <t>slc11880.srv.allianz</t>
  </si>
  <si>
    <t>sla80872.srv.allianz</t>
  </si>
  <si>
    <t>CMIS realese upgrade</t>
  </si>
  <si>
    <t>sla94332.srv.allianz</t>
  </si>
  <si>
    <t>ARCO WS3 BE</t>
  </si>
  <si>
    <t>slb21498.srv.allianz</t>
  </si>
  <si>
    <t>J1_CONTRAT_TECH : Serveur applicatif &amp;amp; VTOM</t>
  </si>
  <si>
    <t>sla80228.srv.allianz</t>
  </si>
  <si>
    <t>Paris Rue Râteau 1-3 E2 - POD1 B</t>
  </si>
  <si>
    <t>IC21000076_Direct Digital services UAT</t>
  </si>
  <si>
    <t>sla30418.srv.allianz</t>
  </si>
  <si>
    <t>oneMarketing-Apache-Ext-SI-e2</t>
  </si>
  <si>
    <t>slb25211.srv.allianz</t>
  </si>
  <si>
    <t>docsatare</t>
  </si>
  <si>
    <t>sla92561.srv.allianz</t>
  </si>
  <si>
    <t>ITS_ETL :</t>
  </si>
  <si>
    <t>sla95498.srv.allianz</t>
  </si>
  <si>
    <t>Jboss</t>
  </si>
  <si>
    <t>sla80540.srv.allianz</t>
  </si>
  <si>
    <t>sla81603.srv.allianz</t>
  </si>
  <si>
    <t>Replacement for sla23914</t>
  </si>
  <si>
    <t>slb24457.srv.allianz</t>
  </si>
  <si>
    <t>slb24403</t>
  </si>
  <si>
    <t>;middleware.operations@allianz.com;gowtham.vinmani@allianz.com;</t>
  </si>
  <si>
    <t>testing</t>
  </si>
  <si>
    <t>slb24403.srv.allianz</t>
  </si>
  <si>
    <t>;cdc.datacenter-services-requestmgmt@allianz.com;christian.kaeser@allianz.de;sonu.rekhasaikumar@allianz.de;</t>
  </si>
  <si>
    <t>IRO Jump Host Lin eu-west-3</t>
  </si>
  <si>
    <t>slc11550.srv.allianz</t>
  </si>
  <si>
    <t>sla20654</t>
  </si>
  <si>
    <t>sla20654.srv.allianz</t>
  </si>
  <si>
    <t>AEM Prod2</t>
  </si>
  <si>
    <t>slb25131.srv.allianz</t>
  </si>
  <si>
    <t>mstr-app1-poc</t>
  </si>
  <si>
    <t>slb22515.srv.allianz</t>
  </si>
  <si>
    <t>slc11748.srv.allianz</t>
  </si>
  <si>
    <t>Alveo DEV2</t>
  </si>
  <si>
    <t>slc13112.ids.fc1.azure.aztec.cloud.allianz</t>
  </si>
  <si>
    <t>Filenet CPE Service</t>
  </si>
  <si>
    <t>sla86993.srv.allianz</t>
  </si>
  <si>
    <t>DEM0005378_GRUPPO_IVA_PROD</t>
  </si>
  <si>
    <t>sla25991.srv.allianz</t>
  </si>
  <si>
    <t>psach</t>
  </si>
  <si>
    <t>slb26123.srv.allianz</t>
  </si>
  <si>
    <t>[Deployment Test] - Testing Server for Operations Team</t>
  </si>
  <si>
    <t>slb26605.srv.allianz</t>
  </si>
  <si>
    <t xml:space="preserve">ITS_DB2LINUX : Passerelle DB2 </t>
  </si>
  <si>
    <t>sla93170.srv.allianz</t>
  </si>
  <si>
    <t>slb26068.srv.allianz</t>
  </si>
  <si>
    <t>sla22249</t>
  </si>
  <si>
    <t>;a-ain-agn-collaboration@allianz.com;siddhartha.khaund@allianz.com;stefano.fabbri@allianz.de;</t>
  </si>
  <si>
    <t>to_replace_CMO_server_SL008669_BS_OID_AGN_Reporting_1of1_REI</t>
  </si>
  <si>
    <t>sla22249.srv.allianz</t>
  </si>
  <si>
    <t>IC18011686_ArcSight Management Center</t>
  </si>
  <si>
    <t>sla23312.srv.allianz</t>
  </si>
  <si>
    <t>slb24151.srv.allianz</t>
  </si>
  <si>
    <t>slc12989</t>
  </si>
  <si>
    <t>DMS-Manager</t>
  </si>
  <si>
    <t>slc12989.dmsmgr-prd-vpc-2dkbd-mmc8m6mh7ur.ec1.aws.aztec.cloud.allianz</t>
  </si>
  <si>
    <t>sla94326.srv.allianz</t>
  </si>
  <si>
    <t>Cognos SIT1</t>
  </si>
  <si>
    <t>slb23910.srv.allianz</t>
  </si>
  <si>
    <t>sla82705.srv.allianz</t>
  </si>
  <si>
    <t>IRO Linux Site Controller</t>
  </si>
  <si>
    <t>IC19012466_ALOA_INT_1</t>
  </si>
  <si>
    <t>sla27351.srv.allianz</t>
  </si>
  <si>
    <t>IC19011532_DEM0005673_FN-Content-Search</t>
  </si>
  <si>
    <t>sla26013.srv.allianz</t>
  </si>
  <si>
    <t>slc12354</t>
  </si>
  <si>
    <t>slc12354.mf-it-prod-pa-jmcnb-kmhroapg27c.ew3.aws.aztec.cloud.allianz</t>
  </si>
  <si>
    <t>sla12464</t>
  </si>
  <si>
    <t>w2mg0aPilot_DigitalAgency_72of116</t>
  </si>
  <si>
    <t>sla12464.srv.allianz</t>
  </si>
  <si>
    <t>slb21551.srv.allianz</t>
  </si>
  <si>
    <t>MQ Integration</t>
  </si>
  <si>
    <t>sla99147.srv.allianz</t>
  </si>
  <si>
    <t>sla80319.srv.allianz</t>
  </si>
  <si>
    <t>glomo_pipeline</t>
  </si>
  <si>
    <t>slc12457.reddog.microsoft.com</t>
  </si>
  <si>
    <t>IOW (DMS; ZIMS; OMS)</t>
  </si>
  <si>
    <t>sla89040.srv.allianz</t>
  </si>
  <si>
    <t>slb24517.srv.allianz</t>
  </si>
  <si>
    <t>sla12353</t>
  </si>
  <si>
    <t>w2mg0aPilot\DigitalAgency_6of116</t>
  </si>
  <si>
    <t>sla12353.srv.allianz</t>
  </si>
  <si>
    <t>J2SE UAT</t>
  </si>
  <si>
    <t>slb22072.srv.allianz</t>
  </si>
  <si>
    <t>STARvote</t>
  </si>
  <si>
    <t>slb22505.srv.allianz</t>
  </si>
  <si>
    <t>sla92557.srv.allianz</t>
  </si>
  <si>
    <t>TWS</t>
  </si>
  <si>
    <t>sla85719.srv.allianz</t>
  </si>
  <si>
    <t>sonarqubeabs</t>
  </si>
  <si>
    <t>slb25848.srv.allianz</t>
  </si>
  <si>
    <t>To_replace_CMO+_server_BRECMIASLS01_2of1</t>
  </si>
  <si>
    <t>sla20532.srv.allianz</t>
  </si>
  <si>
    <t>sla80750</t>
  </si>
  <si>
    <t>AML AZD Test Sam/Cdd</t>
  </si>
  <si>
    <t>sla80750.srv.allianz</t>
  </si>
  <si>
    <t>ITS_CM_ENTRP CM APP SERVER</t>
  </si>
  <si>
    <t>slb23429.srv.allianz</t>
  </si>
  <si>
    <t>w2_PlanB_BREBDABSLS73_Virtual_RHEL7_2_De</t>
  </si>
  <si>
    <t>sla18258.srv.allianz</t>
  </si>
  <si>
    <t>IRO Jump Host Lin eu-central-1</t>
  </si>
  <si>
    <t>slc11547.iro-service-prod.ec1.aws.aztec.cloud.allianz</t>
  </si>
  <si>
    <t>slc12016</t>
  </si>
  <si>
    <t>SecFT Lite - Perimeter Server 1</t>
  </si>
  <si>
    <t>slc12016.fltrnsfr.we1.azure.aztec.cloud.allianz</t>
  </si>
  <si>
    <t>slb22213</t>
  </si>
  <si>
    <t>slb22213.srv.allianz</t>
  </si>
  <si>
    <t>SHARED TEST - Identity Governance</t>
  </si>
  <si>
    <t>slc11643.ata-shr-prod.ec1.aws.aztec.cloud.allianz</t>
  </si>
  <si>
    <t>;cdc.datacenter-services-requestmgmt@allianz.com;tamas.wrbanszky@allianz.com;alex.vezhaparambil-poulose@allianz.com;Sunil.Tangri@agcs.allianz.com;agcs-infra-cmdb@allianz.com;</t>
  </si>
  <si>
    <t>Cognos</t>
  </si>
  <si>
    <t>slc11281.srv.allianz</t>
  </si>
  <si>
    <t>qs84107.agf.fr</t>
  </si>
  <si>
    <t>slc12661.cloudfcn_dr-prod.ec1.aws.aztec.cloud.allianz</t>
  </si>
  <si>
    <t xml:space="preserve">PreProduction Allianz DB2 </t>
  </si>
  <si>
    <t>slc12827.mf-it-pre-pa-xxv9p-k2scndzbhjz.ew3.aws.aztec.cloud.allianz</t>
  </si>
  <si>
    <t>AIX SMA services for HMO (DNF; YUM; ...)</t>
  </si>
  <si>
    <t>slb20224.srv.allianz</t>
  </si>
  <si>
    <t>RSV &amp;amp; GAP</t>
  </si>
  <si>
    <t>slb20378.srv.allianz</t>
  </si>
  <si>
    <t>slc12824</t>
  </si>
  <si>
    <t>SAS DR</t>
  </si>
  <si>
    <t>slc12824.mf-it-pre-fr-h8pjw-ds2dcxpryyo.ec1.aws.aztec.cloud.allianz</t>
  </si>
  <si>
    <t>ABSi - RTGov ReverseProxy</t>
  </si>
  <si>
    <t>slb23862.srv.allianz</t>
  </si>
  <si>
    <t>Pega- Azure2 Dev</t>
  </si>
  <si>
    <t>slc12767.srv.allianz</t>
  </si>
  <si>
    <t>AZ-UK-Int-TLAB</t>
  </si>
  <si>
    <t>slb24889.srv.allianz</t>
  </si>
  <si>
    <t>sla08154</t>
  </si>
  <si>
    <t>Jump Server UNIX PSMP 2 (E1) // VLAN 1942 FRANKFURT AMOS_SMA_GIAM_GPAM</t>
  </si>
  <si>
    <t>sla08154.srv.allianz</t>
  </si>
  <si>
    <t>Jboss8 Prod Server 2</t>
  </si>
  <si>
    <t>slc12952.srv.allianz</t>
  </si>
  <si>
    <t>AZ-UK-Ext-UAT</t>
  </si>
  <si>
    <t>slb24882.srv.allianz</t>
  </si>
  <si>
    <t>SFTP DR</t>
  </si>
  <si>
    <t>slc12855.mf-it-avi-fr-blt88-c24tuamrd35.ec1.aws.aztec.cloud.allianz</t>
  </si>
  <si>
    <t>NetIQ Access System</t>
  </si>
  <si>
    <t>slc12833.cloudfcn_dr-prod.ec1.aws.aztec.cloud.allianz</t>
  </si>
  <si>
    <t>Powercenter SIT</t>
  </si>
  <si>
    <t>slb23944.srv.allianz</t>
  </si>
  <si>
    <t>ITS_SPLUNK : Splunk Qualification Server</t>
  </si>
  <si>
    <t>sla89334.srv.allianz</t>
  </si>
  <si>
    <t>sla99379</t>
  </si>
  <si>
    <t>;middleware.operations@allianz.com;gowtham.vinmani@allianz.com;middleware.operations@allianz.com;middleware.operations@allianz.com;</t>
  </si>
  <si>
    <t>Testjboss</t>
  </si>
  <si>
    <t>sla99379.srv.allianz</t>
  </si>
  <si>
    <t>LDAP</t>
  </si>
  <si>
    <t>slc12876.mf-it-agi-pa-4j584-jq6qpcext6k.ew3.aws.aztec.cloud.allianz</t>
  </si>
  <si>
    <t>FLH Archiv</t>
  </si>
  <si>
    <t>sla87356.srv.allianz</t>
  </si>
  <si>
    <t>Emulation Server</t>
  </si>
  <si>
    <t>slb24751.srv.allianz</t>
  </si>
  <si>
    <t>;cdc.datacenter-services-requestmgmt@allianz.com;benjamin.schlemmer@allianz.com;ACAS-BSO-FINI-BIL-PROD@allianz.com;</t>
  </si>
  <si>
    <t>bilbasl</t>
  </si>
  <si>
    <t>slc11217.reddog.microsoft.com</t>
  </si>
  <si>
    <t>TAGETIK</t>
  </si>
  <si>
    <t>sla18701.srv.allianz</t>
  </si>
  <si>
    <t>ADAM</t>
  </si>
  <si>
    <t>sla20979.srv.allianz</t>
  </si>
  <si>
    <t>FE 4 Chain</t>
  </si>
  <si>
    <t>sla20980.srv.allianz</t>
  </si>
  <si>
    <t>AEM UAT</t>
  </si>
  <si>
    <t>slb24783.srv.allianz</t>
  </si>
  <si>
    <t>sla91849.srv.allianz</t>
  </si>
  <si>
    <t>hcapache-ext-prod-e2</t>
  </si>
  <si>
    <t>slb25311.srv.allianz</t>
  </si>
  <si>
    <t>sla29537.srv.allianz</t>
  </si>
  <si>
    <t xml:space="preserve"> Insbridge</t>
  </si>
  <si>
    <t>44.135.166.69</t>
  </si>
  <si>
    <t>IC19011906_Build TFS_PROD</t>
  </si>
  <si>
    <t>sla26324.srv.allianz</t>
  </si>
  <si>
    <t>DEM0007146_SIPERT_PROD_1</t>
  </si>
  <si>
    <t>sla26998.srv.allianz</t>
  </si>
  <si>
    <t>Paris Rue Râteau 1-3 E2 - POD1 A</t>
  </si>
  <si>
    <t>ITS_SECURE_RELAY : Serveur dédié à la fonction Secure Relay</t>
  </si>
  <si>
    <t>sla32288.srv.allianz</t>
  </si>
  <si>
    <t>ITS_SECURE_RELAY : Serveur dedie à la fonction Secure Relay</t>
  </si>
  <si>
    <t>sla32289.srv.allianz</t>
  </si>
  <si>
    <t>ACTS-Prod-BK-BLT</t>
  </si>
  <si>
    <t>sla29620.srv.allianz</t>
  </si>
  <si>
    <t>sla21120</t>
  </si>
  <si>
    <t>migration_of_CMO_server_new_server_BS_OID_ocsp_p_4_6of6_REI</t>
  </si>
  <si>
    <t>sla21120.srv.allianz</t>
  </si>
  <si>
    <t>AML_SAI_DEV_SMBD_BATCH</t>
  </si>
  <si>
    <t>slc12013.aml-symphony-d.we1.azure.aztec.cloud.allianz</t>
  </si>
  <si>
    <t>FMW Internet DEV DMZ</t>
  </si>
  <si>
    <t>sla95133.srv.allianz</t>
  </si>
  <si>
    <t>sla26701</t>
  </si>
  <si>
    <t>;giamops@allianz.com;philippe.mittmann@allianz.de;</t>
  </si>
  <si>
    <t>IC19012058-Reverse Proxy for URL giam.web.allianz</t>
  </si>
  <si>
    <t>sla26701.srv.allianz</t>
  </si>
  <si>
    <t>dms-idms</t>
  </si>
  <si>
    <t>slc12367.srv.allianz</t>
  </si>
  <si>
    <t>Platform Cockpit Server</t>
  </si>
  <si>
    <t>slb25162.srv.allianz</t>
  </si>
  <si>
    <t>w2_PlanB_BREAGIASLS04_Virtual_RHEL6_6_Production_9of29_REI</t>
  </si>
  <si>
    <t>sla18213.srv.allianz</t>
  </si>
  <si>
    <t>sla20656</t>
  </si>
  <si>
    <t>GecoWeb_4of5_REI</t>
  </si>
  <si>
    <t>sla20656.srv.allianz</t>
  </si>
  <si>
    <t>AP-EU Prod DB2 HC server</t>
  </si>
  <si>
    <t>sla91976.srv.allianz</t>
  </si>
  <si>
    <t>Ansible Tower Execution Node02</t>
  </si>
  <si>
    <t>sla99731.srv.allianz</t>
  </si>
  <si>
    <t>JBoss EAP QS DE Host</t>
  </si>
  <si>
    <t>sla96418.srv.allianz</t>
  </si>
  <si>
    <t>GC Zabbix Proxy E1</t>
  </si>
  <si>
    <t>sla81202.srv.allianz</t>
  </si>
  <si>
    <t>slc12877.srv.allianz</t>
  </si>
  <si>
    <t>DEM0006726_EFT_HA High Availability  Prod 4</t>
  </si>
  <si>
    <t>sla26971.srv.allianz</t>
  </si>
  <si>
    <t>IC18011122_E2 Arcsight Linux Connector 2</t>
  </si>
  <si>
    <t>sla21297.srv.allianz</t>
  </si>
  <si>
    <t>slb23863</t>
  </si>
  <si>
    <t>oneMarketing-Campaign</t>
  </si>
  <si>
    <t>slb23863.srv.allianz</t>
  </si>
  <si>
    <t xml:space="preserve"> AVM Data Management Server - All purpose</t>
  </si>
  <si>
    <t>slc12219.srv.allianz</t>
  </si>
  <si>
    <t>ITS_APACHE_DMZ : Serveur Apache mutualise en DMZ</t>
  </si>
  <si>
    <t>slb25523.srv.allianz</t>
  </si>
  <si>
    <t>IBM Business Automation Workflow Express 20.0.0.1</t>
  </si>
  <si>
    <t>sla80790.srv.allianz</t>
  </si>
  <si>
    <t>sla78805.srv.allianz</t>
  </si>
  <si>
    <t>GPAM PSMP</t>
  </si>
  <si>
    <t>slb25058.srv.allianz</t>
  </si>
  <si>
    <t>oneMarketing-Apache-Ext-prod-e1</t>
  </si>
  <si>
    <t>slb25331.srv.allianz</t>
  </si>
  <si>
    <t>AIP_Prod_Controller_Ins1</t>
  </si>
  <si>
    <t>slc11120.aip-portal1.we1.azure.aztec.cloud.allianz</t>
  </si>
  <si>
    <t>sla98827</t>
  </si>
  <si>
    <t>sla98827.srv.allianz</t>
  </si>
  <si>
    <t>slc12842.cloudfcn_dr-prod.ec1.aws.aztec.cloud.allianz</t>
  </si>
  <si>
    <t>Filenet CSS Prod</t>
  </si>
  <si>
    <t>sla96989.srv.allianz</t>
  </si>
  <si>
    <t>AML_SAI_ PROD _UI_1</t>
  </si>
  <si>
    <t>slc12574.aml-symphony-prod-p.we1.azure.aztec.cloud.allianz</t>
  </si>
  <si>
    <t>AIP_Test_Admin</t>
  </si>
  <si>
    <t>slc10947.aip-portal-t.we1.azure.aztec.cloud.allianz</t>
  </si>
  <si>
    <t>Kolumbus DRG</t>
  </si>
  <si>
    <t>sla87555.srv.allianz</t>
  </si>
  <si>
    <t>slc12279.srv.allianz</t>
  </si>
  <si>
    <t>slc12829</t>
  </si>
  <si>
    <t>slc12829.srv.allianz</t>
  </si>
  <si>
    <t>IC21001724_Rootca Internal WebLayer</t>
  </si>
  <si>
    <t>sla31797.srv.allianz</t>
  </si>
  <si>
    <t>sla32179</t>
  </si>
  <si>
    <t>;cdc.datacenter-services-requestmgmt@allianz.com;martin.heerdegen@allianz-handwerker.de;</t>
  </si>
  <si>
    <t xml:space="preserve">IC22001245_DCCS Migration; Apache Web Service </t>
  </si>
  <si>
    <t>sla32179.srv.allianz</t>
  </si>
  <si>
    <t>slc11830.srv.allianz</t>
  </si>
  <si>
    <t>slb26787</t>
  </si>
  <si>
    <t>testlo</t>
  </si>
  <si>
    <t>slb26787.srv.allianz</t>
  </si>
  <si>
    <t>CloudBees (Jenkins)</t>
  </si>
  <si>
    <t>sla98435.srv.allianz</t>
  </si>
  <si>
    <t>IC17011643_NSSR0004777_REPORT ENGINE Next PROD - DR node 1</t>
  </si>
  <si>
    <t>sla19322.srv.allianz</t>
  </si>
  <si>
    <t>IOW (OMS Scout)</t>
  </si>
  <si>
    <t>sla99908.srv.allianz</t>
  </si>
  <si>
    <t>IT_0000</t>
  </si>
  <si>
    <t>slc12042.srv.allianz</t>
  </si>
  <si>
    <t>;ith-server-services@allianz.com;stephan.loescher@allianz.de;AllianzTechnology.UnixServerService@allianz.com;AllianzTechnology.WindowsServerService@allianz.com;AllianzTechnology.iSeriesServerService@allianz.com;APAC-CONFIGURATIONMANAGEMENT@allianz.com;</t>
  </si>
  <si>
    <t>Other</t>
  </si>
  <si>
    <t>sla80482.srv.allianz</t>
  </si>
  <si>
    <t>sla97804.srv.allianz</t>
  </si>
  <si>
    <t>slc11966</t>
  </si>
  <si>
    <t>Secure File Transfer Lite Perimeter Server 2</t>
  </si>
  <si>
    <t>slc11966.fltrnsfr-we1.we1.azure.aztec.cloud.allianz</t>
  </si>
  <si>
    <t>AzPIH LegExtJ2EE 2</t>
  </si>
  <si>
    <t>slb21752.srv.allianz</t>
  </si>
  <si>
    <t>;middleware.ch@allianz.com;zoran.ubavelski@allianz.com;thomas.raschle@allianz.com;middleware.ch@allianz.com;thomas.raschle@allianz.com;zoran.ubavelski@allianz.com;zoran.ubavelski@allianz-suisse.ch;</t>
  </si>
  <si>
    <t>Control-M AZCH (Test)</t>
  </si>
  <si>
    <t>slb21134.srv.allianz</t>
  </si>
  <si>
    <t>NEXT BE</t>
  </si>
  <si>
    <t>slb21502.srv.allianz</t>
  </si>
  <si>
    <t>Paris Rue Râteau 1-3 PAR7-2R116 Rack K11</t>
  </si>
  <si>
    <t>ITS_LDAP : LDAP - PRODUCTION</t>
  </si>
  <si>
    <t>sla86803.srv.allianz</t>
  </si>
  <si>
    <t>MANAR - Prod - Skye DB 2</t>
  </si>
  <si>
    <t>sla13837.srv.allianz</t>
  </si>
  <si>
    <t>Linux Base Image Bakery</t>
  </si>
  <si>
    <t>sla88041.srv.allianz</t>
  </si>
  <si>
    <t>IDS Nagios</t>
  </si>
  <si>
    <t>sla86496.srv.allianz</t>
  </si>
  <si>
    <t>SHARED PROD - Identity Governance</t>
  </si>
  <si>
    <t>slc11654.ata-shr-prod.ec1.aws.aztec.cloud.allianz</t>
  </si>
  <si>
    <t>slc12883</t>
  </si>
  <si>
    <t>SAS</t>
  </si>
  <si>
    <t>slc12883.mf-it-agi-pa-4j584-jq6qpcext6k.ew3.aws.aztec.cloud.allianz</t>
  </si>
  <si>
    <t>sla30944</t>
  </si>
  <si>
    <t>;itmp-linux-ops-run@allianz.at;christopher.puchner@allianz.at;LINUX-OPS@allianz.at;</t>
  </si>
  <si>
    <t>IC21000598_Prod_New Front end Server Order 9</t>
  </si>
  <si>
    <t>sla30944.srv.allianz</t>
  </si>
  <si>
    <t>Atom AWS Public Cloud PROD Linux Server</t>
  </si>
  <si>
    <t>slc12130.agcs-tem-prod.ew3.aws.aztec.cloud.allianz</t>
  </si>
  <si>
    <t>mstrmetadata</t>
  </si>
  <si>
    <t>slb25186.srv.allianz</t>
  </si>
  <si>
    <t>slc12997</t>
  </si>
  <si>
    <t>ANow_POC</t>
  </si>
  <si>
    <t>slc12997.srv.allianz</t>
  </si>
  <si>
    <t>GED DB2 CMOD RECT</t>
  </si>
  <si>
    <t>slb23423.srv.allianz</t>
  </si>
  <si>
    <t>qs84118.agf.fr</t>
  </si>
  <si>
    <t>ITS_PKI : ITS PKI - PRODUCTION</t>
  </si>
  <si>
    <t>sla86872.srv.allianz</t>
  </si>
  <si>
    <t>IRO Sitecontroller1 E2 Lin</t>
  </si>
  <si>
    <t>sla81271.srv.allianz</t>
  </si>
  <si>
    <t>oneMarketing Campaign</t>
  </si>
  <si>
    <t>slb23751.srv.allianz</t>
  </si>
  <si>
    <t>AzPIH Wiki; SVN</t>
  </si>
  <si>
    <t>slb24107.srv.allianz</t>
  </si>
  <si>
    <t>Mensilizzazione_Test2of12</t>
  </si>
  <si>
    <t>sla14188.srv.allianz</t>
  </si>
  <si>
    <t>GED DB2 CM RECT</t>
  </si>
  <si>
    <t>slb23422.srv.allianz</t>
  </si>
  <si>
    <t>slb24512.srv.allianz</t>
  </si>
  <si>
    <t>sla99153.srv.allianz</t>
  </si>
  <si>
    <t>IRO Sitecontroller2 E2 Lin</t>
  </si>
  <si>
    <t>sla81269.srv.allianz</t>
  </si>
  <si>
    <t>DB server for customer Cryptmaster Billing</t>
  </si>
  <si>
    <t>slb20273.srv.allianz</t>
  </si>
  <si>
    <t>AML_SAI_DEV_Batch_ACQU_RTDE_WLM_BATCH</t>
  </si>
  <si>
    <t>slc12012.aml-symphony-d.we1.azure.aztec.cloud.allianz</t>
  </si>
  <si>
    <t>Speedgain</t>
  </si>
  <si>
    <t>sla93096.srv.allianz</t>
  </si>
  <si>
    <t>;datau@allianz.de;sarah.winter@allianz.com;</t>
  </si>
  <si>
    <t>secfile-datau-batch-uat</t>
  </si>
  <si>
    <t>slc11255.srv.allianz</t>
  </si>
  <si>
    <t>slc12664.vpc-prod-dr-rnf62-ni9dnnqd7mb.ec1.aws.aztec.cloud.allianz</t>
  </si>
  <si>
    <t>AzPIH LegIntPres 2</t>
  </si>
  <si>
    <t>slb21605.srv.allianz</t>
  </si>
  <si>
    <t>sla24613</t>
  </si>
  <si>
    <t>IC18012030_New ABS Africa Fronten</t>
  </si>
  <si>
    <t>sla24613.srv.allianz</t>
  </si>
  <si>
    <t>ITS_IIQ : serveur IdentityIQ SailPoint RECT</t>
  </si>
  <si>
    <t>sla89433.srv.allianz</t>
  </si>
  <si>
    <t>agcs-apache-prod</t>
  </si>
  <si>
    <t>slb25325.srv.allianz</t>
  </si>
  <si>
    <t>slc13065.mf-it-agi-pro-d58dz-k8gjat6jn4q.ew3.aws.aztec.cloud.allianz</t>
  </si>
  <si>
    <t>sla95137.srv.allianz</t>
  </si>
  <si>
    <t>AVM Splunk</t>
  </si>
  <si>
    <t>sla81693.srv.allianz</t>
  </si>
  <si>
    <t>ACTS-Instant Prod-BLT</t>
  </si>
  <si>
    <t>sla30725.srv.allianz</t>
  </si>
  <si>
    <t>slc13081.mf-it-agi-dr-lkjql-glwfx8ss8jc.ec1.aws.aztec.cloud.allianz</t>
  </si>
  <si>
    <t>Insbridge SoftRater Server</t>
  </si>
  <si>
    <t>slc12857.srv.allianz</t>
  </si>
  <si>
    <t>BA_Uniserv</t>
  </si>
  <si>
    <t>slb25138.srv.allianz</t>
  </si>
  <si>
    <t>sla81193.srv.allianz</t>
  </si>
  <si>
    <t>IC19011339_Illumio Core Node E1-1 (2x2 Test Cluster)</t>
  </si>
  <si>
    <t>sla25810.srv.allianz</t>
  </si>
  <si>
    <t>Frankfurt Eschborner Landstraße 100 E-E1-340</t>
  </si>
  <si>
    <t>IBM Business Automation Workflow Enterprise</t>
  </si>
  <si>
    <t>sla80944.srv.allianz</t>
  </si>
  <si>
    <t>slc11870</t>
  </si>
  <si>
    <t>Helix_Toolserver_003</t>
  </si>
  <si>
    <t>slc11870.srv.allianz</t>
  </si>
  <si>
    <t>MQ Production</t>
  </si>
  <si>
    <t>slb20120.srv.allianz</t>
  </si>
  <si>
    <t>Fiv prd web2</t>
  </si>
  <si>
    <t>slb23730.srv.allianz</t>
  </si>
  <si>
    <t>GIAM Cockpit Zabbix Proxy Prod/Integration Stages</t>
  </si>
  <si>
    <t>IC19011339_Illumio Core Node E1-1 (2x2 Prod Cluster)</t>
  </si>
  <si>
    <t>sla25396.srv.allianz</t>
  </si>
  <si>
    <t>slc10175</t>
  </si>
  <si>
    <t xml:space="preserve">Commvault Backup </t>
  </si>
  <si>
    <t>slc10175.hcbackup.fc1.azure.aztec.cloud.allianz</t>
  </si>
  <si>
    <t>sla94324.srv.allianz</t>
  </si>
  <si>
    <t>;gda-run-team@allianz.com;alex.jobin-jacob@allianz.com;parikshit.roy@allianz.de;</t>
  </si>
  <si>
    <t>Global Data Archival</t>
  </si>
  <si>
    <t>slc11288.gaeuprod.we1.azure.aztec.cloud.allianz</t>
  </si>
  <si>
    <t>w2_PlanB_BREECMFELS01_Virtual_RHEL7_2_Pr</t>
  </si>
  <si>
    <t>sla18221.srv.allianz</t>
  </si>
  <si>
    <t>Oracle Database Gateway Service</t>
  </si>
  <si>
    <t>sla80735.srv.allianz</t>
  </si>
  <si>
    <t>sla24621</t>
  </si>
  <si>
    <t>sla24621.srv.allianz</t>
  </si>
  <si>
    <t>slc11409.srv.allianz</t>
  </si>
  <si>
    <t>sla30687.srv.allianz</t>
  </si>
  <si>
    <t>SAP Archive DB - SI</t>
  </si>
  <si>
    <t>sla88359.srv.allianz</t>
  </si>
  <si>
    <t>oneMarketing-Apache-Int-SI-e1</t>
  </si>
  <si>
    <t>slb25045.srv.allianz</t>
  </si>
  <si>
    <t>FMW Internet S1</t>
  </si>
  <si>
    <t>sla94591.srv.allianz</t>
  </si>
  <si>
    <t>Jetty_Test_01</t>
  </si>
  <si>
    <t>slc12646.srv.allianz</t>
  </si>
  <si>
    <t>slc11356.srv.allianz</t>
  </si>
  <si>
    <t>ITS_IIQ : serveur IdentityIQ SailPoint RECF02</t>
  </si>
  <si>
    <t>sla89445.srv.allianz</t>
  </si>
  <si>
    <t>Atlassian / Projektron SIT</t>
  </si>
  <si>
    <t>slb23908.srv.allianz</t>
  </si>
  <si>
    <t>OpenPages</t>
  </si>
  <si>
    <t>slb25989.srv.allianz</t>
  </si>
  <si>
    <t>AIP_Prod_AutoHub</t>
  </si>
  <si>
    <t>slc11123.aip-portal1.we1.azure.aztec.cloud.allianz</t>
  </si>
  <si>
    <t>AzDMS Production DB2 HC</t>
  </si>
  <si>
    <t>sla91241.srv.allianz</t>
  </si>
  <si>
    <t xml:space="preserve">Kafka Connect UAT RA ITMP </t>
  </si>
  <si>
    <t>slc12392.srv.allianz</t>
  </si>
  <si>
    <t>sla20636</t>
  </si>
  <si>
    <t>migration_of_CMO_server_lmucrc755_BS_OID_apa_2_4of8_REI</t>
  </si>
  <si>
    <t>sla20636.srv.allianz</t>
  </si>
  <si>
    <t>ACTS-Instant-Test-BLT</t>
  </si>
  <si>
    <t>sla29626.srv.allianz</t>
  </si>
  <si>
    <t>JBoss EAP FT DE Domain and Host Controler</t>
  </si>
  <si>
    <t>sla96428.srv.allianz</t>
  </si>
  <si>
    <t>AEM Prod1</t>
  </si>
  <si>
    <t>slb25132.srv.allianz</t>
  </si>
  <si>
    <t>slb23848.srv.allianz</t>
  </si>
  <si>
    <t>slc12604</t>
  </si>
  <si>
    <t>slc12604.mf-it-prod-dr-2mbmb-gxsfjtzsb9k.ec1.aws.aztec.cloud.allianz</t>
  </si>
  <si>
    <t>sla81711.srv.allianz</t>
  </si>
  <si>
    <t>ITS_OPENAM : Serveur OPENAM</t>
  </si>
  <si>
    <t>qs83709.agf.fr</t>
  </si>
  <si>
    <t>slc11846.srv.allianz</t>
  </si>
  <si>
    <t>;giam-engineering@allianz.com;philippe.mittmann@allianz.de;Ashokkumar.Palanisamy@allianz.de;</t>
  </si>
  <si>
    <t>slc11618.giamcockpit.we1.azure.aztec.cloud.allianz</t>
  </si>
  <si>
    <t>slb24872.srv.allianz</t>
  </si>
  <si>
    <t>secfile-datau-batch-dev</t>
  </si>
  <si>
    <t>slc11254.srv.allianz</t>
  </si>
  <si>
    <t>NAM</t>
  </si>
  <si>
    <t>slc12363.srv.allianz</t>
  </si>
  <si>
    <t>Kafka ksql1</t>
  </si>
  <si>
    <t>slc11332.srv.allianz</t>
  </si>
  <si>
    <t>sla80859.srv.allianz</t>
  </si>
  <si>
    <t>slc11704.srv.allianz</t>
  </si>
  <si>
    <t>idmc</t>
  </si>
  <si>
    <t>slc12452.srv.allianz</t>
  </si>
  <si>
    <t xml:space="preserve">Cryptmaster Encryption </t>
  </si>
  <si>
    <t>slb23797.srv.allianz</t>
  </si>
  <si>
    <t>sla30952</t>
  </si>
  <si>
    <t>IC21000598_Prod_New Front end Server Order 10</t>
  </si>
  <si>
    <t>sla30952.srv.allianz</t>
  </si>
  <si>
    <t>slc11353.srv.allianz</t>
  </si>
  <si>
    <t>agcs-hcapache-geniusmisvi-si-urls</t>
  </si>
  <si>
    <t>slb25880.srv.allianz</t>
  </si>
  <si>
    <t>sla98825</t>
  </si>
  <si>
    <t>sla98825.srv.allianz</t>
  </si>
  <si>
    <t>Dynatrace Self Healing</t>
  </si>
  <si>
    <t>slb20135.srv.allianz</t>
  </si>
  <si>
    <t>artifactory</t>
  </si>
  <si>
    <t>slb25481.srv.allianz</t>
  </si>
  <si>
    <t>RedHat Enterprise Linux 7</t>
  </si>
  <si>
    <t>sla80203.srv.allianz</t>
  </si>
  <si>
    <t>SAVI</t>
  </si>
  <si>
    <t>sla91987.srv.allianz</t>
  </si>
  <si>
    <t>slb22648.srv.allianz</t>
  </si>
  <si>
    <t>DNS</t>
  </si>
  <si>
    <t>slc12234.srv.allianz</t>
  </si>
  <si>
    <t>sla12681</t>
  </si>
  <si>
    <t>w2mg0aPilot_DigitalAgency_109of116</t>
  </si>
  <si>
    <t>sla12681.srv.allianz</t>
  </si>
  <si>
    <t>slb24841</t>
  </si>
  <si>
    <t>Helix_Test_Linux_001</t>
  </si>
  <si>
    <t>slb24841.srv.allianz</t>
  </si>
  <si>
    <t>sla82706.srv.allianz</t>
  </si>
  <si>
    <t>slc12719.srv.allianz</t>
  </si>
  <si>
    <t>w3azBank_nonProd_5of11</t>
  </si>
  <si>
    <t>sla13391.srv.allianz</t>
  </si>
  <si>
    <t>vm-gwc-test</t>
  </si>
  <si>
    <t>slc11283.azre3-t.gwc1.azure.aztec.cloud.allianz</t>
  </si>
  <si>
    <t>Mensilizzazione_PreProd_3of12</t>
  </si>
  <si>
    <t>sla14189.srv.allianz</t>
  </si>
  <si>
    <t>SecFT Lite Backend Node 1</t>
  </si>
  <si>
    <t>slc12682.fltrnsfr.we1.azure.aztec.cloud.allianz</t>
  </si>
  <si>
    <t>IC18011319_Firewall Operational Services Backup to TSM E1</t>
  </si>
  <si>
    <t>sla22178.srv.allianz</t>
  </si>
  <si>
    <t>slb22506.srv.allianz</t>
  </si>
  <si>
    <t>FMW Intranet S2</t>
  </si>
  <si>
    <t>sla94599.srv.allianz</t>
  </si>
  <si>
    <t>slc12420.fltrnsfr-we1.we1.azure.aztec.cloud.allianz</t>
  </si>
  <si>
    <t>slc13086.aztecse-backup.ec1.aws.aztec.cloud.allianz</t>
  </si>
  <si>
    <t>Kafka Connect RA ITMP</t>
  </si>
  <si>
    <t>slc12391.srv.allianz</t>
  </si>
  <si>
    <t>AZ-UK-Ext-Prod</t>
  </si>
  <si>
    <t>slb24916.srv.allianz</t>
  </si>
  <si>
    <t>SSO Proxy UAT..reverse requests from external request</t>
  </si>
  <si>
    <t>sla30187.srv.allianz</t>
  </si>
  <si>
    <t>slc10758</t>
  </si>
  <si>
    <t>;cdc.datacenter-services-requestmgmt@allianz.com;muhamed.shabeer@allianz.com;hds_backup_operation_eu@allianz.com;martin.berger@allianz.com;linux.operations@allianz.com;</t>
  </si>
  <si>
    <t>slc10758.hcbackup.gwc1.azure.aztec.cloud.allianz</t>
  </si>
  <si>
    <t>Oracle HRD DB – Markus Staging / testing Clone Prod</t>
  </si>
  <si>
    <t>sla95630.srv.allianz</t>
  </si>
  <si>
    <t>Insbridge</t>
  </si>
  <si>
    <t>slc12803.srv.allianz</t>
  </si>
  <si>
    <t>Control-M AZCH (Prod-EM-Secondary)</t>
  </si>
  <si>
    <t>slb22270.srv.allianz</t>
  </si>
  <si>
    <t>SD_SIC2000 : Serveur SIEBEL + DB2</t>
  </si>
  <si>
    <t>sla82677.srv.allianz</t>
  </si>
  <si>
    <t>AML MT3</t>
  </si>
  <si>
    <t>slc11564.srv.allianz</t>
  </si>
  <si>
    <t>ITS_PIC : Serveur PIC - Confluence Recette</t>
  </si>
  <si>
    <t>sla80493.srv.allianz</t>
  </si>
  <si>
    <t>ACTS-Prod-BLT</t>
  </si>
  <si>
    <t>sla29623.srv.allianz</t>
  </si>
  <si>
    <t>MANAR_Int_Apache_4</t>
  </si>
  <si>
    <t>sla13442.srv.allianz</t>
  </si>
  <si>
    <t>w2mg4_BREPERAS3S07_Virtual_RHEL7_2_Test2</t>
  </si>
  <si>
    <t>sla18305.srv.allianz</t>
  </si>
  <si>
    <t>MQ Series PROD1</t>
  </si>
  <si>
    <t>slb23963.srv.allianz</t>
  </si>
  <si>
    <t>J2SE systest</t>
  </si>
  <si>
    <t>slb21760.srv.allianz</t>
  </si>
  <si>
    <t>slb25059.srv.allianz</t>
  </si>
  <si>
    <t>InfoSphere Information Service</t>
  </si>
  <si>
    <t>sla81156.srv.allianz</t>
  </si>
  <si>
    <t xml:space="preserve">Commvault_Implementation </t>
  </si>
  <si>
    <t>slc12422.srv.allianz</t>
  </si>
  <si>
    <t>sla11159</t>
  </si>
  <si>
    <t>REI_from_brenagaslc02</t>
  </si>
  <si>
    <t>sla11159.srv.allianz</t>
  </si>
  <si>
    <t>;agcs-infra-cmdb@allianz.com;tamas.wrbanszky@allianz.com;joel.kim@agcs.allianz.com;</t>
  </si>
  <si>
    <t>slc11537.srv.allianz</t>
  </si>
  <si>
    <t>slb25357.srv.allianz</t>
  </si>
  <si>
    <t>slc11412.srv.allianz</t>
  </si>
  <si>
    <t>AzPIH ODI 2</t>
  </si>
  <si>
    <t>slb21603.srv.allianz</t>
  </si>
  <si>
    <t>sla78800.srv.allianz</t>
  </si>
  <si>
    <t>slc10866.cldfcntst-test.ew3.aws.aztec.cloud.allianz</t>
  </si>
  <si>
    <t>slc11094.srv.allianz</t>
  </si>
  <si>
    <t>ITS_LDAP : Serveur LDAP</t>
  </si>
  <si>
    <t>sla86642.srv.allianz</t>
  </si>
  <si>
    <t>sla82660.srv.allianz</t>
  </si>
  <si>
    <t>DEM0006726_EFT_HA High Availability  test_3</t>
  </si>
  <si>
    <t>sla26966.srv.allianz</t>
  </si>
  <si>
    <t>oneMarketing-Apache-Int-SI-e2</t>
  </si>
  <si>
    <t>slb25209.srv.allianz</t>
  </si>
  <si>
    <t>MANAR - Prod - Jasper-1</t>
  </si>
  <si>
    <t>sla13912.srv.allianz</t>
  </si>
  <si>
    <t>sla90543.srv.allianz</t>
  </si>
  <si>
    <t>ZOL_PROD_Websphere_Cluster</t>
  </si>
  <si>
    <t>sla14963.srv.allianz</t>
  </si>
  <si>
    <t>GPAM Dev PSMP</t>
  </si>
  <si>
    <t>slb24008.srv.allianz</t>
  </si>
  <si>
    <t>FileNet P8</t>
  </si>
  <si>
    <t>sla80269.srv.allianz</t>
  </si>
  <si>
    <t>;helmut.kraft_l1@allianz.de;helmut.kraft_l1@allianz.de;ACAS-AREG-CR-GP@ALLIANZ.DE;rosalia.sokolov@allianz.com;</t>
  </si>
  <si>
    <t>Sugarcrm</t>
  </si>
  <si>
    <t>slb24482</t>
  </si>
  <si>
    <t>SAS SIT</t>
  </si>
  <si>
    <t>slb24482.srv.allianz</t>
  </si>
  <si>
    <t>IC21000076_Direct Intranet env</t>
  </si>
  <si>
    <t>sla30503.srv.allianz</t>
  </si>
  <si>
    <t>IC22000833_DMZ zone for test environment for external connection_2</t>
  </si>
  <si>
    <t>sla32060.srv.allianz</t>
  </si>
  <si>
    <t>MANAR-Talend-UAT</t>
  </si>
  <si>
    <t>slb26184.srv.allianz</t>
  </si>
  <si>
    <t>slc13090.aztecse-backup.ec1.aws.aztec.cloud.allianz</t>
  </si>
  <si>
    <t>ATP Kubernetes Gateway</t>
  </si>
  <si>
    <t>slc12835.atp-d.we1.azure.aztec.cloud.allianz</t>
  </si>
  <si>
    <t>slc10160</t>
  </si>
  <si>
    <t>;cdc.datacenter-services-requestmgmt@allianz.com;muhamed.shabeer@allianz.com;hds_backup_operation_eu@allianz.com;martin.berger@allianz.com;</t>
  </si>
  <si>
    <t>AZFRAMA8</t>
  </si>
  <si>
    <t>slc10160.hcbackup1.we1.azure.aztec.cloud.allianz</t>
  </si>
  <si>
    <t>ITS_MONGODB : MONGO DB PROD E1 (DRP)</t>
  </si>
  <si>
    <t>sla92918.srv.allianz</t>
  </si>
  <si>
    <t>Global data Archival</t>
  </si>
  <si>
    <t>slc11756.gaeudev.we1.azure.aztec.cloud.allianz</t>
  </si>
  <si>
    <t>sla30951</t>
  </si>
  <si>
    <t>IC21000598_Prod_New Front end Server Order 5</t>
  </si>
  <si>
    <t>sla30951.srv.allianz</t>
  </si>
  <si>
    <t>Pricing; Oracle Exadata PRD</t>
  </si>
  <si>
    <t>slb22731.srv.allianz</t>
  </si>
  <si>
    <t>AML_SAI_PROD_ RTDE_BATCH</t>
  </si>
  <si>
    <t>slc12581.aml-symphony-prod-p.we1.azure.aztec.cloud.allianz</t>
  </si>
  <si>
    <t>AZ-UK-Ext-TLAB</t>
  </si>
  <si>
    <t>slb24911.srv.allianz</t>
  </si>
  <si>
    <t>GD FORGEROCK</t>
  </si>
  <si>
    <t>slb24392.srv.allianz</t>
  </si>
  <si>
    <t>sla29530.srv.allianz</t>
  </si>
  <si>
    <t>GSSS Int</t>
  </si>
  <si>
    <t>sla80698.srv.allianz</t>
  </si>
  <si>
    <t>qs84098.agf.fr</t>
  </si>
  <si>
    <t>Mensilizzazione_PreProd_2of2_REI</t>
  </si>
  <si>
    <t>sla17251.srv.allianz</t>
  </si>
  <si>
    <t>SHARED DEV - eDirectory EAEVMETA</t>
  </si>
  <si>
    <t>slc11642.ata-shr-prod.ec1.aws.aztec.cloud.allianz</t>
  </si>
  <si>
    <t>FMW Internet SIT DMZ</t>
  </si>
  <si>
    <t>sla95135.srv.allianz</t>
  </si>
  <si>
    <t>AP-EU Pe-prod server</t>
  </si>
  <si>
    <t>sla91975.srv.allianz</t>
  </si>
  <si>
    <t>IRO Sitecontroller1 E1 Lin</t>
  </si>
  <si>
    <t>sla81270.srv.allianz</t>
  </si>
  <si>
    <t>sla81110.srv.allianz</t>
  </si>
  <si>
    <t>IC19012466_ALOA_DEV_1</t>
  </si>
  <si>
    <t>sla27355.srv.allianz</t>
  </si>
  <si>
    <t>slc12814</t>
  </si>
  <si>
    <t>Scheduler</t>
  </si>
  <si>
    <t>slc12814.mf-it-pre-pa-xxv9p-k2scndzbhjz.ew3.aws.aztec.cloud.allianz</t>
  </si>
  <si>
    <t>MQ</t>
  </si>
  <si>
    <t>sla94135.srv.allianz</t>
  </si>
  <si>
    <t>slc11841.srv.allianz</t>
  </si>
  <si>
    <t>GRIPS PROD</t>
  </si>
  <si>
    <t>slb23983.srv.allianz</t>
  </si>
  <si>
    <t>icinga</t>
  </si>
  <si>
    <t>sla95222.srv.allianz</t>
  </si>
  <si>
    <t>ITS_WAS_VTOM</t>
  </si>
  <si>
    <t>slb26465.srv.allianz</t>
  </si>
  <si>
    <t>slc12812.srv.allianz</t>
  </si>
  <si>
    <t>MANAR - Prod - Talend-1</t>
  </si>
  <si>
    <t>sla13877.srv.allianz</t>
  </si>
  <si>
    <t>MRPx Admin System</t>
  </si>
  <si>
    <t>sla78819.srv.allianz</t>
  </si>
  <si>
    <t>EDR API and Scripting  server</t>
  </si>
  <si>
    <t>slb21934.srv.allianz</t>
  </si>
  <si>
    <t>NSSR0005315_IBMI reporting - LPAR2RRD/STORE2RRD server</t>
  </si>
  <si>
    <t>sla21690.srv.allianz</t>
  </si>
  <si>
    <t>OpenLDAP</t>
  </si>
  <si>
    <t>slc12333.srv.allianz</t>
  </si>
  <si>
    <t>;secure-filetransfer-lite@allianz.com; FILETRANSFER@ALLIANZ.DE;adam.ziemianski@kyndryl.com; jacklin.;secure-filetransfer-lite@allianz.com; FILETRANSFER@ALLIANZ.DE;adam.ziemianski@kyndryl.com; jacklin.handall@kyndryl.com;thomassubin.philip@allianz.com;</t>
  </si>
  <si>
    <t>sftlite uat jumphost</t>
  </si>
  <si>
    <t>slc11216.srv.allianz</t>
  </si>
  <si>
    <t>slb26602</t>
  </si>
  <si>
    <t>;middleware.operations@allianz.com;nuttasak.wangskarn@allianz.com;</t>
  </si>
  <si>
    <t>test</t>
  </si>
  <si>
    <t>slb26602.srv.allianz</t>
  </si>
  <si>
    <t>slb21538.srv.allianz</t>
  </si>
  <si>
    <t>SODA</t>
  </si>
  <si>
    <t>slb26752.srv.allianz</t>
  </si>
  <si>
    <t>Digital_Interaction_php_dedicated_4of4_REI</t>
  </si>
  <si>
    <t>sla21875.srv.allianz</t>
  </si>
  <si>
    <t>sla86869.srv.allianz</t>
  </si>
  <si>
    <t>sla29470</t>
  </si>
  <si>
    <t>DEM0011833_INT</t>
  </si>
  <si>
    <t>sla29470.srv.allianz</t>
  </si>
  <si>
    <t>slb24516.srv.allianz</t>
  </si>
  <si>
    <t>Kafka Connect3 PROD</t>
  </si>
  <si>
    <t>slc11731.srv.allianz</t>
  </si>
  <si>
    <t>slc11783.srv.allianz</t>
  </si>
  <si>
    <t>slc11411.srv.allianz</t>
  </si>
  <si>
    <t>slb25872.srv.allianz</t>
  </si>
  <si>
    <t>slc12856.mf-it-avi-pa-27kmb-j6yfgpimdqb.ew3.aws.aztec.cloud.allianz</t>
  </si>
  <si>
    <t>ForgeRock</t>
  </si>
  <si>
    <t>sla94760.srv.allianz</t>
  </si>
  <si>
    <t>MQ Series SIT2</t>
  </si>
  <si>
    <t>slb23919.srv.allianz</t>
  </si>
  <si>
    <t>sla80543.srv.allianz</t>
  </si>
  <si>
    <t>sla24751</t>
  </si>
  <si>
    <t>sla24751.srv.allianz</t>
  </si>
  <si>
    <t>JBoss EAP Prod AT Host</t>
  </si>
  <si>
    <t>sla96283.srv.allianz</t>
  </si>
  <si>
    <t>Oracle HRD DB – Referenz Staging / testing Clone Prod</t>
  </si>
  <si>
    <t>sla95655.srv.allianz</t>
  </si>
  <si>
    <t>slc10846</t>
  </si>
  <si>
    <t>;makler360@allianz.de;extern.glagla_martin1@allianz.de;cdc.datacenter-services-requestmgmt@allianz.com;</t>
  </si>
  <si>
    <t>MVC-Dataloader_dev</t>
  </si>
  <si>
    <t>slc10846.makler-360-d.gwc1.azure.aztec.cloud.allianz</t>
  </si>
  <si>
    <t>AZ-UK-Int-SI</t>
  </si>
  <si>
    <t>slb24867.srv.allianz</t>
  </si>
  <si>
    <t>GSSS AIS Test 1</t>
  </si>
  <si>
    <t>slb24775.srv.allianz</t>
  </si>
  <si>
    <t>BA_DET+_HU</t>
  </si>
  <si>
    <t>slb25497.srv.allianz</t>
  </si>
  <si>
    <t>sla81292.srv.allianz</t>
  </si>
  <si>
    <t>slc11848.srv.allianz</t>
  </si>
  <si>
    <t>AZD-Apache-int-prod-e1</t>
  </si>
  <si>
    <t>slb25379.srv.allianz</t>
  </si>
  <si>
    <t>Mensilizzazione_Prod_11of12</t>
  </si>
  <si>
    <t>sla14197.srv.allianz</t>
  </si>
  <si>
    <t>AZ-Morocco-Apache-ext-SI-e2</t>
  </si>
  <si>
    <t>slb25233.srv.allianz</t>
  </si>
  <si>
    <t>Mensilizzazione_PreProd_6of12</t>
  </si>
  <si>
    <t>sla14192.srv.allianz</t>
  </si>
  <si>
    <t>sla31978</t>
  </si>
  <si>
    <t>IC22000584_Direct Portal 3</t>
  </si>
  <si>
    <t>sla31978.srv.allianz</t>
  </si>
  <si>
    <t>hcapache-int-prod-e2</t>
  </si>
  <si>
    <t>slb25309.srv.allianz</t>
  </si>
  <si>
    <t>Netapp UnifiedManager</t>
  </si>
  <si>
    <t>sla91450.srv.allianz</t>
  </si>
  <si>
    <t>slb25050.srv.allianz</t>
  </si>
  <si>
    <t>CSS AGCS P</t>
  </si>
  <si>
    <t>sla80798.srv.allianz</t>
  </si>
  <si>
    <t>qs83965.agf.fr</t>
  </si>
  <si>
    <t>sla87018.srv.allianz</t>
  </si>
  <si>
    <t>MQ Series SIT1</t>
  </si>
  <si>
    <t>slb23918.srv.allianz</t>
  </si>
  <si>
    <t>slb25182.srv.allianz</t>
  </si>
  <si>
    <t>Open Office for TIA</t>
  </si>
  <si>
    <t>slb22736.srv.allianz</t>
  </si>
  <si>
    <t>slc12838.cloudfcn_dr-prod.ec1.aws.aztec.cloud.allianz</t>
  </si>
  <si>
    <t>Keyfigures SIT</t>
  </si>
  <si>
    <t>slb23941.srv.allianz</t>
  </si>
  <si>
    <t>sla94327.srv.allianz</t>
  </si>
  <si>
    <t>DEM0004676_DB_MONITORING_PROD</t>
  </si>
  <si>
    <t>sla25363.srv.allianz</t>
  </si>
  <si>
    <t>Fiv dev load balancer</t>
  </si>
  <si>
    <t>slb23696.srv.allianz</t>
  </si>
  <si>
    <t>MANAR - Prod - Apache 3</t>
  </si>
  <si>
    <t>sla13914.srv.allianz</t>
  </si>
  <si>
    <t>sla81100</t>
  </si>
  <si>
    <t>AML AZD Prod Udm Wlf</t>
  </si>
  <si>
    <t>sla81100.srv.allianz</t>
  </si>
  <si>
    <t>internal API gateway  PROD</t>
  </si>
  <si>
    <t>sla30049.srv.allianz</t>
  </si>
  <si>
    <t>ahs-hcapache-ext-prod-e1</t>
  </si>
  <si>
    <t>slb25770.srv.allianz</t>
  </si>
  <si>
    <t>sla81196.srv.allianz</t>
  </si>
  <si>
    <t>qs84113.agf.fr</t>
  </si>
  <si>
    <t>qs84114.agf.fr</t>
  </si>
  <si>
    <t>ITS_AD : server for kerberos administration</t>
  </si>
  <si>
    <t>sla92415.srv.allianz</t>
  </si>
  <si>
    <t>AIP_Test_Controller_Ins1</t>
  </si>
  <si>
    <t>slc10948.reddog.microsoft.com</t>
  </si>
  <si>
    <t>Shared_WAS7_BE-W1_Digital_Interaction_5o</t>
  </si>
  <si>
    <t>sla20977.srv.allianz</t>
  </si>
  <si>
    <t>slc12352</t>
  </si>
  <si>
    <t>slc12352.mf-it-prod-pa-jmcnb-kmhroapg27c.ew3.aws.aztec.cloud.allianz</t>
  </si>
  <si>
    <t>AVM Data Management Server - All purpose</t>
  </si>
  <si>
    <t>slc11229.srv.allianz</t>
  </si>
  <si>
    <t>IBM License Metric Tool</t>
  </si>
  <si>
    <t>slc12948.srv.allianz</t>
  </si>
  <si>
    <t>AML AIS Prod 3</t>
  </si>
  <si>
    <t>slb26617.srv.allianz</t>
  </si>
  <si>
    <t>Filenet CSS</t>
  </si>
  <si>
    <t>sla89502.srv.allianz</t>
  </si>
  <si>
    <t>Proxy_Server_LTB_TSM change_for_sla23914</t>
  </si>
  <si>
    <t>slb25669.srv.allianz</t>
  </si>
  <si>
    <t>sla80877.srv.allianz</t>
  </si>
  <si>
    <t>Kafka ksql1 PROD</t>
  </si>
  <si>
    <t>slc11734.srv.allianz</t>
  </si>
  <si>
    <t>slb25475.srv.allianz</t>
  </si>
  <si>
    <t>slc11650.ata-shr-prod.ec1.aws.aztec.cloud.allianz</t>
  </si>
  <si>
    <t>slc12825</t>
  </si>
  <si>
    <t>slc12825.mf-it-pre-fr-h8pjw-ds2dcxpryyo.ec1.aws.aztec.cloud.allianz</t>
  </si>
  <si>
    <t>REI_from_brenagaslc01</t>
  </si>
  <si>
    <t>sla11158.srv.allianz</t>
  </si>
  <si>
    <t>ITS_INFORMATICA : To host MDM Application</t>
  </si>
  <si>
    <t>slb20602.srv.allianz</t>
  </si>
  <si>
    <t>;dbaas.pgsql.operations@allianz.com;abirami.palaniappan@allianz.com;</t>
  </si>
  <si>
    <t>dbaas-jump-host-dr</t>
  </si>
  <si>
    <t>slc11739.srv.allianz</t>
  </si>
  <si>
    <t>w2_PlanB_BREBDABSLS72_Virtual_RHEL7_2_De</t>
  </si>
  <si>
    <t>sla18257.srv.allianz</t>
  </si>
  <si>
    <t>slb24600.srv.allianz</t>
  </si>
  <si>
    <t>sla15282</t>
  </si>
  <si>
    <t>w2mg2_DigitalAgency_14of33</t>
  </si>
  <si>
    <t>sla15282.srv.allianz</t>
  </si>
  <si>
    <t>Automic_Jetty_03</t>
  </si>
  <si>
    <t>slc12061.srv.allianz</t>
  </si>
  <si>
    <t>Jboss Service</t>
  </si>
  <si>
    <t>sla86846.srv.allianz</t>
  </si>
  <si>
    <t>SmartPDF</t>
  </si>
  <si>
    <t>sla27280.srv.allianz</t>
  </si>
  <si>
    <t>sla80905.srv.allianz</t>
  </si>
  <si>
    <t>sla80904.srv.allianz</t>
  </si>
  <si>
    <t>test 2</t>
  </si>
  <si>
    <t>slb21583.srv.allianz</t>
  </si>
  <si>
    <t>Oasys-WA</t>
  </si>
  <si>
    <t>slb23091.srv.allianz</t>
  </si>
  <si>
    <t>SPURT</t>
  </si>
  <si>
    <t>slb24177.srv.allianz</t>
  </si>
  <si>
    <t>ITS_SPLUNK : Splunk Deployment Server</t>
  </si>
  <si>
    <t>sla89336.srv.allianz</t>
  </si>
  <si>
    <t>slc10776</t>
  </si>
  <si>
    <t>slc10776.hcbackup.gwc1.azure.aztec.cloud.allianz</t>
  </si>
  <si>
    <t>sla24620</t>
  </si>
  <si>
    <t>sla24620.srv.allianz</t>
  </si>
  <si>
    <t>AML AzD Actone</t>
  </si>
  <si>
    <t>slb26364.srv.allianz</t>
  </si>
  <si>
    <t>DB2 Connect</t>
  </si>
  <si>
    <t>sla96862.srv.allianz</t>
  </si>
  <si>
    <t>IOW (DMS; ZIMS; OMS; EKS)</t>
  </si>
  <si>
    <t>sla92417.srv.allianz</t>
  </si>
  <si>
    <t>sla80738.srv.allianz</t>
  </si>
  <si>
    <t>slc12364.srv.allianz</t>
  </si>
  <si>
    <t>sla89102.srv.allianz</t>
  </si>
  <si>
    <t>MicroStrategy</t>
  </si>
  <si>
    <t>sla86165.srv.allianz</t>
  </si>
  <si>
    <t>AML_MT3_WLF_PROD-STG_Environment</t>
  </si>
  <si>
    <t>slc11987.srv.allianz</t>
  </si>
  <si>
    <t>slb25575</t>
  </si>
  <si>
    <t>;dbaas.pgsql.operations@allianz.com;sachin.sudhakar-fate@allianz.com;</t>
  </si>
  <si>
    <t>testcro</t>
  </si>
  <si>
    <t>slb25575.srv.allianz</t>
  </si>
  <si>
    <t>Bank_Front_End_SOA_Server_15of16</t>
  </si>
  <si>
    <t>sla14656.srv.allianz</t>
  </si>
  <si>
    <t>sugarcrm-prod</t>
  </si>
  <si>
    <t>slc10674.sugarcrm.we1.azure.aztec.cloud.allianz</t>
  </si>
  <si>
    <t>Ansible Tower Execution Node01</t>
  </si>
  <si>
    <t>sla99222.srv.allianz</t>
  </si>
  <si>
    <t>sla15497</t>
  </si>
  <si>
    <t>IWS_IWS_SERVICE_AGA_BE_13of22</t>
  </si>
  <si>
    <t>sla15497.srv.allianz</t>
  </si>
  <si>
    <t>;gda-run-team@allianz.com;parikshit.roy@allianz.de;</t>
  </si>
  <si>
    <t>TAD-GDAS-ABS-DE-DB2</t>
  </si>
  <si>
    <t>slc10300.reddog.microsoft.com</t>
  </si>
  <si>
    <t>ACTS GUI UPLOAD PROD</t>
  </si>
  <si>
    <t>slb25540.srv.allianz</t>
  </si>
  <si>
    <t>slc11703.srv.allianz</t>
  </si>
  <si>
    <t>slc12840.cloudfcn_dr-prod.ec1.aws.aztec.cloud.allianz</t>
  </si>
  <si>
    <t>GD Forgerock</t>
  </si>
  <si>
    <t>slb23247.srv.allianz</t>
  </si>
  <si>
    <t>slc12288</t>
  </si>
  <si>
    <t>slc12288.srv.allianz</t>
  </si>
  <si>
    <t>slb21345.srv.allianz</t>
  </si>
  <si>
    <t>slc11851.srv.allianz</t>
  </si>
  <si>
    <t>Dynatrace ActiveGate</t>
  </si>
  <si>
    <t>sla80101.srv.allianz</t>
  </si>
  <si>
    <t>slb26533.srv.allianz</t>
  </si>
  <si>
    <t>agcs-apache-SI</t>
  </si>
  <si>
    <t>slb25216.srv.allianz</t>
  </si>
  <si>
    <t>AIP_Test_AutoHub</t>
  </si>
  <si>
    <t>slc10951.aip-portal-t.we1.azure.aztec.cloud.allianz</t>
  </si>
  <si>
    <t>ServiceNow BOOST - MID Server - Sandbox; Development; Integration</t>
  </si>
  <si>
    <t>slb21659.srv.allianz</t>
  </si>
  <si>
    <t>MEW EUR - Prod APP</t>
  </si>
  <si>
    <t>sla29292.srv.allianz</t>
  </si>
  <si>
    <t>Atlassian / Projektron PROD</t>
  </si>
  <si>
    <t>slb23924.srv.allianz</t>
  </si>
  <si>
    <t>Kafka Connect2 UAT</t>
  </si>
  <si>
    <t>slc11595.srv.allianz</t>
  </si>
  <si>
    <t>sla80202.srv.allianz</t>
  </si>
  <si>
    <t>GSSS Dev</t>
  </si>
  <si>
    <t>sla80699.srv.allianz</t>
  </si>
  <si>
    <t>sla81145.srv.allianz</t>
  </si>
  <si>
    <t>slb26436</t>
  </si>
  <si>
    <t>Sanjay Ambekar</t>
  </si>
  <si>
    <t>;christian.kaeser@allianz.de;sanjay.ambekar@allianz.com;</t>
  </si>
  <si>
    <t>IRO Test Server FQDN &amp;amp; IP Automation</t>
  </si>
  <si>
    <t>slb26436.srv.allianz</t>
  </si>
  <si>
    <t>sla98438.srv.allianz</t>
  </si>
  <si>
    <t>sla14964.srv.allianz</t>
  </si>
  <si>
    <t>FIv int web1</t>
  </si>
  <si>
    <t>slb23708.srv.allianz</t>
  </si>
  <si>
    <t>slc12330.srv.allianz</t>
  </si>
  <si>
    <t>sla24520</t>
  </si>
  <si>
    <t>DEM0003533_Crystal_INTEGRATION_4</t>
  </si>
  <si>
    <t>sla24520.srv.allianz</t>
  </si>
  <si>
    <t>sla99224.srv.allianz</t>
  </si>
  <si>
    <t>IBM App Connect Enterprise (Prod)</t>
  </si>
  <si>
    <t>sla26379.srv.allianz</t>
  </si>
  <si>
    <t>MANAR - Prod - Skye DB 1</t>
  </si>
  <si>
    <t>sla13836.srv.allianz</t>
  </si>
  <si>
    <t>Powercenter DEV</t>
  </si>
  <si>
    <t>slb23943.srv.allianz</t>
  </si>
  <si>
    <t>GRIPS DEV</t>
  </si>
  <si>
    <t>slb23981.srv.allianz</t>
  </si>
  <si>
    <t>slc12691.srv.allianz</t>
  </si>
  <si>
    <t>IBM App Connect Enterprise (Dev)</t>
  </si>
  <si>
    <t>sla25414.srv.allianz</t>
  </si>
  <si>
    <t>ECM-13</t>
  </si>
  <si>
    <t>slc12134.srv.allianz</t>
  </si>
  <si>
    <t>sla30947</t>
  </si>
  <si>
    <t>IC21000598_Prod_New Front end Server Order 2</t>
  </si>
  <si>
    <t>sla30947.srv.allianz</t>
  </si>
  <si>
    <t>sla12466</t>
  </si>
  <si>
    <t>w2mg0aPilot_DigitalAgency_74of116</t>
  </si>
  <si>
    <t>sla12466.srv.allianz</t>
  </si>
  <si>
    <t>slb24086.srv.allianz</t>
  </si>
  <si>
    <t>sla21139</t>
  </si>
  <si>
    <t>Dedicated_eLearning_Digital_Interaction_24of42_REI</t>
  </si>
  <si>
    <t>sla21139.srv.allianz</t>
  </si>
  <si>
    <t>BREELSASLS01_1of8</t>
  </si>
  <si>
    <t>sla15667.srv.allianz</t>
  </si>
  <si>
    <t>J2SE PROD</t>
  </si>
  <si>
    <t>slb22605.srv.allianz</t>
  </si>
  <si>
    <t>MANAR-MySQL-SIT</t>
  </si>
  <si>
    <t>slb25788.srv.allianz</t>
  </si>
  <si>
    <t>sla30948</t>
  </si>
  <si>
    <t>IC21000598_Prod_New Front end Server Order 8</t>
  </si>
  <si>
    <t>sla30948.srv.allianz</t>
  </si>
  <si>
    <t>slc11454.srv.allianz</t>
  </si>
  <si>
    <t>sla24595</t>
  </si>
  <si>
    <t>DEM0003533_Crystal_PROD_4</t>
  </si>
  <si>
    <t>sla24595.srv.allianz</t>
  </si>
  <si>
    <t>sla97119.srv.allianz</t>
  </si>
  <si>
    <t>Autobahn</t>
  </si>
  <si>
    <t>sla87816.srv.allianz</t>
  </si>
  <si>
    <t>ahs-hcapache-int-prod-e1</t>
  </si>
  <si>
    <t>slb25772.srv.allianz</t>
  </si>
  <si>
    <t>slc11844.srv.allianz</t>
  </si>
  <si>
    <t>Shared_jBoss_BE-J1_Digital_Interaction_3</t>
  </si>
  <si>
    <t>sla20975.srv.allianz</t>
  </si>
  <si>
    <t>slb25535</t>
  </si>
  <si>
    <t>slb25535.srv.allianz</t>
  </si>
  <si>
    <t>MANAR - Prod - Tomcat 1</t>
  </si>
  <si>
    <t>sla13827.srv.allianz</t>
  </si>
  <si>
    <t>pabs</t>
  </si>
  <si>
    <t>slb25803.srv.allianz</t>
  </si>
  <si>
    <t>sla22517.srv.allianz</t>
  </si>
  <si>
    <t>qs83731.agf.fr</t>
  </si>
  <si>
    <t>slc13078.aztecse-backup.ew3.aws.aztec.cloud.allianz</t>
  </si>
  <si>
    <t>slb23830</t>
  </si>
  <si>
    <t>oneMarketing-campaign</t>
  </si>
  <si>
    <t>slb23830.srv.allianz</t>
  </si>
  <si>
    <t>sla88027.srv.allianz</t>
  </si>
  <si>
    <t>HADR cluster of HC Db2 Team - DO NOT DELETE</t>
  </si>
  <si>
    <t>slb23479.srv.allianz</t>
  </si>
  <si>
    <t>jboss</t>
  </si>
  <si>
    <t>sla80541.srv.allianz</t>
  </si>
  <si>
    <t>FONL_SALE_DB2_PROD</t>
  </si>
  <si>
    <t>slb26382.srv.allianz</t>
  </si>
  <si>
    <t>AML_AZD-DevOps_STG-UAT</t>
  </si>
  <si>
    <t>slc12760.aml-azd-stg-uat-p.gwc1.azure.aztec.cloud.allianz</t>
  </si>
  <si>
    <t>ITOPS PROD - Sentinel SIEM Audit</t>
  </si>
  <si>
    <t>slc11885.ata-shr-prod.ec1.aws.aztec.cloud.allianz</t>
  </si>
  <si>
    <t>slb26693.srv.allianz</t>
  </si>
  <si>
    <t>sla96861.srv.allianz</t>
  </si>
  <si>
    <t>ABSi - FTH PROD</t>
  </si>
  <si>
    <t>slb24311.srv.allianz</t>
  </si>
  <si>
    <t>sla89104.srv.allianz</t>
  </si>
  <si>
    <t>slc11747.srv.allianz</t>
  </si>
  <si>
    <t>LTS_BITBUCKET : serveur d'application pour la Production</t>
  </si>
  <si>
    <t>qs83746.agf.fr</t>
  </si>
  <si>
    <t>slc12566.cloudfcn_dr-prod.ec1.aws.aztec.cloud.allianz</t>
  </si>
  <si>
    <t>hcapache-int-dev-e1</t>
  </si>
  <si>
    <t>slb24794.srv.allianz</t>
  </si>
  <si>
    <t>LTS_BITBUCKET : serveur d'application pour la recette</t>
  </si>
  <si>
    <t>qs83745.agf.fr</t>
  </si>
  <si>
    <t>AML_SAI_PREPROD_WLM_BATCH_2</t>
  </si>
  <si>
    <t>slc12162.srv.allianz</t>
  </si>
  <si>
    <t>CSS AGCS DEV</t>
  </si>
  <si>
    <t>sla80259.srv.allianz</t>
  </si>
  <si>
    <t>IC17011865_Sandbox AP FileNet</t>
  </si>
  <si>
    <t>sla20434.srv.allianz</t>
  </si>
  <si>
    <t>;cdc.datacenter-services-requestmgmt@allianz.com;Giorgio.Conti@allianz.it;AMOS_ITA_Access_Gateway@allianz.it;stefano.iori@allianz.it;</t>
  </si>
  <si>
    <t>NAM-DA-AG-preprod4</t>
  </si>
  <si>
    <t>slc11483.srv.allianz</t>
  </si>
  <si>
    <t>Microstrategy</t>
  </si>
  <si>
    <t>sla86171.srv.allianz</t>
  </si>
  <si>
    <t>slb25476.srv.allianz</t>
  </si>
  <si>
    <t>AzPIH TH&amp;amp;AllFin PRD 2</t>
  </si>
  <si>
    <t>slb21602.srv.allianz</t>
  </si>
  <si>
    <t>Identity Governance</t>
  </si>
  <si>
    <t>sla22625.srv.allianz</t>
  </si>
  <si>
    <t>slc12218.srv.allianz</t>
  </si>
  <si>
    <t xml:space="preserve">App2-poc </t>
  </si>
  <si>
    <t>slb22561.srv.allianz</t>
  </si>
  <si>
    <t>slb23651.srv.allianz</t>
  </si>
  <si>
    <t>AGNCOLLABAUTOMATION</t>
  </si>
  <si>
    <t>slb25614.srv.allianz</t>
  </si>
  <si>
    <t>sla25729</t>
  </si>
  <si>
    <t>IC19011493Crystal_PROD_6</t>
  </si>
  <si>
    <t>sla25729.srv.allianz</t>
  </si>
  <si>
    <t>sla86128.srv.allianz</t>
  </si>
  <si>
    <t>Actuate SIT</t>
  </si>
  <si>
    <t>slb25742.srv.allianz</t>
  </si>
  <si>
    <t>MGMT_agency-network</t>
  </si>
  <si>
    <t>sla80345.srv.allianz</t>
  </si>
  <si>
    <t>Aws lift &amp;amp; shift</t>
  </si>
  <si>
    <t>sla78823.srv.allianz</t>
  </si>
  <si>
    <t>;AMOS_ITA_Access_Gateway@allianz.it;stefano.iori@allianz.it;cdc.datacenter-services-requestmgmt@allianz.com;</t>
  </si>
  <si>
    <t>slc11251.srv.allianz</t>
  </si>
  <si>
    <t xml:space="preserve">AMS BMC POC France </t>
  </si>
  <si>
    <t>slb22527.srv.allianz</t>
  </si>
  <si>
    <t>SugarCRM TEST</t>
  </si>
  <si>
    <t>RTGov-Elasticsearch NON-Prod</t>
  </si>
  <si>
    <t>sla99202.srv.allianz</t>
  </si>
  <si>
    <t>AzPIH LegExtPres 2</t>
  </si>
  <si>
    <t>slb21751.srv.allianz</t>
  </si>
  <si>
    <t>IC19012677_FN-SI_Content-Search-Services</t>
  </si>
  <si>
    <t>sla27656.srv.allianz</t>
  </si>
  <si>
    <t>WAF automation server</t>
  </si>
  <si>
    <t>sla81954.srv.allianz</t>
  </si>
  <si>
    <t>sla80869.srv.allianz</t>
  </si>
  <si>
    <t>AIP_Prod_Execution_Node01</t>
  </si>
  <si>
    <t>slb20028.srv.allianz</t>
  </si>
  <si>
    <t>slb25326.srv.allianz</t>
  </si>
  <si>
    <t>qs83730.agf.fr</t>
  </si>
  <si>
    <t>GSSS AIS Int</t>
  </si>
  <si>
    <t>sla80696.srv.allianz</t>
  </si>
  <si>
    <t>Data Governance</t>
  </si>
  <si>
    <t>sla22491.srv.allianz</t>
  </si>
  <si>
    <t>AzPIH J2EE Int Test3</t>
  </si>
  <si>
    <t>slb23190.srv.allianz</t>
  </si>
  <si>
    <t>FlinkJob1</t>
  </si>
  <si>
    <t>slc12310.srv.allianz</t>
  </si>
  <si>
    <t>sla98984</t>
  </si>
  <si>
    <t>sla98984.srv.allianz</t>
  </si>
  <si>
    <t>Cognos PROD2</t>
  </si>
  <si>
    <t>slb23969.srv.allianz</t>
  </si>
  <si>
    <t>sla86124.srv.allianz</t>
  </si>
  <si>
    <t>Rochade_T</t>
  </si>
  <si>
    <t>slb21405.srv.allianz</t>
  </si>
  <si>
    <t>rePlat_from_BREPPMAS2S01_2of7</t>
  </si>
  <si>
    <t>sla11229.srv.allianz</t>
  </si>
  <si>
    <t>sla92658.srv.allianz</t>
  </si>
  <si>
    <t>Powercenter PROD</t>
  </si>
  <si>
    <t>slb23964.srv.allianz</t>
  </si>
  <si>
    <t>ITS_APACHE : Serveur Apache</t>
  </si>
  <si>
    <t>sla80907.srv.allianz</t>
  </si>
  <si>
    <t>sla80800.srv.allianz</t>
  </si>
  <si>
    <t>Kafka Proxy UAT</t>
  </si>
  <si>
    <t>slc11608.srv.allianz</t>
  </si>
  <si>
    <t>ZOL - Prod - Oracle 1</t>
  </si>
  <si>
    <t>sla13987.srv.allianz</t>
  </si>
  <si>
    <t xml:space="preserve">Aedak B2C </t>
  </si>
  <si>
    <t>sla93830.srv.allianz</t>
  </si>
  <si>
    <t>;LINUX-OPS@allianz.at;Bernd.Wagensonner@allianz.at;</t>
  </si>
  <si>
    <t>SHARED PROD - IDM Tools</t>
  </si>
  <si>
    <t>slc11628.srv.allianz</t>
  </si>
  <si>
    <t>sla24527</t>
  </si>
  <si>
    <t>DEM0003533_Crystal_PROD_5</t>
  </si>
  <si>
    <t>sla24527.srv.allianz</t>
  </si>
  <si>
    <t>sla26580.srv.allianz</t>
  </si>
  <si>
    <t>Kafka ksql2</t>
  </si>
  <si>
    <t>slc11334.srv.allianz</t>
  </si>
  <si>
    <t>slc12852.srv.allianz</t>
  </si>
  <si>
    <t>slb25208.srv.allianz</t>
  </si>
  <si>
    <t>slc11093.srv.allianz</t>
  </si>
  <si>
    <t>MANAR - Prod - Apache 4</t>
  </si>
  <si>
    <t>sla13916.srv.allianz</t>
  </si>
  <si>
    <t>CRLM</t>
  </si>
  <si>
    <t>sla87044.srv.allianz</t>
  </si>
  <si>
    <t>ibmkkmproddb</t>
  </si>
  <si>
    <t>slb24950.srv.allianz</t>
  </si>
  <si>
    <t>sla24519</t>
  </si>
  <si>
    <t>DEM0003533_Crystal_INTEGRATION_3</t>
  </si>
  <si>
    <t>sla24519.srv.allianz</t>
  </si>
  <si>
    <t>migration_of_CMO_server_lmucrc756_BS_OID_apa_3_5of8_REI</t>
  </si>
  <si>
    <t>sla20799.srv.allianz</t>
  </si>
  <si>
    <t>sla32016</t>
  </si>
  <si>
    <t>;drteam@kyndryl.com;Bartosz.Wewiora@kyndryl.com;</t>
  </si>
  <si>
    <t>DR_Capability_Tests_2022_EDR2</t>
  </si>
  <si>
    <t>sla32016.srv.allianz</t>
  </si>
  <si>
    <t xml:space="preserve">Ansible Workserver </t>
  </si>
  <si>
    <t>slb25534.srv.allianz</t>
  </si>
  <si>
    <t>;backup-eu-mgmt@allianz.de;martin.berger@allianz.com;</t>
  </si>
  <si>
    <t>Test Backup Server Frankfurt SMA Netz Backup</t>
  </si>
  <si>
    <t>slb26636.srv.allianz</t>
  </si>
  <si>
    <t>Splunk Forwarder</t>
  </si>
  <si>
    <t>sla97538.srv.allianz</t>
  </si>
  <si>
    <t>sla95915.srv.allianz</t>
  </si>
  <si>
    <t>qs83733.agf.fr</t>
  </si>
  <si>
    <t>SHARED PROD - eDirectory ALLIANZPORTAL</t>
  </si>
  <si>
    <t>slc11652.ata-shr-prod.ec1.aws.aztec.cloud.allianz</t>
  </si>
  <si>
    <t>oneMarketing-Apache-Int-prod-e1</t>
  </si>
  <si>
    <t>slb25329.srv.allianz</t>
  </si>
  <si>
    <t>dms</t>
  </si>
  <si>
    <t>slc12749.srv.allianz</t>
  </si>
  <si>
    <t>slb26406</t>
  </si>
  <si>
    <t>slb26406.srv.allianz</t>
  </si>
  <si>
    <t>sla99930.srv.allianz</t>
  </si>
  <si>
    <t>MicroStrategy PaaS shared platform</t>
  </si>
  <si>
    <t>sla85988.srv.allianz</t>
  </si>
  <si>
    <t>sla94329.srv.allianz</t>
  </si>
  <si>
    <t>slb24868.srv.allianz</t>
  </si>
  <si>
    <t>sla97540.srv.allianz</t>
  </si>
  <si>
    <t>sla32167.srv.allianz</t>
  </si>
  <si>
    <t>qs83708.agf.fr</t>
  </si>
  <si>
    <t>sla80473.srv.allianz</t>
  </si>
  <si>
    <t>sla92469.srv.allianz</t>
  </si>
  <si>
    <t>IBM App Connect Enterprise (TestLab)</t>
  </si>
  <si>
    <t>sla26147.srv.allianz</t>
  </si>
  <si>
    <t>secfile-datau-batch-paris</t>
  </si>
  <si>
    <t>slc11377.srv.allianz</t>
  </si>
  <si>
    <t>sla81181.srv.allianz</t>
  </si>
  <si>
    <t>PKI-Apache-Int-prod-e1</t>
  </si>
  <si>
    <t>slb25761.srv.allianz</t>
  </si>
  <si>
    <t>qs84116.agf.fr</t>
  </si>
  <si>
    <t>slc12783.srv.allianz</t>
  </si>
  <si>
    <t>NEXT FrontEnd</t>
  </si>
  <si>
    <t>sla19314.srv.allianz</t>
  </si>
  <si>
    <t>slc11847.srv.allianz</t>
  </si>
  <si>
    <t>slb25576.srv.allianz</t>
  </si>
  <si>
    <t>slb25055.srv.allianz</t>
  </si>
  <si>
    <t>slb25380.srv.allianz</t>
  </si>
  <si>
    <t>Bank_Back_End_SOA_Server_7of16</t>
  </si>
  <si>
    <t>sla14996.srv.allianz</t>
  </si>
  <si>
    <t>Arco Intelligenzia Collectiva Application Servers BE</t>
  </si>
  <si>
    <t>sla14649.srv.allianz</t>
  </si>
  <si>
    <t>Codebeamer non-prod / CBDB010091</t>
  </si>
  <si>
    <t>sla96726.srv.allianz</t>
  </si>
  <si>
    <t>hcapache-int-prod-e1</t>
  </si>
  <si>
    <t>slb25300.srv.allianz</t>
  </si>
  <si>
    <t>slb25577.srv.allianz</t>
  </si>
  <si>
    <t>slc12844.cloudfcn_dr-prod.ec1.aws.aztec.cloud.allianz</t>
  </si>
  <si>
    <t>slc11091.srv.allianz</t>
  </si>
  <si>
    <t>Remedy  DEV</t>
  </si>
  <si>
    <t>slb23906.srv.allianz</t>
  </si>
  <si>
    <t>SHARED PROD - eDirectory ALLIANZPORTAL DR</t>
  </si>
  <si>
    <t>slc12958.ata-shr-dr-prod.ew3.aws.aztec.cloud.allianz</t>
  </si>
  <si>
    <t>sla12469</t>
  </si>
  <si>
    <t>w2mg0aPilot_DigitalAgency_77of116</t>
  </si>
  <si>
    <t>sla12469.srv.allianz</t>
  </si>
  <si>
    <t>AML MT2 WLX Prod</t>
  </si>
  <si>
    <t>slc11701.srv.allianz</t>
  </si>
  <si>
    <t>sla12470</t>
  </si>
  <si>
    <t>w2mg0aPilot_DigitalAgency_78of116</t>
  </si>
  <si>
    <t>sla12470.srv.allianz</t>
  </si>
  <si>
    <t>Perimeter Server 2(UAT) SecFT Lite</t>
  </si>
  <si>
    <t>slc12462.fltrnsfr-we1.we1.azure.aztec.cloud.allianz</t>
  </si>
  <si>
    <t>Flink_03</t>
  </si>
  <si>
    <t>slc12439.srv.allianz</t>
  </si>
  <si>
    <t>sla98436.srv.allianz</t>
  </si>
  <si>
    <t>INFORMATICA 1</t>
  </si>
  <si>
    <t>sla90943.srv.allianz</t>
  </si>
  <si>
    <t>WAS Filenet Dev- Speciality</t>
  </si>
  <si>
    <t>slb26519.srv.allianz</t>
  </si>
  <si>
    <t>sla93878.srv.allianz</t>
  </si>
  <si>
    <t>BS_LINE_26of33_w2mg2_DigitalAgency</t>
  </si>
  <si>
    <t>sla15214.srv.allianz</t>
  </si>
  <si>
    <t>BS_LINE_28of33_w2mg2_DigitalAgency</t>
  </si>
  <si>
    <t>sla15217.srv.allianz</t>
  </si>
  <si>
    <t>BS_LINE_33of33_w2mg2_DigitalAgency</t>
  </si>
  <si>
    <t>sla15223.srv.allianz</t>
  </si>
  <si>
    <t>slb26843</t>
  </si>
  <si>
    <t>[deployment Test] CMDB OE gxee585</t>
  </si>
  <si>
    <t>slb26843.srv.allianz</t>
  </si>
  <si>
    <t>sla95919.srv.allianz</t>
  </si>
  <si>
    <t>marokko</t>
  </si>
  <si>
    <t>sla15576.srv.allianz</t>
  </si>
  <si>
    <t>qs84117.agf.fr</t>
  </si>
  <si>
    <t>sla81109.srv.allianz</t>
  </si>
  <si>
    <t>IC17011643_NSSR0004777_TOMCAT Next R1 FrontEnd PreProduction node 1</t>
  </si>
  <si>
    <t>sla19284.srv.allianz</t>
  </si>
  <si>
    <t>IC17011643_NSSR0004777_TOMCAT Next R1 FrontEnd PreProduction node 2</t>
  </si>
  <si>
    <t>sla19285.srv.allianz</t>
  </si>
  <si>
    <t>IC17011643_NSSR0004777_TOMCAT Next R1 BackEnd PreProduction node 1</t>
  </si>
  <si>
    <t>sla19286.srv.allianz</t>
  </si>
  <si>
    <t>sla80483.srv.allianz</t>
  </si>
  <si>
    <t>IC21000791_AIMS Suche Prod 1</t>
  </si>
  <si>
    <t>sla30780.srv.allianz</t>
  </si>
  <si>
    <t>sla81611.srv.allianz</t>
  </si>
  <si>
    <t>sla20828</t>
  </si>
  <si>
    <t>migration_of_CMO_server_lmucr866_BS_OID_ocsp_p_1_3of6_REI</t>
  </si>
  <si>
    <t>sla20828.srv.allianz</t>
  </si>
  <si>
    <t>Microstrategy shared mobile server</t>
  </si>
  <si>
    <t>slb23187.srv.allianz</t>
  </si>
  <si>
    <t>Jenkins</t>
  </si>
  <si>
    <t>API SIT1</t>
  </si>
  <si>
    <t>slb23879.srv.allianz</t>
  </si>
  <si>
    <t>;cdc.datacenter-services-requestmgmt@allianz.com;mirsad.rexhepi@allianz.com;GIS@allianz.com;AIN-ITOPS-L1DESK@allianz.com;</t>
  </si>
  <si>
    <t>agcsportalp</t>
  </si>
  <si>
    <t>slc11343.gisapps.we1.azure.aztec.cloud.allianz</t>
  </si>
  <si>
    <t>slc11835.srv.allianz</t>
  </si>
  <si>
    <t>AZD ABS Migration Sach</t>
  </si>
  <si>
    <t>sla98273.srv.allianz</t>
  </si>
  <si>
    <t>slc12250.srv.allianz</t>
  </si>
  <si>
    <t>slc10878.cldfcntst-test.ew3.aws.aztec.cloud.allianz</t>
  </si>
  <si>
    <t>;giam-engineering@allianz.com;mischa.simon@allianz.de;</t>
  </si>
  <si>
    <t>Zabbix Server</t>
  </si>
  <si>
    <t>slc11452.giamcockpit.we1.azure.aztec.cloud.allianz</t>
  </si>
  <si>
    <t>MANAR-Apache-UAT</t>
  </si>
  <si>
    <t>slb26178.srv.allianz</t>
  </si>
  <si>
    <t>sla94716.srv.allianz</t>
  </si>
  <si>
    <t>slc12871</t>
  </si>
  <si>
    <t>slc12871.srv.allianz</t>
  </si>
  <si>
    <t>IC21000985_Migration of Toxic Apache 2</t>
  </si>
  <si>
    <t>sla31314.srv.allianz</t>
  </si>
  <si>
    <t>ITS_CM_ENTRP : GED DB2 DEV</t>
  </si>
  <si>
    <t>slb22290.srv.allianz</t>
  </si>
  <si>
    <t>slb24253.srv.allianz</t>
  </si>
  <si>
    <t>sla29538.srv.allianz</t>
  </si>
  <si>
    <t>sla99004</t>
  </si>
  <si>
    <t>sla99004.srv.allianz</t>
  </si>
  <si>
    <t>AIP test target server</t>
  </si>
  <si>
    <t>slb26463.srv.allianz</t>
  </si>
  <si>
    <t>;cdc.datacenter-services-requestmgmt@allianz.com;kankamol.jermplung@allianz.com;</t>
  </si>
  <si>
    <t>[deployment test] rhel8 e2 tc2</t>
  </si>
  <si>
    <t>slb26568.srv.allianz</t>
  </si>
  <si>
    <t>slc10814</t>
  </si>
  <si>
    <t>;cdc.datacenter-services-requestmgmt@allianz.com;muhamed.shabeer@allianz.com;</t>
  </si>
  <si>
    <t>slc10814.aztecse-backup.ec1.aws.aztec.cloud.allianz</t>
  </si>
  <si>
    <t>Nagios GL</t>
  </si>
  <si>
    <t>sla81162.srv.allianz</t>
  </si>
  <si>
    <t>sla99139.srv.allianz</t>
  </si>
  <si>
    <t>IC18011426_Identity_governace_applicatio</t>
  </si>
  <si>
    <t>sla22620.srv.allianz</t>
  </si>
  <si>
    <t>Control-M AZCH (Prod-Server-Secondary)</t>
  </si>
  <si>
    <t>slb22269.srv.allianz</t>
  </si>
  <si>
    <t>postgresprmutu</t>
  </si>
  <si>
    <t>slb24824.srv.allianz</t>
  </si>
  <si>
    <t>slc12065</t>
  </si>
  <si>
    <t>;cdc.datacenter-services-requestmgmt@allianz.com;siegbert.hill@allianz.com;IT-PERFCONSULT@ALLIANZ.COM;</t>
  </si>
  <si>
    <t>ITPC_Grafana</t>
  </si>
  <si>
    <t>slc12065.srv.allianz</t>
  </si>
  <si>
    <t>Ansible Target Server</t>
  </si>
  <si>
    <t>slb25643.srv.allianz</t>
  </si>
  <si>
    <t>sla82736.srv.allianz</t>
  </si>
  <si>
    <t>nagios_infrastructure</t>
  </si>
  <si>
    <t>slc12251.srv.allianz</t>
  </si>
  <si>
    <t>CHANGE MGMT</t>
  </si>
  <si>
    <t>sla26042.srv.allianz</t>
  </si>
  <si>
    <t>BIH Doc JMS Server</t>
  </si>
  <si>
    <t>slb22676.srv.allianz</t>
  </si>
  <si>
    <t>SHARED PROD - eDirectory AEVMETA DR</t>
  </si>
  <si>
    <t>slc12968.srv.allianz</t>
  </si>
  <si>
    <t>ITS_GREEN : Serveur AWX</t>
  </si>
  <si>
    <t>sla91460.srv.allianz</t>
  </si>
  <si>
    <t>FMW Intranet P1</t>
  </si>
  <si>
    <t>sla94596.srv.allianz</t>
  </si>
  <si>
    <t>slc13087.aztecse-backup.ec1.aws.aztec.cloud.allianz</t>
  </si>
  <si>
    <t>devops-testserver</t>
  </si>
  <si>
    <t>slb24869.srv.allianz</t>
  </si>
  <si>
    <t>Cognos DEV</t>
  </si>
  <si>
    <t>slb23899.srv.allianz</t>
  </si>
  <si>
    <t>IC20012263_AZTEC - Ordering three new Linux FMO VServers.RHEL6 &amp;amp;gt; RHEL7</t>
  </si>
  <si>
    <t>sla29453.srv.allianz</t>
  </si>
  <si>
    <t>Kafka Connect3</t>
  </si>
  <si>
    <t>slc11318.srv.allianz</t>
  </si>
  <si>
    <t>sla94321.srv.allianz</t>
  </si>
  <si>
    <t>ABS Sahara</t>
  </si>
  <si>
    <t>sla82720.srv.allianz</t>
  </si>
  <si>
    <t>slc10830</t>
  </si>
  <si>
    <t>Christian Schütze</t>
  </si>
  <si>
    <t>;extern.ewert_waldemar1@allianz.de;cdc.datacenter-services-requestmgmt@allianz.com;makler360@allianz.de;</t>
  </si>
  <si>
    <t>Makler-360-Dataloader_dev</t>
  </si>
  <si>
    <t>slc10830.makler-360-d.gwc1.azure.aztec.cloud.allianz</t>
  </si>
  <si>
    <t>;Divya.Lal@allianz.com;;servicedelivery-oracle@allianz.co.uk;;azukpatchingvulnerability@allianz.co.uk;;kenneth.fink@allianz.co.uk;configurationmanagement@allianz.co.uk;</t>
  </si>
  <si>
    <t>WebLogic 12c</t>
  </si>
  <si>
    <t>sla31101.srv.allianz</t>
  </si>
  <si>
    <t>SHARED TEST - Password Selfservice Portal</t>
  </si>
  <si>
    <t>sla98059.srv.allianz</t>
  </si>
  <si>
    <t>AIX Mail Gateway</t>
  </si>
  <si>
    <t>slb23161.srv.allianz</t>
  </si>
  <si>
    <t>AUK JBoss8 SYS</t>
  </si>
  <si>
    <t>slc12500.srv.allianz</t>
  </si>
  <si>
    <t>ITS_MDM</t>
  </si>
  <si>
    <t>slb21890.srv.allianz</t>
  </si>
  <si>
    <t>webexhdsdbfra</t>
  </si>
  <si>
    <t>slb25348.srv.allianz</t>
  </si>
  <si>
    <t>sla81694.srv.allianz</t>
  </si>
  <si>
    <t>Replatform_of_SW008419_1of2</t>
  </si>
  <si>
    <t>sla19523.srv.allianz</t>
  </si>
  <si>
    <t>IC21000076_Direct Portal 2</t>
  </si>
  <si>
    <t>sla30417.srv.allianz</t>
  </si>
  <si>
    <t>sla80879.srv.allianz</t>
  </si>
  <si>
    <t xml:space="preserve">ITS_DB2LINUX : shared  RECT db2 HC databases </t>
  </si>
  <si>
    <t>sla94702.srv.allianz</t>
  </si>
  <si>
    <t>Adobe QS Oracle Database on sla95617</t>
  </si>
  <si>
    <t>sla96992.srv.allianz</t>
  </si>
  <si>
    <t>IRO SiteController Lin EU Central 1</t>
  </si>
  <si>
    <t>slc11024.iro-service-prod.ec1.aws.aztec.cloud.allianz</t>
  </si>
  <si>
    <t>adeus-hcapache-prod-e1</t>
  </si>
  <si>
    <t>slb25503.srv.allianz</t>
  </si>
  <si>
    <t>slc11096.srv.allianz</t>
  </si>
  <si>
    <t>MANAR - Prod - Tomcat 2</t>
  </si>
  <si>
    <t>sla13828.srv.allianz</t>
  </si>
  <si>
    <t>sla31315.srv.allianz</t>
  </si>
  <si>
    <t>Alveo DEV</t>
  </si>
  <si>
    <t>slc12180.ids.fc1.azure.aztec.cloud.allianz</t>
  </si>
  <si>
    <t>IC21000791_AIMS Suche Prod 2</t>
  </si>
  <si>
    <t>sla30781.srv.allianz</t>
  </si>
  <si>
    <t>;helmut.kraft_l1@allianz.de;aromal.v@allianz.com;ACAS-AREG-CR-GP@ALLIANZ.DE;rosalia.sokolov@allianz.com;</t>
  </si>
  <si>
    <t>sugarcrm-testdb</t>
  </si>
  <si>
    <t>slc11736.srv.allianz</t>
  </si>
  <si>
    <t>AMUR</t>
  </si>
  <si>
    <t>sla81923.srv.allianz</t>
  </si>
  <si>
    <t>giam-hcapache-SI-e2</t>
  </si>
  <si>
    <t>slb25362.srv.allianz</t>
  </si>
  <si>
    <t>ITS_IIQ : serveur IdentityIQ SailPoint PRODBATCH02</t>
  </si>
  <si>
    <t>sla89947.srv.allianz</t>
  </si>
  <si>
    <t>JBoss EAP QS DE Domain und Host</t>
  </si>
  <si>
    <t>sla96452.srv.allianz</t>
  </si>
  <si>
    <t>qs84109.agf.fr</t>
  </si>
  <si>
    <t>AzPIH LegExtPres 1</t>
  </si>
  <si>
    <t>slb21750.srv.allianz</t>
  </si>
  <si>
    <t>tucgb</t>
  </si>
  <si>
    <t>slb24762.srv.allianz</t>
  </si>
  <si>
    <t>sla98779</t>
  </si>
  <si>
    <t>sla98779.srv.allianz</t>
  </si>
  <si>
    <t>AzPIH Allfinanz PrePRD</t>
  </si>
  <si>
    <t>slb23233.srv.allianz</t>
  </si>
  <si>
    <t>sla81152.srv.allianz</t>
  </si>
  <si>
    <t>GSSS_AIS_Test3</t>
  </si>
  <si>
    <t>slb25714.srv.allianz</t>
  </si>
  <si>
    <t>slc10757</t>
  </si>
  <si>
    <t>slc10757.hcbackup.gwc1.azure.aztec.cloud.allianz</t>
  </si>
  <si>
    <t>ITS_BETADOCX : Applicative. BetaDocX stocks AFP documents; for PDF conversion. Provide GUI to users.</t>
  </si>
  <si>
    <t>sla94191.srv.allianz</t>
  </si>
  <si>
    <t>FCPPOCLinux</t>
  </si>
  <si>
    <t>slc12475.srv.allianz</t>
  </si>
  <si>
    <t>WZ_EDS_ETL</t>
  </si>
  <si>
    <t>sla93615.srv.allianz</t>
  </si>
  <si>
    <t>ITS_PIC : Serveur PIC - XL Release</t>
  </si>
  <si>
    <t>sla80501.srv.allianz</t>
  </si>
  <si>
    <t>ABSi - FTH DEV-TEST</t>
  </si>
  <si>
    <t>slb24307.srv.allianz</t>
  </si>
  <si>
    <t>slc12083</t>
  </si>
  <si>
    <t>;s-cdo-data4you-admin@allianz.de;CHRISTOPH.BERNAU@ALLIANZ.DE;</t>
  </si>
  <si>
    <t>slc12083.srv.allianz</t>
  </si>
  <si>
    <t>Adobe Forms Server Production</t>
  </si>
  <si>
    <t>sla99478.srv.allianz</t>
  </si>
  <si>
    <t>Gianos4D</t>
  </si>
  <si>
    <t>slc12197.srv.allianz</t>
  </si>
  <si>
    <t>w1mg5_ItStandAlone_LinRatherApache_Production_4of6</t>
  </si>
  <si>
    <t>sla13481.srv.allianz</t>
  </si>
  <si>
    <t>HA Proxy for Mongo DB Application</t>
  </si>
  <si>
    <t>slc11526.agcs-tem-prod.ew3.aws.aztec.cloud.allianz</t>
  </si>
  <si>
    <t>JBoss EAP SCH DE Domain and Host Controler</t>
  </si>
  <si>
    <t>sla96432.srv.allianz</t>
  </si>
  <si>
    <t>gc container ci/cd</t>
  </si>
  <si>
    <t>slc11440.giamcockpit.we1.azure.aztec.cloud.allianz</t>
  </si>
  <si>
    <t>ICC4SAP</t>
  </si>
  <si>
    <t>sla80268.srv.allianz</t>
  </si>
  <si>
    <t>Oracle HRD DB – Schulung DE/AT Training Standalone no real customer data</t>
  </si>
  <si>
    <t>sla95632.srv.allianz</t>
  </si>
  <si>
    <t>IC19012494_CDC Service</t>
  </si>
  <si>
    <t>sla27376.srv.allianz</t>
  </si>
  <si>
    <t>sla80548.srv.allianz</t>
  </si>
  <si>
    <t>sla93619.srv.allianz</t>
  </si>
  <si>
    <t>giam-hcapache-prod-e1</t>
  </si>
  <si>
    <t>slb25465.srv.allianz</t>
  </si>
  <si>
    <t>Kafka Connect2 PROD</t>
  </si>
  <si>
    <t>slc11730.srv.allianz</t>
  </si>
  <si>
    <t>Testlab Server 2</t>
  </si>
  <si>
    <t>slc12943.srv.allianz</t>
  </si>
  <si>
    <t>Flink_05</t>
  </si>
  <si>
    <t>slc12445.srv.allianz</t>
  </si>
  <si>
    <t>Thales key management</t>
  </si>
  <si>
    <t>sla89236.srv.allianz</t>
  </si>
  <si>
    <t>ITS_CM_ENTRP VTOM MASTER SERVER</t>
  </si>
  <si>
    <t>slb23428.srv.allianz</t>
  </si>
  <si>
    <t>Jetty_Test_02</t>
  </si>
  <si>
    <t>slc12647.srv.allianz</t>
  </si>
  <si>
    <t>sla85989.srv.allianz</t>
  </si>
  <si>
    <t>slc12888.srv.allianz</t>
  </si>
  <si>
    <t>sla11160</t>
  </si>
  <si>
    <t>REI_from_brenagaslc03</t>
  </si>
  <si>
    <t>sla11160.srv.allianz</t>
  </si>
  <si>
    <t xml:space="preserve">AzPIH J2EE Int Test1 </t>
  </si>
  <si>
    <t>slb23192.srv.allianz</t>
  </si>
  <si>
    <t>Glanos SIT</t>
  </si>
  <si>
    <t>slb23917.srv.allianz</t>
  </si>
  <si>
    <t>slb25107.srv.allianz</t>
  </si>
  <si>
    <t>sla27264.srv.allianz</t>
  </si>
  <si>
    <t>Automation Server 002</t>
  </si>
  <si>
    <t>sla98798.srv.allianz</t>
  </si>
  <si>
    <t>slc12717</t>
  </si>
  <si>
    <t>DR Test 2024</t>
  </si>
  <si>
    <t>slc12717.dcs01int.we1.azure.aztec.cloud.allianz</t>
  </si>
  <si>
    <t>sla81238</t>
  </si>
  <si>
    <t>AML AZD Test Wlf</t>
  </si>
  <si>
    <t>sla81238.srv.allianz</t>
  </si>
  <si>
    <t>sla80908.srv.allianz</t>
  </si>
  <si>
    <t>opus_agl_non_prod</t>
  </si>
  <si>
    <t>slc12412.opeu1-101-vpc-llqnm-8jmnhpyffrv.ec1.aws.aztec.cloud.allianz</t>
  </si>
  <si>
    <t>OEMM PROD</t>
  </si>
  <si>
    <t>sla95160.srv.allianz</t>
  </si>
  <si>
    <t>Pricing; OracleExadata - Non prod</t>
  </si>
  <si>
    <t>slb22910.srv.allianz</t>
  </si>
  <si>
    <t>Orchestra - PROD DB (E1)</t>
  </si>
  <si>
    <t>sla80630.srv.allianz</t>
  </si>
  <si>
    <t>sla94445.srv.allianz</t>
  </si>
  <si>
    <t>sla81720.srv.allianz</t>
  </si>
  <si>
    <t>Kafka cli</t>
  </si>
  <si>
    <t>slc11331.srv.allianz</t>
  </si>
  <si>
    <t>slb24599.srv.allianz</t>
  </si>
  <si>
    <t>slb25204.srv.allianz</t>
  </si>
  <si>
    <t>SHARED TEST - eDirectory TTESTEXTERN</t>
  </si>
  <si>
    <t>sla86630.srv.allianz</t>
  </si>
  <si>
    <t>MANAR_Int_Skye_DB_1</t>
  </si>
  <si>
    <t>sla13431.srv.allianz</t>
  </si>
  <si>
    <t>Mensilizzazione_PreProd_7of12</t>
  </si>
  <si>
    <t>sla14193.srv.allianz</t>
  </si>
  <si>
    <t>sla21333.srv.allianz</t>
  </si>
  <si>
    <t>BIH PROD JMS Server</t>
  </si>
  <si>
    <t>slb22759.srv.allianz</t>
  </si>
  <si>
    <t>IC21000898_ASH_Linux server ordering - RFS968 - PARIS (Sterling File Gateway)</t>
  </si>
  <si>
    <t>sla31144.srv.allianz</t>
  </si>
  <si>
    <t>ITS_PIC : Serveur PIC</t>
  </si>
  <si>
    <t>sla80503.srv.allianz</t>
  </si>
  <si>
    <t>w2mg2_DigitalAgency_1of6</t>
  </si>
  <si>
    <t>sla16583.srv.allianz</t>
  </si>
  <si>
    <t>w2mg2_DigitalAgency_4of6</t>
  </si>
  <si>
    <t>sla17483.srv.allianz</t>
  </si>
  <si>
    <t>w2_PlanB_BREECMFELS81_Virtual_RHEL7_2_Development_12of29_REI</t>
  </si>
  <si>
    <t>sla18216.srv.allianz</t>
  </si>
  <si>
    <t>w2_PlanB_BREINTFELS01_Virtual_RHEL7_2_Development_18of29_REI</t>
  </si>
  <si>
    <t>sla18222.srv.allianz</t>
  </si>
  <si>
    <t>sla18618</t>
  </si>
  <si>
    <t>Sunny_Realm_Neve_Dev</t>
  </si>
  <si>
    <t>sla18618.srv.allianz</t>
  </si>
  <si>
    <t>Apparo</t>
  </si>
  <si>
    <t>slc12108.srv.allianz</t>
  </si>
  <si>
    <t>Continious Integration Manager (Jenkins)</t>
  </si>
  <si>
    <t>sla96997.srv.allianz</t>
  </si>
  <si>
    <t xml:space="preserve">Commvault </t>
  </si>
  <si>
    <t>slc10644.aztecse-backup.ec1.aws.aztec.cloud.allianz</t>
  </si>
  <si>
    <t>slc13017</t>
  </si>
  <si>
    <t>DB2 LUW Production Agi</t>
  </si>
  <si>
    <t>slc13017.mf-it-agi-pro-d58dz-k8gjat6jn4q.ew3.aws.aztec.cloud.allianz</t>
  </si>
  <si>
    <t>Jedi</t>
  </si>
  <si>
    <t>slb26454.srv.allianz</t>
  </si>
  <si>
    <t>slc12937</t>
  </si>
  <si>
    <t>DB2 LUW Production Allianz</t>
  </si>
  <si>
    <t>slc12937.mf-it-prod-pa-jmcnb-kmhroapg27c.ew3.aws.aztec.cloud.allianz</t>
  </si>
  <si>
    <t>AGL Filetransfer</t>
  </si>
  <si>
    <t>sla80394.srv.allianz</t>
  </si>
  <si>
    <t>Robotics Process Automation</t>
  </si>
  <si>
    <t>sla95567.srv.allianz</t>
  </si>
  <si>
    <t>sla96406.srv.allianz</t>
  </si>
  <si>
    <t>slc13022</t>
  </si>
  <si>
    <t>DB2 LUW Production Aviva</t>
  </si>
  <si>
    <t>slc13022.mf-it-aviv-pro-5bl9z-9g57ttma3lz.ew3.aws.aztec.cloud.allianz</t>
  </si>
  <si>
    <t>Anagrafe_DBMKT_Preprod_3of4</t>
  </si>
  <si>
    <t>sla16090.srv.allianz</t>
  </si>
  <si>
    <t>slb26557</t>
  </si>
  <si>
    <t>slb26557.srv.allianz</t>
  </si>
  <si>
    <t>sla32015</t>
  </si>
  <si>
    <t>sla32015.srv.allianz</t>
  </si>
  <si>
    <t>sla80855.srv.allianz</t>
  </si>
  <si>
    <t>HRT-Apache-ext-SI-e2</t>
  </si>
  <si>
    <t>slb25119.srv.allianz</t>
  </si>
  <si>
    <t>qs84110.agf.fr</t>
  </si>
  <si>
    <t>sla24611</t>
  </si>
  <si>
    <t>sla24611.srv.allianz</t>
  </si>
  <si>
    <t>sla81111.srv.allianz</t>
  </si>
  <si>
    <t>RH8 IBM Test Server</t>
  </si>
  <si>
    <t>sla85538.srv.allianz</t>
  </si>
  <si>
    <t>Filenet WAS</t>
  </si>
  <si>
    <t>sla89485.srv.allianz</t>
  </si>
  <si>
    <t>AML_SAI_PREPROD_Batch_ACQUISITION</t>
  </si>
  <si>
    <t>slc12156.srv.allianz</t>
  </si>
  <si>
    <t>slb26365.srv.allianz</t>
  </si>
  <si>
    <t>sla23868</t>
  </si>
  <si>
    <t>DEM0002150_GIANOS4D_PROD_BS_1</t>
  </si>
  <si>
    <t>sla23868.srv.allianz</t>
  </si>
  <si>
    <t>AIP_Test_Controller_Ins2</t>
  </si>
  <si>
    <t>slc10949.aip-portal-t.we1.azure.aztec.cloud.allianz</t>
  </si>
  <si>
    <t>IC17011643_NSSR0004777_REPORT ENGINE Next PROD - DR node 2</t>
  </si>
  <si>
    <t>sla19323.srv.allianz</t>
  </si>
  <si>
    <t>sla29540.srv.allianz</t>
  </si>
  <si>
    <t>sla85930.srv.allianz</t>
  </si>
  <si>
    <t>sla15574.srv.allianz</t>
  </si>
  <si>
    <t>IC19012643_SOAR - Demisto - PoC</t>
  </si>
  <si>
    <t>sla27574.srv.allianz</t>
  </si>
  <si>
    <t>sla85933.srv.allianz</t>
  </si>
  <si>
    <t>GC Zabbix Proxy E2</t>
  </si>
  <si>
    <t>sla81203.srv.allianz</t>
  </si>
  <si>
    <t>slb23248.srv.allianz</t>
  </si>
  <si>
    <t>slc12421.srv.allianz</t>
  </si>
  <si>
    <t>sla25739</t>
  </si>
  <si>
    <t>IC19011486_SYSLOG Server RHEL7.5 (E2)</t>
  </si>
  <si>
    <t>sla25739.srv.allianz</t>
  </si>
  <si>
    <t>w3azBank_nonProd_6of11</t>
  </si>
  <si>
    <t>sla13392.srv.allianz</t>
  </si>
  <si>
    <t>ITS_CM_ENTRP : Serveur GED RECF</t>
  </si>
  <si>
    <t>sla95572.srv.allianz</t>
  </si>
  <si>
    <t>qs84059.agf.fr</t>
  </si>
  <si>
    <t>AzPIH  J2EE Int 2</t>
  </si>
  <si>
    <t>slb21585.srv.allianz</t>
  </si>
  <si>
    <t>;sanoosh.kinattingalparambil@allianz.com;glomo_techsupport@allianz.com; glomosupport@allianz.com;glomo_techsupport@allianz.com; glomosupport@allianz.com;</t>
  </si>
  <si>
    <t>Global Mobility Production</t>
  </si>
  <si>
    <t>slc10910.glomo.we1.azure.aztec.cloud.allianz</t>
  </si>
  <si>
    <t>Replace_brebnkasls01_preprod_2of2</t>
  </si>
  <si>
    <t>sla12292.srv.allianz</t>
  </si>
  <si>
    <t>slc13067.mf-it-aviv-pro-5bl9z-9g57ttma3lz.ew3.aws.aztec.cloud.allianz</t>
  </si>
  <si>
    <t>Anagrafe_DBMKT_Dev_1of4</t>
  </si>
  <si>
    <t>sla16088.srv.allianz</t>
  </si>
  <si>
    <t>sla99009</t>
  </si>
  <si>
    <t>sla99009.srv.allianz</t>
  </si>
  <si>
    <t>GSSS_AIS_Test_1</t>
  </si>
  <si>
    <t>slb25707.srv.allianz</t>
  </si>
  <si>
    <t>AzPIH BPM Test2</t>
  </si>
  <si>
    <t>slb23197.srv.allianz</t>
  </si>
  <si>
    <t>sla23863</t>
  </si>
  <si>
    <t>DEM0002150_GIANOS4D_PREPROD_BS_1</t>
  </si>
  <si>
    <t>sla23863.srv.allianz</t>
  </si>
  <si>
    <t>azframa3.reddog.microsoft.com</t>
  </si>
  <si>
    <t>pfiv</t>
  </si>
  <si>
    <t>slb25524.srv.allianz</t>
  </si>
  <si>
    <t>slb23853.srv.allianz</t>
  </si>
  <si>
    <t>slb24506</t>
  </si>
  <si>
    <t>slb24506.srv.allianz</t>
  </si>
  <si>
    <t>AML MT2 Test wlf</t>
  </si>
  <si>
    <t>slc11267.srv.allianz</t>
  </si>
  <si>
    <t>sla86469.srv.allianz</t>
  </si>
  <si>
    <t>DB2 Data Management Console PRE</t>
  </si>
  <si>
    <t>slc13061.mf-it-pre-pa-xxv9p-k2scndzbhjz.ew3.aws.aztec.cloud.allianz</t>
  </si>
  <si>
    <t>slc12283.srv.allianz</t>
  </si>
  <si>
    <t>slc12820.srv.allianz</t>
  </si>
  <si>
    <t>sla82666.srv.allianz</t>
  </si>
  <si>
    <t>hcapache-jump-host-dev-e1</t>
  </si>
  <si>
    <t>slb24969.srv.allianz</t>
  </si>
  <si>
    <t>sla86871.srv.allianz</t>
  </si>
  <si>
    <t>slb24795.srv.allianz</t>
  </si>
  <si>
    <t>sla81180.srv.allianz</t>
  </si>
  <si>
    <t>Codebeamer Prod; PostgreSQL</t>
  </si>
  <si>
    <t>sla96999.srv.allianz</t>
  </si>
  <si>
    <t>IRO SiteController Lin EU-West3</t>
  </si>
  <si>
    <t>slc11026.iro-service-bckup-prod.ew3.aws.aztec.cloud.allianz</t>
  </si>
  <si>
    <t>slc11838.srv.allianz</t>
  </si>
  <si>
    <t>fiv int load balancer</t>
  </si>
  <si>
    <t>slb23706.srv.allianz</t>
  </si>
  <si>
    <t>AZ-Morocco-Apache-ext-prod-e2</t>
  </si>
  <si>
    <t>slb25418.srv.allianz</t>
  </si>
  <si>
    <t>AUK JBoss8 development</t>
  </si>
  <si>
    <t>slc12435.srv.allianz</t>
  </si>
  <si>
    <t>slc11355.srv.allianz</t>
  </si>
  <si>
    <t>slc13059.srv.allianz</t>
  </si>
  <si>
    <t>AML AIS Prod 4</t>
  </si>
  <si>
    <t>slb26613.srv.allianz</t>
  </si>
  <si>
    <t>GC Logging</t>
  </si>
  <si>
    <t>slc11450.giamcockpit.we1.azure.aztec.cloud.allianz</t>
  </si>
  <si>
    <t>PreProduction AGI DB2</t>
  </si>
  <si>
    <t>slc12884.mf-it-agi-pa-4j584-jq6qpcext6k.ew3.aws.aztec.cloud.allianz</t>
  </si>
  <si>
    <t>AZD-Apache-int-Dev-e1</t>
  </si>
  <si>
    <t>slb25184.srv.allianz</t>
  </si>
  <si>
    <t>slc11106.srv.allianz</t>
  </si>
  <si>
    <t>Mongo DB HA Proxy</t>
  </si>
  <si>
    <t>slc11521.srv.allianz</t>
  </si>
  <si>
    <t>slc12945.srv.allianz</t>
  </si>
  <si>
    <t>MQ Produktion</t>
  </si>
  <si>
    <t>sla99151.srv.allianz</t>
  </si>
  <si>
    <t>agcs-hcapache-geniusmis-prod-urls</t>
  </si>
  <si>
    <t>slb25999.srv.allianz</t>
  </si>
  <si>
    <t>Replace_brebnkasls00_test_1of2</t>
  </si>
  <si>
    <t>sla12291.srv.allianz</t>
  </si>
  <si>
    <t>SugarcRM-DBDev</t>
  </si>
  <si>
    <t>slc11578.reddog.microsoft.com</t>
  </si>
  <si>
    <t>slb23831.srv.allianz</t>
  </si>
  <si>
    <t>AZ-UK-Int-Prod</t>
  </si>
  <si>
    <t>slb24914.srv.allianz</t>
  </si>
  <si>
    <t>slc13092.mf-it-aviv-pro-5bl9z-9g57ttma3lz.ew3.aws.aztec.cloud.allianz</t>
  </si>
  <si>
    <t>Open Ldap DR</t>
  </si>
  <si>
    <t>slc12603.mf-it-prod-dr-2mbmb-gxsfjtzsb9k.ec1.aws.aztec.cloud.allianz</t>
  </si>
  <si>
    <t>AEM systest</t>
  </si>
  <si>
    <t>slb24737.srv.allianz</t>
  </si>
  <si>
    <t>sla80891.srv.allianz</t>
  </si>
  <si>
    <t>sla93616.srv.allianz</t>
  </si>
  <si>
    <t>IBM WebSphere Application Server V9.0.5.1 Multiplatform Multilingual</t>
  </si>
  <si>
    <t>sla80726.srv.allianz</t>
  </si>
  <si>
    <t>sla15577.srv.allianz</t>
  </si>
  <si>
    <t>slb25581.srv.allianz</t>
  </si>
  <si>
    <t>slc12598.mf-it-pr-s1-dr-m24zj-nf9udt2ktum.ec1.aws.aztec.cloud.allianz</t>
  </si>
  <si>
    <t>GAFS R server INT</t>
  </si>
  <si>
    <t>sla88620.srv.allianz</t>
  </si>
  <si>
    <t>AZUK JBoss 8 Sandbox</t>
  </si>
  <si>
    <t>slc11907.srv.allianz</t>
  </si>
  <si>
    <t>Palantir Dev</t>
  </si>
  <si>
    <t>slc12121.srv.allianz</t>
  </si>
  <si>
    <t>IC22000833_DMZ zone for test environment for external connection_1</t>
  </si>
  <si>
    <t>sla32061.srv.allianz</t>
  </si>
  <si>
    <t>qs83967.agf.fr</t>
  </si>
  <si>
    <t>sla80551.srv.allianz</t>
  </si>
  <si>
    <t>slc10654</t>
  </si>
  <si>
    <t xml:space="preserve">DB Backup Refresh PROD </t>
  </si>
  <si>
    <t>slc10654.agcs-tem-prod.ec1.aws.aztec.cloud.allianz</t>
  </si>
  <si>
    <t>slc13019</t>
  </si>
  <si>
    <t>DB2 LUW Production DR Agi</t>
  </si>
  <si>
    <t>slc13019.mf-it-agi-dr-lkjql-glwfx8ss8jc.ec1.aws.aztec.cloud.allianz</t>
  </si>
  <si>
    <t>slb24977.srv.allianz</t>
  </si>
  <si>
    <t>slb22650.srv.allianz</t>
  </si>
  <si>
    <t>To_replace_CMO+_server_BRECMIASLS02_1of1</t>
  </si>
  <si>
    <t>sla20531.srv.allianz</t>
  </si>
  <si>
    <t>sla80857.srv.allianz</t>
  </si>
  <si>
    <t>sla80860.srv.allianz</t>
  </si>
  <si>
    <t>Reference Data Management Service</t>
  </si>
  <si>
    <t>sla25767.srv.allianz</t>
  </si>
  <si>
    <t>Commcell</t>
  </si>
  <si>
    <t>slb24051.srv.allianz</t>
  </si>
  <si>
    <t>PKI-Apache-Ext-prod-e1</t>
  </si>
  <si>
    <t>slb25751.srv.allianz</t>
  </si>
  <si>
    <t>slc12120.srv.allianz</t>
  </si>
  <si>
    <t>ITS_OPSWAT : Management of OPSWAT keys and scan reports</t>
  </si>
  <si>
    <t>sla93596.srv.allianz</t>
  </si>
  <si>
    <t>slb24912.srv.allianz</t>
  </si>
  <si>
    <t>SecFT Lite Backend Node 2</t>
  </si>
  <si>
    <t>slc12419.fltrnsfr-we1.we1.azure.aztec.cloud.allianz</t>
  </si>
  <si>
    <t>slc12334.mf-it-prod-pa-jmcnb-kmhroapg27c.ew3.aws.aztec.cloud.allianz</t>
  </si>
  <si>
    <t>sla98640.srv.allianz</t>
  </si>
  <si>
    <t>sla80261.srv.allianz</t>
  </si>
  <si>
    <t>sla81273.srv.allianz</t>
  </si>
  <si>
    <t>DMND0014713_RAIS</t>
  </si>
  <si>
    <t>sla88229.srv.allianz</t>
  </si>
  <si>
    <t>sla22516.srv.allianz</t>
  </si>
  <si>
    <t>sla92659.srv.allianz</t>
  </si>
  <si>
    <t>sla93870.srv.allianz</t>
  </si>
  <si>
    <t>slc13018</t>
  </si>
  <si>
    <t>slc13018.mf-it-agi-pro-d58dz-k8gjat6jn4q.ew3.aws.aztec.cloud.allianz</t>
  </si>
  <si>
    <t>Sahara WA</t>
  </si>
  <si>
    <t>slb24613.srv.allianz</t>
  </si>
  <si>
    <t>AzCare OPUS Weblogic Server</t>
  </si>
  <si>
    <t>slc12340.srv.allianz</t>
  </si>
  <si>
    <t>slb26506.srv.allianz</t>
  </si>
  <si>
    <t>slc10876.cldfcntst-test.ew3.aws.aztec.cloud.allianz</t>
  </si>
  <si>
    <t>sla87820.srv.allianz</t>
  </si>
  <si>
    <t>docatare</t>
  </si>
  <si>
    <t>sla95806.srv.allianz</t>
  </si>
  <si>
    <t>slc11808.srv.allianz</t>
  </si>
  <si>
    <t>sla20992</t>
  </si>
  <si>
    <t>Shared_WAS7_FE-W3_Digital_Interaction_18of18_REI</t>
  </si>
  <si>
    <t>sla20992.srv.allianz</t>
  </si>
  <si>
    <t>AML_AZD-DevOps_STG</t>
  </si>
  <si>
    <t>slc12174.srv.allianz</t>
  </si>
  <si>
    <t>sla22351.srv.allianz</t>
  </si>
  <si>
    <t>IC20012423_E1 Siemplify App Server</t>
  </si>
  <si>
    <t>sla29782.srv.allianz</t>
  </si>
  <si>
    <t>giam-hcapache-dev-e1</t>
  </si>
  <si>
    <t>slb24978.srv.allianz</t>
  </si>
  <si>
    <t>Serena Dev</t>
  </si>
  <si>
    <t>sla95973.srv.allianz</t>
  </si>
  <si>
    <t>sla86760.srv.allianz</t>
  </si>
  <si>
    <t>slb25118.srv.allianz</t>
  </si>
  <si>
    <t>AML_SAI_ PROD _REAL_1</t>
  </si>
  <si>
    <t>slc12576.aml-symphony-prod-p.we1.azure.aztec.cloud.allianz</t>
  </si>
  <si>
    <t>slb24495.srv.allianz</t>
  </si>
  <si>
    <t>RKWS</t>
  </si>
  <si>
    <t>sla87252.srv.allianz</t>
  </si>
  <si>
    <t>JBoss EAP Prod AT Domain und Host</t>
  </si>
  <si>
    <t>sla96449.srv.allianz</t>
  </si>
  <si>
    <t>;francesco.pantisano@allianz.it;Francesco.Pantisano@allianz.it;AMOS_Incident_Italy_list@allianz.it;AMOS_ITA_LINUX@allianz.it;</t>
  </si>
  <si>
    <t>IT-TE-ESB-01</t>
  </si>
  <si>
    <t>slc10934.srv.allianz</t>
  </si>
  <si>
    <t>slc12400.srv.allianz</t>
  </si>
  <si>
    <t>Atlassian Internet PROD</t>
  </si>
  <si>
    <t>slb23955.srv.allianz</t>
  </si>
  <si>
    <t>ServiceNow BOOST - MID Server - Preproduction; Production</t>
  </si>
  <si>
    <t>slb21738.srv.allianz</t>
  </si>
  <si>
    <t>ITS_IIQ : serveur IdentityIQ SailPoint PRODBATCH01</t>
  </si>
  <si>
    <t>sla89945.srv.allianz</t>
  </si>
  <si>
    <t>IC20012796_Speeder - UAT App</t>
  </si>
  <si>
    <t>sla30282.srv.allianz</t>
  </si>
  <si>
    <t>IC17011643_NSSR0004777_REPORT ENGINE Next Test</t>
  </si>
  <si>
    <t>sla19283.srv.allianz</t>
  </si>
  <si>
    <t>AML AIS Prod 8</t>
  </si>
  <si>
    <t>slb26616.srv.allianz</t>
  </si>
  <si>
    <t>AML_SAI_DEV_IGS</t>
  </si>
  <si>
    <t>slc12011.aml-symphony-d.we1.azure.aztec.cloud.allianz</t>
  </si>
  <si>
    <t>sla80761.srv.allianz</t>
  </si>
  <si>
    <t>SecFT Lite DR Front end Node 2</t>
  </si>
  <si>
    <t>slc12684.fltrnsfr-prod.fc1.azure.aztec.cloud.allianz</t>
  </si>
  <si>
    <t>TIR PROD - eDirectory TIROLERVERS</t>
  </si>
  <si>
    <t>sla86687.srv.allianz</t>
  </si>
  <si>
    <t>SecFT Lite Front end Node 1</t>
  </si>
  <si>
    <t>slc12683.fltrnsfr.we1.azure.aztec.cloud.allianz</t>
  </si>
  <si>
    <t>slc12863.glob-opusccc-prod.ec1.aws.aztec.cloud.allianz</t>
  </si>
  <si>
    <t>slc12850</t>
  </si>
  <si>
    <t>slc12850.mf-it-avi-pa-27kmb-j6yfgpimdqb.ew3.aws.aztec.cloud.allianz</t>
  </si>
  <si>
    <t>slb24871.srv.allianz</t>
  </si>
  <si>
    <t>AZDMS_SI</t>
  </si>
  <si>
    <t>sla86990.srv.allianz</t>
  </si>
  <si>
    <t>slb26073.srv.allianz</t>
  </si>
  <si>
    <t>Dedicated_Batch_Digital_Interaction_1of1</t>
  </si>
  <si>
    <t>sla20973.srv.allianz</t>
  </si>
  <si>
    <t>sla98823</t>
  </si>
  <si>
    <t>sla98823.srv.allianz</t>
  </si>
  <si>
    <t>sla12465</t>
  </si>
  <si>
    <t>w2mg0aPilot_DigitalAgency_73of116</t>
  </si>
  <si>
    <t>sla12465.srv.allianz</t>
  </si>
  <si>
    <t>gc container ci/cd production</t>
  </si>
  <si>
    <t>slc11441.giamcockpit.we1.azure.aztec.cloud.allianz</t>
  </si>
  <si>
    <t>Control-M AZCH (Prod-DB-Primary)</t>
  </si>
  <si>
    <t>slb22268.srv.allianz</t>
  </si>
  <si>
    <t>sla80544.srv.allianz</t>
  </si>
  <si>
    <t>slc12031</t>
  </si>
  <si>
    <t>SecFT DR Lite Perimeter Server 2 Dev</t>
  </si>
  <si>
    <t>slc12031.srv.allianz</t>
  </si>
  <si>
    <t>slc12866</t>
  </si>
  <si>
    <t>MSTR TEST</t>
  </si>
  <si>
    <t>slc12866.bibdawc-test.ew3.aws.aztec.cloud.allianz</t>
  </si>
  <si>
    <t>ITS_DB2LINUX : DB2 HC PROD DATABASES</t>
  </si>
  <si>
    <t>sla92286.srv.allianz</t>
  </si>
  <si>
    <t>sla27215.srv.allianz</t>
  </si>
  <si>
    <t>Sunny_Realm_Neve_Dev_Test_1of1</t>
  </si>
  <si>
    <t>sla19059.srv.allianz</t>
  </si>
  <si>
    <t>slc12280.srv.allianz</t>
  </si>
  <si>
    <t>sla81163.srv.allianz</t>
  </si>
  <si>
    <t>informatica</t>
  </si>
  <si>
    <t>slc12018.srv.allianz</t>
  </si>
  <si>
    <t xml:space="preserve">zCACTI </t>
  </si>
  <si>
    <t>slb25735.srv.allianz</t>
  </si>
  <si>
    <t>slc13068.mf-it-aviv-pro-5bl9z-9g57ttma3lz.ew3.aws.aztec.cloud.allianz</t>
  </si>
  <si>
    <t>slb23860.srv.allianz</t>
  </si>
  <si>
    <t>DEM0005378_GRUPPO_IVA_TEST</t>
  </si>
  <si>
    <t>sla25990.srv.allianz</t>
  </si>
  <si>
    <t>AzPIH BPM Test4</t>
  </si>
  <si>
    <t>slb23198.srv.allianz</t>
  </si>
  <si>
    <t>IC21000076_Direct Digital services</t>
  </si>
  <si>
    <t>sla30502.srv.allianz</t>
  </si>
  <si>
    <t>slb25328.srv.allianz</t>
  </si>
  <si>
    <t>AGCS Cognos 11.2.2 PoC</t>
  </si>
  <si>
    <t>slc11143.srv.allianz</t>
  </si>
  <si>
    <t>sla80892.srv.allianz</t>
  </si>
  <si>
    <t>sla80325.srv.allianz</t>
  </si>
  <si>
    <t>slc12751.srv.allianz</t>
  </si>
  <si>
    <t>ITS_MONGODB : DB2 MongoDB server PI mutualisé</t>
  </si>
  <si>
    <t>sla81680.srv.allianz</t>
  </si>
  <si>
    <t xml:space="preserve">Global Data Archiving </t>
  </si>
  <si>
    <t>slc10365.gaeuuat.we1.azure.aztec.cloud.allianz</t>
  </si>
  <si>
    <t>sla31541.srv.allianz</t>
  </si>
  <si>
    <t>AZA PROD - Insurance Automation DB (AI-PILOT)</t>
  </si>
  <si>
    <t>slb23041.srv.allianz</t>
  </si>
  <si>
    <t>w2mg2_DigitalAgency_1of2</t>
  </si>
  <si>
    <t>sla15851.srv.allianz</t>
  </si>
  <si>
    <t>slb25173.srv.allianz</t>
  </si>
  <si>
    <t xml:space="preserve">ITS_OPENAM : server for openam developpement environement </t>
  </si>
  <si>
    <t>sla94209.srv.allianz</t>
  </si>
  <si>
    <t>AGCS_FN_SIT_HC</t>
  </si>
  <si>
    <t>sla85498.srv.allianz</t>
  </si>
  <si>
    <t>sla96704.srv.allianz</t>
  </si>
  <si>
    <t>GSSS_AIS_Test5</t>
  </si>
  <si>
    <t>slb25716.srv.allianz</t>
  </si>
  <si>
    <t>slc12114.srv.allianz</t>
  </si>
  <si>
    <t>slb25111.srv.allianz</t>
  </si>
  <si>
    <t>Oracle HRD DB – Fachtest Staging / testing Clone Prod</t>
  </si>
  <si>
    <t>sla95619.srv.allianz</t>
  </si>
  <si>
    <t>Open LDAP DR</t>
  </si>
  <si>
    <t>slc12599.mf-it-pr-s1-dr-m24zj-nf9udt2ktum.ec1.aws.aztec.cloud.allianz</t>
  </si>
  <si>
    <t>IC21000898_ASH_Linux server ordering - RFS968 - E2 (Sterling Secure proxy - 1)</t>
  </si>
  <si>
    <t>sla31153.srv.allianz</t>
  </si>
  <si>
    <t>MIDDLE OFFICE FE</t>
  </si>
  <si>
    <t>slb21505.srv.allianz</t>
  </si>
  <si>
    <t>slc10687.aztecse-backup.ew3.aws.aztec.cloud.allianz</t>
  </si>
  <si>
    <t>slb25878.srv.allianz</t>
  </si>
  <si>
    <t>IC19011929</t>
  </si>
  <si>
    <t>sla26362.srv.allianz</t>
  </si>
  <si>
    <t>INFORMATICA 4</t>
  </si>
  <si>
    <t>sla90960.srv.allianz</t>
  </si>
  <si>
    <t>Mensilizzazione_Prod_12of12</t>
  </si>
  <si>
    <t>sla14198.srv.allianz</t>
  </si>
  <si>
    <t>sla21023.srv.allianz</t>
  </si>
  <si>
    <t>sla94296.srv.allianz</t>
  </si>
  <si>
    <t>ITS_DB2LINUX : Passerelle DB2</t>
  </si>
  <si>
    <t>sla93465.srv.allianz</t>
  </si>
  <si>
    <t>sla86868.srv.allianz</t>
  </si>
  <si>
    <t>w2mg0aPilot\DigitalAgency_25of116</t>
  </si>
  <si>
    <t>sla12377.srv.allianz</t>
  </si>
  <si>
    <t>slc11839.srv.allianz</t>
  </si>
  <si>
    <t>Remedy SIT2</t>
  </si>
  <si>
    <t>slb23921.srv.allianz</t>
  </si>
  <si>
    <t>sla95469.srv.allianz</t>
  </si>
  <si>
    <t>sla24614</t>
  </si>
  <si>
    <t>sla24614.srv.allianz</t>
  </si>
  <si>
    <t>Flink_06</t>
  </si>
  <si>
    <t>slc12446.srv.allianz</t>
  </si>
  <si>
    <t>IRO Master E1 Passive</t>
  </si>
  <si>
    <t>sla81240.srv.allianz</t>
  </si>
  <si>
    <t>slb22646.srv.allianz</t>
  </si>
  <si>
    <t>slc13020</t>
  </si>
  <si>
    <t>DB2 LUW Production DR Aviva</t>
  </si>
  <si>
    <t>slc13020.mf-it-aviv-dr-f6stp-hcbdua4zut8.ec1.aws.aztec.cloud.allianz</t>
  </si>
  <si>
    <t>sla22626.srv.allianz</t>
  </si>
  <si>
    <t>AzPIH TH Test</t>
  </si>
  <si>
    <t>slb23234.srv.allianz</t>
  </si>
  <si>
    <t>sla80495.srv.allianz</t>
  </si>
  <si>
    <t>API DEV</t>
  </si>
  <si>
    <t>slb23877.srv.allianz</t>
  </si>
  <si>
    <t>STARiSweb DB</t>
  </si>
  <si>
    <t>sla97636.srv.allianz</t>
  </si>
  <si>
    <t>slc11941</t>
  </si>
  <si>
    <t>slc11941.srv.allianz</t>
  </si>
  <si>
    <t>GRIPS SIT</t>
  </si>
  <si>
    <t>slb23986.srv.allianz</t>
  </si>
  <si>
    <t>MicroFocus mysql</t>
  </si>
  <si>
    <t>slb24537.srv.allianz</t>
  </si>
  <si>
    <t>AZTECAT PROD - Nexus 3 server for ADW (Allianz Developer Workplace) service</t>
  </si>
  <si>
    <t>sla92793.srv.allianz</t>
  </si>
  <si>
    <t>slb25417.srv.allianz</t>
  </si>
  <si>
    <t>LDAP DR</t>
  </si>
  <si>
    <t>slc12854.mf-it-avi-fr-blt88-c24tuamrd35.ec1.aws.aztec.cloud.allianz</t>
  </si>
  <si>
    <t>AML_SAI_ PREPROD _REAL_1</t>
  </si>
  <si>
    <t>slc12167.srv.allianz</t>
  </si>
  <si>
    <t>AzPIH BPM Test3</t>
  </si>
  <si>
    <t>slb23200.srv.allianz</t>
  </si>
  <si>
    <t>ITOPS PROD - Terraform (TI)</t>
  </si>
  <si>
    <t>sla97128.srv.allianz</t>
  </si>
  <si>
    <t>sla80861.srv.allianz</t>
  </si>
  <si>
    <t>sla24618</t>
  </si>
  <si>
    <t>sla24618.srv.allianz</t>
  </si>
  <si>
    <t>sla82735.srv.allianz</t>
  </si>
  <si>
    <t>Dedicated_UbiMessaging_Digital_Interacti</t>
  </si>
  <si>
    <t>sla20983.srv.allianz</t>
  </si>
  <si>
    <t>FFM PROD</t>
  </si>
  <si>
    <t>slb23958.srv.allianz</t>
  </si>
  <si>
    <t>slc12848</t>
  </si>
  <si>
    <t>slc12848.mf-it-avi-pa-27kmb-j6yfgpimdqb.ew3.aws.aztec.cloud.allianz</t>
  </si>
  <si>
    <t>sla80156</t>
  </si>
  <si>
    <t>;a-ain-agn-collaboration@allianz.com;siddhartha.khaund@allianz.com;stefano.fabbri@allianz.de;APAC-CONFIGURATIONMANAGEMENT@allianz.com;</t>
  </si>
  <si>
    <t>WebEx</t>
  </si>
  <si>
    <t>sla80156.srv.allianz</t>
  </si>
  <si>
    <t>External Production API gateway</t>
  </si>
  <si>
    <t>sla30051.srv.allianz</t>
  </si>
  <si>
    <t>JBoss Service Toolchain</t>
  </si>
  <si>
    <t>sla86245.srv.allianz</t>
  </si>
  <si>
    <t>ITS_MONGODB : DB2  MongoDB server PROD mutualisé</t>
  </si>
  <si>
    <t>sla81762.srv.allianz</t>
  </si>
  <si>
    <t>Palantir UAT</t>
  </si>
  <si>
    <t>slc12122.srv.allianz</t>
  </si>
  <si>
    <t>SMTP gateway  for project ECI</t>
  </si>
  <si>
    <t>sla31791.srv.allianz</t>
  </si>
  <si>
    <t>ITS_PKI : ITS PKI - PRE PRODUCTION</t>
  </si>
  <si>
    <t>sla86874.srv.allianz</t>
  </si>
  <si>
    <t>sla15496</t>
  </si>
  <si>
    <t>IWS_IWS_SERVICE_AGA_BE_12of22</t>
  </si>
  <si>
    <t>sla15496.srv.allianz</t>
  </si>
  <si>
    <t>IC18012166_ISE-Backup-Node  !!Install 7.4 please + check attachement!!!</t>
  </si>
  <si>
    <t>sla25120.srv.allianz</t>
  </si>
  <si>
    <t>Kafka Connect4 RA</t>
  </si>
  <si>
    <t>slc11929.srv.allianz</t>
  </si>
  <si>
    <t>slb20123.srv.allianz</t>
  </si>
  <si>
    <t>Switchbprot</t>
  </si>
  <si>
    <t>sla93730.srv.allianz</t>
  </si>
  <si>
    <t>ITS_CM_ENTRP ICI APP SERVER</t>
  </si>
  <si>
    <t>slb23427.srv.allianz</t>
  </si>
  <si>
    <t>slb23643.srv.allianz</t>
  </si>
  <si>
    <t>dms idmc</t>
  </si>
  <si>
    <t>slc12731.srv.allianz</t>
  </si>
  <si>
    <t>sla99909.srv.allianz</t>
  </si>
  <si>
    <t>sla99103</t>
  </si>
  <si>
    <t>sla99103.srv.allianz</t>
  </si>
  <si>
    <t>slc11639.ata-shr-prod.ec1.aws.aztec.cloud.allianz</t>
  </si>
  <si>
    <t>NEXT BackEnd</t>
  </si>
  <si>
    <t>sla19317.srv.allianz</t>
  </si>
  <si>
    <t>w2_PlanB_BREPOCEALS01_Virtual_RHEL6_6Tes</t>
  </si>
  <si>
    <t>sla15212.srv.allianz</t>
  </si>
  <si>
    <t>GED DB2 RECF</t>
  </si>
  <si>
    <t>slb24154.srv.allianz</t>
  </si>
  <si>
    <t>hcapache-edr1</t>
  </si>
  <si>
    <t>slb24784.srv.allianz</t>
  </si>
  <si>
    <t>sla80102.srv.allianz</t>
  </si>
  <si>
    <t>ITS_PACKAGING_VTOM : tests d'integration de plan bath sous VTOM pour l'equipe CSI-IT/IPO</t>
  </si>
  <si>
    <t>qs83671.agf.fr</t>
  </si>
  <si>
    <t>IC20012108  External-SI-E2 x 4</t>
  </si>
  <si>
    <t>sla29214.srv.allianz</t>
  </si>
  <si>
    <t>SPAZIO_Gateway_2of2</t>
  </si>
  <si>
    <t>sla15150.srv.allianz</t>
  </si>
  <si>
    <t>sla28134</t>
  </si>
  <si>
    <t>Emergency VM provisioning_1</t>
  </si>
  <si>
    <t>sla28134.srv.allianz</t>
  </si>
  <si>
    <t xml:space="preserve">Kafka Connect PROD RA ITMP </t>
  </si>
  <si>
    <t>slc12659.srv.allianz</t>
  </si>
  <si>
    <t>crlm</t>
  </si>
  <si>
    <t>slb25108.srv.allianz</t>
  </si>
  <si>
    <t>w1mg5_ItStandAlone_LinRatherApache_Production_5of6</t>
  </si>
  <si>
    <t>sla13483.srv.allianz</t>
  </si>
  <si>
    <t>Atlassian Internet SIT</t>
  </si>
  <si>
    <t>slb23909.srv.allianz</t>
  </si>
  <si>
    <t>sla80500.srv.allianz</t>
  </si>
  <si>
    <t>Perimeter Server 1(UAT) SecFT Lite</t>
  </si>
  <si>
    <t>slc12463.fltrnsfr-we1.we1.azure.aztec.cloud.allianz</t>
  </si>
  <si>
    <t>ITS_CM_ENTRP : GED DB2 ICN RECT</t>
  </si>
  <si>
    <t>slb22294.srv.allianz</t>
  </si>
  <si>
    <t>IC20011879_E12ArcSight Linux Connector</t>
  </si>
  <si>
    <t>sla28980.srv.allianz</t>
  </si>
  <si>
    <t>AML MT2 Test Docker</t>
  </si>
  <si>
    <t>slc10840.amlmt2-t.fc1.azure.aztec.cloud.allianz</t>
  </si>
  <si>
    <t>slc12750.srv.allianz</t>
  </si>
  <si>
    <t>hcapache-ext-si-e1</t>
  </si>
  <si>
    <t>slb24960.srv.allianz</t>
  </si>
  <si>
    <t>slc10859</t>
  </si>
  <si>
    <t>MVC-Dataloader_prod</t>
  </si>
  <si>
    <t>slc10859.makler-360.gwc1.azure.aztec.cloud.allianz</t>
  </si>
  <si>
    <t>slb26535.srv.allianz</t>
  </si>
  <si>
    <t>ITS_OPENAM : Serveur OPENAM-INTERNET</t>
  </si>
  <si>
    <t>qs83894.agf.fr</t>
  </si>
  <si>
    <t>Oracle HRD DB - Ref. – AT Non-prod Clone Prod</t>
  </si>
  <si>
    <t>sla95634.srv.allianz</t>
  </si>
  <si>
    <t>slc12090</t>
  </si>
  <si>
    <t>AdobeCampaignClassic Development</t>
  </si>
  <si>
    <t>slc12090.srv.allianz</t>
  </si>
  <si>
    <t>oneMarketing campaign</t>
  </si>
  <si>
    <t>slb24180.srv.allianz</t>
  </si>
  <si>
    <t>IRO Site Controller Lin eu-central-1</t>
  </si>
  <si>
    <t>slc11021.iro-service-prod.ec1.aws.aztec.cloud.allianz</t>
  </si>
  <si>
    <t>slc13069.mf-it-agi-pro-d58dz-k8gjat6jn4q.ew3.aws.aztec.cloud.allianz</t>
  </si>
  <si>
    <t>SecFT Lite Front end Node 2</t>
  </si>
  <si>
    <t>slc12685.fltrnsfr.we1.azure.aztec.cloud.allianz</t>
  </si>
  <si>
    <t>sla98824</t>
  </si>
  <si>
    <t>sla98824.srv.allianz</t>
  </si>
  <si>
    <t>DMND0016850_ABS Migration Sach</t>
  </si>
  <si>
    <t>sla91418.srv.allianz</t>
  </si>
  <si>
    <t>Nagios SIT</t>
  </si>
  <si>
    <t>sla90802.srv.allianz</t>
  </si>
  <si>
    <t>CSS Filenet dev Speciality</t>
  </si>
  <si>
    <t>slb26520.srv.allianz</t>
  </si>
  <si>
    <t>slc12882</t>
  </si>
  <si>
    <t>slc12882.mf-it-agi-pa-4j584-jq6qpcext6k.ew3.aws.aztec.cloud.allianz</t>
  </si>
  <si>
    <t>Orchestra - SANDBOX APP (E1)</t>
  </si>
  <si>
    <t>sla80559.srv.allianz</t>
  </si>
  <si>
    <t>slc11840.srv.allianz</t>
  </si>
  <si>
    <t>sla81078</t>
  </si>
  <si>
    <t>AML AZD Prod Sam/Cdd</t>
  </si>
  <si>
    <t>sla81078.srv.allianz</t>
  </si>
  <si>
    <t>Automic_Jetty_04</t>
  </si>
  <si>
    <t>slc12094.srv.allianz</t>
  </si>
  <si>
    <t>sla92468.srv.allianz</t>
  </si>
  <si>
    <t>azframa2.hcbackup1.we1.azure.aztec.cloud.allianz</t>
  </si>
  <si>
    <t>slc13080.mf-it-aviv-dr-f6stp-hcbdua4zut8.ec1.aws.aztec.cloud.allianz</t>
  </si>
  <si>
    <t>sla19303.srv.allianz</t>
  </si>
  <si>
    <t>Flink_02</t>
  </si>
  <si>
    <t>slc12438.srv.allianz</t>
  </si>
  <si>
    <t>qs84094.agf.fr</t>
  </si>
  <si>
    <t>sla99226.srv.allianz</t>
  </si>
  <si>
    <t>JBoss EAP REF AT Domain and Host Controller</t>
  </si>
  <si>
    <t>sla96420.srv.allianz</t>
  </si>
  <si>
    <t>slc12692.srv.allianz</t>
  </si>
  <si>
    <t>slc12794</t>
  </si>
  <si>
    <t>slc12794.mf-it-prod-pa-jmcnb-kmhroapg27c.ew3.aws.aztec.cloud.allianz</t>
  </si>
  <si>
    <t>CloudTribe Monitoring Server</t>
  </si>
  <si>
    <t>sla24582.srv.allianz</t>
  </si>
  <si>
    <t>hcapache-int-dev-e2</t>
  </si>
  <si>
    <t>slb24800.srv.allianz</t>
  </si>
  <si>
    <t>FlinkTask3</t>
  </si>
  <si>
    <t>slc12307.agcs-tem-uat.ew3.aws.aztec.cloud.allianz</t>
  </si>
  <si>
    <t>sla82734.srv.allianz</t>
  </si>
  <si>
    <t>DEM0007405_JForm_TEST</t>
  </si>
  <si>
    <t>sla27210.srv.allianz</t>
  </si>
  <si>
    <t>Kafka</t>
  </si>
  <si>
    <t>slc11857.srv.allianz</t>
  </si>
  <si>
    <t>IOW (DMS; EKS)</t>
  </si>
  <si>
    <t>sla91806.srv.allianz</t>
  </si>
  <si>
    <t>Arco Intelligenzia Collectiva FE</t>
  </si>
  <si>
    <t>sla14655.srv.allianz</t>
  </si>
  <si>
    <t>slc11836.srv.allianz</t>
  </si>
  <si>
    <t>slc11357.srv.allianz</t>
  </si>
  <si>
    <t>vm-sics-gwc-int</t>
  </si>
  <si>
    <t>slc11306.azre2.gwc1.azure.aztec.cloud.allianz</t>
  </si>
  <si>
    <t>FNP8 AGCS DEV</t>
  </si>
  <si>
    <t>sla80258.srv.allianz</t>
  </si>
  <si>
    <t>w2mg0aPilot_DigitalAgency_60of116</t>
  </si>
  <si>
    <t>sla12438.srv.allianz</t>
  </si>
  <si>
    <t>slc12878.srv.allianz</t>
  </si>
  <si>
    <t>IBM App Connect Enterprise (Sys)</t>
  </si>
  <si>
    <t>sla25604.srv.allianz</t>
  </si>
  <si>
    <t>SSO Proxy Dev..reverse requests from external requests</t>
  </si>
  <si>
    <t>sla80707.srv.allianz</t>
  </si>
  <si>
    <t>Shared_TAP_FE-T1_Digital_Interaction_4of</t>
  </si>
  <si>
    <t>sla20976.srv.allianz</t>
  </si>
  <si>
    <t>SMART</t>
  </si>
  <si>
    <t>sla80367.srv.allianz</t>
  </si>
  <si>
    <t>sla94343.srv.allianz</t>
  </si>
  <si>
    <t>FNP8 AGCS UAT</t>
  </si>
  <si>
    <t>sla80471.srv.allianz</t>
  </si>
  <si>
    <t>slc12688.srv.allianz</t>
  </si>
  <si>
    <t>IRO Master E1</t>
  </si>
  <si>
    <t>sla81242.srv.allianz</t>
  </si>
  <si>
    <t>Orchestra - SANDBOX DB (E1)</t>
  </si>
  <si>
    <t>sla80560.srv.allianz</t>
  </si>
  <si>
    <t>slb24958.srv.allianz</t>
  </si>
  <si>
    <t>Oasys WA</t>
  </si>
  <si>
    <t>slb24616.srv.allianz</t>
  </si>
  <si>
    <t>sla80911.srv.allianz</t>
  </si>
  <si>
    <t>EV_Kolumbus DRG und VM_P</t>
  </si>
  <si>
    <t>sla94325.srv.allianz</t>
  </si>
  <si>
    <t>JOSE MARIA CAMPS BALLUS</t>
  </si>
  <si>
    <t>GenWizard Alert center and Notification DEV</t>
  </si>
  <si>
    <t>slb26148.srv.allianz</t>
  </si>
  <si>
    <t>IRO Sitecontroller Lin EU West 3</t>
  </si>
  <si>
    <t>slc11025.iro-service-bckup-prod.ew3.aws.aztec.cloud.allianz</t>
  </si>
  <si>
    <t>slc13073.aztecse-backup.ew3.aws.aztec.cloud.allianz</t>
  </si>
  <si>
    <t>AML MT2</t>
  </si>
  <si>
    <t>slc11619.srv.allianz</t>
  </si>
  <si>
    <t>Statistix-Prod</t>
  </si>
  <si>
    <t>sla98956.srv.allianz</t>
  </si>
  <si>
    <t>Application Connect Enterprise Service</t>
  </si>
  <si>
    <t>sla26148.srv.allianz</t>
  </si>
  <si>
    <t>RTGov-Elasticsearch Production</t>
  </si>
  <si>
    <t>slb23840.srv.allianz</t>
  </si>
  <si>
    <t>IBM Reference Data Management (Prod)</t>
  </si>
  <si>
    <t>sla25842.srv.allianz</t>
  </si>
  <si>
    <t>slb24612.srv.allianz</t>
  </si>
  <si>
    <t>sla81195.srv.allianz</t>
  </si>
  <si>
    <t>FlinkJob2</t>
  </si>
  <si>
    <t>slc12304.agcs-tem-uat.ew3.aws.aztec.cloud.allianz</t>
  </si>
  <si>
    <t>IC17011643_NSSR0004777_REPORT ENGINE Next PREPROD node 1</t>
  </si>
  <si>
    <t>sla19288.srv.allianz</t>
  </si>
  <si>
    <t>postgresrfmutu</t>
  </si>
  <si>
    <t>slb24879.srv.allianz</t>
  </si>
  <si>
    <t>slb23042.srv.allianz</t>
  </si>
  <si>
    <t>w3azBank_nonProd_4of11</t>
  </si>
  <si>
    <t>sla13389.srv.allianz</t>
  </si>
  <si>
    <t>slc12195.srv.allianz</t>
  </si>
  <si>
    <t>qs83734.agf.fr</t>
  </si>
  <si>
    <t>slc11311.srv.allianz</t>
  </si>
  <si>
    <t>Oracle HRD DB – Integration Int Standalone</t>
  </si>
  <si>
    <t>sla95633.srv.allianz</t>
  </si>
  <si>
    <t>slc11406.srv.allianz</t>
  </si>
  <si>
    <t>IC19011339_Illumio Core Node E2-1 (2x2 Test Cluster)</t>
  </si>
  <si>
    <t>sla25393.srv.allianz</t>
  </si>
  <si>
    <t>slc11308.srv.allianz</t>
  </si>
  <si>
    <t>slc12182.srv.allianz</t>
  </si>
  <si>
    <t>BIH UAT JMS Server</t>
  </si>
  <si>
    <t>slb22753.srv.allianz</t>
  </si>
  <si>
    <t>sla80885.srv.allianz</t>
  </si>
  <si>
    <t>slc12693.srv.allianz</t>
  </si>
  <si>
    <t>sla80890.srv.allianz</t>
  </si>
  <si>
    <t>slc13084.aztecse-backup.ec1.aws.aztec.cloud.allianz</t>
  </si>
  <si>
    <t>slc12809.cloudfcn_dr-prod.ec1.aws.aztec.cloud.allianz</t>
  </si>
  <si>
    <t xml:space="preserve">TLS SCAN - Deloitte </t>
  </si>
  <si>
    <t>slb26407.srv.allianz</t>
  </si>
  <si>
    <t>OPUS CORE</t>
  </si>
  <si>
    <t>slc11874.srv.allianz</t>
  </si>
  <si>
    <t>slb20380.srv.allianz</t>
  </si>
  <si>
    <t>rm2-docker-host</t>
  </si>
  <si>
    <t>slb26499.srv.allianz</t>
  </si>
  <si>
    <t>ITS_PIC : Serveur PIC - XL Deploy</t>
  </si>
  <si>
    <t>sla80502.srv.allianz</t>
  </si>
  <si>
    <t>bastion</t>
  </si>
  <si>
    <t>slc12506.dap-cz-dev-vpc-48nqv-yywnybwqht3.ec1.aws.aztec.cloud.allianz</t>
  </si>
  <si>
    <t>slc11722.srv.allianz</t>
  </si>
  <si>
    <t>sla25733</t>
  </si>
  <si>
    <t>IC19011493Crystal_PROD_9</t>
  </si>
  <si>
    <t>sla25733.srv.allianz</t>
  </si>
  <si>
    <t>EIM Splunk</t>
  </si>
  <si>
    <t>slc12106.srv.allianz</t>
  </si>
  <si>
    <t>sla94911.srv.allianz</t>
  </si>
  <si>
    <t>DEM0009001b-1-SAVI MQ</t>
  </si>
  <si>
    <t>sla28160.srv.allianz</t>
  </si>
  <si>
    <t>MANAR_Int_Skye_DB_2</t>
  </si>
  <si>
    <t>sla13432.srv.allianz</t>
  </si>
  <si>
    <t>sla82702.srv.allianz</t>
  </si>
  <si>
    <t>sla86765.srv.allianz</t>
  </si>
  <si>
    <t>M</t>
  </si>
  <si>
    <t>slb25445.srv.allianz</t>
  </si>
  <si>
    <t>slb25586.srv.allianz</t>
  </si>
  <si>
    <t>FMW Internet Dev</t>
  </si>
  <si>
    <t>sla94594.srv.allianz</t>
  </si>
  <si>
    <t>agncollabopenldape2</t>
  </si>
  <si>
    <t>slb25917.srv.allianz</t>
  </si>
  <si>
    <t>sla82703.srv.allianz</t>
  </si>
  <si>
    <t>MQ Series PROD2</t>
  </si>
  <si>
    <t>slb23962.srv.allianz</t>
  </si>
  <si>
    <t>sla80874.srv.allianz</t>
  </si>
  <si>
    <t>ITS_CM_ENTRP : ICI + CM + CMOD APP SERVER</t>
  </si>
  <si>
    <t>slb22272.srv.allianz</t>
  </si>
  <si>
    <t>ITS_SAVEXMETA : destiné à faire la sauvegarde de la XMETA et repositoire Datastage</t>
  </si>
  <si>
    <t>sla93617.srv.allianz</t>
  </si>
  <si>
    <t>AML - GSSS - AIS</t>
  </si>
  <si>
    <t>sla98641.srv.allianz</t>
  </si>
  <si>
    <t>Testlab</t>
  </si>
  <si>
    <t>sla82676.srv.allianz</t>
  </si>
  <si>
    <t>esystec</t>
  </si>
  <si>
    <t>slb24754.srv.allianz</t>
  </si>
  <si>
    <t>sla86166.srv.allianz</t>
  </si>
  <si>
    <t>sla80508.srv.allianz</t>
  </si>
  <si>
    <t>slc13066.mf-it-aviv-pro-5bl9z-9g57ttma3lz.ew3.aws.aztec.cloud.allianz</t>
  </si>
  <si>
    <t>sla20657</t>
  </si>
  <si>
    <t>GecoWeb_5of5_REI</t>
  </si>
  <si>
    <t>sla20657.srv.allianz</t>
  </si>
  <si>
    <t>sla21045</t>
  </si>
  <si>
    <t>Dedicated_eLearning_Digital_Interaction_23of42_REI</t>
  </si>
  <si>
    <t>sla21045.srv.allianz</t>
  </si>
  <si>
    <t>sla21049</t>
  </si>
  <si>
    <t>Dedicated_eLearning_Digital_Interaction_26of42_REI</t>
  </si>
  <si>
    <t>sla21049.srv.allianz</t>
  </si>
  <si>
    <t>Digital_Interaction_php_dedicated_3of4_REI</t>
  </si>
  <si>
    <t>sla21874.srv.allianz</t>
  </si>
  <si>
    <t>slc12815</t>
  </si>
  <si>
    <t>slc12815.mf-it-pre-pa-xxv9p-k2scndzbhjz.ew3.aws.aztec.cloud.allianz</t>
  </si>
  <si>
    <t>ITS_DB2 : PRE INT DB2  HC MUT</t>
  </si>
  <si>
    <t>sla90122.srv.allianz</t>
  </si>
  <si>
    <t>Versicherungstechnik; TEST</t>
  </si>
  <si>
    <t>sla80576.srv.allianz</t>
  </si>
  <si>
    <t>slb24393.srv.allianz</t>
  </si>
  <si>
    <t>slc12843.cloudfcn_dr-prod.ec1.aws.aztec.cloud.allianz</t>
  </si>
  <si>
    <t>JBoss UAT</t>
  </si>
  <si>
    <t>slc12223.srv.allianz</t>
  </si>
  <si>
    <t>AML AIS Prod 7</t>
  </si>
  <si>
    <t>slb26615.srv.allianz</t>
  </si>
  <si>
    <t>IC18011829_Prod_node_1</t>
  </si>
  <si>
    <t>sla23757.srv.allianz</t>
  </si>
  <si>
    <t>slb24483</t>
  </si>
  <si>
    <t>SAS PROD</t>
  </si>
  <si>
    <t>slb24483.srv.allianz</t>
  </si>
  <si>
    <t>sla12463</t>
  </si>
  <si>
    <t>w2mg0aPilot\DigitalAgency_71of116</t>
  </si>
  <si>
    <t>sla12463.srv.allianz</t>
  </si>
  <si>
    <t>ITS_CM_ENTRP : ICN APP SERVER</t>
  </si>
  <si>
    <t>slb22273.srv.allianz</t>
  </si>
  <si>
    <t>sla70004</t>
  </si>
  <si>
    <t>VMware Update Manager</t>
  </si>
  <si>
    <t>sla70004.srv.allianz</t>
  </si>
  <si>
    <t>IRO UAT Site Controller</t>
  </si>
  <si>
    <t>slc11950.srv.allianz</t>
  </si>
  <si>
    <t>slc11749.srv.allianz</t>
  </si>
  <si>
    <t>STARiSweb App</t>
  </si>
  <si>
    <t>sla97655.srv.allianz</t>
  </si>
  <si>
    <t>slc12846</t>
  </si>
  <si>
    <t>slc12846.mf-it-avi-pa-27kmb-j6yfgpimdqb.ew3.aws.aztec.cloud.allianz</t>
  </si>
  <si>
    <t>JBoss EAP QSN DE Domain and Host Controler</t>
  </si>
  <si>
    <t>sla96431.srv.allianz</t>
  </si>
  <si>
    <t>SSPR</t>
  </si>
  <si>
    <t>sla81849.srv.allianz</t>
  </si>
  <si>
    <t>sla98780</t>
  </si>
  <si>
    <t>sla98780.srv.allianz</t>
  </si>
  <si>
    <t>sla98440.srv.allianz</t>
  </si>
  <si>
    <t>slc13089</t>
  </si>
  <si>
    <t>slc13089.aztecse-backup.ec1.aws.aztec.cloud.allianz</t>
  </si>
  <si>
    <t>ITS_CM_ENTRP : Serveur GED DB2 RECF</t>
  </si>
  <si>
    <t>sla95728.srv.allianz</t>
  </si>
  <si>
    <t>JBoss EAP Prod DE Host</t>
  </si>
  <si>
    <t>sla96416.srv.allianz</t>
  </si>
  <si>
    <t>agcs-hcapache-geniusmis-dev-urls</t>
  </si>
  <si>
    <t>slb25879.srv.allianz</t>
  </si>
  <si>
    <t>;cdc.datacenter-services-requestmgmt@allianz.com;samuele.orso@allianz.it;AMOS_ITA_Access_Gateway@allianz.it;stefano.iori@allianz.it;AMOS_Incident_Italy_list@allianz.it;AMOS_ITA_LINUX@allianz.it;</t>
  </si>
  <si>
    <t>slc11354.srv.allianz</t>
  </si>
  <si>
    <t>DEM00011244_SAVI MQ</t>
  </si>
  <si>
    <t>sla29045.srv.allianz</t>
  </si>
  <si>
    <t>MiFid_5of16</t>
  </si>
  <si>
    <t>sla14645.srv.allianz</t>
  </si>
  <si>
    <t>DEM0004041_FileNet CSS</t>
  </si>
  <si>
    <t>sla25188.srv.allianz</t>
  </si>
  <si>
    <t>fiv mstr web2</t>
  </si>
  <si>
    <t>slb23709.srv.allianz</t>
  </si>
  <si>
    <t>slc11279.srv.allianz</t>
  </si>
  <si>
    <t>MANAR - Int - Tomcat 2</t>
  </si>
  <si>
    <t>sla12814.srv.allianz</t>
  </si>
  <si>
    <t>AML AIS Test</t>
  </si>
  <si>
    <t>slb26612.srv.allianz</t>
  </si>
  <si>
    <t>slb24493.srv.allianz</t>
  </si>
  <si>
    <t>ITS_CM_ENTRP CMOD APP SERVER</t>
  </si>
  <si>
    <t>slb23430.srv.allianz</t>
  </si>
  <si>
    <t>sla23323.srv.allianz</t>
  </si>
  <si>
    <t>slc12818</t>
  </si>
  <si>
    <t>slc12818.mf-it-pre-pa-xxv9p-k2scndzbhjz.ew3.aws.aztec.cloud.allianz</t>
  </si>
  <si>
    <t>Flink_04</t>
  </si>
  <si>
    <t>slc12444.srv.allianz</t>
  </si>
  <si>
    <t>slc12845</t>
  </si>
  <si>
    <t>slc12845.mf-it-avi-pa-27kmb-j6yfgpimdqb.ew3.aws.aztec.cloud.allianz</t>
  </si>
  <si>
    <t>slb25466.srv.allianz</t>
  </si>
  <si>
    <t>Sahara - WA</t>
  </si>
  <si>
    <t>slb23598.srv.allianz</t>
  </si>
  <si>
    <t>AML MT1 Test RCM</t>
  </si>
  <si>
    <t>sla98628.srv.allianz</t>
  </si>
  <si>
    <t>AVM Intelligence Server - All purpose</t>
  </si>
  <si>
    <t>slb25619.srv.allianz</t>
  </si>
  <si>
    <t>slc12028</t>
  </si>
  <si>
    <t>SecFT DR Lite Perimeter Server 1(prod)</t>
  </si>
  <si>
    <t>slc12028.srv.allianz</t>
  </si>
  <si>
    <t>slb21501.srv.allianz</t>
  </si>
  <si>
    <t>;hds.operations@allianz.com;HARTMUT.MOEHRES@ALLIANZ.DE;</t>
  </si>
  <si>
    <t>HC Storage SAN probe server E1 POD1 PAZD</t>
  </si>
  <si>
    <t>slb26647.srv.allianz</t>
  </si>
  <si>
    <t>sla19318.srv.allianz</t>
  </si>
  <si>
    <t>sla80734.srv.allianz</t>
  </si>
  <si>
    <t>slb25232.srv.allianz</t>
  </si>
  <si>
    <t>sla31796.srv.allianz</t>
  </si>
  <si>
    <t>PreProduction Aviva DB2</t>
  </si>
  <si>
    <t>slc12859.mf-it-avi-pa-27kmb-j6yfgpimdqb.ew3.aws.aztec.cloud.allianz</t>
  </si>
  <si>
    <t>slb24792</t>
  </si>
  <si>
    <t>AdobeCampaignClassic</t>
  </si>
  <si>
    <t>slb24792.srv.allianz</t>
  </si>
  <si>
    <t>AzPIH  J2EE Int 1</t>
  </si>
  <si>
    <t>slb21584.srv.allianz</t>
  </si>
  <si>
    <t>EII ALOA</t>
  </si>
  <si>
    <t>sla27350.srv.allianz</t>
  </si>
  <si>
    <t>sla99140.srv.allianz</t>
  </si>
  <si>
    <t>AZFRAMA7</t>
  </si>
  <si>
    <t>Connectivity Testing</t>
  </si>
  <si>
    <t>sla94189.srv.allianz</t>
  </si>
  <si>
    <t>Forgerock</t>
  </si>
  <si>
    <t>sla92484.srv.allianz</t>
  </si>
  <si>
    <t>LTS_EDITEL : Editel - Java application. Control and format or deformat messages to or from DARVA.</t>
  </si>
  <si>
    <t>sla86634.srv.allianz</t>
  </si>
  <si>
    <t>slc11634.ata-shr-prod.ec1.aws.aztec.cloud.allianz</t>
  </si>
  <si>
    <t>slc12488.opeu1p-101-vpc-2mwnq-spn37lrtycz.ec1.aws.aztec.cloud.allianz</t>
  </si>
  <si>
    <t>slc12346.srv.allianz</t>
  </si>
  <si>
    <t>Xnews e PHP Allianz</t>
  </si>
  <si>
    <t>sla21873.srv.allianz</t>
  </si>
  <si>
    <t>DEM0006726_EFT_HA High Availability  Prod 3</t>
  </si>
  <si>
    <t>sla26970.srv.allianz</t>
  </si>
  <si>
    <t>IC17011643_NSSR0004777_TOMCAT Next R1 BackEnd PreProduction node 2</t>
  </si>
  <si>
    <t>sla19287.srv.allianz</t>
  </si>
  <si>
    <t>IC18011426_Identity_governace_reporting_PREPROD (please install RHEL 7.4)</t>
  </si>
  <si>
    <t>sla22621.srv.allianz</t>
  </si>
  <si>
    <t>DEM0007405_JForm_PP_1</t>
  </si>
  <si>
    <t>sla27211.srv.allianz</t>
  </si>
  <si>
    <t>DEM0007405_JForm_PP_2</t>
  </si>
  <si>
    <t>sla27214.srv.allianz</t>
  </si>
  <si>
    <t>postgresintmutu</t>
  </si>
  <si>
    <t>slb24822.srv.allianz</t>
  </si>
  <si>
    <t>slb20902</t>
  </si>
  <si>
    <t>;cdc.datacenter-services-requestmgmt@allianz.com;abey.george1@allianz.com;lenin.dasan@allianz.com;</t>
  </si>
  <si>
    <t>Apache Test Machine</t>
  </si>
  <si>
    <t>slb20902.srv.allianz</t>
  </si>
  <si>
    <t>Guidewire_CC</t>
  </si>
  <si>
    <t>slc13025.srv.allianz</t>
  </si>
  <si>
    <t>sla80789.srv.allianz</t>
  </si>
  <si>
    <t>slc12355</t>
  </si>
  <si>
    <t>slc12355.mf-it-prod-pa-jmcnb-kmhroapg27c.ew3.aws.aztec.cloud.allianz</t>
  </si>
  <si>
    <t>slb26179.srv.allianz</t>
  </si>
  <si>
    <t>slc12196.srv.allianz</t>
  </si>
  <si>
    <t>oneMarketing-Apache-Int-Dev-e1</t>
  </si>
  <si>
    <t>slb24821.srv.allianz</t>
  </si>
  <si>
    <t>slb24820.srv.allianz</t>
  </si>
  <si>
    <t>agcsimageryt</t>
  </si>
  <si>
    <t>slc11250.srv.allianz</t>
  </si>
  <si>
    <t>ITS_BETADOCX : Serveur</t>
  </si>
  <si>
    <t>sla93499.srv.allianz</t>
  </si>
  <si>
    <t>slc11010.ramp.we1.azure.aztec.cloud.allianz</t>
  </si>
  <si>
    <t>sla21893.srv.allianz</t>
  </si>
  <si>
    <t>ITS_VTOM_TEST : Batch Scheduling</t>
  </si>
  <si>
    <t>sla92217.srv.allianz</t>
  </si>
  <si>
    <t>sla80320.srv.allianz</t>
  </si>
  <si>
    <t>NMS</t>
  </si>
  <si>
    <t>slb21420.srv.allianz</t>
  </si>
  <si>
    <t>slc13053</t>
  </si>
  <si>
    <t>DB2 AWS Nilesh</t>
  </si>
  <si>
    <t>slc13053.hcloud-apac-prod.ew3.aws.aztec.cloud.allianz</t>
  </si>
  <si>
    <t>Bank_Front_End_SOA_Server_13of16</t>
  </si>
  <si>
    <t>sla14654.srv.allianz</t>
  </si>
  <si>
    <t>sla80145</t>
  </si>
  <si>
    <t>sla80145.srv.allianz</t>
  </si>
  <si>
    <t>AZ-UK-Int-Dev</t>
  </si>
  <si>
    <t>slb24774.srv.allianz</t>
  </si>
  <si>
    <t xml:space="preserve">FIv Dev IS </t>
  </si>
  <si>
    <t>slb23704.srv.allianz</t>
  </si>
  <si>
    <t>slc11785.srv.allianz</t>
  </si>
  <si>
    <t>slc13094.aztecse-backup.ew3.aws.aztec.cloud.allianz</t>
  </si>
  <si>
    <t>slc11837.srv.allianz</t>
  </si>
  <si>
    <t>IC21000898_ASH_Linux server ordering - RFS968 - PARIS (Sterling Control Center)</t>
  </si>
  <si>
    <t>sla31140.srv.allianz</t>
  </si>
  <si>
    <t>sla94706.srv.allianz</t>
  </si>
  <si>
    <t>RADAR Pricing Application</t>
  </si>
  <si>
    <t>sla85843.srv.allianz</t>
  </si>
  <si>
    <t>agcs-apache-dev</t>
  </si>
  <si>
    <t>slb24851.srv.allianz</t>
  </si>
  <si>
    <t>sla80552.srv.allianz</t>
  </si>
  <si>
    <t>MANAR_Int_Talend_1</t>
  </si>
  <si>
    <t>sla13539.srv.allianz</t>
  </si>
  <si>
    <t>sla98778</t>
  </si>
  <si>
    <t>sla98778.srv.allianz</t>
  </si>
  <si>
    <t>slc11312.srv.allianz</t>
  </si>
  <si>
    <t>sla99124.srv.allianz</t>
  </si>
  <si>
    <t>slb25070</t>
  </si>
  <si>
    <t>preazd</t>
  </si>
  <si>
    <t>slb25070.srv.allianz</t>
  </si>
  <si>
    <t>sla93037.srv.allianz</t>
  </si>
  <si>
    <t>FileNet; WebSphere</t>
  </si>
  <si>
    <t>sla80778.srv.allianz</t>
  </si>
  <si>
    <t>Mensilizzazione_Test5of12</t>
  </si>
  <si>
    <t>sla14191.srv.allianz</t>
  </si>
  <si>
    <t>sla25732</t>
  </si>
  <si>
    <t>IC19011493Crystal_PROD_8</t>
  </si>
  <si>
    <t>sla25732.srv.allianz</t>
  </si>
  <si>
    <t>Dedicated_UbiMessaging_Digital_Interaction_27of42_REI</t>
  </si>
  <si>
    <t>sla21050.srv.allianz</t>
  </si>
  <si>
    <t>IC19011339_Illumio Data Node E2-2 (2x2 Test Cluster)</t>
  </si>
  <si>
    <t>sla25394.srv.allianz</t>
  </si>
  <si>
    <t>sla31343.srv.allianz</t>
  </si>
  <si>
    <t>slc11358.srv.allianz</t>
  </si>
  <si>
    <t>slb26072.srv.allianz</t>
  </si>
  <si>
    <t>ZOL - INT - Oracle 1</t>
  </si>
  <si>
    <t>sla12808.srv.allianz</t>
  </si>
  <si>
    <t xml:space="preserve">ALM </t>
  </si>
  <si>
    <t>slc12471.srv.allianz</t>
  </si>
  <si>
    <t>sla14657.srv.allianz</t>
  </si>
  <si>
    <t>TOP</t>
  </si>
  <si>
    <t>sla99621.srv.allianz</t>
  </si>
  <si>
    <t>sla94715.srv.allianz</t>
  </si>
  <si>
    <t>SHARED DEV - eDirectory EALLIANZPORTAL</t>
  </si>
  <si>
    <t>slc11640.ata-shr-prod.ec1.aws.aztec.cloud.allianz</t>
  </si>
  <si>
    <t>slb21418.srv.allianz</t>
  </si>
  <si>
    <t>sla86168.srv.allianz</t>
  </si>
  <si>
    <t>sla28137</t>
  </si>
  <si>
    <t>Emergency VM provisioning_4</t>
  </si>
  <si>
    <t>sla28137.srv.allianz</t>
  </si>
  <si>
    <t>Fiv dev web</t>
  </si>
  <si>
    <t>slb23702.srv.allianz</t>
  </si>
  <si>
    <t>slb24793</t>
  </si>
  <si>
    <t>slb24793.srv.allianz</t>
  </si>
  <si>
    <t>sla22492.srv.allianz</t>
  </si>
  <si>
    <t>IC22000455_AZGR_New Servers Offer 2</t>
  </si>
  <si>
    <t>sla31962.srv.allianz</t>
  </si>
  <si>
    <t>JBoss 7.3 upgrade</t>
  </si>
  <si>
    <t>sla90542.srv.allianz</t>
  </si>
  <si>
    <t>ITS_ETL : InfoSphere Information Server (IIS) DataStage IBM 11.7.1.3</t>
  </si>
  <si>
    <t>sla93485.srv.allianz</t>
  </si>
  <si>
    <t>slb25998.srv.allianz</t>
  </si>
  <si>
    <t>;cdc.datacenter-services-requestmgmt@allianz.com;florian.loibl@allianz.de;</t>
  </si>
  <si>
    <t>Automic-DR4</t>
  </si>
  <si>
    <t>slb26625.srv.allianz</t>
  </si>
  <si>
    <t>sla82686.srv.allianz</t>
  </si>
  <si>
    <t>JBoss EAP Prod DE Domain und Host</t>
  </si>
  <si>
    <t>sla96415.srv.allianz</t>
  </si>
  <si>
    <t>FONL_SALE_DB2_TEST</t>
  </si>
  <si>
    <t>slb26376.srv.allianz</t>
  </si>
  <si>
    <t>sla80223.srv.allianz</t>
  </si>
  <si>
    <t>ITS_OPENAM : server for openam developpement environement</t>
  </si>
  <si>
    <t>sla94208.srv.allianz</t>
  </si>
  <si>
    <t>slc12872</t>
  </si>
  <si>
    <t>slc12872.mf-it-agi-pa-4j584-jq6qpcext6k.ew3.aws.aztec.cloud.allianz</t>
  </si>
  <si>
    <t>ITS_TADDM : Application TADDM</t>
  </si>
  <si>
    <t>sla93289.srv.allianz</t>
  </si>
  <si>
    <t>sla80480.srv.allianz</t>
  </si>
  <si>
    <t>Testlab Server 1</t>
  </si>
  <si>
    <t>slc12944.srv.allianz</t>
  </si>
  <si>
    <t>CSS AGCS SIT</t>
  </si>
  <si>
    <t>sla80294.srv.allianz</t>
  </si>
  <si>
    <t>slc11702</t>
  </si>
  <si>
    <t>slc11702.srv.allianz</t>
  </si>
  <si>
    <t>slc12853.srv.allianz</t>
  </si>
  <si>
    <t>slc12652.vpc-prod-dr-rnf62-ni9dnnqd7mb.ec1.aws.aztec.cloud.allianz</t>
  </si>
  <si>
    <t>sla24594</t>
  </si>
  <si>
    <t>DEM0003533_Crystal_PROD_1</t>
  </si>
  <si>
    <t>sla24594.srv.allianz</t>
  </si>
  <si>
    <t>slc12822.mf-it-pre-fr-h8pjw-ds2dcxpryyo.ec1.aws.aztec.cloud.allianz</t>
  </si>
  <si>
    <t>slb21125.srv.allianz</t>
  </si>
  <si>
    <t>IC18011448_CDC Lookout event connector</t>
  </si>
  <si>
    <t>sla22671.srv.allianz</t>
  </si>
  <si>
    <t>sla29454.srv.allianz</t>
  </si>
  <si>
    <t>sla87019.srv.allianz</t>
  </si>
  <si>
    <t>Used to facilitate transfers(EFT)</t>
  </si>
  <si>
    <t>sla23569.srv.allianz</t>
  </si>
  <si>
    <t>dee1xcl011ccpr1</t>
  </si>
  <si>
    <t>;cdc.datacenter-services-requestmgmt@allianz.com;</t>
  </si>
  <si>
    <t>xClarity</t>
  </si>
  <si>
    <t>sla80366.srv.allianz</t>
  </si>
  <si>
    <t>AIP_Test_Controller_Ins3</t>
  </si>
  <si>
    <t>slc10950.aip-portal-t.we1.azure.aztec.cloud.allianz</t>
  </si>
  <si>
    <t>VM for CodeStream Pipeline export/import</t>
  </si>
  <si>
    <t>sla70251.srv.allianz</t>
  </si>
  <si>
    <t>GitLab; Nagios; Apache Webserver; Jenkins</t>
  </si>
  <si>
    <t>sla82681.srv.allianz</t>
  </si>
  <si>
    <t>Flink_01</t>
  </si>
  <si>
    <t>slc12437.srv.allianz</t>
  </si>
  <si>
    <t>slb24184.srv.allianz</t>
  </si>
  <si>
    <t>sla80880.srv.allianz</t>
  </si>
  <si>
    <t>sla29534.srv.allianz</t>
  </si>
  <si>
    <t>hcapache-int-si-e1</t>
  </si>
  <si>
    <t>slb24956.srv.allianz</t>
  </si>
  <si>
    <t>Anagrafe_DBMKTTest2of4</t>
  </si>
  <si>
    <t>sla16089.srv.allianz</t>
  </si>
  <si>
    <t>oneMarketing-Apache-Ext-SI-e1</t>
  </si>
  <si>
    <t>slb25200.srv.allianz</t>
  </si>
  <si>
    <t>Orchestra - DEV APP (E1)</t>
  </si>
  <si>
    <t>sla80562.srv.allianz</t>
  </si>
  <si>
    <t>slc11842.srv.allianz</t>
  </si>
  <si>
    <t>slc12198.srv.allianz</t>
  </si>
  <si>
    <t>FIV int IS1</t>
  </si>
  <si>
    <t>slb23731.srv.allianz</t>
  </si>
  <si>
    <t>sla30080</t>
  </si>
  <si>
    <t>;sim.jboss@allianz.com;sebastian.felgner@allianz.com;agcs-infra-cmdb@allianz.com;</t>
  </si>
  <si>
    <t>DEM0012339_Apache Upgrade_PROD</t>
  </si>
  <si>
    <t>sla30080.srv.allianz</t>
  </si>
  <si>
    <t>;cdc.datacenter-services-requestmgmt@allianz.com;SURESH.HAMAL@ALLIANZ.COM;</t>
  </si>
  <si>
    <t>;rajiv.pasalkar@allianz.com;philipp.moser@allianz.de;bastian.hofmann@allianz.de;ramp@allianz.com;</t>
  </si>
  <si>
    <t>ansible</t>
  </si>
  <si>
    <t>w2mg4_BREINTASLS01_Virtual_RHEL7_2_Test8</t>
  </si>
  <si>
    <t>sla18292.srv.allianz</t>
  </si>
  <si>
    <t>sla94328.srv.allianz</t>
  </si>
  <si>
    <t>sla80395.srv.allianz</t>
  </si>
  <si>
    <t>sla81153.srv.allianz</t>
  </si>
  <si>
    <t>aws lift &amp;amp; shift</t>
  </si>
  <si>
    <t>sla78825.srv.allianz</t>
  </si>
  <si>
    <t>ITS_IIQ : serveur IdentityIQ SailPoint RECF04</t>
  </si>
  <si>
    <t>sla89447.srv.allianz</t>
  </si>
  <si>
    <t>Glanos PROD</t>
  </si>
  <si>
    <t>slb23959.srv.allianz</t>
  </si>
  <si>
    <t>AWX</t>
  </si>
  <si>
    <t>sla93313.srv.allianz</t>
  </si>
  <si>
    <t>sla81710.srv.allianz</t>
  </si>
  <si>
    <t>FMW Internet P2</t>
  </si>
  <si>
    <t>sla94589.srv.allianz</t>
  </si>
  <si>
    <t>ITS_PIC : Serveur PIC - Slave Jenkins ABS</t>
  </si>
  <si>
    <t>sla80496.srv.allianz</t>
  </si>
  <si>
    <t>IC19011339_Illumio Data Node E1-2 (2x2 Prod Cluster)</t>
  </si>
  <si>
    <t>sla25397.srv.allianz</t>
  </si>
  <si>
    <t>Platfrom - testing</t>
  </si>
  <si>
    <t>slb25324.srv.allianz</t>
  </si>
  <si>
    <t>AzPIH ODI Test2</t>
  </si>
  <si>
    <t>slb23170.srv.allianz</t>
  </si>
  <si>
    <t>Checkmk</t>
  </si>
  <si>
    <t>slb22745.srv.allianz</t>
  </si>
  <si>
    <t>AzPIH J2EE Int Test12</t>
  </si>
  <si>
    <t>slb23189.srv.allianz</t>
  </si>
  <si>
    <t>sla23841</t>
  </si>
  <si>
    <t>DEM0002150_GIANOS4D_TEST_DB_1</t>
  </si>
  <si>
    <t>sla23841.srv.allianz</t>
  </si>
  <si>
    <t>slc12281.srv.allianz</t>
  </si>
  <si>
    <t>ITS_MONGODB : DB2 MongoDB server PP mutualisé</t>
  </si>
  <si>
    <t>sla81618.srv.allianz</t>
  </si>
  <si>
    <t>sla81050.srv.allianz</t>
  </si>
  <si>
    <t xml:space="preserve">ITS_DB2LINUX </t>
  </si>
  <si>
    <t>slb20632.srv.allianz</t>
  </si>
  <si>
    <t>slc12291.srv.allianz</t>
  </si>
  <si>
    <t>slc12988.dmsmgr-prd-vpc-2dkbd-mmc8m6mh7ur.ec1.aws.aztec.cloud.allianz</t>
  </si>
  <si>
    <t>sla97539.srv.allianz</t>
  </si>
  <si>
    <t>J2SE TLAB1</t>
  </si>
  <si>
    <t>slb22319.srv.allianz</t>
  </si>
  <si>
    <t>slc12323</t>
  </si>
  <si>
    <t>slc12323.srv.allianz</t>
  </si>
  <si>
    <t>slb23645.srv.allianz</t>
  </si>
  <si>
    <t>sla29452.srv.allianz</t>
  </si>
  <si>
    <t>GPAM Pentest</t>
  </si>
  <si>
    <t>sla88120.srv.allianz</t>
  </si>
  <si>
    <t>slb26071.srv.allianz</t>
  </si>
  <si>
    <t>JBoss EAP REF DE Domain and Host Controler</t>
  </si>
  <si>
    <t>sla96429.srv.allianz</t>
  </si>
  <si>
    <t>FIv MSTR Mobile</t>
  </si>
  <si>
    <t>slb22395.srv.allianz</t>
  </si>
  <si>
    <t>slb24799.srv.allianz</t>
  </si>
  <si>
    <t>HCBackup_Restore_Tests</t>
  </si>
  <si>
    <t>slb25670.srv.allianz</t>
  </si>
  <si>
    <t>qs84102.agf.fr</t>
  </si>
  <si>
    <t>CAD CloudConnector</t>
  </si>
  <si>
    <t>sla87355.srv.allianz</t>
  </si>
  <si>
    <t>sla99929.srv.allianz</t>
  </si>
  <si>
    <t>sla27216.srv.allianz</t>
  </si>
  <si>
    <t>IBM App Connect Enterprise (UAT)</t>
  </si>
  <si>
    <t>sla25635.srv.allianz</t>
  </si>
  <si>
    <t>GEP PROD - Qmon</t>
  </si>
  <si>
    <t>slb24391.srv.allianz</t>
  </si>
  <si>
    <t>AMELIA ALite &amp;amp; ISC PROD Server 2 - E1</t>
  </si>
  <si>
    <t>sla99302.srv.allianz</t>
  </si>
  <si>
    <t>sla11161</t>
  </si>
  <si>
    <t>REI_from_brenagaslc04</t>
  </si>
  <si>
    <t>sla11161.srv.allianz</t>
  </si>
  <si>
    <t>IC19011339_Illumio Data Node E2-2 (2x2 Prod Cluster)</t>
  </si>
  <si>
    <t>sla25813.srv.allianz</t>
  </si>
  <si>
    <t>Ubimessaging</t>
  </si>
  <si>
    <t>sla21028.srv.allianz</t>
  </si>
  <si>
    <t>OEMM SIT</t>
  </si>
  <si>
    <t>sla95159.srv.allianz</t>
  </si>
  <si>
    <t>sla28135</t>
  </si>
  <si>
    <t>Emergency VM provisioning_2</t>
  </si>
  <si>
    <t>sla28135.srv.allianz</t>
  </si>
  <si>
    <t>slc10645.aztecse-backup.ec1.aws.aztec.cloud.allianz</t>
  </si>
  <si>
    <t>w2_PlanB_BREECMFELS02_Virtual_RHEL7_2_Production_16of29_REI</t>
  </si>
  <si>
    <t>sla18220.srv.allianz</t>
  </si>
  <si>
    <t>sla21168</t>
  </si>
  <si>
    <t>Dedicated_Batch_Digital_Interaction_21of42_REI</t>
  </si>
  <si>
    <t>sla21168.srv.allianz</t>
  </si>
  <si>
    <t>sla21614</t>
  </si>
  <si>
    <t>Digital_Interaction_(FE-J5)_2of3_REI</t>
  </si>
  <si>
    <t>sla21614.srv.allianz</t>
  </si>
  <si>
    <t>Sonar Cube; PostgreSQL</t>
  </si>
  <si>
    <t>sla96996.srv.allianz</t>
  </si>
  <si>
    <t xml:space="preserve"> Cryptmaster logging server</t>
  </si>
  <si>
    <t>slb20272.srv.allianz</t>
  </si>
  <si>
    <t>slc11849.srv.allianz</t>
  </si>
  <si>
    <t>sla87986.srv.allianz</t>
  </si>
  <si>
    <t>slc11313.srv.allianz</t>
  </si>
  <si>
    <t>AEM TLAB2</t>
  </si>
  <si>
    <t>slb25130.srv.allianz</t>
  </si>
  <si>
    <t>sla95134.srv.allianz</t>
  </si>
  <si>
    <t>AzPIH Jenkins</t>
  </si>
  <si>
    <t>slb24092.srv.allianz</t>
  </si>
  <si>
    <t>AzPIH ODI Test1</t>
  </si>
  <si>
    <t>slb23171.srv.allianz</t>
  </si>
  <si>
    <t>slc11834.srv.allianz</t>
  </si>
  <si>
    <t>slc11352.srv.allianz</t>
  </si>
  <si>
    <t>slc12817.srv.allianz</t>
  </si>
  <si>
    <t>JBoss SysTest</t>
  </si>
  <si>
    <t>slc12224.srv.allianz</t>
  </si>
  <si>
    <t>slc12774.glob-opusccc-prod.ec1.aws.aztec.cloud.allianz</t>
  </si>
  <si>
    <t>sla80881.srv.allianz</t>
  </si>
  <si>
    <t>MiFid_DR_6of16</t>
  </si>
  <si>
    <t>sla14646.srv.allianz</t>
  </si>
  <si>
    <t>sla12467</t>
  </si>
  <si>
    <t>w2mg0aPilot_DigitalAgency_75of116</t>
  </si>
  <si>
    <t>sla12467.srv.allianz</t>
  </si>
  <si>
    <t>qs83891.agf.fr</t>
  </si>
  <si>
    <t>MANAR-JASPER-UAT</t>
  </si>
  <si>
    <t>slb26182.srv.allianz</t>
  </si>
  <si>
    <t>sla92490</t>
  </si>
  <si>
    <t>;LINUX-OPS@allianz.at;wolfgang.eliasch@allianz.at;applicationservices-india@allianz.at;aleksandar.borsos@allianz.at;</t>
  </si>
  <si>
    <t>CORE PROD - PM Fachdesign Customer Portal</t>
  </si>
  <si>
    <t>sla92490.srv.allianz</t>
  </si>
  <si>
    <t>slb21549.srv.allianz</t>
  </si>
  <si>
    <t>AIP_Prod_Controller_Ins3</t>
  </si>
  <si>
    <t>slc11122.aip-portal1.we1.azure.aztec.cloud.allianz</t>
  </si>
  <si>
    <t>slc13088.aztecse-backup.ec1.aws.aztec.cloud.allianz</t>
  </si>
  <si>
    <t>dms-informatica</t>
  </si>
  <si>
    <t>slc12029.srv.allianz</t>
  </si>
  <si>
    <t>preabs</t>
  </si>
  <si>
    <t>slb25570.srv.allianz</t>
  </si>
  <si>
    <t>slc11203</t>
  </si>
  <si>
    <t>MT3 Dev  AIS server</t>
  </si>
  <si>
    <t>slc11203.srv.allianz</t>
  </si>
  <si>
    <t>WebLogic 12c Dev2</t>
  </si>
  <si>
    <t>sla30655.srv.allianz</t>
  </si>
  <si>
    <t>sla92418.srv.allianz</t>
  </si>
  <si>
    <t>FMW Internet S2</t>
  </si>
  <si>
    <t>sla94592.srv.allianz</t>
  </si>
  <si>
    <t>sla30949</t>
  </si>
  <si>
    <t>IC21000598_Prod_New Front end Server Order 7</t>
  </si>
  <si>
    <t>sla30949.srv.allianz</t>
  </si>
  <si>
    <t>agcsimageryp</t>
  </si>
  <si>
    <t>slc11400.gisapps.we1.azure.aztec.cloud.allianz</t>
  </si>
  <si>
    <t>sla81112.srv.allianz</t>
  </si>
  <si>
    <t>Cognos SIT2</t>
  </si>
  <si>
    <t>slb23911.srv.allianz</t>
  </si>
  <si>
    <t>sla92066.srv.allianz</t>
  </si>
  <si>
    <t>sla22304.srv.allianz</t>
  </si>
  <si>
    <t>GPFS</t>
  </si>
  <si>
    <t>slb24074.srv.allianz</t>
  </si>
  <si>
    <t>sla81212.srv.allianz</t>
  </si>
  <si>
    <t>slb23426.srv.allianz</t>
  </si>
  <si>
    <t>GenWizard Monitoring apps DEV</t>
  </si>
  <si>
    <t>slb26145.srv.allianz</t>
  </si>
  <si>
    <t>slc13082.mf-it-aviv-dr-f6stp-hcbdua4zut8.ec1.aws.aztec.cloud.allianz</t>
  </si>
  <si>
    <t>CDC PaaS</t>
  </si>
  <si>
    <t>sla97345.srv.allianz</t>
  </si>
  <si>
    <t>slb24917.srv.allianz</t>
  </si>
  <si>
    <t>slb24494.srv.allianz</t>
  </si>
  <si>
    <t>vm-sics-private-prod</t>
  </si>
  <si>
    <t>slb22249.srv.allianz</t>
  </si>
  <si>
    <t>slb26464.srv.allianz</t>
  </si>
  <si>
    <t>qs83710.agf.fr</t>
  </si>
  <si>
    <t>slb21552.srv.allianz</t>
  </si>
  <si>
    <t>hcapache-ext-si-e2</t>
  </si>
  <si>
    <t>slb24963.srv.allianz</t>
  </si>
  <si>
    <t>PEGA _SYSTEST_TOMCAT9</t>
  </si>
  <si>
    <t>slc13097.srv.allianz</t>
  </si>
  <si>
    <t>Kafka ksql1 UAT</t>
  </si>
  <si>
    <t>slc11611.srv.allianz</t>
  </si>
  <si>
    <t>ITS_PIC : Sonatype NEXUS LifeCylce - ensure open source security on a large scale.</t>
  </si>
  <si>
    <t>sla88241.srv.allianz</t>
  </si>
  <si>
    <t>TDM for PROD stage- Dataplus Privacy server</t>
  </si>
  <si>
    <t>slc11571.srv.allianz</t>
  </si>
  <si>
    <t>slc13103.dmsmgr-prd-vpc-2dkbd-mmc8m6mh7ur.ec1.aws.aztec.cloud.allianz</t>
  </si>
  <si>
    <t>slb24878.srv.allianz</t>
  </si>
  <si>
    <t>Orchestra - SANDBOX APP (E2)</t>
  </si>
  <si>
    <t>sla80564.srv.allianz</t>
  </si>
  <si>
    <t>slc10686.aztecse-backup.ew3.aws.aztec.cloud.allianz</t>
  </si>
  <si>
    <t>HC Storage SAN probe server E1 POD1 PAZC</t>
  </si>
  <si>
    <t>slb26646.srv.allianz</t>
  </si>
  <si>
    <t>sla86467.srv.allianz</t>
  </si>
  <si>
    <t>sla90546.srv.allianz</t>
  </si>
  <si>
    <t>sla80858.srv.allianz</t>
  </si>
  <si>
    <t>slc11360.srv.allianz</t>
  </si>
  <si>
    <t>Splunk</t>
  </si>
  <si>
    <t>sla81012.srv.allianz</t>
  </si>
  <si>
    <t>slb21535.srv.allianz</t>
  </si>
  <si>
    <t>slc12253.srv.allianz</t>
  </si>
  <si>
    <t>GIAM Cockpit Zabbix Proxy DEV/TEST</t>
  </si>
  <si>
    <t>sla29471</t>
  </si>
  <si>
    <t>sla29471.srv.allianz</t>
  </si>
  <si>
    <t>postgresppmutu</t>
  </si>
  <si>
    <t>slb24823.srv.allianz</t>
  </si>
  <si>
    <t>slc12978.ata-shr-dr-prod.ew3.aws.aztec.cloud.allianz</t>
  </si>
  <si>
    <t>slc12841.cloudfcn_dr-prod.ec1.aws.aztec.cloud.allianz</t>
  </si>
  <si>
    <t>sla98434.srv.allianz</t>
  </si>
  <si>
    <t>sla25738</t>
  </si>
  <si>
    <t>IC19011486_SYSLOG Server RHEL7.5 (E1)</t>
  </si>
  <si>
    <t>sla25738.srv.allianz</t>
  </si>
  <si>
    <t>HC Storage SAN probe server E1 POD2 PAZB</t>
  </si>
  <si>
    <t>slb26645.srv.allianz</t>
  </si>
  <si>
    <t>slb25330.srv.allianz</t>
  </si>
  <si>
    <t>slb20164.srv.allianz</t>
  </si>
  <si>
    <t>FileNet PROD Db2 server for AGCS in HC</t>
  </si>
  <si>
    <t>sla86992.srv.allianz</t>
  </si>
  <si>
    <t>sla13886.srv.allianz</t>
  </si>
  <si>
    <t>ServiceNow MID Server</t>
  </si>
  <si>
    <t>sla80302.srv.allianz</t>
  </si>
  <si>
    <t>AML AIS Prod 1</t>
  </si>
  <si>
    <t>slb26618.srv.allianz</t>
  </si>
  <si>
    <t>AVC Ansible tower</t>
  </si>
  <si>
    <t>sla95182.srv.allianz</t>
  </si>
  <si>
    <t>SHARED PROD - Sectrans internal</t>
  </si>
  <si>
    <t>sla81479.srv.allianz</t>
  </si>
  <si>
    <t>IC18011131_GIAM_PROD_Monitoring_01</t>
  </si>
  <si>
    <t>sla21351.srv.allianz</t>
  </si>
  <si>
    <t>sla12374</t>
  </si>
  <si>
    <t>w2mg0aPilot\DigitalAgency_22of116</t>
  </si>
  <si>
    <t>sla12374.srv.allianz</t>
  </si>
  <si>
    <t>slb26340</t>
  </si>
  <si>
    <t>slb26340.srv.allianz</t>
  </si>
  <si>
    <t>slb24490.srv.allianz</t>
  </si>
  <si>
    <t>API PROD1</t>
  </si>
  <si>
    <t>slb23881.srv.allianz</t>
  </si>
  <si>
    <t>slc12678.srv.allianz</t>
  </si>
  <si>
    <t>DEM0006726_EFT_HA High Availability  test_4</t>
  </si>
  <si>
    <t>sla26967.srv.allianz</t>
  </si>
  <si>
    <t>Orchestra - INT APP (E1)</t>
  </si>
  <si>
    <t>sla80565.srv.allianz</t>
  </si>
  <si>
    <t>slc12873</t>
  </si>
  <si>
    <t>slc12873.mf-it-agi-fr-4cpzf-4wtygpp2cau.ec1.aws.aztec.cloud.allianz</t>
  </si>
  <si>
    <t>MicroStrategy PaaS</t>
  </si>
  <si>
    <t>sla86762.srv.allianz</t>
  </si>
  <si>
    <t>slb25881.srv.allianz</t>
  </si>
  <si>
    <t>sla97803.srv.allianz</t>
  </si>
  <si>
    <t>AIP_Test_JumpHost</t>
  </si>
  <si>
    <t>slc10943.reddog.microsoft.com</t>
  </si>
  <si>
    <t>IC21000076_Direct Portal 1</t>
  </si>
  <si>
    <t>sla30500.srv.allianz</t>
  </si>
  <si>
    <t>sla91807.srv.allianz</t>
  </si>
  <si>
    <t>Remedy PROD2</t>
  </si>
  <si>
    <t>slb23966.srv.allianz</t>
  </si>
  <si>
    <t>sla93766.srv.allianz</t>
  </si>
  <si>
    <t>slc10867.cldfcntst-test.ew3.aws.aztec.cloud.allianz</t>
  </si>
  <si>
    <t>IC18011284_Data Governance Suite_TEST</t>
  </si>
  <si>
    <t>sla22488.srv.allianz</t>
  </si>
  <si>
    <t>Perimeter Server 2(UAT) SecFT Lite DR</t>
  </si>
  <si>
    <t>slc12480.fltrnsfr.fc1.azure.aztec.cloud.allianz</t>
  </si>
  <si>
    <t>slb24496.srv.allianz</t>
  </si>
  <si>
    <t>sla29472</t>
  </si>
  <si>
    <t>sla29472.srv.allianz</t>
  </si>
  <si>
    <t>AzPIH ODI 1</t>
  </si>
  <si>
    <t>slb21604.srv.allianz</t>
  </si>
  <si>
    <t>AML MT1 Prod RCM</t>
  </si>
  <si>
    <t>sla98629.srv.allianz</t>
  </si>
  <si>
    <t>slc12017</t>
  </si>
  <si>
    <t>SecFT Lite - Perimeter Server 2</t>
  </si>
  <si>
    <t>slc12017.fltrnsfr.we1.azure.aztec.cloud.allianz</t>
  </si>
  <si>
    <t>slb26180.srv.allianz</t>
  </si>
  <si>
    <t>slb26339</t>
  </si>
  <si>
    <t>slb26339.srv.allianz</t>
  </si>
  <si>
    <t>OPUS AzCare Oracle Middleware</t>
  </si>
  <si>
    <t>slc12332.srv.allianz</t>
  </si>
  <si>
    <t>Kafka Connect1</t>
  </si>
  <si>
    <t>slc11234.srv.allianz</t>
  </si>
  <si>
    <t>slc13091.mf-it-agi-pro-d58dz-k8gjat6jn4q.ew3.aws.aztec.cloud.allianz</t>
  </si>
  <si>
    <t>sla16652.srv.allianz</t>
  </si>
  <si>
    <t>sla95916.srv.allianz</t>
  </si>
  <si>
    <t>slb25480.srv.allianz</t>
  </si>
  <si>
    <t>webexhdsdbpar</t>
  </si>
  <si>
    <t>slb25366.srv.allianz</t>
  </si>
  <si>
    <t>slc11635.ata-shr-prod.ec1.aws.aztec.cloud.allianz</t>
  </si>
  <si>
    <t>MiFid_DR_4of16</t>
  </si>
  <si>
    <t>sla14644.srv.allianz</t>
  </si>
  <si>
    <t>slb25580.srv.allianz</t>
  </si>
  <si>
    <t>Cryptmaster_Backup_transfer</t>
  </si>
  <si>
    <t>sla80732.srv.allianz</t>
  </si>
  <si>
    <t>SHARED TEST - eDirectory TALLIANZPORTAL</t>
  </si>
  <si>
    <t>slc11632.ata-shr-prod.ec1.aws.aztec.cloud.allianz</t>
  </si>
  <si>
    <t>IC18011829_Prod_node_2</t>
  </si>
  <si>
    <t>sla23759.srv.allianz</t>
  </si>
  <si>
    <t>AML MT2 WLX 2 Prod</t>
  </si>
  <si>
    <t>slc11774.srv.allianz</t>
  </si>
  <si>
    <t>sla80117.srv.allianz</t>
  </si>
  <si>
    <t>sla80327.srv.allianz</t>
  </si>
  <si>
    <t>slc12605.mf-it-prod-dr-2mbmb-gxsfjtzsb9k.ec1.aws.aztec.cloud.allianz</t>
  </si>
  <si>
    <t>w1mg5_ItStandAlone_SFTP_NTR_1of1</t>
  </si>
  <si>
    <t>sla15632.srv.allianz</t>
  </si>
  <si>
    <t>Rochade_P</t>
  </si>
  <si>
    <t>slb24037.srv.allianz</t>
  </si>
  <si>
    <t>Orchestra - DEV &amp;amp; INT DB (E1)</t>
  </si>
  <si>
    <t>sla80563.srv.allianz</t>
  </si>
  <si>
    <t>AGCS_FN_DEV_HC</t>
  </si>
  <si>
    <t>sla85073.srv.allianz</t>
  </si>
  <si>
    <t>sla80740.srv.allianz</t>
  </si>
  <si>
    <t>Open Pages DB2</t>
  </si>
  <si>
    <t>slb26088.srv.allianz</t>
  </si>
  <si>
    <t>;ith-server-services@allianz.com; jino.suseelan@allianz.com;stefan.szukal@allianz.com;AllianzTechnology.UnixServerService@allianz.com;AllianzTechnology.WindowsServerService@allianz.com;AllianzTechnology.iSeriesServerService@allianz.com;Linux.operations@allianz.com;</t>
  </si>
  <si>
    <t>Ansible</t>
  </si>
  <si>
    <t>su000004.srv.allianz</t>
  </si>
  <si>
    <t>AzPIH TH Dev</t>
  </si>
  <si>
    <t>slb23232.srv.allianz</t>
  </si>
  <si>
    <t>AzPIH LegExtJ2EE Test1</t>
  </si>
  <si>
    <t>slb23201.srv.allianz</t>
  </si>
  <si>
    <t>slc13021</t>
  </si>
  <si>
    <t>slc13021.mf-it-aviv-pro-5bl9z-9g57ttma3lz.ew3.aws.aztec.cloud.allianz</t>
  </si>
  <si>
    <t>slb25217.srv.allianz</t>
  </si>
  <si>
    <t>AGCS_FN_UAT_HC</t>
  </si>
  <si>
    <t>sla86401.srv.allianz</t>
  </si>
  <si>
    <t>AML_SAI_PROD_WLM_BATCH_2</t>
  </si>
  <si>
    <t>slc12579.aml-symphony-prod-p.we1.azure.aztec.cloud.allianz</t>
  </si>
  <si>
    <t>slb23480.srv.allianz</t>
  </si>
  <si>
    <t>Static_Content_Dev_1_7of7_rei</t>
  </si>
  <si>
    <t>sla17879.srv.allianz</t>
  </si>
  <si>
    <t>FIv int load balancer</t>
  </si>
  <si>
    <t>slb23705.srv.allianz</t>
  </si>
  <si>
    <t>sla97349.srv.allianz</t>
  </si>
  <si>
    <t>sla29541.srv.allianz</t>
  </si>
  <si>
    <t>;ipservices-support@allianz.de;MAIK.RYSSEL@ALLIANZ.DE;linux.operations@allianz.com;</t>
  </si>
  <si>
    <t xml:space="preserve">IPServices File Server </t>
  </si>
  <si>
    <t>slc11423.srv.allianz</t>
  </si>
  <si>
    <t>Serena</t>
  </si>
  <si>
    <t>slb20749.srv.allianz</t>
  </si>
  <si>
    <t>slb21439.srv.allianz</t>
  </si>
  <si>
    <t>sla21931</t>
  </si>
  <si>
    <t>;AMOS_Incident_Italy_list@allianz.it;AMOS_ITA_LINUX@allianz.it;stefano.iori@allianz.it;AMOS_Incident_Italy_list@allianz.it;AMOS_ITA_LINUX@allianz.it;</t>
  </si>
  <si>
    <t>IC18011266_ NSSR0005431</t>
  </si>
  <si>
    <t>sla21931.srv.allianz</t>
  </si>
  <si>
    <t>sla80547.srv.allianz</t>
  </si>
  <si>
    <t>DEM0005393_Release Mgmt_PROD</t>
  </si>
  <si>
    <t>sla26043.srv.allianz</t>
  </si>
  <si>
    <t>slb20230.srv.allianz</t>
  </si>
  <si>
    <t>Automic_Jetty_01</t>
  </si>
  <si>
    <t>slc11975.srv.allianz</t>
  </si>
  <si>
    <t>sla11384</t>
  </si>
  <si>
    <t>;AMOS_Incident_Italy_list@allianz.it;AMOS_ITA_LINUX@allianz.it;Giorgio.Conti@allianz.it;AMOS_Incident_Italy_list@allianz.it;AMOS_ITA_LINUX@allianz.it;stefano.iori@allianz.it;AMOS_ITA_Access_Gateway@allianz.it;</t>
  </si>
  <si>
    <t>w1mg2dns_1of1_PHY</t>
  </si>
  <si>
    <t>sla11384.srv.allianz</t>
  </si>
  <si>
    <t>FFM SIT</t>
  </si>
  <si>
    <t>slb23916.srv.allianz</t>
  </si>
  <si>
    <t>JBoss EAP FT AT Domain and Host Controler</t>
  </si>
  <si>
    <t>sla96421.srv.allianz</t>
  </si>
  <si>
    <t>sla81194.srv.allianz</t>
  </si>
  <si>
    <t>sla86763.srv.allianz</t>
  </si>
  <si>
    <t>slb25178</t>
  </si>
  <si>
    <t>;kozo.otsuka@allianz.de;ROBIN.JOSEPH@ALLIANZ.COM;</t>
  </si>
  <si>
    <t>Azure End to End Testing</t>
  </si>
  <si>
    <t>slb25178.srv.allianz</t>
  </si>
  <si>
    <t>APZ/EPZ</t>
  </si>
  <si>
    <t>sla88954.srv.allianz</t>
  </si>
  <si>
    <t>slc11649.ata-shr-prod.ec1.aws.aztec.cloud.allianz</t>
  </si>
  <si>
    <t>HCA Migration</t>
  </si>
  <si>
    <t>sla78822.srv.allianz</t>
  </si>
  <si>
    <t>CORE PROD - Coresearch</t>
  </si>
  <si>
    <t>sla86688.srv.allianz</t>
  </si>
  <si>
    <t>UAT FileNet Websphere application server</t>
  </si>
  <si>
    <t>sla89100.srv.allianz</t>
  </si>
  <si>
    <t>ITTI Testlab T1 DEV</t>
  </si>
  <si>
    <t>slb23901.srv.allianz</t>
  </si>
  <si>
    <t>slb25046.srv.allianz</t>
  </si>
  <si>
    <t>slb24962.srv.allianz</t>
  </si>
  <si>
    <t>sla98441.srv.allianz</t>
  </si>
  <si>
    <t>AML_SAI_ PREPROD _REAL_2</t>
  </si>
  <si>
    <t>slc12168.srv.allianz</t>
  </si>
  <si>
    <t>MANAR-Jasper-SIT</t>
  </si>
  <si>
    <t>slb25786.srv.allianz</t>
  </si>
  <si>
    <t>sla80856.srv.allianz</t>
  </si>
  <si>
    <t>sla95931.srv.allianz</t>
  </si>
  <si>
    <t>sla90545.srv.allianz</t>
  </si>
  <si>
    <t>ACTS-Test-BLT</t>
  </si>
  <si>
    <t>sla28300.srv.allianz</t>
  </si>
  <si>
    <t>slb25371</t>
  </si>
  <si>
    <t>ACTS GUI Prod</t>
  </si>
  <si>
    <t>slb25371.srv.allianz</t>
  </si>
  <si>
    <t>slb21486.srv.allianz</t>
  </si>
  <si>
    <t>slc11965</t>
  </si>
  <si>
    <t>Secure File Transfer Lite Perimeter Server 1</t>
  </si>
  <si>
    <t>slc11965.fltrnsfr-we1.we1.azure.aztec.cloud.allianz</t>
  </si>
  <si>
    <t>slb21504.srv.allianz</t>
  </si>
  <si>
    <t>sla12448</t>
  </si>
  <si>
    <t>w2mg0aPilot_DigitalAgency_70of116</t>
  </si>
  <si>
    <t>sla12448.srv.allianz</t>
  </si>
  <si>
    <t>MEWv2 Application - UAT EUR</t>
  </si>
  <si>
    <t>slb24576.srv.allianz</t>
  </si>
  <si>
    <t>slc12972.srv.allianz</t>
  </si>
  <si>
    <t>slb25769.srv.allianz</t>
  </si>
  <si>
    <t>logiviesit</t>
  </si>
  <si>
    <t>slb25498.srv.allianz</t>
  </si>
  <si>
    <t>sla99378</t>
  </si>
  <si>
    <t>JBosstest02</t>
  </si>
  <si>
    <t>sla99378.srv.allianz</t>
  </si>
  <si>
    <t>Query Surge Dev Agent1</t>
  </si>
  <si>
    <t>slc12096.srv.allianz</t>
  </si>
  <si>
    <t>Versicherungstechnik; PROD</t>
  </si>
  <si>
    <t>sla80575.srv.allianz</t>
  </si>
  <si>
    <t>AML_SAI_PREPROD_IGS</t>
  </si>
  <si>
    <t>slc12142.srv.allianz</t>
  </si>
  <si>
    <t>Actuate PROD</t>
  </si>
  <si>
    <t>slb25743.srv.allianz</t>
  </si>
  <si>
    <t>slc11831.srv.allianz</t>
  </si>
  <si>
    <t>sla81847.srv.allianz</t>
  </si>
  <si>
    <t>NAM-DA-AG-preprod3</t>
  </si>
  <si>
    <t>slc11482.srv.allianz</t>
  </si>
  <si>
    <t>ITS_IDQ</t>
  </si>
  <si>
    <t>slb21889.srv.allianz</t>
  </si>
  <si>
    <t>agcs-hcapache-geniusmis-dev</t>
  </si>
  <si>
    <t>slb25554.srv.allianz</t>
  </si>
  <si>
    <t>ibmkkmdevdb</t>
  </si>
  <si>
    <t>slb24828.srv.allianz</t>
  </si>
  <si>
    <t>IC17011643_NSSR0004777_REPORT ENGINE Next PROD node 1</t>
  </si>
  <si>
    <t>sla19305.srv.allianz</t>
  </si>
  <si>
    <t>sla80204.srv.allianz</t>
  </si>
  <si>
    <t>sla80352.srv.allianz</t>
  </si>
  <si>
    <t>slc12025</t>
  </si>
  <si>
    <t>SecFT DR Lite Perimeter Server Dev</t>
  </si>
  <si>
    <t>slc12025.srv.allianz</t>
  </si>
  <si>
    <t>sla80694.srv.allianz</t>
  </si>
  <si>
    <t>sla85913.srv.allianz</t>
  </si>
  <si>
    <t>slc12689.srv.allianz</t>
  </si>
  <si>
    <t>sla80118.srv.allianz</t>
  </si>
  <si>
    <t>slb24514.srv.allianz</t>
  </si>
  <si>
    <t xml:space="preserve">ITS_DB2LINUX : PRE PROD </t>
  </si>
  <si>
    <t>sla92283.srv.allianz</t>
  </si>
  <si>
    <t>migration_of_CMO_server_lmucrc757_BS_OID_apa_4_6of8_REI</t>
  </si>
  <si>
    <t>sla21229.srv.allianz</t>
  </si>
  <si>
    <t>AZ-UK-Int-UAT</t>
  </si>
  <si>
    <t>slb24881.srv.allianz</t>
  </si>
  <si>
    <t>w3azBank\nonProd_9of11</t>
  </si>
  <si>
    <t>sla13395.srv.allianz</t>
  </si>
  <si>
    <t>sla30802.srv.allianz</t>
  </si>
  <si>
    <t>saharabi</t>
  </si>
  <si>
    <t>slb26744.srv.allianz</t>
  </si>
  <si>
    <t>Ansible Work Server</t>
  </si>
  <si>
    <t>slb25443.srv.allianz</t>
  </si>
  <si>
    <t>ITS_BETADOCX</t>
  </si>
  <si>
    <t>slb23421.srv.allianz</t>
  </si>
  <si>
    <t>Replacement for SLA23915</t>
  </si>
  <si>
    <t>slb24458.srv.allianz</t>
  </si>
  <si>
    <t>sla28136</t>
  </si>
  <si>
    <t>Emergency VM provisioning_3</t>
  </si>
  <si>
    <t>sla28136.srv.allianz</t>
  </si>
  <si>
    <t>slb22829</t>
  </si>
  <si>
    <t>;LINUX-OPS@allianz.at;mateusz.panek@allianz.at;</t>
  </si>
  <si>
    <t>AZTECAT PROD - Tosca DB AEV u COR</t>
  </si>
  <si>
    <t>slb22829.srv.allianz</t>
  </si>
  <si>
    <t>slc12768.vpc-infra-test-ptgjh-h9umkdrzvyx.ew3.aws.aztec.cloud.allianz</t>
  </si>
  <si>
    <t>sla86764.srv.allianz</t>
  </si>
  <si>
    <t>slb25525.srv.allianz</t>
  </si>
  <si>
    <t>sla81151.srv.allianz</t>
  </si>
  <si>
    <t>ITS_PIC : Serveur PIC - XL Release &amp;amp; XL Deploy</t>
  </si>
  <si>
    <t>sla80504.srv.allianz</t>
  </si>
  <si>
    <t>slc10685.aztecse-backup.ew3.aws.aztec.cloud.allianz</t>
  </si>
  <si>
    <t>sla13829.srv.allianz</t>
  </si>
  <si>
    <t>slc11768.srv.allianz</t>
  </si>
  <si>
    <t>sla80318.srv.allianz</t>
  </si>
  <si>
    <t>IDS AI PROD</t>
  </si>
  <si>
    <t>slb23960.srv.allianz</t>
  </si>
  <si>
    <t>JBoss EAP INT DE Domain and Host Controler</t>
  </si>
  <si>
    <t>sla96430.srv.allianz</t>
  </si>
  <si>
    <t>DB_POSTALE : DB Postale - Recette</t>
  </si>
  <si>
    <t>sla86755.srv.allianz</t>
  </si>
  <si>
    <t>sla20823</t>
  </si>
  <si>
    <t>migration_of_CMO_server_lmucr867_BS_OID_ocsp_p_2_4of6_REI</t>
  </si>
  <si>
    <t>sla20823.srv.allianz</t>
  </si>
  <si>
    <t>sla24525</t>
  </si>
  <si>
    <t>DEM0003533_Crystal_PROD_3</t>
  </si>
  <si>
    <t>sla24525.srv.allianz</t>
  </si>
  <si>
    <t>sla93765.srv.allianz</t>
  </si>
  <si>
    <t>VMWare Update Manager</t>
  </si>
  <si>
    <t>sla70003.srv.allianz</t>
  </si>
  <si>
    <t>slc12667</t>
  </si>
  <si>
    <t>helix-deployment-dev</t>
  </si>
  <si>
    <t>slc12667.idshelix-d.fc1.azure.aztec.cloud.allianz</t>
  </si>
  <si>
    <t>slb25308.srv.allianz</t>
  </si>
  <si>
    <t>slc11310.srv.allianz</t>
  </si>
  <si>
    <t>sla19301.srv.allianz</t>
  </si>
  <si>
    <t>sla24478</t>
  </si>
  <si>
    <t>sla24478.srv.allianz</t>
  </si>
  <si>
    <t>to_replace_CMO_server_sl007256_BS_OID_ad</t>
  </si>
  <si>
    <t>sla20490.srv.allianz</t>
  </si>
  <si>
    <t>slc12813</t>
  </si>
  <si>
    <t xml:space="preserve">Scheduler </t>
  </si>
  <si>
    <t>slc12813.mf-it-pre-pa-xxv9p-k2scndzbhjz.ew3.aws.aztec.cloud.allianz</t>
  </si>
  <si>
    <t>Commvault Media Agent AWS EU1</t>
  </si>
  <si>
    <t>slc10643.aztecse-backup.ec1.aws.aztec.cloud.allianz</t>
  </si>
  <si>
    <t>sla81147.srv.allianz</t>
  </si>
  <si>
    <t>ITS_IIQ : serveur IdentityIQ SailPoint RECF</t>
  </si>
  <si>
    <t>sla89440.srv.allianz</t>
  </si>
  <si>
    <t>sla92491</t>
  </si>
  <si>
    <t>CORE TEST - PM Fachdesign Customer Portal</t>
  </si>
  <si>
    <t>sla92491.srv.allianz</t>
  </si>
  <si>
    <t>Anagrafe_DBMKT_Prod_4of4</t>
  </si>
  <si>
    <t>sla16091.srv.allianz</t>
  </si>
  <si>
    <t>hcapache-ext-prod-e1</t>
  </si>
  <si>
    <t>slb25147.srv.allianz</t>
  </si>
  <si>
    <t>Statistix-Test</t>
  </si>
  <si>
    <t>slb20012.srv.allianz</t>
  </si>
  <si>
    <t>sla81164.srv.allianz</t>
  </si>
  <si>
    <t>AML AIS Prod 6</t>
  </si>
  <si>
    <t>slb26611.srv.allianz</t>
  </si>
  <si>
    <t>sla81239</t>
  </si>
  <si>
    <t>AML AZD Prod Wlf</t>
  </si>
  <si>
    <t>sla81239.srv.allianz</t>
  </si>
  <si>
    <t>Kafka Proxy</t>
  </si>
  <si>
    <t>slc11233.srv.allianz</t>
  </si>
  <si>
    <t>ITS_SPLUNK : Splunk Heavy forwarder</t>
  </si>
  <si>
    <t>sla89338.srv.allianz</t>
  </si>
  <si>
    <t>hcapache-edr3</t>
  </si>
  <si>
    <t>slb24785.srv.allianz</t>
  </si>
  <si>
    <t>slc13047</t>
  </si>
  <si>
    <t>slc13047.hcloud-apac-prod.ew3.aws.aztec.cloud.allianz</t>
  </si>
  <si>
    <t>TDM for PROD stage</t>
  </si>
  <si>
    <t>slc11569.agcs-tem-prod.ew3.aws.aztec.cloud.allianz</t>
  </si>
  <si>
    <t>J2SE - EDI; RRD; Azure;DP Dev</t>
  </si>
  <si>
    <t>slb21435.srv.allianz</t>
  </si>
  <si>
    <t>slc12851</t>
  </si>
  <si>
    <t>slc12851.mf-it-avi-fr-blt88-c24tuamrd35.ec1.aws.aztec.cloud.allianz</t>
  </si>
  <si>
    <t>slc10642</t>
  </si>
  <si>
    <t>slc10642.aztecse-backup.ec1.aws.aztec.cloud.allianz</t>
  </si>
  <si>
    <t>Keyfigures DEV</t>
  </si>
  <si>
    <t>slb23940.srv.allianz</t>
  </si>
  <si>
    <t>sla24518</t>
  </si>
  <si>
    <t>DEM0003533_Crystal_INTEGRATION_2</t>
  </si>
  <si>
    <t>sla24518.srv.allianz</t>
  </si>
  <si>
    <t>IC20012145_MEWv2 DB (Prod)</t>
  </si>
  <si>
    <t>slb22531.srv.allianz</t>
  </si>
  <si>
    <t>Kafka Connect3 UAT</t>
  </si>
  <si>
    <t>slc11609.srv.allianz</t>
  </si>
  <si>
    <t>slc11935.srv.allianz</t>
  </si>
  <si>
    <t>slc12172.srv.allianz</t>
  </si>
  <si>
    <t>sla97000.srv.allianz</t>
  </si>
  <si>
    <t>Shared_WAS7_FE-W1_Digital_Interaction_6o</t>
  </si>
  <si>
    <t>sla20978.srv.allianz</t>
  </si>
  <si>
    <t>sla80801.srv.allianz</t>
  </si>
  <si>
    <t>FRANKFURT_AMOS_SMA_WIN_MGMT</t>
  </si>
  <si>
    <t>sla29533.srv.allianz</t>
  </si>
  <si>
    <t>slc10887.cldfcntst-test.ew3.aws.aztec.cloud.allianz</t>
  </si>
  <si>
    <t>slb25519.srv.allianz</t>
  </si>
  <si>
    <t>sla12468</t>
  </si>
  <si>
    <t>w2mg0aPilot_DigitalAgency_76of116</t>
  </si>
  <si>
    <t>sla12468.srv.allianz</t>
  </si>
  <si>
    <t>ZOL - TEST - Oracle 1</t>
  </si>
  <si>
    <t>sla12797.srv.allianz</t>
  </si>
  <si>
    <t>slc12348.mf-it-prod-pa-jmcnb-kmhroapg27c.ew3.aws.aztec.cloud.allianz</t>
  </si>
  <si>
    <t>qs83707.agf.fr</t>
  </si>
  <si>
    <t>sla86170.srv.allianz</t>
  </si>
  <si>
    <t>sla99759.srv.allianz</t>
  </si>
  <si>
    <t>w2_PlanB_BREECMFELS61_Virtual_RHEL7_2Test13of29_REI</t>
  </si>
  <si>
    <t>sla18217.srv.allianz</t>
  </si>
  <si>
    <t>sla25727</t>
  </si>
  <si>
    <t>IC19011493Crystal_PROD_5</t>
  </si>
  <si>
    <t>sla25727.srv.allianz</t>
  </si>
  <si>
    <t>sla25721</t>
  </si>
  <si>
    <t>IC19011493_Crystal_PROD_1</t>
  </si>
  <si>
    <t>sla25721.srv.allianz</t>
  </si>
  <si>
    <t>slc12345</t>
  </si>
  <si>
    <t>;middleware.operations@allianz.com;amit.mahato@allianz.com;</t>
  </si>
  <si>
    <t>RHELVMTEST001</t>
  </si>
  <si>
    <t>slc12345.srv.allianz</t>
  </si>
  <si>
    <t xml:space="preserve">ITS_APACHE : Serveur Apache Bac à sable </t>
  </si>
  <si>
    <t>sla80906.srv.allianz</t>
  </si>
  <si>
    <t>AzPIH J2EE Int Test4</t>
  </si>
  <si>
    <t>slb23191.srv.allianz</t>
  </si>
  <si>
    <t>slc12190</t>
  </si>
  <si>
    <t>FileCloud PoC VM</t>
  </si>
  <si>
    <t>slc12190.srv.allianz</t>
  </si>
  <si>
    <t>INFORMATICA 3</t>
  </si>
  <si>
    <t>sla90953.srv.allianz</t>
  </si>
  <si>
    <t>slc10683.aztecse-backup.ew3.aws.aztec.cloud.allianz</t>
  </si>
  <si>
    <t>AML_SAI_ PREPROD _UI_2</t>
  </si>
  <si>
    <t>slc12166.srv.allianz</t>
  </si>
  <si>
    <t>dbaas-jump-host</t>
  </si>
  <si>
    <t>slc11474.srv.allianz</t>
  </si>
  <si>
    <t>AIP_Prod_Admin</t>
  </si>
  <si>
    <t>slc11130.aip-portal1.we1.azure.aztec.cloud.allianz</t>
  </si>
  <si>
    <t>sla89103.srv.allianz</t>
  </si>
  <si>
    <t>Kafka Connect1 PROD</t>
  </si>
  <si>
    <t>slc11396.srv.allianz</t>
  </si>
  <si>
    <t>slb25110.srv.allianz</t>
  </si>
  <si>
    <t>secfile-datau-batch-prod</t>
  </si>
  <si>
    <t>slc11256.srv.allianz</t>
  </si>
  <si>
    <t>IC21001724_RootCA External WebLayer</t>
  </si>
  <si>
    <t>sla31814.srv.allianz</t>
  </si>
  <si>
    <t>JBoss EAP SCH AT Domain and Host Controler</t>
  </si>
  <si>
    <t>sla96422.srv.allianz</t>
  </si>
  <si>
    <t>AML AIS Prod 5</t>
  </si>
  <si>
    <t>slb26610.srv.allianz</t>
  </si>
  <si>
    <t>slc11462.srv.allianz</t>
  </si>
  <si>
    <t>;squadfc@allianz.fr;frank.gree@allianz.fr;ayoub.alkhallaa@allianz.fr;externe.michael.boasis@allianz.;squadfc@allianz.fr;frank.gree@allianz.com;externe.michael.boasis@allianz.fr;externe.idriss.el_harras@allianz.fr;externe.youssef.ennajjar@allianz.fr;dsicmdb@allianz.fr;</t>
  </si>
  <si>
    <t>J1_CONTRAT_TECH :</t>
  </si>
  <si>
    <t>sla80229.srv.allianz</t>
  </si>
  <si>
    <t>SecFT Lite DR Front end Node 1</t>
  </si>
  <si>
    <t>slc12686.fltrnsfr-prod.fc1.azure.aztec.cloud.allianz</t>
  </si>
  <si>
    <t>sla86468.srv.allianz</t>
  </si>
  <si>
    <t>sla94710.srv.allianz</t>
  </si>
  <si>
    <t>INFORMATICA 2</t>
  </si>
  <si>
    <t>sla90950.srv.allianz</t>
  </si>
  <si>
    <t>sla94322.srv.allianz</t>
  </si>
  <si>
    <t>Manar-TeamCity</t>
  </si>
  <si>
    <t>slb25926.srv.allianz</t>
  </si>
  <si>
    <t>TIA OpenOffice Dev</t>
  </si>
  <si>
    <t>slb21414.srv.allianz</t>
  </si>
  <si>
    <t>ITS_ILLUMIO : AMS Log Forwarding AZ FRhc_E1</t>
  </si>
  <si>
    <t>sla82675.srv.allianz</t>
  </si>
  <si>
    <t>sla86892.srv.allianz</t>
  </si>
  <si>
    <t>slc12832</t>
  </si>
  <si>
    <t>PreProduction DR Allianz DB2</t>
  </si>
  <si>
    <t>slc12832.mf-it-pre-fr-h8pjw-ds2dcxpryyo.ec1.aws.aztec.cloud.allianz</t>
  </si>
  <si>
    <t>slb25533</t>
  </si>
  <si>
    <t>Ansible Workserver</t>
  </si>
  <si>
    <t>slb25533.srv.allianz</t>
  </si>
  <si>
    <t>slc12874.mf-it-agi-fr-4cpzf-4wtygpp2cau.ec1.aws.aztec.cloud.allianz</t>
  </si>
  <si>
    <t>ITS_SIEM : Seveur de Production SIEM</t>
  </si>
  <si>
    <t>qs84015.agf.fr</t>
  </si>
  <si>
    <t>AMELIA ALite &amp;amp; ISC PROD Server 2 - E2</t>
  </si>
  <si>
    <t>sla99304.srv.allianz</t>
  </si>
  <si>
    <t>Dedicated_UbiMessaging_Digital_Interaction_28of42_REI</t>
  </si>
  <si>
    <t>sla21111.srv.allianz</t>
  </si>
  <si>
    <t>sla30967</t>
  </si>
  <si>
    <t>IC21000598_Prod_New Front end Server Order</t>
  </si>
  <si>
    <t>sla30967.srv.allianz</t>
  </si>
  <si>
    <t>slc11850.srv.allianz</t>
  </si>
  <si>
    <t>sla81150.srv.allianz</t>
  </si>
  <si>
    <t>agcsportalt</t>
  </si>
  <si>
    <t>slc11258.srv.allianz</t>
  </si>
  <si>
    <t>CPFS TEST Cluster02</t>
  </si>
  <si>
    <t>sla97231.srv.allianz</t>
  </si>
  <si>
    <t>sla19315.srv.allianz</t>
  </si>
  <si>
    <t>AzPIH BPM PRD 1</t>
  </si>
  <si>
    <t>slb21600.srv.allianz</t>
  </si>
  <si>
    <t>sla30950</t>
  </si>
  <si>
    <t>IC21000598_Prod_New Front end Server Order 6</t>
  </si>
  <si>
    <t>sla30950.srv.allianz</t>
  </si>
  <si>
    <t>sla31142.srv.allianz</t>
  </si>
  <si>
    <t>slc13076.aztecse-backup.ew3.aws.aztec.cloud.allianz</t>
  </si>
  <si>
    <t>slc12819.mf-it-pre-pa-xxv9p-k2scndzbhjz.ew3.aws.aztec.cloud.allianz</t>
  </si>
  <si>
    <t>ITS_VTOM_TEST : Validation du produit VTOM et serveur de test</t>
  </si>
  <si>
    <t>sla89197.srv.allianz</t>
  </si>
  <si>
    <t>qs83892.agf.fr</t>
  </si>
  <si>
    <t>GenWizard Monitoring apps PROD</t>
  </si>
  <si>
    <t>slb26147.srv.allianz</t>
  </si>
  <si>
    <t>sla90329.srv.allianz</t>
  </si>
  <si>
    <t>slc11110.srv.allianz</t>
  </si>
  <si>
    <t>slc12839.cloudfcn_dr-prod.ec1.aws.aztec.cloud.allianz</t>
  </si>
  <si>
    <t>sla86125.srv.allianz</t>
  </si>
  <si>
    <t>sla21872.srv.allianz</t>
  </si>
  <si>
    <t>slc13016</t>
  </si>
  <si>
    <t>ANow_Proxy_DE</t>
  </si>
  <si>
    <t>slc13016.srv.allianz</t>
  </si>
  <si>
    <t>sla81155.srv.allianz</t>
  </si>
  <si>
    <t>sla80205.srv.allianz</t>
  </si>
  <si>
    <t>slc11936.srv.allianz</t>
  </si>
  <si>
    <t>IC19011339_Illumio Core Node E2-1 (2x2 Prod Cluster)</t>
  </si>
  <si>
    <t>sla25812.srv.allianz</t>
  </si>
  <si>
    <t>AzPIH Nagios</t>
  </si>
  <si>
    <t>slb24137.srv.allianz</t>
  </si>
  <si>
    <t>44.118.17.68</t>
  </si>
  <si>
    <t>DEM0007146_SIPERT_PROD_2</t>
  </si>
  <si>
    <t>sla26999.srv.allianz</t>
  </si>
  <si>
    <t>slb25201.srv.allianz</t>
  </si>
  <si>
    <t>sla86873.srv.allianz</t>
  </si>
  <si>
    <t>sla98327.srv.allianz</t>
  </si>
  <si>
    <t>sla21026</t>
  </si>
  <si>
    <t>E-Learning_Agenzie</t>
  </si>
  <si>
    <t>sla21026.srv.allianz</t>
  </si>
  <si>
    <t>slc12377.srv.allianz</t>
  </si>
  <si>
    <t>AzPIH LegExtJ2EE Test3</t>
  </si>
  <si>
    <t>slb23203.srv.allianz</t>
  </si>
  <si>
    <t xml:space="preserve">FIV iNT IS2 </t>
  </si>
  <si>
    <t>slb23733.srv.allianz</t>
  </si>
  <si>
    <t>AZA PREPROD - Insurance Automation DB (AI-PILOT)</t>
  </si>
  <si>
    <t>slb23040.srv.allianz</t>
  </si>
  <si>
    <t>ITS_DB2LINUX : Serveur mutualisé DB2</t>
  </si>
  <si>
    <t>sla80926.srv.allianz</t>
  </si>
  <si>
    <t>Host ZD&amp;amp;T Software and SW-Repository</t>
  </si>
  <si>
    <t>slb24750.srv.allianz</t>
  </si>
  <si>
    <t>sla80472.srv.allianz</t>
  </si>
  <si>
    <t>slb25148.srv.allianz</t>
  </si>
  <si>
    <t>ITS_INFORMATICA : To host IDQ Application</t>
  </si>
  <si>
    <t>slb20597.srv.allianz</t>
  </si>
  <si>
    <t>slc12119.srv.allianz</t>
  </si>
  <si>
    <t>Filenet CSS Service</t>
  </si>
  <si>
    <t>sla86994.srv.allianz</t>
  </si>
  <si>
    <t>slc11647.ata-shr-prod.ec1.aws.aztec.cloud.allianz</t>
  </si>
  <si>
    <t>Ansible Infrastructure Platform (AIP)</t>
  </si>
  <si>
    <t>slc11688.aip-portal-t.we1.azure.aztec.cloud.allianz</t>
  </si>
  <si>
    <t>slc12184.srv.allianz</t>
  </si>
  <si>
    <t>zCact-V 1.2.26</t>
  </si>
  <si>
    <t>sla99361.srv.allianz</t>
  </si>
  <si>
    <t>sla99104</t>
  </si>
  <si>
    <t>sla99104.srv.allianz</t>
  </si>
  <si>
    <t>slc10682.aztecse-backup.ec1.aws.aztec.cloud.allianz</t>
  </si>
  <si>
    <t>w2_PlanB_BREECMFELS41_Virtual_RHEL7_2Test14of29_REI</t>
  </si>
  <si>
    <t>sla18218.srv.allianz</t>
  </si>
  <si>
    <t>w2_PlanB_BREECMFELS42_Virtual_RHEL7_2Test15of29_REI</t>
  </si>
  <si>
    <t>sla18219.srv.allianz</t>
  </si>
  <si>
    <t>sla80321.srv.allianz</t>
  </si>
  <si>
    <t>slb21735.srv.allianz</t>
  </si>
  <si>
    <t>sla80695.srv.allianz</t>
  </si>
  <si>
    <t>AML_SAI_PREPROD_ RTDE _BATCH</t>
  </si>
  <si>
    <t>slc12159.srv.allianz</t>
  </si>
  <si>
    <t>sla30689.srv.allianz</t>
  </si>
  <si>
    <t>sla30803.srv.allianz</t>
  </si>
  <si>
    <t>rePlat_from_BREPPMSV2S01_6of7</t>
  </si>
  <si>
    <t>sla11233.srv.allianz</t>
  </si>
  <si>
    <t>Orchestra - PROD APP (E2)</t>
  </si>
  <si>
    <t>sla80633.srv.allianz</t>
  </si>
  <si>
    <t>slb25994</t>
  </si>
  <si>
    <t>hcapache-edr1-dev-e1</t>
  </si>
  <si>
    <t>slb25994.srv.allianz</t>
  </si>
  <si>
    <t>sla90328.srv.allianz</t>
  </si>
  <si>
    <t>FMW Intranet S1</t>
  </si>
  <si>
    <t>sla94598.srv.allianz</t>
  </si>
  <si>
    <t>slc11407.srv.allianz</t>
  </si>
  <si>
    <t>sla26482</t>
  </si>
  <si>
    <t>Reverse Proxy for URL giam.siweb.allianz</t>
  </si>
  <si>
    <t>sla26482.srv.allianz</t>
  </si>
  <si>
    <t>SHARED TEST - Identity Governance DB</t>
  </si>
  <si>
    <t>slc11653.ata-shr-prod.ec1.aws.aztec.cloud.allianz</t>
  </si>
  <si>
    <t>sla14651.srv.allianz</t>
  </si>
  <si>
    <t>Kafka Connect2</t>
  </si>
  <si>
    <t>slc11232.srv.allianz</t>
  </si>
  <si>
    <t>sla31126.srv.allianz</t>
  </si>
  <si>
    <t>ITS_DB2LINUX : DB2 HC INTG DATABASES</t>
  </si>
  <si>
    <t>sla92284.srv.allianz</t>
  </si>
  <si>
    <t>slb25771.srv.allianz</t>
  </si>
  <si>
    <t>Collibra</t>
  </si>
  <si>
    <t>slb23286.srv.allianz</t>
  </si>
  <si>
    <t>;gda-run-team@allianz.com;parikshit.roy@allianz.de;linux.operations@allianz.com;</t>
  </si>
  <si>
    <t>Global Data Archive</t>
  </si>
  <si>
    <t>slc10648.gaeumgmt-m.we1.azure.aztec.cloud.allianz</t>
  </si>
  <si>
    <t>slc11127</t>
  </si>
  <si>
    <t>slc11127.srv.allianz</t>
  </si>
  <si>
    <t>slc11655.ata-shr-prod.ec1.aws.aztec.cloud.allianz</t>
  </si>
  <si>
    <t>MANAR-Talend-SIT</t>
  </si>
  <si>
    <t>slb25789.srv.allianz</t>
  </si>
  <si>
    <t>sla32189</t>
  </si>
  <si>
    <t>IC22001245_DCCS Migration; Apache Web Service Internal</t>
  </si>
  <si>
    <t>sla32189.srv.allianz</t>
  </si>
  <si>
    <t>sla82687.srv.allianz</t>
  </si>
  <si>
    <t>MANAR_Int_Jasper_1</t>
  </si>
  <si>
    <t>sla13440.srv.allianz</t>
  </si>
  <si>
    <t>qs83732.agf.fr</t>
  </si>
  <si>
    <t>QuerySurgeDevAgent2</t>
  </si>
  <si>
    <t>slc12098.srv.allianz</t>
  </si>
  <si>
    <t>IC18011284_Data Governance Suite_PREPROD</t>
  </si>
  <si>
    <t>sla22490.srv.allianz</t>
  </si>
  <si>
    <t>AMS PoC BMC for France</t>
  </si>
  <si>
    <t>slb22601.srv.allianz</t>
  </si>
  <si>
    <t>slb26587</t>
  </si>
  <si>
    <t>euroea</t>
  </si>
  <si>
    <t>slb26587.srv.allianz</t>
  </si>
  <si>
    <t>qs84108.agf.fr</t>
  </si>
  <si>
    <t>AMELIA ALite &amp;amp; ISC PROD Server 1 - E2</t>
  </si>
  <si>
    <t>sla99303.srv.allianz</t>
  </si>
  <si>
    <t>FNP8 AGCS SIT</t>
  </si>
  <si>
    <t>sla80293.srv.allianz</t>
  </si>
  <si>
    <t>sla99101</t>
  </si>
  <si>
    <t>sla99101.srv.allianz</t>
  </si>
  <si>
    <t>IC19012003_Globalscape Gateway Server - Test Server</t>
  </si>
  <si>
    <t>sla26504.srv.allianz</t>
  </si>
  <si>
    <t>slc12966</t>
  </si>
  <si>
    <t>PreProduction Allianz DB2</t>
  </si>
  <si>
    <t>slc12966.mf-it-pre-pa-xxv9p-k2scndzbhjz.ew3.aws.aztec.cloud.allianz</t>
  </si>
  <si>
    <t>sla93871.srv.allianz</t>
  </si>
  <si>
    <t>Oasys  WA</t>
  </si>
  <si>
    <t>slb23597.srv.allianz</t>
  </si>
  <si>
    <t>sla25724</t>
  </si>
  <si>
    <t>IC19011493Crystal_PROD_4</t>
  </si>
  <si>
    <t>sla25724.srv.allianz</t>
  </si>
  <si>
    <t>slb25527.srv.allianz</t>
  </si>
  <si>
    <t>slc13077</t>
  </si>
  <si>
    <t>slc13077.aztecse-backup.ew3.aws.aztec.cloud.allianz</t>
  </si>
  <si>
    <t>slc11359.srv.allianz</t>
  </si>
  <si>
    <t>slb25310.srv.allianz</t>
  </si>
  <si>
    <t>Fastrecruiting temporary server</t>
  </si>
  <si>
    <t>slb21397.srv.allianz</t>
  </si>
  <si>
    <t>w1mg5_ItStandAlone_LinRatherApache_PreProduction_2of6</t>
  </si>
  <si>
    <t>sla13725.srv.allianz</t>
  </si>
  <si>
    <t>postgresdevmutu</t>
  </si>
  <si>
    <t>slb24752.srv.allianz</t>
  </si>
  <si>
    <t>Weblogic 12c Dev 1</t>
  </si>
  <si>
    <t>sla29255.srv.allianz</t>
  </si>
  <si>
    <t>slc12869</t>
  </si>
  <si>
    <t xml:space="preserve"> Azure West Europe</t>
  </si>
  <si>
    <t>newjumphost</t>
  </si>
  <si>
    <t>slc12869.hcpostgres.we1.azure.aztec.cloud.allianz</t>
  </si>
  <si>
    <t>sla99125.srv.allianz</t>
  </si>
  <si>
    <t>GAFS R server PROD</t>
  </si>
  <si>
    <t>sla88629.srv.allianz</t>
  </si>
  <si>
    <t>;hds.operations@allianz.com;HARTMUT.MOEHRES@ALLIANZ.DE;cdc.datacenter-services-requestmgmt@allianz.com;</t>
  </si>
  <si>
    <t>HC Storage SAN probe server E2 POD1 PAZC</t>
  </si>
  <si>
    <t>slb26652.srv.allianz</t>
  </si>
  <si>
    <t>;GIS@allianz.com;AIN-ITOPS-L1DESK@allianz.com;mirsad.rexhepi@allianz.com;GIS@allianz.com;AIN-ITOPS-L1DESK@allianz.com;</t>
  </si>
  <si>
    <t>agcsimageryd</t>
  </si>
  <si>
    <t>slc11706.srv.allianz</t>
  </si>
  <si>
    <t>sla12387</t>
  </si>
  <si>
    <t>w2mg0aPilot\DigitalAgency_35of116</t>
  </si>
  <si>
    <t>sla12387.srv.allianz</t>
  </si>
  <si>
    <t>slb21716.srv.allianz</t>
  </si>
  <si>
    <t>sla12473</t>
  </si>
  <si>
    <t>w2mg0aPilot_DigitalAgency_81of116</t>
  </si>
  <si>
    <t>sla12473.srv.allianz</t>
  </si>
  <si>
    <t>sla85931.srv.allianz</t>
  </si>
  <si>
    <t>SHARED PREPROD - Sectrans internal</t>
  </si>
  <si>
    <t>sla81474.srv.allianz</t>
  </si>
  <si>
    <t>MEWv2 EUR UAT DB</t>
  </si>
  <si>
    <t>slb22529.srv.allianz</t>
  </si>
  <si>
    <t>Fiv prd load balancer 1</t>
  </si>
  <si>
    <t>slb23726.srv.allianz</t>
  </si>
  <si>
    <t>slc13072.aztecse-backup.ew3.aws.aztec.cloud.allianz</t>
  </si>
  <si>
    <t>agcsportald</t>
  </si>
  <si>
    <t>slc11705.gisapps-d.fc1.azure.aztec.cloud.allianz</t>
  </si>
  <si>
    <t>sla80222.srv.allianz</t>
  </si>
  <si>
    <t>FMW Intranet P2</t>
  </si>
  <si>
    <t>sla94597.srv.allianz</t>
  </si>
  <si>
    <t>OPUS Core</t>
  </si>
  <si>
    <t>slc12027.srv.allianz</t>
  </si>
  <si>
    <t>agncollabopenldape1</t>
  </si>
  <si>
    <t>slb25711.srv.allianz</t>
  </si>
  <si>
    <t>AUK JBoss8 UAT</t>
  </si>
  <si>
    <t>slc12501.srv.allianz</t>
  </si>
  <si>
    <t>slc12434.srv.allianz</t>
  </si>
  <si>
    <t>slb25474</t>
  </si>
  <si>
    <t>pleben</t>
  </si>
  <si>
    <t>slb25474.srv.allianz</t>
  </si>
  <si>
    <t>slb21540.srv.allianz</t>
  </si>
  <si>
    <t>sla86386.srv.allianz</t>
  </si>
  <si>
    <t>slc11845.srv.allianz</t>
  </si>
  <si>
    <t>AML_SAI_DEV_REALTIME</t>
  </si>
  <si>
    <t>slc12009.aml-symphony-d.we1.azure.aztec.cloud.allianz</t>
  </si>
  <si>
    <t>IBM WebSphere Application Server V9.0.5.1</t>
  </si>
  <si>
    <t>sla80786.srv.allianz</t>
  </si>
  <si>
    <t>IC21000076_Direct Portal UAT</t>
  </si>
  <si>
    <t>sla30415.srv.allianz</t>
  </si>
  <si>
    <t>AML AIS Prod</t>
  </si>
  <si>
    <t>slb26755.srv.allianz</t>
  </si>
  <si>
    <t>COR TEST - ADesktop Virtualisierung (Redis)</t>
  </si>
  <si>
    <t>sla86640.srv.allianz</t>
  </si>
  <si>
    <t>slc10813</t>
  </si>
  <si>
    <t>slc10813.aztecse-backup.ew3.aws.aztec.cloud.allianz</t>
  </si>
  <si>
    <t>sla80120.srv.allianz</t>
  </si>
  <si>
    <t>sla26378.srv.allianz</t>
  </si>
  <si>
    <t>sla87300.srv.allianz</t>
  </si>
  <si>
    <t>Testlab Server 3</t>
  </si>
  <si>
    <t>slc12942.srv.allianz</t>
  </si>
  <si>
    <t>sla99006</t>
  </si>
  <si>
    <t>sla99006.srv.allianz</t>
  </si>
  <si>
    <t>DMND0017498_AZL_Migration</t>
  </si>
  <si>
    <t>sla91128.srv.allianz</t>
  </si>
  <si>
    <t>IRO Master E2</t>
  </si>
  <si>
    <t>sla81241.srv.allianz</t>
  </si>
  <si>
    <t>Kafka cli PROD</t>
  </si>
  <si>
    <t>slc11733.srv.allianz</t>
  </si>
  <si>
    <t>slb24915.srv.allianz</t>
  </si>
  <si>
    <t>slb24888.srv.allianz</t>
  </si>
  <si>
    <t>DEM00011244_SAVI Buildserver</t>
  </si>
  <si>
    <t>sla29039.srv.allianz</t>
  </si>
  <si>
    <t>buroffice</t>
  </si>
  <si>
    <t>slb25653.srv.allianz</t>
  </si>
  <si>
    <t>Alveo SIT</t>
  </si>
  <si>
    <t>slc12199.ids.fc1.azure.aztec.cloud.allianz</t>
  </si>
  <si>
    <t>slb24831.srv.allianz</t>
  </si>
  <si>
    <t>slc11644.ata-shr-prod.ec1.aws.aztec.cloud.allianz</t>
  </si>
  <si>
    <t>slc11129.aip-portal1.we1.azure.aztec.cloud.allianz</t>
  </si>
  <si>
    <t>Glanos DEV</t>
  </si>
  <si>
    <t>slb23900.srv.allianz</t>
  </si>
  <si>
    <t>slc11361.srv.allianz</t>
  </si>
  <si>
    <t>Perimeter Server 1(UAT) SecFT Lite DR</t>
  </si>
  <si>
    <t>slc12481.srv.allianz</t>
  </si>
  <si>
    <t xml:space="preserve">HC Storage SAN probe server </t>
  </si>
  <si>
    <t>slb26624.srv.allianz</t>
  </si>
  <si>
    <t>sla19299.srv.allianz</t>
  </si>
  <si>
    <t>slb25850.srv.allianz</t>
  </si>
  <si>
    <t>Control-M AZCH (Prod-Server-Primary)</t>
  </si>
  <si>
    <t>slb21682.srv.allianz</t>
  </si>
  <si>
    <t>sla30945</t>
  </si>
  <si>
    <t>IC21000598_Prod_New Front end Server Order 4</t>
  </si>
  <si>
    <t>sla30945.srv.allianz</t>
  </si>
  <si>
    <t>slb25526.srv.allianz</t>
  </si>
  <si>
    <t>Dedicated_Batch_Digital_Interaction_22of42_REI</t>
  </si>
  <si>
    <t>sla21044.srv.allianz</t>
  </si>
  <si>
    <t>sla81182.srv.allianz</t>
  </si>
  <si>
    <t>HC Storage SAN probe server E2 POD2 PAZB</t>
  </si>
  <si>
    <t>slb26651.srv.allianz</t>
  </si>
  <si>
    <t>STARiSweb</t>
  </si>
  <si>
    <t>sla97700.srv.allianz</t>
  </si>
  <si>
    <t>slb25470.srv.allianz</t>
  </si>
  <si>
    <t>SHARED TEST - eDirectory TALLIANZPORTAL DR</t>
  </si>
  <si>
    <t>slc12970.srv.allianz</t>
  </si>
  <si>
    <t>AML_SAI_PROD_WLM_BATCH_1</t>
  </si>
  <si>
    <t>slc12578.aml-symphony-prod-p.we1.azure.aztec.cloud.allianz</t>
  </si>
  <si>
    <t>AML_AZD-DevOps_DEV</t>
  </si>
  <si>
    <t>slc12155.srv.allianz</t>
  </si>
  <si>
    <t>IC18011319_Firewall Operational Services Backup to TSM E2</t>
  </si>
  <si>
    <t>sla22179.srv.allianz</t>
  </si>
  <si>
    <t>slc12351</t>
  </si>
  <si>
    <t>slc12351.mf-it-prod-pa-jmcnb-kmhroapg27c.ew3.aws.aztec.cloud.allianz</t>
  </si>
  <si>
    <t>;cdc.datacenter-services-requestmgmt@allianz.com;thomassubin.philip@allianz.com;secure-filetransfer-lite@allianz.com; FILETRANSFER@ALLIANZ.DE;adam.ziemianski@kyndryl.com; jacklin.handall@kyndryl.com;</t>
  </si>
  <si>
    <t>SFT Lite Jumphost Prod</t>
  </si>
  <si>
    <t>slc11591.fltrnsfr.we1.azure.aztec.cloud.allianz</t>
  </si>
  <si>
    <t>slb21725.srv.allianz</t>
  </si>
  <si>
    <t>slc12467</t>
  </si>
  <si>
    <t>middleware-base</t>
  </si>
  <si>
    <t>slc12467.srv.allianz</t>
  </si>
  <si>
    <t>azframa1.hcbackup1.we1.azure.aztec.cloud.allianz</t>
  </si>
  <si>
    <t>slc12938</t>
  </si>
  <si>
    <t>DB2 LUW Production DR Allianz</t>
  </si>
  <si>
    <t>slc12938.mf-it-prod-dr-2mbmb-gxsfjtzsb9k.ec1.aws.aztec.cloud.allianz</t>
  </si>
  <si>
    <t>sla80870.srv.allianz</t>
  </si>
  <si>
    <t>IC22000455_AZGR_New Servers Offer</t>
  </si>
  <si>
    <t>sla31963.srv.allianz</t>
  </si>
  <si>
    <t>slc12324</t>
  </si>
  <si>
    <t>;sistemicentrali@allianz.it;marco.mancinelli@allianz.it;</t>
  </si>
  <si>
    <t>slc12324.srv.allianz</t>
  </si>
  <si>
    <t>sla78803.srv.allianz</t>
  </si>
  <si>
    <t>slc12476</t>
  </si>
  <si>
    <t>FCPPOCLinuxAzure</t>
  </si>
  <si>
    <t>slc12476.srv.allianz</t>
  </si>
  <si>
    <t>sla80727.srv.allianz</t>
  </si>
  <si>
    <t>Kafka Connect SF</t>
  </si>
  <si>
    <t>slc11984.srv.allianz</t>
  </si>
  <si>
    <t>sla85474.srv.allianz</t>
  </si>
  <si>
    <t>AzPIH BPM Test1</t>
  </si>
  <si>
    <t>slb23199.srv.allianz</t>
  </si>
  <si>
    <t>sla85664</t>
  </si>
  <si>
    <t>;DDMI-Operations@allianz.com;libby.varghese@allianz.com;CMDBDATAQUALITY@allianz.com;LIBBY.VARGHESE@ALLIANZ.COM;</t>
  </si>
  <si>
    <t>MySQL</t>
  </si>
  <si>
    <t>sla85664.srv.allianz</t>
  </si>
  <si>
    <t>Jboss8 Prod Server 3</t>
  </si>
  <si>
    <t>slc12954.srv.allianz</t>
  </si>
  <si>
    <t>AML_MT3_WLF_DevOps_PROD_Environment</t>
  </si>
  <si>
    <t>slc12637.amlmt3-prod.fc1.azure.aztec.cloud.allianz</t>
  </si>
  <si>
    <t>Fiv prd IS1</t>
  </si>
  <si>
    <t>slb23734.srv.allianz</t>
  </si>
  <si>
    <t>slb25301.srv.allianz</t>
  </si>
  <si>
    <t>sla99182.srv.allianz</t>
  </si>
  <si>
    <t>;cds.performance.allianz@tenedis.fr;externe.christophe.oggeri@allianz.fr;externe.ion.popov@allianz.fr;dsicmdb@allianz.fr;</t>
  </si>
  <si>
    <t>ITS_APM : Plate-forme de qualification DYNATRACE</t>
  </si>
  <si>
    <t>qs84025.agf.fr</t>
  </si>
  <si>
    <t>slb21550.srv.allianz</t>
  </si>
  <si>
    <t>API PROD2</t>
  </si>
  <si>
    <t>slb23882.srv.allianz</t>
  </si>
  <si>
    <t>sla92486.srv.allianz</t>
  </si>
  <si>
    <t>Global Data Archive Service</t>
  </si>
  <si>
    <t>slc11276.gdaswissprod.we1.azure.aztec.cloud.allianz</t>
  </si>
  <si>
    <t>sla21025</t>
  </si>
  <si>
    <t>sla21025.srv.allianz</t>
  </si>
  <si>
    <t>HC Storage SAN probe server E2 POD1 PAZD</t>
  </si>
  <si>
    <t>slb26653.srv.allianz</t>
  </si>
  <si>
    <t>slb24513.srv.allianz</t>
  </si>
  <si>
    <t>Remedy SIT1</t>
  </si>
  <si>
    <t>slb23920.srv.allianz</t>
  </si>
  <si>
    <t>slb22219</t>
  </si>
  <si>
    <t>slb22219.srv.allianz</t>
  </si>
  <si>
    <t>Apparo DR</t>
  </si>
  <si>
    <t>slc12107.srv.allianz</t>
  </si>
  <si>
    <t>AzPIH TH&amp;amp;AllFin PRD 1</t>
  </si>
  <si>
    <t>slb21601.srv.allianz</t>
  </si>
  <si>
    <t>slb22649.srv.allianz</t>
  </si>
  <si>
    <t>AEM TLAB1</t>
  </si>
  <si>
    <t>slb25129.srv.allianz</t>
  </si>
  <si>
    <t>sla32190</t>
  </si>
  <si>
    <t>sla32190.srv.allianz</t>
  </si>
  <si>
    <t xml:space="preserve">AML_SAI_PREPROD_SMBD_BATCH </t>
  </si>
  <si>
    <t>slc12146.srv.allianz</t>
  </si>
  <si>
    <t>sla78824.srv.allianz</t>
  </si>
  <si>
    <t>sla81079</t>
  </si>
  <si>
    <t>AML AZD Test Udm Wlf</t>
  </si>
  <si>
    <t>sla81079.srv.allianz</t>
  </si>
  <si>
    <t>IDS FMW Intranet DEV</t>
  </si>
  <si>
    <t>sla94572.srv.allianz</t>
  </si>
  <si>
    <t>slc10869.cldfcntst-test.ew3.aws.aztec.cloud.allianz</t>
  </si>
  <si>
    <t>slc13079.mf-it-agi-dr-lkjql-glwfx8ss8jc.ec1.aws.aztec.cloud.allianz</t>
  </si>
  <si>
    <t>Sonarqube</t>
  </si>
  <si>
    <t>sla94910.srv.allianz</t>
  </si>
  <si>
    <t>slb23648.srv.allianz</t>
  </si>
  <si>
    <t>MQ Integration E2</t>
  </si>
  <si>
    <t>slb21050.srv.allianz</t>
  </si>
  <si>
    <t>onMarketing Campaign</t>
  </si>
  <si>
    <t>slb24179.srv.allianz</t>
  </si>
  <si>
    <t>Mensilizzazione_Prod_1of2_REI</t>
  </si>
  <si>
    <t>sla17250.srv.allianz</t>
  </si>
  <si>
    <t>IC21000898_ASH_Linux server ordering - RFS968 - F1 (Sterling File Gateway - 2)</t>
  </si>
  <si>
    <t>sla31148.srv.allianz</t>
  </si>
  <si>
    <t>SHARED PROD - Identity Governance DB</t>
  </si>
  <si>
    <t>slc11645.ata-shr-prod.ec1.aws.aztec.cloud.allianz</t>
  </si>
  <si>
    <t>sla80103.srv.allianz</t>
  </si>
  <si>
    <t>VM on-premise to test connectivity with Cloud (PCT)</t>
  </si>
  <si>
    <t>sla81567.srv.allianz</t>
  </si>
  <si>
    <t>sla98826</t>
  </si>
  <si>
    <t>sla98826.srv.allianz</t>
  </si>
  <si>
    <t>dms-manager-dev-rhel8</t>
  </si>
  <si>
    <t>slc12014.srv.allianz</t>
  </si>
  <si>
    <t>Powercenter P1F</t>
  </si>
  <si>
    <t>slb23945.srv.allianz</t>
  </si>
  <si>
    <t>Filenet WAS Prod</t>
  </si>
  <si>
    <t>sla96998.srv.allianz</t>
  </si>
  <si>
    <t>IC18011386_Batch Rendimenti_PROD</t>
  </si>
  <si>
    <t>sla22476.srv.allianz</t>
  </si>
  <si>
    <t>qs84016.agf.fr</t>
  </si>
  <si>
    <t>slc11405.srv.allianz</t>
  </si>
  <si>
    <t>sla86758.srv.allianz</t>
  </si>
  <si>
    <t>slc12183.srv.allianz</t>
  </si>
  <si>
    <t>sla99011</t>
  </si>
  <si>
    <t>sla99011.srv.allianz</t>
  </si>
  <si>
    <t>Oracle Datenbank Non-prod EWGMT</t>
  </si>
  <si>
    <t>sla95616.srv.allianz</t>
  </si>
  <si>
    <t>Oracle DB</t>
  </si>
  <si>
    <t>sla95519.srv.allianz</t>
  </si>
  <si>
    <t>slc12607.dap-cz-pp-vpc-wtlbd-5nkjctfy2vy.ec1.aws.aztec.cloud.allianz</t>
  </si>
  <si>
    <t>slb25185.srv.allianz</t>
  </si>
  <si>
    <t>sla80692.srv.allianz</t>
  </si>
  <si>
    <t>New_server_installation_1of3_REI</t>
  </si>
  <si>
    <t>sla21889.srv.allianz</t>
  </si>
  <si>
    <t>Forgerock Dev</t>
  </si>
  <si>
    <t>sla93441.srv.allianz</t>
  </si>
  <si>
    <t>slb24178.srv.allianz</t>
  </si>
  <si>
    <t>AML_SAI_PROD_Batch_ACQUISITION</t>
  </si>
  <si>
    <t>slc12572.aml-symphony-prod-p.we1.azure.aztec.cloud.allianz</t>
  </si>
  <si>
    <t>API SIT2</t>
  </si>
  <si>
    <t>slb23880.srv.allianz</t>
  </si>
  <si>
    <t>Remedy PROD1</t>
  </si>
  <si>
    <t>slb23965.srv.allianz</t>
  </si>
  <si>
    <t>sla93851.srv.allianz</t>
  </si>
  <si>
    <t>DEM0006245_SCAN-Server_E2</t>
  </si>
  <si>
    <t>sla26439.srv.allianz</t>
  </si>
  <si>
    <t>sla21048</t>
  </si>
  <si>
    <t>Dedicated_eLearning_Digital_Interaction_25of42_REI</t>
  </si>
  <si>
    <t>sla21048.srv.allianz</t>
  </si>
  <si>
    <t>slc12816</t>
  </si>
  <si>
    <t>slc12816.mf-it-pre-pa-xxv9p-k2scndzbhjz.ew3.aws.aztec.cloud.allianz</t>
  </si>
  <si>
    <t>slc12879.mf-it-agi-pa-4j584-jq6qpcext6k.ew3.aws.aztec.cloud.allianz</t>
  </si>
  <si>
    <t>buroffice - postgreSql</t>
  </si>
  <si>
    <t>slb25263.srv.allianz</t>
  </si>
  <si>
    <t>slb25558.srv.allianz</t>
  </si>
  <si>
    <t>sla81148.srv.allianz</t>
  </si>
  <si>
    <t>Cognos PROD1</t>
  </si>
  <si>
    <t>slb23956.srv.allianz</t>
  </si>
  <si>
    <t>sla15573.srv.allianz</t>
  </si>
  <si>
    <t>IC19012826_FN-PROD_Content-Search-Services</t>
  </si>
  <si>
    <t>sla27889.srv.allianz</t>
  </si>
  <si>
    <t>Globasl Data Archive Service</t>
  </si>
  <si>
    <t>slc11018.gaeuprod.we1.azure.aztec.cloud.allianz</t>
  </si>
  <si>
    <t>;nicu.gheorghias@allianz.com;ALEXANDER.GOEHRING@ALLIANZ.COM;cdc.datacenter-services-requestmgmt@allianz.com;</t>
  </si>
  <si>
    <t>Data Masking</t>
  </si>
  <si>
    <t>slc11266.reddog.microsoft.com</t>
  </si>
  <si>
    <t>slc11245.srv.allianz</t>
  </si>
  <si>
    <t>slc12821.mf-it-pre-fr-h8pjw-ds2dcxpryyo.ec1.aws.aztec.cloud.allianz</t>
  </si>
  <si>
    <t>slb24181.srv.allianz</t>
  </si>
  <si>
    <t>sugarcrm</t>
  </si>
  <si>
    <t>slc10617.sugarcrmtestf.fc1.azure.aztec.cloud.allianz</t>
  </si>
  <si>
    <t>slb24497.srv.allianz</t>
  </si>
  <si>
    <t>AIP_Prod_Controller_Ins2</t>
  </si>
  <si>
    <t>slc11121.aip-portal1.we1.azure.aztec.cloud.allianz</t>
  </si>
  <si>
    <t>ITS_LDAP : LDAP - FC2 - PRODUCTION</t>
  </si>
  <si>
    <t>sla86820.srv.allianz</t>
  </si>
  <si>
    <t>Palantir PROD</t>
  </si>
  <si>
    <t>slc12123.srv.allianz</t>
  </si>
  <si>
    <t>ITS_IIQ : serveur IdentityIQ SailPoint PRODUI01</t>
  </si>
  <si>
    <t>sla89939.srv.allianz</t>
  </si>
  <si>
    <t>sla86127.srv.allianz</t>
  </si>
  <si>
    <t>slc13010</t>
  </si>
  <si>
    <t>ANow_Proxy_FR</t>
  </si>
  <si>
    <t>slc13010.helix1.fc1.azure.aztec.cloud.allianz</t>
  </si>
  <si>
    <t>w1mg5_ItStandAlone_LinRatherApache_Production_3of6</t>
  </si>
  <si>
    <t>sla13476.srv.allianz</t>
  </si>
  <si>
    <t>sla87023.srv.allianz</t>
  </si>
  <si>
    <t>AllFinanz</t>
  </si>
  <si>
    <t>slb20846.srv.allianz</t>
  </si>
  <si>
    <t>sla81709.srv.allianz</t>
  </si>
  <si>
    <t>AZTECAT PROD - Expleo - Grafana</t>
  </si>
  <si>
    <t>slc11085.srv.allianz</t>
  </si>
  <si>
    <t>SRM_ADD_DEV_SVR_1of2_REI</t>
  </si>
  <si>
    <t>sla21793.srv.allianz</t>
  </si>
  <si>
    <t>IC21000898_ASH_Linux server ordering - RFS968 - PARIS (Sterling Secure proxy-3)</t>
  </si>
  <si>
    <t>sla31143.srv.allianz</t>
  </si>
  <si>
    <t>ITS_IIQ : serveur IdentityIQ SailPoint RECF01</t>
  </si>
  <si>
    <t>sla89444.srv.allianz</t>
  </si>
  <si>
    <t>sla80854.srv.allianz</t>
  </si>
  <si>
    <t>qs84111.agf.fr</t>
  </si>
  <si>
    <t>IC21000898_ASH_Linux server ordering - RFS968 - F1 (Sterling Secure proxy - 1)</t>
  </si>
  <si>
    <t>sla31147.srv.allianz</t>
  </si>
  <si>
    <t>Atlassian / Projektron DEV</t>
  </si>
  <si>
    <t>slb23885.srv.allianz</t>
  </si>
  <si>
    <t>slb21536.srv.allianz</t>
  </si>
  <si>
    <t>J2SE PROD2</t>
  </si>
  <si>
    <t>slb22969.srv.allianz</t>
  </si>
  <si>
    <t>sla93869.srv.allianz</t>
  </si>
  <si>
    <t>sla80733.srv.allianz</t>
  </si>
  <si>
    <t>slc12718</t>
  </si>
  <si>
    <t>slc12718.aztecse-cdo03ply.ec1.aws.aztec.cloud.allianz</t>
  </si>
  <si>
    <t>Tomcat Project - Query Surge RHEL9 replacement server</t>
  </si>
  <si>
    <t>slc12169.srv.allianz</t>
  </si>
  <si>
    <t>slb23827</t>
  </si>
  <si>
    <t>slb23827.srv.allianz</t>
  </si>
  <si>
    <t>sla80697.srv.allianz</t>
  </si>
  <si>
    <t>slc10868.cldfcntst-test.ew3.aws.aztec.cloud.allianz</t>
  </si>
  <si>
    <t>sla25722</t>
  </si>
  <si>
    <t>IC19011493Crystal_PROD_2</t>
  </si>
  <si>
    <t>sla25722.srv.allianz</t>
  </si>
  <si>
    <t>DEM0006245_SCAN-Server_E1</t>
  </si>
  <si>
    <t>sla26438.srv.allianz</t>
  </si>
  <si>
    <t>AML_SAI_ PROD _REAL_2</t>
  </si>
  <si>
    <t>slc12577.aml-symphony-prod-p.we1.azure.aztec.cloud.allianz</t>
  </si>
  <si>
    <t>sla24461</t>
  </si>
  <si>
    <t>sla24461.srv.allianz</t>
  </si>
  <si>
    <t>IT-PR-ESB-01</t>
  </si>
  <si>
    <t>slc11174.srv.allianz</t>
  </si>
  <si>
    <t>w2mg0aPilot_DigitalAgency_82of116</t>
  </si>
  <si>
    <t>sla12475.srv.allianz</t>
  </si>
  <si>
    <t>AML MT2 Git Setup</t>
  </si>
  <si>
    <t>slc11955.srv.allianz</t>
  </si>
  <si>
    <t xml:space="preserve">  IDS AI SIT</t>
  </si>
  <si>
    <t>slb23938.srv.allianz</t>
  </si>
  <si>
    <t>slb24146.srv.allianz</t>
  </si>
  <si>
    <t>sla80100.srv.allianz</t>
  </si>
  <si>
    <t>sla82026.srv.allianz</t>
  </si>
  <si>
    <t>Media Wiki and AGN Telephony DB</t>
  </si>
  <si>
    <t>sla80844.srv.allianz</t>
  </si>
  <si>
    <t>slb25210.srv.allianz</t>
  </si>
  <si>
    <t>slb21121.srv.allianz</t>
  </si>
  <si>
    <t>slb25114.srv.allianz</t>
  </si>
  <si>
    <t>slc11287.srv.allianz</t>
  </si>
  <si>
    <t>MANAR-Tomcat-SIT</t>
  </si>
  <si>
    <t>slb25787.srv.allianz</t>
  </si>
  <si>
    <t>w2mg0aPilot_DigitalAgency_105of116</t>
  </si>
  <si>
    <t>sla13063.srv.allianz</t>
  </si>
  <si>
    <t>ACTS GUI UPLOAD PROD_1</t>
  </si>
  <si>
    <t>slb25539.srv.allianz</t>
  </si>
  <si>
    <t>slc13085.aztecse-backup.ec1.aws.aztec.cloud.allianz</t>
  </si>
  <si>
    <t>slc11784.dms-idmc-ms-d.gwc1.azure.aztec.cloud.allianz</t>
  </si>
  <si>
    <t>w3azBank_nonProd_11of11</t>
  </si>
  <si>
    <t>sla13397.srv.allianz</t>
  </si>
  <si>
    <t>Insbridge SoftRater Sunflower PreDrop</t>
  </si>
  <si>
    <t>slc12235.srv.allianz</t>
  </si>
  <si>
    <t>slc12316</t>
  </si>
  <si>
    <t>slc12316.srv.allianz</t>
  </si>
  <si>
    <t>slb24614.srv.allianz</t>
  </si>
  <si>
    <t>SHARED PROD - eDirectory TESTEXTERN</t>
  </si>
  <si>
    <t>sla98061.srv.allianz</t>
  </si>
  <si>
    <t>sla89499.srv.allianz</t>
  </si>
  <si>
    <t>Control-M AZCH (Prod-EM-Primary)</t>
  </si>
  <si>
    <t>slb21683.srv.allianz</t>
  </si>
  <si>
    <t>Collibra-Prod</t>
  </si>
  <si>
    <t>slb23287.srv.allianz</t>
  </si>
  <si>
    <t>slb26069.srv.allianz</t>
  </si>
  <si>
    <t>sla24615</t>
  </si>
  <si>
    <t>sla24615.srv.allianz</t>
  </si>
  <si>
    <t>slc11092.srv.allianz</t>
  </si>
  <si>
    <t>sla91848.srv.allianz</t>
  </si>
  <si>
    <t>SAP Archive DB</t>
  </si>
  <si>
    <t>sla90127.srv.allianz</t>
  </si>
  <si>
    <t>slb20381.srv.allianz</t>
  </si>
  <si>
    <t>qs84112.agf.fr</t>
  </si>
  <si>
    <t>sla21123</t>
  </si>
  <si>
    <t>migration_of_CMO_server_new_server_BS_OID_ocsp_p_3_5of6_REI</t>
  </si>
  <si>
    <t>sla21123.srv.allianz</t>
  </si>
  <si>
    <t>Helix_Toolserver_002</t>
  </si>
  <si>
    <t>slc11858.srv.allianz</t>
  </si>
  <si>
    <t>sla30679.srv.allianz</t>
  </si>
  <si>
    <t>IC21000054_Replace sla30581</t>
  </si>
  <si>
    <t>sla30680.srv.allianz</t>
  </si>
  <si>
    <t>IC19011527_CDC Backend</t>
  </si>
  <si>
    <t>sla25805.srv.allianz</t>
  </si>
  <si>
    <t>IC21000791_AIMS Suche Test</t>
  </si>
  <si>
    <t>sla30785.srv.allianz</t>
  </si>
  <si>
    <t>sla81253.srv.allianz</t>
  </si>
  <si>
    <t>sla81225.srv.allianz</t>
  </si>
  <si>
    <t>slb20410.srv.allianz</t>
  </si>
  <si>
    <t>sla99008.srv.allianz</t>
  </si>
  <si>
    <t>GenWizard Alert center and Notification PROD</t>
  </si>
  <si>
    <t>slb26149.srv.allianz</t>
  </si>
  <si>
    <t>sla18209</t>
  </si>
  <si>
    <t>w2_PlanB_BREAGIASLS01_Virtual_RHEL6_6Test6of29_REI</t>
  </si>
  <si>
    <t>sla18209.srv.allianz</t>
  </si>
  <si>
    <t>sla26483</t>
  </si>
  <si>
    <t>giamtest.devweb.allianz</t>
  </si>
  <si>
    <t>sla26483.srv.allianz</t>
  </si>
  <si>
    <t>slc11126.srv.allianz</t>
  </si>
  <si>
    <t>Mir Hussain Ali Raza</t>
  </si>
  <si>
    <t>slc12672.dap-cz-prd-vpc-wgjmk-e85wliw5zd7.ec1.aws.aztec.cloud.allianz</t>
  </si>
  <si>
    <t>ITS_MONGODB : MONGO DB PROD</t>
  </si>
  <si>
    <t>sla92773.srv.allianz</t>
  </si>
  <si>
    <t>slc11651.ata-shr-prod.ec1.aws.aztec.cloud.allianz</t>
  </si>
  <si>
    <t>Filetransfer - C:D for HC</t>
  </si>
  <si>
    <t>sla80675.srv.allianz</t>
  </si>
  <si>
    <t>sla80354.srv.allianz</t>
  </si>
  <si>
    <t>app2-sandbox</t>
  </si>
  <si>
    <t>slb22514.srv.allianz</t>
  </si>
  <si>
    <t>IC22000295_FLH_Mig</t>
  </si>
  <si>
    <t>sla91712.srv.allianz</t>
  </si>
  <si>
    <t>ISPG Testlab T3</t>
  </si>
  <si>
    <t>slb23907.srv.allianz</t>
  </si>
  <si>
    <t>w3azBank_nonProd_10of11</t>
  </si>
  <si>
    <t>sla13396.srv.allianz</t>
  </si>
  <si>
    <t>slb25363.srv.allianz</t>
  </si>
  <si>
    <t>sla82733.srv.allianz</t>
  </si>
  <si>
    <t>slc11277.srv.allianz</t>
  </si>
  <si>
    <t>sla87462.srv.allianz</t>
  </si>
  <si>
    <t>sla80842.srv.allianz</t>
  </si>
  <si>
    <t>slb21541.srv.allianz</t>
  </si>
  <si>
    <t>w2mg2_DigitalAgency_13of33</t>
  </si>
  <si>
    <t>sla15281.srv.allianz</t>
  </si>
  <si>
    <t>sla99650.srv.allianz</t>
  </si>
  <si>
    <t>Ansible Infrastructure Platfrom</t>
  </si>
  <si>
    <t>slc11427.aip-portal-t.we1.azure.aztec.cloud.allianz</t>
  </si>
  <si>
    <t>slc12687.srv.allianz</t>
  </si>
  <si>
    <t xml:space="preserve">Kafka ksql2 PROD  </t>
  </si>
  <si>
    <t>slc11735.srv.allianz</t>
  </si>
  <si>
    <t xml:space="preserve">Kafka cli UAT </t>
  </si>
  <si>
    <t>slc11607.srv.allianz</t>
  </si>
  <si>
    <t>MANAR - Int - Tomcat 1</t>
  </si>
  <si>
    <t>sla12812.srv.allianz</t>
  </si>
  <si>
    <t>sla96991.srv.allianz</t>
  </si>
  <si>
    <t>SecFT Overall</t>
  </si>
  <si>
    <t>slc11901.srv.allianz</t>
  </si>
  <si>
    <t>sla97634.srv.allianz</t>
  </si>
  <si>
    <t>slc12362.srv.allianz</t>
  </si>
  <si>
    <t>slc12289</t>
  </si>
  <si>
    <t>slc12289.srv.allianz</t>
  </si>
  <si>
    <t>slc12024</t>
  </si>
  <si>
    <t>SecFT DR Lite Perimeter Server 2</t>
  </si>
  <si>
    <t>slc12024.srv.allianz</t>
  </si>
  <si>
    <t>sla31813.srv.allianz</t>
  </si>
  <si>
    <t>MCT</t>
  </si>
  <si>
    <t>slc12472.srv.allianz</t>
  </si>
  <si>
    <t>AML_SAI_ PREPROD _UI_1</t>
  </si>
  <si>
    <t>slc12165.srv.allianz</t>
  </si>
  <si>
    <t>slc12299.srv.allianz</t>
  </si>
  <si>
    <t>;LINUX-OPS@allianz.at;wolfgang.eliasch@allianz.at;applicationservices-india@allianz.at;daniel.danzinger@allianz.at;</t>
  </si>
  <si>
    <t>slc11601.ata-shr-prod.ec1.aws.aztec.cloud.allianz</t>
  </si>
  <si>
    <t>Dedicated_Batch_Digital_Interaction_9of1</t>
  </si>
  <si>
    <t>sla20981.srv.allianz</t>
  </si>
  <si>
    <t>IC17011643_NSSR0004777_REPORT ENGINE Next PROD node 2</t>
  </si>
  <si>
    <t>sla19306.srv.allianz</t>
  </si>
  <si>
    <t>WAS</t>
  </si>
  <si>
    <t>sla80260.srv.allianz</t>
  </si>
  <si>
    <t>slb21503.srv.allianz</t>
  </si>
  <si>
    <t>UAT FileNet Content Search Service Server</t>
  </si>
  <si>
    <t>sla89109.srv.allianz</t>
  </si>
  <si>
    <t>slb20377.srv.allianz</t>
  </si>
  <si>
    <t>sla99146.srv.allianz</t>
  </si>
  <si>
    <t>FileNet</t>
  </si>
  <si>
    <t>sla82714.srv.allianz</t>
  </si>
  <si>
    <t>sla12373</t>
  </si>
  <si>
    <t>w2mg0aPilot\DigitalAgency_21of116</t>
  </si>
  <si>
    <t>sla12373.srv.allianz</t>
  </si>
  <si>
    <t>slb21144.srv.allianz</t>
  </si>
  <si>
    <t>Ines Chair</t>
  </si>
  <si>
    <t>qs83687.agf.fr</t>
  </si>
  <si>
    <t>sla80267.srv.allianz</t>
  </si>
  <si>
    <t>sla81848.srv.allianz</t>
  </si>
  <si>
    <t>slb25752.srv.allianz</t>
  </si>
  <si>
    <t>sla25798.srv.allianz</t>
  </si>
  <si>
    <t>AMELIA ALite &amp;amp; ISC PROD Server 1 - E1</t>
  </si>
  <si>
    <t>sla99301.srv.allianz</t>
  </si>
  <si>
    <t>sla29529.srv.allianz</t>
  </si>
  <si>
    <t>IRO Master E2 Passive</t>
  </si>
  <si>
    <t>sla81243.srv.allianz</t>
  </si>
  <si>
    <t>slc11680.srv.allianz</t>
  </si>
  <si>
    <t>slc11154</t>
  </si>
  <si>
    <t>AML MT3 Docker Build Server</t>
  </si>
  <si>
    <t>slc11154.srv.allianz</t>
  </si>
  <si>
    <t>IC21000898_ASH_Linux server ordering - RFS968 - F1 (Sterling Control Center - 2)</t>
  </si>
  <si>
    <t>sla31149.srv.allianz</t>
  </si>
  <si>
    <t>HC Storage SAN probe server E2 POD2 PAZA</t>
  </si>
  <si>
    <t>slb26648.srv.allianz</t>
  </si>
  <si>
    <t>SHARED PROD Password Selfservice</t>
  </si>
  <si>
    <t>sla86957.srv.allianz</t>
  </si>
  <si>
    <t>sla80119.srv.allianz</t>
  </si>
  <si>
    <t>slc12860.mf-it-avi-pa-27kmb-j6yfgpimdqb.ew3.aws.aztec.cloud.allianz</t>
  </si>
  <si>
    <t>slb24957.srv.allianz</t>
  </si>
  <si>
    <t>GSSS_AIS_Test6</t>
  </si>
  <si>
    <t>slb25717.srv.allianz</t>
  </si>
  <si>
    <t>MANAR_Int_Tomcat_3</t>
  </si>
  <si>
    <t>sla13430.srv.allianz</t>
  </si>
  <si>
    <t>Oracle Enterprise Manager</t>
  </si>
  <si>
    <t>sla96729.srv.allianz</t>
  </si>
  <si>
    <t>DB2  Shared</t>
  </si>
  <si>
    <t>slc12949.srv.allianz</t>
  </si>
  <si>
    <t>Docker client</t>
  </si>
  <si>
    <t>sla82047.nwnonproduk-q5cpg-th9lkxcbzru.ec1.aws.aztec.cloud.allianz</t>
  </si>
  <si>
    <t>DB_POSTALE : DB Postale - PRE PRODUCTION</t>
  </si>
  <si>
    <t>sla86787.srv.allianz</t>
  </si>
  <si>
    <t>slb24852.srv.allianz</t>
  </si>
  <si>
    <t>IC21000076_Direct Intranet env UAT</t>
  </si>
  <si>
    <t>sla30416.srv.allianz</t>
  </si>
  <si>
    <t>AML_SAI_ PROD _UI_2</t>
  </si>
  <si>
    <t>slc12575.aml-symphony-prod-p.we1.azure.aztec.cloud.allianz</t>
  </si>
  <si>
    <t>AP-EU Sandbox/TEST DB2 server</t>
  </si>
  <si>
    <t>sla91974.srv.allianz</t>
  </si>
  <si>
    <t>AML_SAI_PROD_IGS</t>
  </si>
  <si>
    <t>slc12582.aml-symphony-prod-p.we1.azure.aztec.cloud.allianz</t>
  </si>
  <si>
    <t>slb21582.srv.allianz</t>
  </si>
  <si>
    <t>BigFix</t>
  </si>
  <si>
    <t>sla31816.srv.allianz</t>
  </si>
  <si>
    <t>slc11410.srv.allianz</t>
  </si>
  <si>
    <t>slc12969.srv.allianz</t>
  </si>
  <si>
    <t>slc12880.mf-it-agi-fr-4cpzf-4wtygpp2cau.ec1.aws.aztec.cloud.allianz</t>
  </si>
  <si>
    <t>slb26507.srv.allianz</t>
  </si>
  <si>
    <t>BS_LINE_30of33_Replace_30</t>
  </si>
  <si>
    <t>sla15220.srv.allianz</t>
  </si>
  <si>
    <t>slc11633.ata-shr-prod.ec1.aws.aztec.cloud.allianz</t>
  </si>
  <si>
    <t>SHARED PROD - SAP Remote Loader</t>
  </si>
  <si>
    <t>sla81517.srv.allianz</t>
  </si>
  <si>
    <t>external UAT API gateway - used by mutliple applications</t>
  </si>
  <si>
    <t>sla30050.srv.allianz</t>
  </si>
  <si>
    <t>sla24523</t>
  </si>
  <si>
    <t>DEM0003533_Crystal_PROD_2</t>
  </si>
  <si>
    <t>sla24523.srv.allianz</t>
  </si>
  <si>
    <t>sla86757.srv.allianz</t>
  </si>
  <si>
    <t>GSSS RCM Prod</t>
  </si>
  <si>
    <t>sla80818.srv.allianz</t>
  </si>
  <si>
    <t>slc12417</t>
  </si>
  <si>
    <t>slc12417.srv.allianz</t>
  </si>
  <si>
    <t>to_replace_CMO_server_sl008255_BS_OID_adm_si_2of2_REI</t>
  </si>
  <si>
    <t>sla20372.srv.allianz</t>
  </si>
  <si>
    <t>sla81149.srv.allianz</t>
  </si>
  <si>
    <t>slb25691.srv.allianz</t>
  </si>
  <si>
    <t>slc12606</t>
  </si>
  <si>
    <t>slc12606.mf-it-prod-dr-2mbmb-gxsfjtzsb9k.ec1.aws.aztec.cloud.allianz</t>
  </si>
  <si>
    <t>slc13064.mf-it-agi-pro-d58dz-k8gjat6jn4q.ew3.aws.aztec.cloud.allianz</t>
  </si>
  <si>
    <t>slc11280.srv.allianz</t>
  </si>
  <si>
    <t>Orchestra - PROD APP (E1)</t>
  </si>
  <si>
    <t>sla80631.srv.allianz</t>
  </si>
  <si>
    <t>sla80868.srv.allianz</t>
  </si>
  <si>
    <t>sla29213.srv.allianz</t>
  </si>
  <si>
    <t>jenkins</t>
  </si>
  <si>
    <t>slb25490.srv.allianz</t>
  </si>
  <si>
    <t>slc10885.cldfcntst-test.ew3.aws.aztec.cloud.allianz</t>
  </si>
  <si>
    <t>App1-Sandbox</t>
  </si>
  <si>
    <t>slb22513.srv.allianz</t>
  </si>
  <si>
    <t>MANAR_Int_Apache_3</t>
  </si>
  <si>
    <t>sla13444.srv.allianz</t>
  </si>
  <si>
    <t>sla95918.srv.allianz</t>
  </si>
  <si>
    <t>slc11636.srv.allianz</t>
  </si>
  <si>
    <t>slb25139.srv.allianz</t>
  </si>
  <si>
    <t>sla27931</t>
  </si>
  <si>
    <t>sla27931.srv.allianz</t>
  </si>
  <si>
    <t>NAM-DAApp-AG-preprod1</t>
  </si>
  <si>
    <t>slc11481.srv.allianz</t>
  </si>
  <si>
    <t>sla85472.srv.allianz</t>
  </si>
  <si>
    <t>slc12881</t>
  </si>
  <si>
    <t>slc12881.mf-it-agi-fr-4cpzf-4wtygpp2cau.ec1.aws.aztec.cloud.allianz</t>
  </si>
  <si>
    <t xml:space="preserve"> Alveo PROD</t>
  </si>
  <si>
    <t>slc12470.ids1.gwc1.azure.aztec.cloud.allianz</t>
  </si>
  <si>
    <t>ibmkkmuatdb</t>
  </si>
  <si>
    <t>slb24952.srv.allianz</t>
  </si>
  <si>
    <t>slb22467.srv.allianz</t>
  </si>
  <si>
    <t>Fiv prd IS2</t>
  </si>
  <si>
    <t>slb23735.srv.allianz</t>
  </si>
  <si>
    <t>WebLogic</t>
  </si>
  <si>
    <t>sla31103.srv.allianz</t>
  </si>
  <si>
    <t>slc11278.srv.allianz</t>
  </si>
  <si>
    <t>ITS_IIQ : serveur IdentityIQ SailPoint DEV</t>
  </si>
  <si>
    <t>sla89112.srv.allianz</t>
  </si>
  <si>
    <t>sla89501.srv.allianz</t>
  </si>
  <si>
    <t>SHARED PROD - IDM Tools DR</t>
  </si>
  <si>
    <t>slc12967.srv.allianz</t>
  </si>
  <si>
    <t>Jboss8 Prod Server 1</t>
  </si>
  <si>
    <t>slc12953.srv.allianz</t>
  </si>
  <si>
    <t>MANAR-Apache-SIT</t>
  </si>
  <si>
    <t>slb25811.srv.allianz</t>
  </si>
  <si>
    <t>;helmut.kraft_l1@allianz.de;helmut.kraft_l1@allianz.de;GOPU.KRISHNAN@ALLIANZ.COM;ACAS-AREG-CR-GP@ALLIANZ.DE;</t>
  </si>
  <si>
    <t>slc10669.reddog.microsoft.com</t>
  </si>
  <si>
    <t>MiFid_3of16</t>
  </si>
  <si>
    <t>sla14643.srv.allianz</t>
  </si>
  <si>
    <t>sla93618.srv.allianz</t>
  </si>
  <si>
    <t>ITS_IIQ : serveur IdentityIQ SailPoint PRODUI02</t>
  </si>
  <si>
    <t>sla89940.srv.allianz</t>
  </si>
  <si>
    <t>Rootshell Probe</t>
  </si>
  <si>
    <t>sla99762.srv.allianz</t>
  </si>
  <si>
    <t>sla80693.srv.allianz</t>
  </si>
  <si>
    <t>Mensilizzazione_Prod_10of12</t>
  </si>
  <si>
    <t>sla14196.srv.allianz</t>
  </si>
  <si>
    <t>sla98062.srv.allianz</t>
  </si>
  <si>
    <t>slc11832.srv.allianz</t>
  </si>
  <si>
    <t>sla19293.srv.allianz</t>
  </si>
  <si>
    <t>ITS_PIC : Serveur PIC - Confluence  Pre-Production</t>
  </si>
  <si>
    <t>sla80494.srv.allianz</t>
  </si>
  <si>
    <t>sla80871.srv.allianz</t>
  </si>
  <si>
    <t>;cdc.datacenter-services-requestmgmt@allianz.com;NITIN.NAIR@ALLIANZ.COM;gabor.bernics@allianz.com;Friedrich.Keller@allianz.com;</t>
  </si>
  <si>
    <t>IDCPOC</t>
  </si>
  <si>
    <t>slc11142.aztecse-gdpec1cust-prod.ec1.aws.aztec.cloud.allianz</t>
  </si>
  <si>
    <t>Control-M AZCH (Prod-DB-Secondary)</t>
  </si>
  <si>
    <t>slb22278.srv.allianz</t>
  </si>
  <si>
    <t>MongoDB</t>
  </si>
  <si>
    <t>slc11449.srv.allianz</t>
  </si>
  <si>
    <t>DEM0008140a_AzD ABS Migration Repository</t>
  </si>
  <si>
    <t>sla27566.srv.allianz</t>
  </si>
  <si>
    <t>slc12940</t>
  </si>
  <si>
    <t>slc12940.mf-it-prod-pa-jmcnb-kmhroapg27c.ew3.aws.aztec.cloud.allianz</t>
  </si>
  <si>
    <t>GSSS_AIS_Test2</t>
  </si>
  <si>
    <t>slb25712.srv.allianz</t>
  </si>
  <si>
    <t>sla93732.srv.allianz</t>
  </si>
  <si>
    <t>sla80550.srv.allianz</t>
  </si>
  <si>
    <t>Atom AWS Public Cloud UAT Linux Server</t>
  </si>
  <si>
    <t>slc12074.srv.allianz</t>
  </si>
  <si>
    <t>sla30946</t>
  </si>
  <si>
    <t>IC21000598_Prod_New Front end Server Order 3</t>
  </si>
  <si>
    <t>sla30946.srv.allianz</t>
  </si>
  <si>
    <t>slb24961.srv.allianz</t>
  </si>
  <si>
    <t>sla80324.srv.allianz</t>
  </si>
  <si>
    <t>Aedak B2C</t>
  </si>
  <si>
    <t>sla93831.srv.allianz</t>
  </si>
  <si>
    <t>qs83688.agf.fr</t>
  </si>
  <si>
    <t>slc10861</t>
  </si>
  <si>
    <t>;makler360@allianz.de;extern.ewert_waldemar1@allianz.de;cdc.datacenter-services-requestmgmt@allianz.com;</t>
  </si>
  <si>
    <t>Makler-360-Dataloader_prod</t>
  </si>
  <si>
    <t>slc10861.makler-360.gwc1.azure.aztec.cloud.allianz</t>
  </si>
  <si>
    <t>sla25731</t>
  </si>
  <si>
    <t>IC19011493Crystal_PROD_7</t>
  </si>
  <si>
    <t>sla25731.srv.allianz</t>
  </si>
  <si>
    <t>slc11646.ata-shr-prod.ec1.aws.aztec.cloud.allianz</t>
  </si>
  <si>
    <t>sla86847.srv.allianz</t>
  </si>
  <si>
    <t>IC21000898_ASH_Linux server ordering - RFS968 - F1 (Sterling File Gateway - 1)</t>
  </si>
  <si>
    <t>sla31145.srv.allianz</t>
  </si>
  <si>
    <t>AzPIH LegExtJ2EE 1</t>
  </si>
  <si>
    <t>slb21749.srv.allianz</t>
  </si>
  <si>
    <t>Test server - AIP Ansible Tower</t>
  </si>
  <si>
    <t>sla99223.srv.allianz</t>
  </si>
  <si>
    <t>slb20414.srv.allianz</t>
  </si>
  <si>
    <t>Digital_Interaction_php_dedicated_1of1_R</t>
  </si>
  <si>
    <t>sla21985.srv.allianz</t>
  </si>
  <si>
    <t>sla80884.srv.allianz</t>
  </si>
  <si>
    <t>slc12095.srv.allianz</t>
  </si>
  <si>
    <t>sla23859</t>
  </si>
  <si>
    <t>DEM0002150_GIANOS4D_PREPROD_AS_2</t>
  </si>
  <si>
    <t>sla23859.srv.allianz</t>
  </si>
  <si>
    <t>sla24453</t>
  </si>
  <si>
    <t>sla24453.srv.allianz</t>
  </si>
  <si>
    <t>sla19300.srv.allianz</t>
  </si>
  <si>
    <t>slc12681.fltrnsfr.we1.azure.aztec.cloud.allianz</t>
  </si>
  <si>
    <t>ECI</t>
  </si>
  <si>
    <t>sla31912.srv.allianz</t>
  </si>
  <si>
    <t>sla80779.srv.allianz</t>
  </si>
  <si>
    <t>slb25759.srv.allianz</t>
  </si>
  <si>
    <t>ACTS GUI Test</t>
  </si>
  <si>
    <t>slb24153.srv.allianz</t>
  </si>
  <si>
    <t>sla87489.srv.allianz</t>
  </si>
  <si>
    <t>sla24462</t>
  </si>
  <si>
    <t>sla24462.srv.allianz</t>
  </si>
  <si>
    <t>Kafka  Connect1 UAT</t>
  </si>
  <si>
    <t>slc11333.srv.allianz</t>
  </si>
  <si>
    <t>WAF automation</t>
  </si>
  <si>
    <t>sla81930.srv.allianz</t>
  </si>
  <si>
    <t>sla80481.srv.allianz</t>
  </si>
  <si>
    <t>slc12885.mf-it-agi-pa-4j584-jq6qpcext6k.ew3.aws.aztec.cloud.allianz</t>
  </si>
  <si>
    <t>sla32178</t>
  </si>
  <si>
    <t>sla32178.srv.allianz</t>
  </si>
  <si>
    <t>sla80303.srv.allianz</t>
  </si>
  <si>
    <t>AZA PROD - Österreichischer Makler Datensatz (WAG GUP )</t>
  </si>
  <si>
    <t>sla88570.srv.allianz</t>
  </si>
  <si>
    <t>slb25106.srv.allianz</t>
  </si>
  <si>
    <t>slb25370.srv.allianz</t>
  </si>
  <si>
    <t>GAFS Core Build</t>
  </si>
  <si>
    <t>sla88368.srv.allianz</t>
  </si>
  <si>
    <t>slc10684.aztecse-backup.ec1.aws.aztec.cloud.allianz</t>
  </si>
  <si>
    <t>Bilbasl</t>
  </si>
  <si>
    <t>slc11211.reddog.microsoft.com</t>
  </si>
  <si>
    <t>slc11246.srv.allianz</t>
  </si>
  <si>
    <t>sla81528.srv.allianz</t>
  </si>
  <si>
    <t>sla81520.srv.allianz</t>
  </si>
  <si>
    <t>AzPIH BPM PRD 2</t>
  </si>
  <si>
    <t>slb21599.srv.allianz</t>
  </si>
  <si>
    <t>tucmig</t>
  </si>
  <si>
    <t>slb24772.srv.allianz</t>
  </si>
  <si>
    <t>slb24236.srv.allianz</t>
  </si>
  <si>
    <t>sla29527.srv.allianz</t>
  </si>
  <si>
    <t>Fiv prd laod balancer 2</t>
  </si>
  <si>
    <t>slb23728.srv.allianz</t>
  </si>
  <si>
    <t>ITS_LDAP : LDAP - FC1 - PRODUCTION</t>
  </si>
  <si>
    <t>sla86815.srv.allianz</t>
  </si>
  <si>
    <t>sla14650.srv.allianz</t>
  </si>
  <si>
    <t>slc12784.srv.allianz</t>
  </si>
  <si>
    <t>sla25500.srv.allianz</t>
  </si>
  <si>
    <t>sla80878.srv.allianz</t>
  </si>
  <si>
    <t>Automation Server 001</t>
  </si>
  <si>
    <t>sla98797.srv.allianz</t>
  </si>
  <si>
    <t>slb25502.srv.allianz</t>
  </si>
  <si>
    <t>slc12865.avcce1shared-dns-1a-p.gwc1.azure.aztec.cloud.allianz</t>
  </si>
  <si>
    <t>Month of Patch</t>
  </si>
  <si>
    <t>Change Number</t>
  </si>
  <si>
    <t>Affected Cis</t>
  </si>
  <si>
    <t>PD or exclusion</t>
  </si>
  <si>
    <t>Technology / Service type</t>
  </si>
  <si>
    <t>Server Owner</t>
  </si>
  <si>
    <t>Manager</t>
  </si>
  <si>
    <t>Business justification</t>
  </si>
  <si>
    <t>SERVER PRESENT</t>
  </si>
  <si>
    <t>Is it updated?</t>
  </si>
  <si>
    <t>Created</t>
  </si>
  <si>
    <t>Modified</t>
  </si>
  <si>
    <t>Modified?</t>
  </si>
  <si>
    <t>PD Update</t>
  </si>
  <si>
    <t>Exclude Update</t>
  </si>
  <si>
    <t>Counts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</si>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</sst>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d\-mmm;@"/>
    <numFmt numFmtId="165" formatCode="[$-409]d\-mmm\-yyyy;@"/>
    <numFmt numFmtId="166" formatCode="[$-409]dd\-mmm\-yy;@"/>
    <numFmt numFmtId="167" formatCode="[$-409]d\-mmm\-yy;@"/>
    <numFmt numFmtId="168" formatCode="h:mm;@"/>
    <numFmt numFmtId="169" formatCode="m/d/yy\ h:mm;@"/>
  </numFmts>
  <fonts count="57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trike/>
      <sz val="11"/>
      <color rgb="FFFF0000"/>
      <name val="Calibri"/>
      <family val="2"/>
    </font>
    <font>
      <sz val="11"/>
      <color rgb="FF444444"/>
      <name val="Calibri"/>
      <family val="2"/>
      <charset val="1"/>
    </font>
    <font>
      <b/>
      <sz val="10"/>
      <color rgb="FF000000"/>
      <name val="Arial"/>
      <family val="2"/>
    </font>
    <font>
      <b/>
      <sz val="11"/>
      <color rgb="FF7030A0"/>
      <name val="Calibri"/>
      <family val="2"/>
    </font>
    <font>
      <b/>
      <strike/>
      <sz val="11"/>
      <color rgb="FF7030A0"/>
      <name val="Calibri"/>
      <family val="2"/>
    </font>
    <font>
      <b/>
      <sz val="20"/>
      <color rgb="FF000000"/>
      <name val="Calibri"/>
      <family val="2"/>
    </font>
    <font>
      <sz val="11"/>
      <color rgb="FF242424"/>
      <name val="Segoe UI"/>
      <family val="2"/>
    </font>
    <font>
      <b/>
      <sz val="10"/>
      <color rgb="FF00B050"/>
      <name val="Arial"/>
      <family val="2"/>
    </font>
    <font>
      <b/>
      <sz val="10"/>
      <color rgb="FF7030A0"/>
      <name val="Arial"/>
      <family val="2"/>
    </font>
    <font>
      <b/>
      <sz val="11"/>
      <color rgb="FFFFFF00"/>
      <name val="Calibri"/>
      <family val="2"/>
    </font>
    <font>
      <sz val="12"/>
      <color rgb="FF000118"/>
      <name val="Nunito Sans"/>
    </font>
    <font>
      <b/>
      <sz val="15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3"/>
      <color theme="1"/>
      <name val="Arial"/>
      <family val="2"/>
    </font>
    <font>
      <b/>
      <sz val="13"/>
      <color rgb="FFFF0000"/>
      <name val="Arial"/>
      <family val="2"/>
    </font>
    <font>
      <sz val="11"/>
      <color indexed="8"/>
      <name val="Calibri"/>
      <family val="2"/>
      <scheme val="minor"/>
    </font>
    <font>
      <b/>
      <u/>
      <sz val="15"/>
      <color rgb="FF4472C4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i/>
      <sz val="10"/>
      <color theme="1"/>
      <name val="Arial"/>
      <family val="2"/>
    </font>
    <font>
      <b/>
      <sz val="10"/>
      <color rgb="FFFF0000"/>
      <name val="Arial"/>
      <family val="2"/>
    </font>
    <font>
      <sz val="12"/>
      <color rgb="FF444444"/>
      <name val="Red Hat Text"/>
      <charset val="1"/>
    </font>
    <font>
      <b/>
      <u/>
      <sz val="10"/>
      <color theme="1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b/>
      <sz val="14"/>
      <color theme="0"/>
      <name val="Arial"/>
      <family val="2"/>
    </font>
    <font>
      <sz val="8"/>
      <name val="Arial"/>
      <family val="2"/>
    </font>
    <font>
      <sz val="10"/>
      <color rgb="FF000000"/>
      <name val="SourceSansPro"/>
      <charset val="1"/>
    </font>
    <font>
      <b/>
      <sz val="16"/>
      <name val="Congenial Light"/>
    </font>
    <font>
      <b/>
      <sz val="12"/>
      <name val="Congenial Light"/>
    </font>
    <font>
      <b/>
      <sz val="16"/>
      <color theme="4"/>
      <name val="Congenial Light"/>
    </font>
    <font>
      <b/>
      <sz val="16"/>
      <color theme="0"/>
      <name val="Congenial Light"/>
    </font>
    <font>
      <b/>
      <sz val="11"/>
      <name val="Congenial Light"/>
    </font>
    <font>
      <sz val="11"/>
      <color rgb="FF000000"/>
      <name val="Congenial Light"/>
    </font>
    <font>
      <sz val="10"/>
      <color theme="1"/>
      <name val="Congenial Light"/>
    </font>
    <font>
      <sz val="11"/>
      <color rgb="FF444444"/>
      <name val="Congenial Light"/>
    </font>
    <font>
      <sz val="10"/>
      <color rgb="FF000000"/>
      <name val="Congenial Light"/>
    </font>
    <font>
      <u/>
      <sz val="10"/>
      <color theme="10"/>
      <name val="Congenial Light"/>
    </font>
    <font>
      <b/>
      <sz val="11"/>
      <color rgb="FF000000"/>
      <name val="Congenial Light"/>
    </font>
    <font>
      <b/>
      <sz val="9"/>
      <color rgb="FFFF0000"/>
      <name val="Congenial Light"/>
    </font>
    <font>
      <b/>
      <sz val="11"/>
      <color rgb="FFFF0000"/>
      <name val="Congenial Light"/>
    </font>
    <font>
      <b/>
      <sz val="10"/>
      <color theme="1"/>
      <name val="Congenial Light"/>
    </font>
    <font>
      <b/>
      <sz val="10"/>
      <name val="Congenial Light"/>
    </font>
    <font>
      <sz val="15"/>
      <color theme="0"/>
      <name val="Congenial Light"/>
    </font>
    <font>
      <sz val="12"/>
      <color rgb="FF000000"/>
      <name val="Congenial Light"/>
    </font>
    <font>
      <sz val="10"/>
      <color rgb="FF000000"/>
      <name val="Arial"/>
      <family val="2"/>
      <charset val="1"/>
    </font>
    <font>
      <sz val="12"/>
      <color theme="1"/>
      <name val="Arial"/>
      <family val="2"/>
    </font>
    <font>
      <sz val="12"/>
      <color theme="1"/>
      <name val="Congenial Light"/>
    </font>
    <font>
      <sz val="9"/>
      <color rgb="FF24242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4B084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4C6E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3300"/>
        <bgColor indexed="64"/>
      </patternFill>
    </fill>
  </fills>
  <borders count="7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/>
      </left>
      <right style="thin">
        <color theme="9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medium">
        <color rgb="FF000000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EA9DB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 tint="0.39997558519241921"/>
      </bottom>
      <diagonal/>
    </border>
    <border>
      <left style="medium">
        <color rgb="FF000000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CBCBCB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theme="1"/>
      </left>
      <right style="thin">
        <color theme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theme="1"/>
      </top>
      <bottom/>
      <diagonal/>
    </border>
    <border>
      <left style="thin">
        <color theme="1"/>
      </left>
      <right style="thick">
        <color auto="1"/>
      </right>
      <top style="thick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23" fillId="0" borderId="0"/>
  </cellStyleXfs>
  <cellXfs count="365">
    <xf numFmtId="0" fontId="0" fillId="0" borderId="0" xfId="0"/>
    <xf numFmtId="0" fontId="1" fillId="8" borderId="0" xfId="0" applyFont="1" applyFill="1"/>
    <xf numFmtId="0" fontId="3" fillId="8" borderId="17" xfId="0" applyFont="1" applyFill="1" applyBorder="1" applyAlignment="1">
      <alignment wrapText="1"/>
    </xf>
    <xf numFmtId="0" fontId="5" fillId="5" borderId="2" xfId="0" applyFont="1" applyFill="1" applyBorder="1" applyAlignment="1">
      <alignment horizontal="left" wrapText="1"/>
    </xf>
    <xf numFmtId="0" fontId="5" fillId="5" borderId="0" xfId="0" applyFont="1" applyFill="1" applyAlignment="1">
      <alignment horizontal="left" wrapText="1"/>
    </xf>
    <xf numFmtId="0" fontId="5" fillId="5" borderId="3" xfId="0" applyFont="1" applyFill="1" applyBorder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3" fillId="5" borderId="3" xfId="0" applyFont="1" applyFill="1" applyBorder="1" applyAlignment="1">
      <alignment horizontal="left" wrapText="1"/>
    </xf>
    <xf numFmtId="0" fontId="4" fillId="5" borderId="8" xfId="0" applyFont="1" applyFill="1" applyBorder="1" applyAlignment="1">
      <alignment horizontal="left" wrapText="1"/>
    </xf>
    <xf numFmtId="0" fontId="4" fillId="5" borderId="5" xfId="0" applyFont="1" applyFill="1" applyBorder="1" applyAlignment="1">
      <alignment horizontal="left" wrapText="1"/>
    </xf>
    <xf numFmtId="0" fontId="8" fillId="5" borderId="6" xfId="0" applyFont="1" applyFill="1" applyBorder="1" applyAlignment="1">
      <alignment horizontal="left" wrapText="1"/>
    </xf>
    <xf numFmtId="0" fontId="8" fillId="5" borderId="8" xfId="0" applyFont="1" applyFill="1" applyBorder="1" applyAlignment="1">
      <alignment horizontal="left" wrapText="1"/>
    </xf>
    <xf numFmtId="0" fontId="4" fillId="5" borderId="7" xfId="0" applyFont="1" applyFill="1" applyBorder="1" applyAlignment="1">
      <alignment horizontal="left" wrapText="1"/>
    </xf>
    <xf numFmtId="0" fontId="11" fillId="5" borderId="8" xfId="0" applyFont="1" applyFill="1" applyBorder="1" applyAlignment="1">
      <alignment horizontal="left" wrapText="1"/>
    </xf>
    <xf numFmtId="0" fontId="11" fillId="5" borderId="5" xfId="0" applyFont="1" applyFill="1" applyBorder="1" applyAlignment="1">
      <alignment horizontal="left" wrapText="1"/>
    </xf>
    <xf numFmtId="0" fontId="12" fillId="5" borderId="6" xfId="0" applyFont="1" applyFill="1" applyBorder="1" applyAlignment="1">
      <alignment horizontal="left" wrapText="1"/>
    </xf>
    <xf numFmtId="0" fontId="12" fillId="5" borderId="8" xfId="0" applyFont="1" applyFill="1" applyBorder="1" applyAlignment="1">
      <alignment horizontal="left" wrapText="1"/>
    </xf>
    <xf numFmtId="0" fontId="3" fillId="5" borderId="0" xfId="0" applyFont="1" applyFill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11" borderId="0" xfId="0" applyFont="1" applyFill="1" applyAlignment="1">
      <alignment horizontal="center" vertical="center" wrapText="1"/>
    </xf>
    <xf numFmtId="15" fontId="0" fillId="11" borderId="0" xfId="0" applyNumberFormat="1" applyFill="1" applyAlignment="1">
      <alignment horizontal="center" vertical="center"/>
    </xf>
    <xf numFmtId="0" fontId="1" fillId="0" borderId="0" xfId="0" applyFont="1"/>
    <xf numFmtId="0" fontId="3" fillId="12" borderId="4" xfId="0" applyFont="1" applyFill="1" applyBorder="1" applyAlignment="1">
      <alignment horizontal="center" wrapText="1"/>
    </xf>
    <xf numFmtId="0" fontId="6" fillId="0" borderId="4" xfId="1" applyBorder="1"/>
    <xf numFmtId="0" fontId="5" fillId="5" borderId="2" xfId="0" applyFont="1" applyFill="1" applyBorder="1" applyAlignment="1">
      <alignment horizontal="left" vertical="center" wrapText="1"/>
    </xf>
    <xf numFmtId="0" fontId="15" fillId="0" borderId="0" xfId="0" quotePrefix="1" applyFont="1"/>
    <xf numFmtId="0" fontId="16" fillId="0" borderId="0" xfId="0" quotePrefix="1" applyFont="1"/>
    <xf numFmtId="0" fontId="3" fillId="0" borderId="0" xfId="0" applyFont="1" applyAlignment="1">
      <alignment wrapText="1"/>
    </xf>
    <xf numFmtId="14" fontId="0" fillId="0" borderId="0" xfId="0" applyNumberFormat="1"/>
    <xf numFmtId="166" fontId="0" fillId="0" borderId="0" xfId="0" applyNumberFormat="1"/>
    <xf numFmtId="168" fontId="0" fillId="0" borderId="0" xfId="0" applyNumberFormat="1"/>
    <xf numFmtId="18" fontId="0" fillId="0" borderId="0" xfId="0" applyNumberFormat="1"/>
    <xf numFmtId="169" fontId="1" fillId="9" borderId="0" xfId="0" applyNumberFormat="1" applyFont="1" applyFill="1"/>
    <xf numFmtId="22" fontId="0" fillId="0" borderId="0" xfId="0" applyNumberFormat="1"/>
    <xf numFmtId="22" fontId="18" fillId="0" borderId="0" xfId="0" quotePrefix="1" applyNumberFormat="1" applyFont="1"/>
    <xf numFmtId="0" fontId="9" fillId="0" borderId="0" xfId="0" quotePrefix="1" applyFont="1"/>
    <xf numFmtId="1" fontId="1" fillId="0" borderId="0" xfId="0" applyNumberFormat="1" applyFont="1"/>
    <xf numFmtId="0" fontId="0" fillId="10" borderId="34" xfId="0" applyFill="1" applyBorder="1"/>
    <xf numFmtId="167" fontId="0" fillId="10" borderId="34" xfId="0" applyNumberFormat="1" applyFill="1" applyBorder="1"/>
    <xf numFmtId="22" fontId="0" fillId="10" borderId="0" xfId="0" applyNumberFormat="1" applyFill="1" applyAlignment="1">
      <alignment horizontal="center"/>
    </xf>
    <xf numFmtId="0" fontId="0" fillId="10" borderId="0" xfId="0" applyFill="1"/>
    <xf numFmtId="22" fontId="1" fillId="10" borderId="0" xfId="0" applyNumberFormat="1" applyFont="1" applyFill="1"/>
    <xf numFmtId="0" fontId="3" fillId="11" borderId="35" xfId="0" applyFont="1" applyFill="1" applyBorder="1" applyAlignment="1">
      <alignment horizontal="center" vertical="center" wrapText="1"/>
    </xf>
    <xf numFmtId="169" fontId="0" fillId="11" borderId="35" xfId="0" applyNumberFormat="1" applyFill="1" applyBorder="1"/>
    <xf numFmtId="0" fontId="3" fillId="11" borderId="17" xfId="0" applyFont="1" applyFill="1" applyBorder="1" applyAlignment="1">
      <alignment horizontal="center" vertical="center" wrapText="1"/>
    </xf>
    <xf numFmtId="169" fontId="0" fillId="11" borderId="0" xfId="0" applyNumberFormat="1" applyFill="1"/>
    <xf numFmtId="0" fontId="0" fillId="0" borderId="4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4" xfId="0" quotePrefix="1" applyBorder="1" applyAlignment="1">
      <alignment wrapText="1"/>
    </xf>
    <xf numFmtId="0" fontId="21" fillId="0" borderId="4" xfId="0" applyFont="1" applyBorder="1"/>
    <xf numFmtId="0" fontId="22" fillId="11" borderId="4" xfId="0" applyFont="1" applyFill="1" applyBorder="1"/>
    <xf numFmtId="0" fontId="1" fillId="0" borderId="4" xfId="0" applyFont="1" applyBorder="1"/>
    <xf numFmtId="0" fontId="20" fillId="19" borderId="0" xfId="0" applyFont="1" applyFill="1"/>
    <xf numFmtId="0" fontId="10" fillId="11" borderId="0" xfId="0" applyFont="1" applyFill="1"/>
    <xf numFmtId="0" fontId="10" fillId="15" borderId="4" xfId="0" applyFont="1" applyFill="1" applyBorder="1"/>
    <xf numFmtId="0" fontId="1" fillId="21" borderId="0" xfId="0" applyFont="1" applyFill="1"/>
    <xf numFmtId="0" fontId="1" fillId="21" borderId="28" xfId="0" applyFont="1" applyFill="1" applyBorder="1"/>
    <xf numFmtId="168" fontId="1" fillId="21" borderId="0" xfId="0" applyNumberFormat="1" applyFont="1" applyFill="1" applyAlignment="1">
      <alignment horizontal="center" vertical="center"/>
    </xf>
    <xf numFmtId="168" fontId="0" fillId="11" borderId="35" xfId="0" applyNumberFormat="1" applyFill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1" fillId="22" borderId="28" xfId="0" applyFont="1" applyFill="1" applyBorder="1"/>
    <xf numFmtId="0" fontId="3" fillId="22" borderId="17" xfId="0" applyFont="1" applyFill="1" applyBorder="1" applyAlignment="1">
      <alignment wrapText="1"/>
    </xf>
    <xf numFmtId="0" fontId="25" fillId="21" borderId="36" xfId="0" applyFont="1" applyFill="1" applyBorder="1"/>
    <xf numFmtId="168" fontId="3" fillId="11" borderId="35" xfId="0" applyNumberFormat="1" applyFont="1" applyFill="1" applyBorder="1" applyAlignment="1">
      <alignment horizontal="center" vertical="center" wrapText="1"/>
    </xf>
    <xf numFmtId="168" fontId="3" fillId="11" borderId="15" xfId="0" applyNumberFormat="1" applyFont="1" applyFill="1" applyBorder="1" applyAlignment="1">
      <alignment horizontal="center" vertical="center"/>
    </xf>
    <xf numFmtId="168" fontId="3" fillId="11" borderId="32" xfId="0" applyNumberFormat="1" applyFont="1" applyFill="1" applyBorder="1" applyAlignment="1">
      <alignment horizontal="center" vertical="center"/>
    </xf>
    <xf numFmtId="0" fontId="3" fillId="8" borderId="17" xfId="1" applyFont="1" applyFill="1" applyBorder="1" applyAlignment="1">
      <alignment wrapText="1"/>
    </xf>
    <xf numFmtId="0" fontId="25" fillId="23" borderId="37" xfId="0" applyFont="1" applyFill="1" applyBorder="1"/>
    <xf numFmtId="0" fontId="10" fillId="20" borderId="38" xfId="0" quotePrefix="1" applyFont="1" applyFill="1" applyBorder="1" applyAlignment="1">
      <alignment horizontal="center" vertical="center"/>
    </xf>
    <xf numFmtId="168" fontId="3" fillId="11" borderId="0" xfId="0" applyNumberFormat="1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6" fillId="0" borderId="0" xfId="1"/>
    <xf numFmtId="0" fontId="3" fillId="4" borderId="17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169" fontId="0" fillId="4" borderId="0" xfId="0" applyNumberFormat="1" applyFill="1"/>
    <xf numFmtId="168" fontId="3" fillId="4" borderId="35" xfId="0" applyNumberFormat="1" applyFont="1" applyFill="1" applyBorder="1" applyAlignment="1">
      <alignment horizontal="center" vertical="center" wrapText="1"/>
    </xf>
    <xf numFmtId="168" fontId="3" fillId="4" borderId="15" xfId="0" applyNumberFormat="1" applyFont="1" applyFill="1" applyBorder="1" applyAlignment="1">
      <alignment horizontal="center" vertical="center"/>
    </xf>
    <xf numFmtId="0" fontId="3" fillId="4" borderId="17" xfId="1" applyFont="1" applyFill="1" applyBorder="1" applyAlignment="1">
      <alignment wrapText="1"/>
    </xf>
    <xf numFmtId="0" fontId="3" fillId="4" borderId="17" xfId="0" applyFont="1" applyFill="1" applyBorder="1" applyAlignment="1">
      <alignment wrapText="1"/>
    </xf>
    <xf numFmtId="0" fontId="1" fillId="4" borderId="0" xfId="0" applyFont="1" applyFill="1"/>
    <xf numFmtId="0" fontId="7" fillId="0" borderId="1" xfId="0" applyFont="1" applyBorder="1"/>
    <xf numFmtId="0" fontId="3" fillId="13" borderId="1" xfId="0" applyFont="1" applyFill="1" applyBorder="1" applyAlignment="1">
      <alignment wrapText="1"/>
    </xf>
    <xf numFmtId="0" fontId="25" fillId="25" borderId="0" xfId="0" applyFont="1" applyFill="1"/>
    <xf numFmtId="0" fontId="3" fillId="13" borderId="11" xfId="0" applyFont="1" applyFill="1" applyBorder="1" applyAlignment="1">
      <alignment wrapText="1"/>
    </xf>
    <xf numFmtId="0" fontId="3" fillId="13" borderId="40" xfId="0" applyFont="1" applyFill="1" applyBorder="1" applyAlignment="1">
      <alignment wrapText="1"/>
    </xf>
    <xf numFmtId="0" fontId="25" fillId="26" borderId="0" xfId="0" applyFont="1" applyFill="1" applyAlignment="1">
      <alignment horizontal="center" vertical="center"/>
    </xf>
    <xf numFmtId="0" fontId="26" fillId="26" borderId="0" xfId="0" applyFont="1" applyFill="1" applyAlignment="1">
      <alignment horizontal="center" vertical="center"/>
    </xf>
    <xf numFmtId="0" fontId="25" fillId="26" borderId="36" xfId="0" applyFont="1" applyFill="1" applyBorder="1" applyAlignment="1">
      <alignment horizontal="center" vertical="center"/>
    </xf>
    <xf numFmtId="0" fontId="25" fillId="26" borderId="0" xfId="0" applyFont="1" applyFill="1" applyAlignment="1">
      <alignment horizontal="center" vertical="center" wrapText="1"/>
    </xf>
    <xf numFmtId="0" fontId="6" fillId="20" borderId="0" xfId="1" applyFill="1" applyAlignment="1">
      <alignment wrapText="1"/>
    </xf>
    <xf numFmtId="0" fontId="6" fillId="20" borderId="0" xfId="1" applyFill="1" applyAlignment="1">
      <alignment horizontal="left" vertical="top" wrapText="1"/>
    </xf>
    <xf numFmtId="0" fontId="7" fillId="0" borderId="0" xfId="0" applyFont="1"/>
    <xf numFmtId="0" fontId="14" fillId="24" borderId="4" xfId="0" applyFont="1" applyFill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24" borderId="9" xfId="0" applyFont="1" applyFill="1" applyBorder="1" applyAlignment="1">
      <alignment horizontal="left" vertical="center"/>
    </xf>
    <xf numFmtId="0" fontId="3" fillId="8" borderId="0" xfId="0" applyFont="1" applyFill="1" applyAlignment="1">
      <alignment wrapText="1"/>
    </xf>
    <xf numFmtId="0" fontId="3" fillId="8" borderId="29" xfId="0" applyFont="1" applyFill="1" applyBorder="1" applyAlignment="1">
      <alignment horizontal="center" wrapText="1"/>
    </xf>
    <xf numFmtId="0" fontId="3" fillId="8" borderId="31" xfId="0" applyFont="1" applyFill="1" applyBorder="1" applyAlignment="1">
      <alignment horizontal="center" vertical="top" wrapText="1"/>
    </xf>
    <xf numFmtId="0" fontId="3" fillId="8" borderId="31" xfId="0" applyFont="1" applyFill="1" applyBorder="1" applyAlignment="1">
      <alignment horizontal="center" wrapText="1"/>
    </xf>
    <xf numFmtId="0" fontId="3" fillId="8" borderId="30" xfId="0" applyFont="1" applyFill="1" applyBorder="1" applyAlignment="1">
      <alignment horizontal="center" wrapText="1"/>
    </xf>
    <xf numFmtId="0" fontId="27" fillId="0" borderId="0" xfId="0" applyFont="1" applyAlignment="1">
      <alignment horizontal="left"/>
    </xf>
    <xf numFmtId="0" fontId="0" fillId="4" borderId="41" xfId="0" applyFill="1" applyBorder="1"/>
    <xf numFmtId="0" fontId="10" fillId="0" borderId="41" xfId="0" applyFont="1" applyBorder="1"/>
    <xf numFmtId="0" fontId="3" fillId="8" borderId="17" xfId="1" applyNumberFormat="1" applyFont="1" applyFill="1" applyBorder="1" applyAlignment="1">
      <alignment wrapText="1"/>
    </xf>
    <xf numFmtId="0" fontId="3" fillId="11" borderId="44" xfId="0" applyFont="1" applyFill="1" applyBorder="1" applyAlignment="1">
      <alignment horizontal="center" vertical="center" wrapText="1"/>
    </xf>
    <xf numFmtId="0" fontId="28" fillId="0" borderId="0" xfId="0" applyFont="1" applyAlignment="1">
      <alignment wrapText="1"/>
    </xf>
    <xf numFmtId="0" fontId="3" fillId="0" borderId="0" xfId="0" applyFont="1"/>
    <xf numFmtId="0" fontId="3" fillId="13" borderId="4" xfId="0" applyFont="1" applyFill="1" applyBorder="1" applyAlignment="1">
      <alignment wrapText="1"/>
    </xf>
    <xf numFmtId="9" fontId="0" fillId="0" borderId="46" xfId="0" applyNumberFormat="1" applyBorder="1"/>
    <xf numFmtId="9" fontId="0" fillId="0" borderId="0" xfId="0" applyNumberFormat="1"/>
    <xf numFmtId="0" fontId="0" fillId="0" borderId="0" xfId="0" applyAlignment="1">
      <alignment horizontal="left" vertical="top" wrapText="1"/>
    </xf>
    <xf numFmtId="0" fontId="3" fillId="13" borderId="48" xfId="0" applyFont="1" applyFill="1" applyBorder="1" applyAlignment="1">
      <alignment wrapText="1"/>
    </xf>
    <xf numFmtId="14" fontId="3" fillId="0" borderId="0" xfId="0" applyNumberFormat="1" applyFont="1"/>
    <xf numFmtId="0" fontId="0" fillId="0" borderId="0" xfId="0" applyAlignment="1">
      <alignment vertical="center"/>
    </xf>
    <xf numFmtId="169" fontId="1" fillId="9" borderId="49" xfId="0" applyNumberFormat="1" applyFont="1" applyFill="1" applyBorder="1"/>
    <xf numFmtId="169" fontId="1" fillId="9" borderId="0" xfId="0" applyNumberFormat="1" applyFont="1" applyFill="1" applyAlignment="1">
      <alignment vertical="center" wrapText="1"/>
    </xf>
    <xf numFmtId="0" fontId="29" fillId="20" borderId="50" xfId="0" applyFont="1" applyFill="1" applyBorder="1" applyAlignment="1">
      <alignment wrapText="1"/>
    </xf>
    <xf numFmtId="0" fontId="30" fillId="0" borderId="0" xfId="0" applyFont="1"/>
    <xf numFmtId="169" fontId="3" fillId="11" borderId="44" xfId="0" applyNumberFormat="1" applyFont="1" applyFill="1" applyBorder="1" applyAlignment="1">
      <alignment horizontal="center" vertical="center" wrapText="1"/>
    </xf>
    <xf numFmtId="0" fontId="0" fillId="4" borderId="0" xfId="0" applyFill="1"/>
    <xf numFmtId="0" fontId="32" fillId="28" borderId="0" xfId="0" applyFont="1" applyFill="1"/>
    <xf numFmtId="0" fontId="19" fillId="4" borderId="0" xfId="0" applyFont="1" applyFill="1"/>
    <xf numFmtId="0" fontId="3" fillId="4" borderId="0" xfId="0" applyFont="1" applyFill="1" applyAlignment="1">
      <alignment wrapText="1"/>
    </xf>
    <xf numFmtId="0" fontId="3" fillId="4" borderId="36" xfId="0" applyFont="1" applyFill="1" applyBorder="1" applyAlignment="1">
      <alignment wrapText="1"/>
    </xf>
    <xf numFmtId="0" fontId="6" fillId="4" borderId="0" xfId="1" applyFill="1"/>
    <xf numFmtId="0" fontId="24" fillId="29" borderId="0" xfId="0" applyFont="1" applyFill="1"/>
    <xf numFmtId="0" fontId="19" fillId="29" borderId="0" xfId="0" applyFont="1" applyFill="1"/>
    <xf numFmtId="0" fontId="3" fillId="29" borderId="0" xfId="0" applyFont="1" applyFill="1" applyAlignment="1">
      <alignment wrapText="1"/>
    </xf>
    <xf numFmtId="0" fontId="0" fillId="29" borderId="0" xfId="0" applyFill="1"/>
    <xf numFmtId="0" fontId="6" fillId="29" borderId="0" xfId="1" applyFill="1"/>
    <xf numFmtId="0" fontId="3" fillId="29" borderId="36" xfId="0" applyFont="1" applyFill="1" applyBorder="1" applyAlignment="1">
      <alignment wrapText="1"/>
    </xf>
    <xf numFmtId="0" fontId="6" fillId="29" borderId="0" xfId="1" applyFill="1" applyAlignment="1">
      <alignment wrapText="1"/>
    </xf>
    <xf numFmtId="0" fontId="31" fillId="27" borderId="0" xfId="0" applyFont="1" applyFill="1"/>
    <xf numFmtId="0" fontId="29" fillId="0" borderId="0" xfId="0" applyFont="1"/>
    <xf numFmtId="0" fontId="0" fillId="24" borderId="36" xfId="0" applyFill="1" applyBorder="1" applyAlignment="1">
      <alignment horizontal="center" vertical="center" wrapText="1"/>
    </xf>
    <xf numFmtId="0" fontId="0" fillId="24" borderId="36" xfId="0" applyFill="1" applyBorder="1" applyAlignment="1">
      <alignment horizontal="left" vertical="center"/>
    </xf>
    <xf numFmtId="0" fontId="0" fillId="24" borderId="45" xfId="0" quotePrefix="1" applyFill="1" applyBorder="1" applyAlignment="1">
      <alignment horizontal="center" vertical="center" wrapText="1"/>
    </xf>
    <xf numFmtId="0" fontId="0" fillId="24" borderId="36" xfId="0" quotePrefix="1" applyFill="1" applyBorder="1" applyAlignment="1">
      <alignment horizontal="center" vertical="center" wrapText="1"/>
    </xf>
    <xf numFmtId="0" fontId="3" fillId="4" borderId="0" xfId="0" quotePrefix="1" applyFont="1" applyFill="1" applyAlignment="1">
      <alignment wrapText="1"/>
    </xf>
    <xf numFmtId="0" fontId="3" fillId="12" borderId="4" xfId="0" applyFont="1" applyFill="1" applyBorder="1" applyAlignment="1">
      <alignment horizontal="center"/>
    </xf>
    <xf numFmtId="0" fontId="3" fillId="12" borderId="51" xfId="0" applyFont="1" applyFill="1" applyBorder="1" applyAlignment="1">
      <alignment horizontal="center"/>
    </xf>
    <xf numFmtId="0" fontId="3" fillId="11" borderId="52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wrapText="1"/>
    </xf>
    <xf numFmtId="0" fontId="3" fillId="24" borderId="36" xfId="0" applyFont="1" applyFill="1" applyBorder="1" applyAlignment="1">
      <alignment wrapText="1"/>
    </xf>
    <xf numFmtId="49" fontId="0" fillId="0" borderId="0" xfId="0" applyNumberFormat="1" applyAlignment="1">
      <alignment vertical="top" wrapText="1"/>
    </xf>
    <xf numFmtId="49" fontId="6" fillId="0" borderId="0" xfId="1" applyNumberFormat="1" applyAlignment="1">
      <alignment vertical="top" wrapText="1"/>
    </xf>
    <xf numFmtId="0" fontId="3" fillId="8" borderId="29" xfId="0" applyFont="1" applyFill="1" applyBorder="1" applyAlignment="1">
      <alignment horizontal="left"/>
    </xf>
    <xf numFmtId="0" fontId="6" fillId="30" borderId="56" xfId="1" applyFill="1" applyBorder="1" applyAlignment="1">
      <alignment wrapText="1"/>
    </xf>
    <xf numFmtId="0" fontId="35" fillId="30" borderId="56" xfId="0" applyFont="1" applyFill="1" applyBorder="1" applyAlignment="1">
      <alignment wrapText="1"/>
    </xf>
    <xf numFmtId="0" fontId="3" fillId="4" borderId="52" xfId="0" applyFont="1" applyFill="1" applyBorder="1" applyAlignment="1">
      <alignment horizontal="center" vertical="center" wrapText="1"/>
    </xf>
    <xf numFmtId="0" fontId="3" fillId="4" borderId="36" xfId="0" applyFont="1" applyFill="1" applyBorder="1" applyAlignment="1">
      <alignment horizontal="center" vertical="center" wrapText="1"/>
    </xf>
    <xf numFmtId="0" fontId="42" fillId="0" borderId="0" xfId="0" applyFont="1"/>
    <xf numFmtId="0" fontId="41" fillId="11" borderId="4" xfId="0" applyFont="1" applyFill="1" applyBorder="1" applyAlignment="1">
      <alignment horizontal="center" vertical="center" wrapText="1"/>
    </xf>
    <xf numFmtId="0" fontId="42" fillId="0" borderId="41" xfId="0" applyFont="1" applyBorder="1"/>
    <xf numFmtId="0" fontId="42" fillId="0" borderId="0" xfId="0" applyFont="1" applyAlignment="1">
      <alignment vertical="center" wrapText="1"/>
    </xf>
    <xf numFmtId="0" fontId="42" fillId="0" borderId="0" xfId="0" applyFont="1" applyAlignment="1">
      <alignment vertical="center"/>
    </xf>
    <xf numFmtId="0" fontId="42" fillId="0" borderId="0" xfId="0" quotePrefix="1" applyFont="1"/>
    <xf numFmtId="0" fontId="48" fillId="7" borderId="33" xfId="0" applyFont="1" applyFill="1" applyBorder="1" applyAlignment="1">
      <alignment wrapText="1"/>
    </xf>
    <xf numFmtId="0" fontId="48" fillId="7" borderId="13" xfId="0" applyFont="1" applyFill="1" applyBorder="1" applyAlignment="1">
      <alignment wrapText="1"/>
    </xf>
    <xf numFmtId="0" fontId="40" fillId="7" borderId="43" xfId="0" applyFont="1" applyFill="1" applyBorder="1" applyAlignment="1">
      <alignment wrapText="1"/>
    </xf>
    <xf numFmtId="0" fontId="40" fillId="7" borderId="13" xfId="0" applyFont="1" applyFill="1" applyBorder="1" applyAlignment="1">
      <alignment wrapText="1"/>
    </xf>
    <xf numFmtId="0" fontId="40" fillId="7" borderId="0" xfId="0" applyFont="1" applyFill="1" applyAlignment="1">
      <alignment wrapText="1"/>
    </xf>
    <xf numFmtId="0" fontId="42" fillId="4" borderId="41" xfId="0" applyFont="1" applyFill="1" applyBorder="1" applyAlignment="1">
      <alignment horizontal="center" vertical="center"/>
    </xf>
    <xf numFmtId="0" fontId="41" fillId="4" borderId="41" xfId="0" applyFont="1" applyFill="1" applyBorder="1" applyAlignment="1">
      <alignment horizontal="center" vertical="center" wrapText="1"/>
    </xf>
    <xf numFmtId="0" fontId="42" fillId="2" borderId="41" xfId="0" applyFont="1" applyFill="1" applyBorder="1"/>
    <xf numFmtId="0" fontId="42" fillId="4" borderId="41" xfId="0" applyFont="1" applyFill="1" applyBorder="1"/>
    <xf numFmtId="164" fontId="42" fillId="6" borderId="41" xfId="0" applyNumberFormat="1" applyFont="1" applyFill="1" applyBorder="1" applyAlignment="1">
      <alignment horizontal="center" vertical="center"/>
    </xf>
    <xf numFmtId="0" fontId="42" fillId="2" borderId="41" xfId="0" applyFont="1" applyFill="1" applyBorder="1" applyAlignment="1">
      <alignment horizontal="left"/>
    </xf>
    <xf numFmtId="0" fontId="42" fillId="2" borderId="41" xfId="0" applyFont="1" applyFill="1" applyBorder="1" applyAlignment="1">
      <alignment horizontal="center" vertical="center"/>
    </xf>
    <xf numFmtId="0" fontId="42" fillId="2" borderId="41" xfId="0" applyFont="1" applyFill="1" applyBorder="1" applyAlignment="1">
      <alignment horizontal="center"/>
    </xf>
    <xf numFmtId="0" fontId="42" fillId="0" borderId="41" xfId="0" applyFont="1" applyBorder="1" applyAlignment="1">
      <alignment horizontal="left" vertical="center" wrapText="1"/>
    </xf>
    <xf numFmtId="0" fontId="41" fillId="16" borderId="41" xfId="0" applyFont="1" applyFill="1" applyBorder="1"/>
    <xf numFmtId="0" fontId="42" fillId="18" borderId="41" xfId="0" applyFont="1" applyFill="1" applyBorder="1" applyAlignment="1">
      <alignment horizontal="center" vertical="center"/>
    </xf>
    <xf numFmtId="0" fontId="45" fillId="4" borderId="41" xfId="1" applyFont="1" applyFill="1" applyBorder="1"/>
    <xf numFmtId="0" fontId="42" fillId="4" borderId="41" xfId="0" applyFont="1" applyFill="1" applyBorder="1" applyAlignment="1">
      <alignment horizontal="left"/>
    </xf>
    <xf numFmtId="165" fontId="46" fillId="6" borderId="41" xfId="0" applyNumberFormat="1" applyFont="1" applyFill="1" applyBorder="1" applyAlignment="1">
      <alignment horizontal="center" vertical="center" wrapText="1"/>
    </xf>
    <xf numFmtId="0" fontId="42" fillId="6" borderId="41" xfId="0" applyFont="1" applyFill="1" applyBorder="1" applyAlignment="1">
      <alignment horizontal="center" vertical="top" wrapText="1"/>
    </xf>
    <xf numFmtId="0" fontId="41" fillId="17" borderId="41" xfId="0" applyFont="1" applyFill="1" applyBorder="1"/>
    <xf numFmtId="165" fontId="43" fillId="0" borderId="41" xfId="0" applyNumberFormat="1" applyFont="1" applyBorder="1" applyAlignment="1">
      <alignment horizontal="center" vertical="center"/>
    </xf>
    <xf numFmtId="49" fontId="0" fillId="0" borderId="41" xfId="0" applyNumberFormat="1" applyBorder="1" applyAlignment="1">
      <alignment vertical="top" wrapText="1"/>
    </xf>
    <xf numFmtId="165" fontId="43" fillId="0" borderId="41" xfId="0" quotePrefix="1" applyNumberFormat="1" applyFont="1" applyBorder="1" applyAlignment="1">
      <alignment horizontal="center" vertical="center"/>
    </xf>
    <xf numFmtId="0" fontId="36" fillId="7" borderId="40" xfId="0" applyFont="1" applyFill="1" applyBorder="1" applyAlignment="1">
      <alignment horizontal="center" vertical="center" wrapText="1"/>
    </xf>
    <xf numFmtId="0" fontId="47" fillId="7" borderId="47" xfId="0" applyFont="1" applyFill="1" applyBorder="1" applyAlignment="1">
      <alignment horizontal="left" vertical="center" wrapText="1"/>
    </xf>
    <xf numFmtId="0" fontId="36" fillId="12" borderId="57" xfId="0" applyFont="1" applyFill="1" applyBorder="1" applyAlignment="1">
      <alignment horizontal="center" vertical="center" wrapText="1"/>
    </xf>
    <xf numFmtId="0" fontId="36" fillId="7" borderId="47" xfId="0" applyFont="1" applyFill="1" applyBorder="1" applyAlignment="1">
      <alignment horizontal="center" vertical="center"/>
    </xf>
    <xf numFmtId="0" fontId="36" fillId="7" borderId="47" xfId="0" applyFont="1" applyFill="1" applyBorder="1" applyAlignment="1">
      <alignment vertical="top"/>
    </xf>
    <xf numFmtId="0" fontId="36" fillId="7" borderId="47" xfId="0" applyFont="1" applyFill="1" applyBorder="1" applyAlignment="1">
      <alignment horizontal="left" vertical="center" wrapText="1"/>
    </xf>
    <xf numFmtId="0" fontId="36" fillId="7" borderId="47" xfId="0" applyFont="1" applyFill="1" applyBorder="1" applyAlignment="1">
      <alignment vertical="center"/>
    </xf>
    <xf numFmtId="0" fontId="36" fillId="7" borderId="42" xfId="0" applyFont="1" applyFill="1" applyBorder="1" applyAlignment="1">
      <alignment horizontal="center" vertical="center" wrapText="1"/>
    </xf>
    <xf numFmtId="0" fontId="36" fillId="25" borderId="47" xfId="0" applyFont="1" applyFill="1" applyBorder="1" applyAlignment="1">
      <alignment horizontal="center" vertical="center" wrapText="1"/>
    </xf>
    <xf numFmtId="0" fontId="41" fillId="11" borderId="9" xfId="0" applyFont="1" applyFill="1" applyBorder="1" applyAlignment="1">
      <alignment horizontal="center" vertical="center" wrapText="1"/>
    </xf>
    <xf numFmtId="0" fontId="41" fillId="13" borderId="41" xfId="0" applyFont="1" applyFill="1" applyBorder="1" applyAlignment="1">
      <alignment wrapText="1"/>
    </xf>
    <xf numFmtId="0" fontId="41" fillId="11" borderId="41" xfId="0" applyFont="1" applyFill="1" applyBorder="1" applyAlignment="1">
      <alignment horizontal="center" vertical="center" wrapText="1"/>
    </xf>
    <xf numFmtId="0" fontId="40" fillId="7" borderId="41" xfId="0" applyFont="1" applyFill="1" applyBorder="1" applyAlignment="1">
      <alignment horizontal="left" vertical="center"/>
    </xf>
    <xf numFmtId="0" fontId="41" fillId="0" borderId="41" xfId="0" applyFont="1" applyBorder="1" applyAlignment="1">
      <alignment wrapText="1"/>
    </xf>
    <xf numFmtId="0" fontId="46" fillId="0" borderId="41" xfId="0" applyFont="1" applyBorder="1"/>
    <xf numFmtId="0" fontId="36" fillId="7" borderId="41" xfId="0" applyFont="1" applyFill="1" applyBorder="1" applyAlignment="1">
      <alignment horizontal="center" vertical="center"/>
    </xf>
    <xf numFmtId="0" fontId="41" fillId="0" borderId="41" xfId="0" applyFont="1" applyBorder="1" applyAlignment="1">
      <alignment horizontal="left" vertical="top" wrapText="1"/>
    </xf>
    <xf numFmtId="0" fontId="45" fillId="0" borderId="41" xfId="1" applyFont="1" applyBorder="1"/>
    <xf numFmtId="0" fontId="49" fillId="0" borderId="41" xfId="0" applyFont="1" applyBorder="1"/>
    <xf numFmtId="0" fontId="41" fillId="12" borderId="41" xfId="0" applyFont="1" applyFill="1" applyBorder="1" applyAlignment="1">
      <alignment wrapText="1"/>
    </xf>
    <xf numFmtId="0" fontId="49" fillId="0" borderId="41" xfId="0" applyFont="1" applyBorder="1" applyAlignment="1">
      <alignment wrapText="1"/>
    </xf>
    <xf numFmtId="0" fontId="41" fillId="0" borderId="41" xfId="0" applyFont="1" applyBorder="1" applyAlignment="1">
      <alignment vertical="center" wrapText="1"/>
    </xf>
    <xf numFmtId="0" fontId="45" fillId="0" borderId="41" xfId="1" applyFont="1" applyBorder="1" applyAlignment="1">
      <alignment horizontal="left" vertical="top" wrapText="1"/>
    </xf>
    <xf numFmtId="0" fontId="42" fillId="12" borderId="41" xfId="0" applyFont="1" applyFill="1" applyBorder="1"/>
    <xf numFmtId="0" fontId="6" fillId="0" borderId="41" xfId="1" applyBorder="1"/>
    <xf numFmtId="0" fontId="7" fillId="0" borderId="41" xfId="0" applyFont="1" applyBorder="1"/>
    <xf numFmtId="0" fontId="7" fillId="0" borderId="41" xfId="0" applyFont="1" applyBorder="1" applyAlignment="1">
      <alignment wrapText="1"/>
    </xf>
    <xf numFmtId="49" fontId="42" fillId="12" borderId="41" xfId="0" applyNumberFormat="1" applyFont="1" applyFill="1" applyBorder="1" applyAlignment="1">
      <alignment vertical="top" wrapText="1"/>
    </xf>
    <xf numFmtId="0" fontId="3" fillId="0" borderId="41" xfId="0" applyFont="1" applyBorder="1" applyAlignment="1">
      <alignment wrapText="1"/>
    </xf>
    <xf numFmtId="0" fontId="0" fillId="0" borderId="41" xfId="0" applyBorder="1"/>
    <xf numFmtId="0" fontId="50" fillId="3" borderId="58" xfId="0" applyFont="1" applyFill="1" applyBorder="1" applyAlignment="1">
      <alignment horizontal="center" vertical="center" wrapText="1"/>
    </xf>
    <xf numFmtId="164" fontId="50" fillId="3" borderId="59" xfId="0" applyNumberFormat="1" applyFont="1" applyFill="1" applyBorder="1" applyAlignment="1">
      <alignment horizontal="center" vertical="center" wrapText="1"/>
    </xf>
    <xf numFmtId="0" fontId="50" fillId="3" borderId="60" xfId="0" applyFont="1" applyFill="1" applyBorder="1" applyAlignment="1">
      <alignment horizontal="center" vertical="center"/>
    </xf>
    <xf numFmtId="0" fontId="50" fillId="3" borderId="61" xfId="0" applyFont="1" applyFill="1" applyBorder="1" applyAlignment="1">
      <alignment horizontal="center" vertical="center" wrapText="1"/>
    </xf>
    <xf numFmtId="165" fontId="51" fillId="14" borderId="47" xfId="0" quotePrefix="1" applyNumberFormat="1" applyFont="1" applyFill="1" applyBorder="1" applyAlignment="1">
      <alignment horizontal="center" vertical="center"/>
    </xf>
    <xf numFmtId="0" fontId="50" fillId="3" borderId="62" xfId="0" applyFont="1" applyFill="1" applyBorder="1" applyAlignment="1">
      <alignment horizontal="center" vertical="center" wrapText="1"/>
    </xf>
    <xf numFmtId="165" fontId="51" fillId="14" borderId="9" xfId="0" quotePrefix="1" applyNumberFormat="1" applyFont="1" applyFill="1" applyBorder="1" applyAlignment="1">
      <alignment horizontal="center" vertical="center"/>
    </xf>
    <xf numFmtId="0" fontId="50" fillId="3" borderId="0" xfId="0" applyFont="1" applyFill="1" applyAlignment="1">
      <alignment horizontal="center" vertical="center" wrapText="1"/>
    </xf>
    <xf numFmtId="0" fontId="50" fillId="3" borderId="63" xfId="0" applyFont="1" applyFill="1" applyBorder="1" applyAlignment="1">
      <alignment horizontal="center" vertical="center" wrapText="1"/>
    </xf>
    <xf numFmtId="0" fontId="36" fillId="7" borderId="9" xfId="0" applyFont="1" applyFill="1" applyBorder="1" applyAlignment="1">
      <alignment horizontal="center" vertical="center" wrapText="1"/>
    </xf>
    <xf numFmtId="0" fontId="36" fillId="7" borderId="9" xfId="0" applyFont="1" applyFill="1" applyBorder="1" applyAlignment="1">
      <alignment horizontal="left" vertical="top" wrapText="1"/>
    </xf>
    <xf numFmtId="0" fontId="36" fillId="7" borderId="9" xfId="0" applyFont="1" applyFill="1" applyBorder="1" applyAlignment="1">
      <alignment horizontal="left" vertical="center" wrapText="1"/>
    </xf>
    <xf numFmtId="0" fontId="50" fillId="3" borderId="60" xfId="0" applyFont="1" applyFill="1" applyBorder="1" applyAlignment="1">
      <alignment horizontal="center" vertical="center" wrapText="1"/>
    </xf>
    <xf numFmtId="0" fontId="50" fillId="3" borderId="64" xfId="0" applyFont="1" applyFill="1" applyBorder="1" applyAlignment="1">
      <alignment horizontal="center" vertical="center" wrapText="1"/>
    </xf>
    <xf numFmtId="0" fontId="41" fillId="5" borderId="41" xfId="0" applyFont="1" applyFill="1" applyBorder="1"/>
    <xf numFmtId="0" fontId="41" fillId="11" borderId="41" xfId="0" applyFont="1" applyFill="1" applyBorder="1"/>
    <xf numFmtId="15" fontId="0" fillId="0" borderId="4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5" fontId="0" fillId="0" borderId="41" xfId="0" applyNumberFormat="1" applyBorder="1" applyAlignment="1">
      <alignment horizontal="center"/>
    </xf>
    <xf numFmtId="0" fontId="0" fillId="0" borderId="41" xfId="0" applyBorder="1" applyAlignment="1">
      <alignment horizontal="center"/>
    </xf>
    <xf numFmtId="0" fontId="42" fillId="14" borderId="41" xfId="0" applyFont="1" applyFill="1" applyBorder="1"/>
    <xf numFmtId="0" fontId="53" fillId="0" borderId="0" xfId="0" applyFont="1"/>
    <xf numFmtId="0" fontId="41" fillId="11" borderId="42" xfId="0" applyFont="1" applyFill="1" applyBorder="1" applyAlignment="1">
      <alignment horizontal="center" vertical="center" wrapText="1"/>
    </xf>
    <xf numFmtId="49" fontId="41" fillId="11" borderId="41" xfId="0" applyNumberFormat="1" applyFont="1" applyFill="1" applyBorder="1" applyAlignment="1">
      <alignment horizontal="center" vertical="center" wrapText="1"/>
    </xf>
    <xf numFmtId="0" fontId="40" fillId="7" borderId="41" xfId="0" applyFont="1" applyFill="1" applyBorder="1" applyAlignment="1">
      <alignment horizontal="center" vertical="center"/>
    </xf>
    <xf numFmtId="165" fontId="41" fillId="0" borderId="41" xfId="0" applyNumberFormat="1" applyFont="1" applyBorder="1" applyAlignment="1">
      <alignment wrapText="1"/>
    </xf>
    <xf numFmtId="0" fontId="41" fillId="0" borderId="41" xfId="0" applyFont="1" applyBorder="1" applyAlignment="1">
      <alignment horizontal="center" wrapText="1"/>
    </xf>
    <xf numFmtId="0" fontId="41" fillId="0" borderId="41" xfId="0" applyFont="1" applyBorder="1" applyAlignment="1">
      <alignment horizontal="left" vertical="center"/>
    </xf>
    <xf numFmtId="0" fontId="42" fillId="0" borderId="41" xfId="0" applyFont="1" applyBorder="1" applyAlignment="1">
      <alignment vertical="center"/>
    </xf>
    <xf numFmtId="0" fontId="44" fillId="0" borderId="41" xfId="0" applyFont="1" applyBorder="1"/>
    <xf numFmtId="0" fontId="41" fillId="11" borderId="41" xfId="0" applyFont="1" applyFill="1" applyBorder="1" applyAlignment="1">
      <alignment wrapText="1"/>
    </xf>
    <xf numFmtId="49" fontId="41" fillId="11" borderId="9" xfId="0" applyNumberFormat="1" applyFont="1" applyFill="1" applyBorder="1" applyAlignment="1">
      <alignment horizontal="center" vertical="center" wrapText="1"/>
    </xf>
    <xf numFmtId="49" fontId="41" fillId="0" borderId="41" xfId="0" applyNumberFormat="1" applyFont="1" applyBorder="1" applyAlignment="1">
      <alignment wrapText="1"/>
    </xf>
    <xf numFmtId="0" fontId="41" fillId="12" borderId="42" xfId="0" applyFont="1" applyFill="1" applyBorder="1" applyAlignment="1">
      <alignment wrapText="1"/>
    </xf>
    <xf numFmtId="0" fontId="40" fillId="7" borderId="42" xfId="0" applyFont="1" applyFill="1" applyBorder="1" applyAlignment="1">
      <alignment horizontal="left" vertical="center"/>
    </xf>
    <xf numFmtId="165" fontId="43" fillId="0" borderId="42" xfId="0" applyNumberFormat="1" applyFont="1" applyBorder="1" applyAlignment="1">
      <alignment horizontal="center" vertical="center"/>
    </xf>
    <xf numFmtId="0" fontId="41" fillId="0" borderId="42" xfId="0" applyFont="1" applyBorder="1" applyAlignment="1">
      <alignment wrapText="1"/>
    </xf>
    <xf numFmtId="0" fontId="49" fillId="0" borderId="42" xfId="0" applyFont="1" applyBorder="1"/>
    <xf numFmtId="0" fontId="41" fillId="0" borderId="42" xfId="0" applyFont="1" applyBorder="1" applyAlignment="1">
      <alignment horizontal="left" vertical="top" wrapText="1"/>
    </xf>
    <xf numFmtId="49" fontId="41" fillId="0" borderId="42" xfId="0" applyNumberFormat="1" applyFont="1" applyBorder="1" applyAlignment="1">
      <alignment wrapText="1"/>
    </xf>
    <xf numFmtId="0" fontId="43" fillId="24" borderId="42" xfId="1" applyNumberFormat="1" applyFont="1" applyFill="1" applyBorder="1" applyAlignment="1">
      <alignment horizontal="left"/>
    </xf>
    <xf numFmtId="0" fontId="42" fillId="0" borderId="42" xfId="0" applyFont="1" applyBorder="1"/>
    <xf numFmtId="49" fontId="0" fillId="0" borderId="41" xfId="0" applyNumberFormat="1" applyBorder="1" applyAlignment="1">
      <alignment horizontal="left" vertical="top" wrapText="1"/>
    </xf>
    <xf numFmtId="49" fontId="54" fillId="0" borderId="41" xfId="0" applyNumberFormat="1" applyFont="1" applyBorder="1" applyAlignment="1">
      <alignment horizontal="left" vertical="center" wrapText="1"/>
    </xf>
    <xf numFmtId="49" fontId="55" fillId="12" borderId="41" xfId="0" applyNumberFormat="1" applyFont="1" applyFill="1" applyBorder="1" applyAlignment="1">
      <alignment horizontal="left" vertical="center" wrapText="1"/>
    </xf>
    <xf numFmtId="49" fontId="55" fillId="12" borderId="42" xfId="0" applyNumberFormat="1" applyFont="1" applyFill="1" applyBorder="1" applyAlignment="1">
      <alignment horizontal="left" vertical="center" wrapText="1"/>
    </xf>
    <xf numFmtId="0" fontId="49" fillId="14" borderId="41" xfId="0" applyFont="1" applyFill="1" applyBorder="1"/>
    <xf numFmtId="0" fontId="36" fillId="7" borderId="65" xfId="0" applyFont="1" applyFill="1" applyBorder="1" applyAlignment="1">
      <alignment horizontal="center" vertical="center" wrapText="1"/>
    </xf>
    <xf numFmtId="0" fontId="36" fillId="7" borderId="1" xfId="0" applyFont="1" applyFill="1" applyBorder="1" applyAlignment="1">
      <alignment horizontal="center" vertical="center" wrapText="1"/>
    </xf>
    <xf numFmtId="0" fontId="37" fillId="7" borderId="1" xfId="0" applyFont="1" applyFill="1" applyBorder="1" applyAlignment="1">
      <alignment horizontal="center" vertical="center" wrapText="1"/>
    </xf>
    <xf numFmtId="0" fontId="36" fillId="25" borderId="1" xfId="0" applyFont="1" applyFill="1" applyBorder="1" applyAlignment="1">
      <alignment horizontal="center" vertical="center" wrapText="1"/>
    </xf>
    <xf numFmtId="0" fontId="38" fillId="14" borderId="1" xfId="0" applyFont="1" applyFill="1" applyBorder="1" applyAlignment="1">
      <alignment horizontal="center" vertical="center" wrapText="1"/>
    </xf>
    <xf numFmtId="0" fontId="39" fillId="4" borderId="1" xfId="0" applyFont="1" applyFill="1" applyBorder="1" applyAlignment="1">
      <alignment horizontal="center" vertical="center" wrapText="1"/>
    </xf>
    <xf numFmtId="0" fontId="40" fillId="7" borderId="1" xfId="0" applyFont="1" applyFill="1" applyBorder="1" applyAlignment="1">
      <alignment horizontal="center" vertical="center" wrapText="1"/>
    </xf>
    <xf numFmtId="0" fontId="36" fillId="7" borderId="1" xfId="0" applyFont="1" applyFill="1" applyBorder="1" applyAlignment="1">
      <alignment horizontal="center" vertical="center"/>
    </xf>
    <xf numFmtId="0" fontId="36" fillId="7" borderId="1" xfId="0" applyFont="1" applyFill="1" applyBorder="1" applyAlignment="1">
      <alignment vertical="top"/>
    </xf>
    <xf numFmtId="0" fontId="36" fillId="7" borderId="1" xfId="0" applyFont="1" applyFill="1" applyBorder="1" applyAlignment="1">
      <alignment horizontal="left" vertical="center"/>
    </xf>
    <xf numFmtId="0" fontId="36" fillId="7" borderId="1" xfId="0" applyFont="1" applyFill="1" applyBorder="1" applyAlignment="1">
      <alignment vertical="center" wrapText="1"/>
    </xf>
    <xf numFmtId="0" fontId="41" fillId="0" borderId="1" xfId="0" applyFont="1" applyBorder="1" applyAlignment="1">
      <alignment horizontal="center" vertical="top" wrapText="1"/>
    </xf>
    <xf numFmtId="0" fontId="36" fillId="7" borderId="66" xfId="0" applyFont="1" applyFill="1" applyBorder="1" applyAlignment="1">
      <alignment horizontal="center" vertical="center" wrapText="1"/>
    </xf>
    <xf numFmtId="0" fontId="41" fillId="12" borderId="67" xfId="0" applyFont="1" applyFill="1" applyBorder="1" applyAlignment="1">
      <alignment horizontal="center" wrapText="1"/>
    </xf>
    <xf numFmtId="0" fontId="44" fillId="0" borderId="41" xfId="0" applyFont="1" applyBorder="1" applyAlignment="1">
      <alignment wrapText="1"/>
    </xf>
    <xf numFmtId="0" fontId="41" fillId="0" borderId="41" xfId="0" applyFont="1" applyBorder="1" applyAlignment="1">
      <alignment vertical="top" wrapText="1"/>
    </xf>
    <xf numFmtId="0" fontId="42" fillId="0" borderId="68" xfId="0" applyFont="1" applyBorder="1"/>
    <xf numFmtId="0" fontId="42" fillId="0" borderId="41" xfId="0" applyFont="1" applyBorder="1" applyAlignment="1">
      <alignment vertical="center" wrapText="1"/>
    </xf>
    <xf numFmtId="0" fontId="45" fillId="0" borderId="41" xfId="1" applyFont="1" applyBorder="1" applyAlignment="1">
      <alignment wrapText="1"/>
    </xf>
    <xf numFmtId="165" fontId="43" fillId="0" borderId="41" xfId="0" quotePrefix="1" applyNumberFormat="1" applyFont="1" applyBorder="1" applyAlignment="1">
      <alignment horizontal="center" vertical="center" wrapText="1"/>
    </xf>
    <xf numFmtId="0" fontId="41" fillId="0" borderId="41" xfId="1" applyFont="1" applyBorder="1" applyAlignment="1">
      <alignment horizontal="center" wrapText="1"/>
    </xf>
    <xf numFmtId="0" fontId="45" fillId="0" borderId="41" xfId="1" applyFont="1" applyBorder="1" applyAlignment="1">
      <alignment horizontal="center" wrapText="1"/>
    </xf>
    <xf numFmtId="0" fontId="6" fillId="0" borderId="41" xfId="1" applyBorder="1" applyAlignment="1">
      <alignment vertical="center"/>
    </xf>
    <xf numFmtId="49" fontId="41" fillId="12" borderId="67" xfId="0" applyNumberFormat="1" applyFont="1" applyFill="1" applyBorder="1" applyAlignment="1">
      <alignment horizontal="center" wrapText="1"/>
    </xf>
    <xf numFmtId="0" fontId="52" fillId="11" borderId="41" xfId="0" applyFont="1" applyFill="1" applyBorder="1" applyAlignment="1">
      <alignment horizontal="left" vertical="center" wrapText="1"/>
    </xf>
    <xf numFmtId="0" fontId="42" fillId="0" borderId="41" xfId="0" applyFont="1" applyBorder="1" applyAlignment="1">
      <alignment vertical="top"/>
    </xf>
    <xf numFmtId="49" fontId="41" fillId="0" borderId="41" xfId="0" applyNumberFormat="1" applyFont="1" applyBorder="1" applyAlignment="1">
      <alignment horizontal="left" vertical="top" wrapText="1"/>
    </xf>
    <xf numFmtId="49" fontId="41" fillId="0" borderId="41" xfId="0" applyNumberFormat="1" applyFont="1" applyBorder="1" applyAlignment="1">
      <alignment vertical="top" wrapText="1"/>
    </xf>
    <xf numFmtId="0" fontId="7" fillId="30" borderId="41" xfId="0" applyFont="1" applyFill="1" applyBorder="1" applyAlignment="1">
      <alignment horizontal="left" vertical="center" wrapText="1"/>
    </xf>
    <xf numFmtId="0" fontId="7" fillId="20" borderId="41" xfId="0" applyFont="1" applyFill="1" applyBorder="1" applyAlignment="1">
      <alignment horizontal="left" vertical="center" wrapText="1"/>
    </xf>
    <xf numFmtId="0" fontId="40" fillId="7" borderId="42" xfId="0" applyFont="1" applyFill="1" applyBorder="1" applyAlignment="1">
      <alignment horizontal="center" vertical="center"/>
    </xf>
    <xf numFmtId="165" fontId="41" fillId="0" borderId="42" xfId="0" applyNumberFormat="1" applyFont="1" applyBorder="1" applyAlignment="1">
      <alignment wrapText="1"/>
    </xf>
    <xf numFmtId="49" fontId="41" fillId="0" borderId="42" xfId="0" applyNumberFormat="1" applyFont="1" applyBorder="1" applyAlignment="1">
      <alignment vertical="top" wrapText="1"/>
    </xf>
    <xf numFmtId="0" fontId="42" fillId="0" borderId="42" xfId="0" applyFont="1" applyBorder="1" applyAlignment="1">
      <alignment vertical="center"/>
    </xf>
    <xf numFmtId="0" fontId="45" fillId="0" borderId="42" xfId="1" applyFont="1" applyBorder="1"/>
    <xf numFmtId="0" fontId="44" fillId="0" borderId="42" xfId="0" applyFont="1" applyBorder="1"/>
    <xf numFmtId="49" fontId="41" fillId="12" borderId="13" xfId="0" applyNumberFormat="1" applyFont="1" applyFill="1" applyBorder="1" applyAlignment="1">
      <alignment horizontal="center" wrapText="1"/>
    </xf>
    <xf numFmtId="0" fontId="41" fillId="0" borderId="42" xfId="0" applyFont="1" applyBorder="1" applyAlignment="1">
      <alignment horizontal="center" wrapText="1"/>
    </xf>
    <xf numFmtId="0" fontId="41" fillId="0" borderId="42" xfId="0" applyFont="1" applyBorder="1" applyAlignment="1">
      <alignment horizontal="left" vertical="center"/>
    </xf>
    <xf numFmtId="0" fontId="42" fillId="0" borderId="42" xfId="0" applyFont="1" applyBorder="1" applyAlignment="1">
      <alignment vertical="top"/>
    </xf>
    <xf numFmtId="0" fontId="42" fillId="0" borderId="69" xfId="0" applyFont="1" applyBorder="1"/>
    <xf numFmtId="0" fontId="6" fillId="0" borderId="0" xfId="1" applyFill="1"/>
    <xf numFmtId="165" fontId="43" fillId="32" borderId="41" xfId="0" quotePrefix="1" applyNumberFormat="1" applyFont="1" applyFill="1" applyBorder="1" applyAlignment="1">
      <alignment horizontal="center" vertical="center" wrapText="1"/>
    </xf>
    <xf numFmtId="165" fontId="43" fillId="14" borderId="41" xfId="0" quotePrefix="1" applyNumberFormat="1" applyFont="1" applyFill="1" applyBorder="1" applyAlignment="1">
      <alignment horizontal="center" vertical="center" wrapText="1"/>
    </xf>
    <xf numFmtId="165" fontId="43" fillId="14" borderId="41" xfId="0" quotePrefix="1" applyNumberFormat="1" applyFont="1" applyFill="1" applyBorder="1" applyAlignment="1">
      <alignment horizontal="center" vertical="center"/>
    </xf>
    <xf numFmtId="49" fontId="41" fillId="11" borderId="42" xfId="0" applyNumberFormat="1" applyFont="1" applyFill="1" applyBorder="1" applyAlignment="1">
      <alignment horizontal="center" vertical="center" wrapText="1"/>
    </xf>
    <xf numFmtId="0" fontId="41" fillId="0" borderId="42" xfId="0" applyFont="1" applyBorder="1" applyAlignment="1">
      <alignment vertical="top" wrapText="1"/>
    </xf>
    <xf numFmtId="0" fontId="41" fillId="12" borderId="13" xfId="0" applyFont="1" applyFill="1" applyBorder="1" applyAlignment="1">
      <alignment horizontal="center" wrapText="1"/>
    </xf>
    <xf numFmtId="0" fontId="36" fillId="7" borderId="42" xfId="0" applyFont="1" applyFill="1" applyBorder="1" applyAlignment="1">
      <alignment horizontal="center" vertical="center"/>
    </xf>
    <xf numFmtId="0" fontId="7" fillId="0" borderId="42" xfId="0" applyFont="1" applyBorder="1"/>
    <xf numFmtId="49" fontId="54" fillId="0" borderId="42" xfId="0" applyNumberFormat="1" applyFont="1" applyBorder="1" applyAlignment="1">
      <alignment horizontal="left" vertical="center" wrapText="1"/>
    </xf>
    <xf numFmtId="49" fontId="42" fillId="12" borderId="42" xfId="0" applyNumberFormat="1" applyFont="1" applyFill="1" applyBorder="1" applyAlignment="1">
      <alignment vertical="top" wrapText="1"/>
    </xf>
    <xf numFmtId="0" fontId="3" fillId="0" borderId="42" xfId="0" applyFont="1" applyBorder="1" applyAlignment="1">
      <alignment wrapText="1"/>
    </xf>
    <xf numFmtId="49" fontId="0" fillId="0" borderId="42" xfId="0" applyNumberFormat="1" applyBorder="1" applyAlignment="1">
      <alignment vertical="top" wrapText="1"/>
    </xf>
    <xf numFmtId="0" fontId="7" fillId="0" borderId="42" xfId="0" applyFont="1" applyBorder="1" applyAlignment="1">
      <alignment wrapText="1"/>
    </xf>
    <xf numFmtId="0" fontId="6" fillId="0" borderId="42" xfId="1" applyBorder="1" applyAlignment="1">
      <alignment vertical="center"/>
    </xf>
    <xf numFmtId="49" fontId="6" fillId="0" borderId="41" xfId="1" applyNumberFormat="1" applyBorder="1" applyAlignment="1">
      <alignment vertical="top" wrapText="1"/>
    </xf>
    <xf numFmtId="0" fontId="6" fillId="0" borderId="42" xfId="1" applyBorder="1" applyAlignment="1">
      <alignment wrapText="1"/>
    </xf>
    <xf numFmtId="0" fontId="6" fillId="24" borderId="42" xfId="1" applyNumberFormat="1" applyFill="1" applyBorder="1" applyAlignment="1">
      <alignment horizontal="left"/>
    </xf>
    <xf numFmtId="0" fontId="56" fillId="0" borderId="0" xfId="0" applyFont="1"/>
    <xf numFmtId="0" fontId="41" fillId="0" borderId="42" xfId="1" applyNumberFormat="1" applyFont="1" applyBorder="1" applyAlignment="1">
      <alignment wrapText="1"/>
    </xf>
    <xf numFmtId="0" fontId="41" fillId="11" borderId="42" xfId="0" applyFont="1" applyFill="1" applyBorder="1" applyAlignment="1">
      <alignment wrapText="1"/>
    </xf>
    <xf numFmtId="0" fontId="17" fillId="14" borderId="2" xfId="0" applyFont="1" applyFill="1" applyBorder="1" applyAlignment="1">
      <alignment horizontal="center" vertical="center" wrapText="1"/>
    </xf>
    <xf numFmtId="0" fontId="17" fillId="14" borderId="0" xfId="0" applyFont="1" applyFill="1" applyAlignment="1">
      <alignment horizontal="center" vertical="center" wrapText="1"/>
    </xf>
    <xf numFmtId="0" fontId="17" fillId="1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3" fillId="14" borderId="46" xfId="0" applyFont="1" applyFill="1" applyBorder="1" applyAlignment="1">
      <alignment horizontal="center"/>
    </xf>
    <xf numFmtId="0" fontId="1" fillId="31" borderId="4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7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7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7" fillId="0" borderId="0" xfId="0" applyFont="1" applyAlignment="1">
      <alignment horizontal="center"/>
    </xf>
    <xf numFmtId="0" fontId="13" fillId="8" borderId="19" xfId="0" applyFont="1" applyFill="1" applyBorder="1" applyAlignment="1">
      <alignment horizontal="center" vertical="center" wrapText="1"/>
    </xf>
    <xf numFmtId="0" fontId="13" fillId="8" borderId="20" xfId="0" applyFont="1" applyFill="1" applyBorder="1" applyAlignment="1">
      <alignment horizontal="center" vertical="center" wrapText="1"/>
    </xf>
    <xf numFmtId="0" fontId="13" fillId="8" borderId="21" xfId="0" applyFont="1" applyFill="1" applyBorder="1" applyAlignment="1">
      <alignment horizontal="center" vertical="center" wrapText="1"/>
    </xf>
    <xf numFmtId="0" fontId="13" fillId="8" borderId="16" xfId="0" applyFont="1" applyFill="1" applyBorder="1" applyAlignment="1">
      <alignment horizontal="center" vertical="center" wrapText="1"/>
    </xf>
    <xf numFmtId="0" fontId="13" fillId="8" borderId="9" xfId="0" applyFont="1" applyFill="1" applyBorder="1" applyAlignment="1">
      <alignment horizontal="center" vertical="center" wrapText="1"/>
    </xf>
    <xf numFmtId="0" fontId="13" fillId="8" borderId="25" xfId="0" applyFont="1" applyFill="1" applyBorder="1" applyAlignment="1">
      <alignment horizontal="center" vertical="center" wrapText="1"/>
    </xf>
    <xf numFmtId="0" fontId="5" fillId="8" borderId="23" xfId="0" applyFont="1" applyFill="1" applyBorder="1" applyAlignment="1">
      <alignment horizontal="center" wrapText="1"/>
    </xf>
    <xf numFmtId="0" fontId="5" fillId="8" borderId="24" xfId="0" applyFont="1" applyFill="1" applyBorder="1" applyAlignment="1">
      <alignment horizontal="center" wrapText="1"/>
    </xf>
    <xf numFmtId="0" fontId="3" fillId="8" borderId="10" xfId="0" applyFont="1" applyFill="1" applyBorder="1" applyAlignment="1">
      <alignment horizontal="center" wrapText="1"/>
    </xf>
    <xf numFmtId="0" fontId="3" fillId="8" borderId="27" xfId="0" applyFont="1" applyFill="1" applyBorder="1" applyAlignment="1">
      <alignment horizontal="center" wrapText="1"/>
    </xf>
    <xf numFmtId="0" fontId="3" fillId="8" borderId="4" xfId="0" applyFont="1" applyFill="1" applyBorder="1" applyAlignment="1">
      <alignment horizontal="center" wrapText="1"/>
    </xf>
    <xf numFmtId="0" fontId="3" fillId="8" borderId="18" xfId="0" applyFont="1" applyFill="1" applyBorder="1" applyAlignment="1">
      <alignment horizontal="center" wrapText="1"/>
    </xf>
    <xf numFmtId="0" fontId="3" fillId="8" borderId="14" xfId="0" applyFont="1" applyFill="1" applyBorder="1" applyAlignment="1">
      <alignment horizontal="left" vertical="center" wrapText="1"/>
    </xf>
    <xf numFmtId="0" fontId="3" fillId="8" borderId="4" xfId="0" applyFont="1" applyFill="1" applyBorder="1" applyAlignment="1">
      <alignment horizontal="left" vertical="center" wrapText="1"/>
    </xf>
    <xf numFmtId="0" fontId="3" fillId="8" borderId="26" xfId="0" applyFont="1" applyFill="1" applyBorder="1" applyAlignment="1">
      <alignment horizontal="left" vertical="center" wrapText="1"/>
    </xf>
    <xf numFmtId="0" fontId="3" fillId="8" borderId="10" xfId="0" applyFont="1" applyFill="1" applyBorder="1" applyAlignment="1">
      <alignment horizontal="left" vertical="center" wrapText="1"/>
    </xf>
    <xf numFmtId="0" fontId="3" fillId="8" borderId="14" xfId="0" applyFont="1" applyFill="1" applyBorder="1" applyAlignment="1">
      <alignment horizontal="left" wrapText="1"/>
    </xf>
    <xf numFmtId="0" fontId="3" fillId="8" borderId="4" xfId="0" applyFont="1" applyFill="1" applyBorder="1" applyAlignment="1">
      <alignment horizontal="left" wrapText="1"/>
    </xf>
    <xf numFmtId="0" fontId="5" fillId="8" borderId="22" xfId="0" applyFont="1" applyFill="1" applyBorder="1" applyAlignment="1">
      <alignment horizontal="left" vertical="center" wrapText="1"/>
    </xf>
    <xf numFmtId="0" fontId="5" fillId="8" borderId="23" xfId="0" applyFont="1" applyFill="1" applyBorder="1" applyAlignment="1">
      <alignment horizontal="left" vertical="center" wrapText="1"/>
    </xf>
    <xf numFmtId="0" fontId="3" fillId="8" borderId="53" xfId="0" applyFont="1" applyFill="1" applyBorder="1" applyAlignment="1">
      <alignment horizontal="left" vertical="center" wrapText="1"/>
    </xf>
    <xf numFmtId="0" fontId="3" fillId="8" borderId="54" xfId="0" applyFont="1" applyFill="1" applyBorder="1" applyAlignment="1">
      <alignment horizontal="left" vertical="center" wrapText="1"/>
    </xf>
    <xf numFmtId="0" fontId="3" fillId="8" borderId="39" xfId="0" applyFont="1" applyFill="1" applyBorder="1" applyAlignment="1">
      <alignment horizontal="left" vertical="center" wrapText="1"/>
    </xf>
    <xf numFmtId="0" fontId="3" fillId="8" borderId="12" xfId="0" applyFont="1" applyFill="1" applyBorder="1" applyAlignment="1">
      <alignment horizontal="center" wrapText="1"/>
    </xf>
    <xf numFmtId="0" fontId="3" fillId="8" borderId="55" xfId="0" applyFont="1" applyFill="1" applyBorder="1" applyAlignment="1">
      <alignment horizontal="center" wrapText="1"/>
    </xf>
  </cellXfs>
  <cellStyles count="3">
    <cellStyle name="Hyperlink" xfId="1" builtinId="8"/>
    <cellStyle name="Normal" xfId="0" builtinId="0"/>
    <cellStyle name="Normal 2 2" xfId="2" xr:uid="{BBBDAEB8-1E57-44B0-B2E3-0A3DE07ED1F4}"/>
  </cellStyles>
  <dxfs count="426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alignment horizontal="left" vertical="center" wrapText="0"/>
    </dxf>
    <dxf>
      <alignment horizontal="left" vertical="center" wrapText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color rgb="FF000000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font>
        <b/>
        <color rgb="FF000000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color rgb="FF000000"/>
      </font>
      <fill>
        <patternFill patternType="solid">
          <bgColor rgb="FFFF0000"/>
        </patternFill>
      </fill>
    </dxf>
    <dxf>
      <font>
        <b/>
        <i val="0"/>
        <color theme="1"/>
      </font>
      <fill>
        <patternFill patternType="solid">
          <bgColor rgb="FFFFC000"/>
        </patternFill>
      </fill>
    </dxf>
    <dxf>
      <font>
        <b/>
        <i val="0"/>
        <color theme="0"/>
      </font>
      <fill>
        <patternFill patternType="solid">
          <bgColor rgb="FF00B050"/>
        </patternFill>
      </fill>
    </dxf>
    <dxf>
      <font>
        <b/>
        <i val="0"/>
        <color theme="0"/>
      </font>
      <fill>
        <patternFill patternType="solid">
          <bgColor rgb="FF00B050"/>
        </patternFill>
      </fill>
    </dxf>
    <dxf>
      <font>
        <b/>
        <i val="0"/>
        <color rgb="FF000000"/>
      </font>
      <fill>
        <patternFill patternType="solid">
          <bgColor rgb="FFF4B084"/>
        </patternFill>
      </fill>
    </dxf>
    <dxf>
      <font>
        <b/>
        <i val="0"/>
        <color rgb="FF000000"/>
      </font>
      <fill>
        <patternFill patternType="solid">
          <bgColor rgb="FFF4B084"/>
        </patternFill>
      </fill>
    </dxf>
    <dxf>
      <font>
        <b/>
        <i val="0"/>
        <color rgb="FF000000"/>
      </font>
      <fill>
        <patternFill patternType="solid">
          <bgColor rgb="FFFF0000"/>
        </patternFill>
      </fill>
    </dxf>
    <dxf>
      <font>
        <b/>
        <i val="0"/>
        <color theme="1"/>
      </font>
      <fill>
        <patternFill patternType="solid">
          <bgColor rgb="FFFFC000"/>
        </patternFill>
      </fill>
    </dxf>
    <dxf>
      <font>
        <b/>
        <i val="0"/>
        <color theme="0"/>
      </font>
      <fill>
        <patternFill patternType="solid">
          <bgColor rgb="FF00B050"/>
        </patternFill>
      </fill>
    </dxf>
    <dxf>
      <font>
        <b/>
        <i val="0"/>
        <color theme="0"/>
      </font>
      <fill>
        <patternFill patternType="solid">
          <bgColor rgb="FF00B050"/>
        </patternFill>
      </fill>
    </dxf>
    <dxf>
      <font>
        <b/>
        <i val="0"/>
        <color theme="0"/>
      </font>
      <fill>
        <patternFill patternType="solid">
          <bgColor rgb="FF00B050"/>
        </patternFill>
      </fill>
    </dxf>
    <dxf>
      <font>
        <b/>
        <i val="0"/>
        <color rgb="FFFFFFFF"/>
      </font>
      <fill>
        <patternFill patternType="solid">
          <bgColor rgb="FF00B05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00B0F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00B0F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00B0F0"/>
        </patternFill>
      </fill>
      <alignment horizontal="center" vertical="bottom" textRotation="0" wrapText="1" indent="0" justifyLastLine="0" shrinkToFit="0" readingOrder="0"/>
      <border>
        <left style="medium">
          <color rgb="FF000000"/>
        </left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00B0F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/>
        <vertical/>
        <horizontal/>
      </border>
    </dxf>
    <dxf>
      <border outline="0">
        <left style="medium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00B0F0"/>
        </patternFill>
      </fill>
      <alignment horizontal="general" vertical="bottom" textRotation="0" wrapText="1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Segoe UI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Segoe UI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ont>
        <b/>
        <i val="0"/>
        <color rgb="FF9C0006"/>
      </font>
      <fill>
        <patternFill patternType="solid">
          <bgColor theme="5" tint="0.59999389629810485"/>
        </patternFill>
      </fill>
    </dxf>
    <dxf>
      <font>
        <b/>
        <i val="0"/>
        <color theme="1" tint="4.9989318521683403E-2"/>
      </font>
      <fill>
        <patternFill patternType="solid">
          <bgColor theme="9" tint="0.59999389629810485"/>
        </patternFill>
      </fill>
    </dxf>
    <dxf>
      <font>
        <b/>
        <i val="0"/>
        <color theme="1" tint="0.14999847407452621"/>
      </font>
      <fill>
        <patternFill patternType="solid">
          <bgColor theme="7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 patternType="solid">
          <bgColor rgb="FFFFFFFF"/>
        </patternFill>
      </fill>
    </dxf>
    <dxf>
      <font>
        <b/>
        <i val="0"/>
        <color rgb="FFFF0000"/>
      </font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0000"/>
      </font>
      <fill>
        <patternFill patternType="solid">
          <bgColor rgb="FFF4B084"/>
        </patternFill>
      </fill>
    </dxf>
    <dxf>
      <font>
        <b/>
        <i val="0"/>
        <color rgb="FF000000"/>
      </font>
      <fill>
        <patternFill patternType="solid">
          <bgColor rgb="FFA9D08E"/>
        </patternFill>
      </fill>
    </dxf>
    <dxf>
      <font>
        <b/>
        <i val="0"/>
        <color theme="0"/>
      </font>
      <fill>
        <patternFill patternType="solid">
          <bgColor rgb="FF7030A0"/>
        </patternFill>
      </fill>
    </dxf>
    <dxf>
      <font>
        <b/>
        <i val="0"/>
      </font>
      <fill>
        <patternFill patternType="solid">
          <bgColor theme="4" tint="0.59999389629810485"/>
        </patternFill>
      </fill>
    </dxf>
    <dxf>
      <font>
        <strike val="0"/>
        <outline val="0"/>
        <shadow val="0"/>
        <vertAlign val="baseline"/>
        <name val="Congenial Light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name val="Congenial Light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name val="Congenial Light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name val="Congenial Light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name val="Congenial Light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name val="Congenial Light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name val="Congenial Light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name val="Congenial Light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name val="Congenial Light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name val="Congenial Light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name val="Congenial Light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name val="Congenial Light"/>
        <scheme val="none"/>
      </font>
      <numFmt numFmtId="0" formatCode="General"/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name val="Congenial Light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color rgb="FF444444"/>
        <name val="Congenial Light"/>
        <scheme val="none"/>
      </font>
      <numFmt numFmtId="165" formatCode="[$-409]d\-mmm\-yyyy;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name val="Congenial Light"/>
        <scheme val="none"/>
      </font>
      <numFmt numFmtId="0" formatCode="General"/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name val="Congenial Light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name val="Congenial Light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name val="Congenial Light"/>
        <scheme val="none"/>
      </font>
      <numFmt numFmtId="164" formatCode="[$-409]d\-mmm;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name val="Congenial Light"/>
        <scheme val="none"/>
      </font>
      <numFmt numFmtId="164" formatCode="[$-409]d\-mmm;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name val="Congenial Light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name val="Congenial Light"/>
        <scheme val="none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name val="Congenial Light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name val="Congenial Light"/>
        <scheme val="none"/>
      </font>
    </dxf>
    <dxf>
      <font>
        <strike val="0"/>
        <outline val="0"/>
        <shadow val="0"/>
        <vertAlign val="baseline"/>
        <name val="Congenial Light"/>
        <scheme val="none"/>
      </font>
    </dxf>
    <dxf>
      <font>
        <color theme="1"/>
      </font>
      <fill>
        <patternFill patternType="solid">
          <bgColor rgb="FF92D050"/>
        </patternFill>
      </fill>
    </dxf>
    <dxf>
      <font>
        <b/>
        <i val="0"/>
        <color theme="1"/>
      </font>
      <fill>
        <patternFill patternType="solid">
          <bgColor rgb="FF92D050"/>
        </patternFill>
      </fill>
    </dxf>
    <dxf>
      <font>
        <b/>
        <i val="0"/>
        <color theme="1"/>
      </font>
      <fill>
        <patternFill patternType="solid">
          <bgColor rgb="FFFF0000"/>
        </patternFill>
      </fill>
    </dxf>
    <dxf>
      <font>
        <b/>
        <i val="0"/>
        <color theme="0"/>
      </font>
      <fill>
        <patternFill patternType="solid">
          <bgColor rgb="FF7030A0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color theme="0"/>
      </font>
      <fill>
        <patternFill patternType="solid">
          <bgColor theme="5" tint="0.39997558519241921"/>
        </patternFill>
      </fill>
    </dxf>
    <dxf>
      <font>
        <color theme="0"/>
      </font>
      <fill>
        <patternFill patternType="solid">
          <bgColor theme="5" tint="0.59999389629810485"/>
        </patternFill>
      </fill>
    </dxf>
    <dxf>
      <font>
        <b/>
        <i val="0"/>
        <color theme="0"/>
      </font>
      <fill>
        <patternFill patternType="solid">
          <bgColor rgb="FF7030A0"/>
        </patternFill>
      </fill>
    </dxf>
    <dxf>
      <font>
        <b/>
        <i val="0"/>
        <u/>
        <color theme="0"/>
      </font>
      <fill>
        <patternFill patternType="solid">
          <bgColor rgb="FFFF0000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color theme="0"/>
      </font>
      <fill>
        <patternFill patternType="solid">
          <bgColor theme="5" tint="0.59999389629810485"/>
        </patternFill>
      </fill>
    </dxf>
    <dxf>
      <font>
        <b/>
        <i val="0"/>
        <u/>
        <color theme="0"/>
      </font>
      <fill>
        <patternFill patternType="solid">
          <bgColor rgb="FFFF0000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theme="1"/>
      </font>
      <fill>
        <patternFill patternType="solid">
          <bgColor rgb="FFFF0000"/>
        </patternFill>
      </fill>
    </dxf>
    <dxf>
      <font>
        <b/>
        <i val="0"/>
        <color theme="1"/>
      </font>
      <fill>
        <patternFill patternType="solid"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vertAlign val="baseline"/>
        <name val="Congenial Light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name val="Congenial Light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name val="Congenial Light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name val="Congenial Light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ongenial Light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genial Light"/>
        <scheme val="none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genial Light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genial Light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genial Light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ongenial Light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genial Light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genial Light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genial Light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genial Light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genial Light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genial Light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genial Light"/>
        <scheme val="none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genial Light"/>
        <scheme val="none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ongenial Light"/>
        <scheme val="none"/>
      </font>
      <numFmt numFmtId="165" formatCode="[$-409]d\-mmm\-yyyy;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ongenial Light"/>
        <scheme val="none"/>
      </font>
      <numFmt numFmtId="165" formatCode="[$-409]d\-mmm\-yyyy;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genial Light"/>
        <scheme val="none"/>
      </font>
      <fill>
        <patternFill patternType="solid">
          <fgColor rgb="FF000000"/>
          <bgColor rgb="FFD9D9D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genial Light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name val="Congenial Light"/>
        <scheme val="none"/>
      </font>
      <fill>
        <patternFill patternType="solid">
          <fgColor indexed="64"/>
          <bgColor rgb="FFD9E1F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name val="Congenial Ligh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genial Light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</dxf>
    <dxf>
      <font>
        <b/>
        <i val="0"/>
        <color theme="1"/>
      </font>
      <fill>
        <patternFill patternType="solid">
          <bgColor rgb="FF92D050"/>
        </patternFill>
      </fill>
    </dxf>
    <dxf>
      <font>
        <b/>
        <i val="0"/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 patternType="solid">
          <bgColor rgb="FF9BC2E6"/>
        </patternFill>
      </fill>
    </dxf>
    <dxf>
      <font>
        <color rgb="FFFFFFFF"/>
      </font>
      <fill>
        <patternFill patternType="solid">
          <bgColor rgb="FFF8CBAD"/>
        </patternFill>
      </fill>
    </dxf>
    <dxf>
      <font>
        <b/>
        <i val="0"/>
        <color rgb="FF000000"/>
      </font>
      <fill>
        <patternFill patternType="solid">
          <bgColor rgb="FFFF0000"/>
        </patternFill>
      </fill>
    </dxf>
    <dxf>
      <font>
        <b/>
        <i val="0"/>
        <u/>
        <color theme="0"/>
      </font>
      <fill>
        <patternFill patternType="solid">
          <bgColor rgb="FFFF0000"/>
        </patternFill>
      </fill>
    </dxf>
    <dxf>
      <font>
        <b/>
        <i val="0"/>
        <color rgb="FF8497B0"/>
      </font>
      <fill>
        <patternFill patternType="solid">
          <bgColor rgb="FFFFD966"/>
        </patternFill>
      </fill>
    </dxf>
    <dxf>
      <font>
        <b/>
        <i val="0"/>
        <color rgb="FF000000"/>
      </font>
      <fill>
        <patternFill patternType="solid">
          <bgColor rgb="FFFF0000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000000"/>
      </font>
      <fill>
        <patternFill patternType="solid">
          <bgColor rgb="FFFF0000"/>
        </patternFill>
      </fill>
    </dxf>
    <dxf>
      <font>
        <b/>
        <i val="0"/>
        <color rgb="FF8497B0"/>
      </font>
      <fill>
        <patternFill patternType="solid">
          <bgColor rgb="FFFFD966"/>
        </patternFill>
      </fill>
    </dxf>
    <dxf>
      <font>
        <b/>
        <i val="0"/>
        <color rgb="FF000000"/>
      </font>
      <fill>
        <patternFill patternType="solid">
          <bgColor rgb="FFFF0000"/>
        </patternFill>
      </fill>
    </dxf>
    <dxf>
      <font>
        <b/>
        <i val="0"/>
        <color rgb="FF000000"/>
      </font>
      <fill>
        <patternFill patternType="solid">
          <bgColor rgb="FFFF0000"/>
        </patternFill>
      </fill>
    </dxf>
    <dxf>
      <font>
        <b/>
        <i val="0"/>
        <color rgb="FF8497B0"/>
      </font>
      <fill>
        <patternFill patternType="solid">
          <bgColor rgb="FFFFD966"/>
        </patternFill>
      </fill>
    </dxf>
    <dxf>
      <font>
        <b/>
        <i val="0"/>
        <color rgb="FF000000"/>
      </font>
      <fill>
        <patternFill patternType="solid">
          <bgColor rgb="FFFF0000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00000"/>
      </font>
      <fill>
        <patternFill patternType="solid">
          <bgColor rgb="FFFF0000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00000"/>
      </font>
      <fill>
        <patternFill patternType="solid">
          <bgColor rgb="FFFF0000"/>
        </patternFill>
      </fill>
    </dxf>
    <dxf>
      <font>
        <b/>
        <i val="0"/>
        <color rgb="FF000000"/>
      </font>
      <fill>
        <patternFill patternType="solid">
          <bgColor rgb="FFFF0000"/>
        </patternFill>
      </fill>
    </dxf>
    <dxf>
      <font>
        <b/>
        <i val="0"/>
        <color rgb="FF8497B0"/>
      </font>
      <fill>
        <patternFill patternType="solid">
          <bgColor rgb="FFFFD966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000000"/>
      </font>
      <fill>
        <patternFill patternType="solid">
          <bgColor rgb="FFFF0000"/>
        </patternFill>
      </fill>
    </dxf>
    <dxf>
      <font>
        <b/>
        <i val="0"/>
        <color rgb="FF000000"/>
      </font>
      <fill>
        <patternFill patternType="solid">
          <bgColor rgb="FFFF0000"/>
        </patternFill>
      </fill>
    </dxf>
    <dxf>
      <font>
        <b/>
        <i val="0"/>
        <color rgb="FF000000"/>
      </font>
      <fill>
        <patternFill patternType="solid">
          <bgColor rgb="FFFF0000"/>
        </patternFill>
      </fill>
    </dxf>
    <dxf>
      <font>
        <b/>
        <i val="0"/>
        <color rgb="FF8497B0"/>
      </font>
      <fill>
        <patternFill patternType="solid">
          <bgColor rgb="FFFFD966"/>
        </patternFill>
      </fill>
    </dxf>
    <dxf>
      <font>
        <b/>
        <i val="0"/>
        <color rgb="FF8497B0"/>
      </font>
      <fill>
        <patternFill patternType="solid">
          <bgColor rgb="FFFFD966"/>
        </patternFill>
      </fill>
    </dxf>
    <dxf>
      <font>
        <b/>
        <i val="0"/>
        <color rgb="FF000000"/>
      </font>
      <fill>
        <patternFill patternType="solid">
          <bgColor rgb="FFFF0000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00000"/>
      </font>
      <fill>
        <patternFill patternType="solid">
          <bgColor rgb="FFFF0000"/>
        </patternFill>
      </fill>
    </dxf>
    <dxf>
      <font>
        <b/>
        <i val="0"/>
        <color rgb="FF8497B0"/>
      </font>
      <fill>
        <patternFill patternType="solid">
          <bgColor rgb="FFFFD966"/>
        </patternFill>
      </fill>
    </dxf>
    <dxf>
      <font>
        <b/>
        <i val="0"/>
        <color rgb="FF000000"/>
      </font>
      <fill>
        <patternFill patternType="solid">
          <bgColor rgb="FFFF0000"/>
        </patternFill>
      </fill>
    </dxf>
    <dxf>
      <font>
        <b/>
        <i val="0"/>
        <color rgb="FF8497B0"/>
      </font>
      <fill>
        <patternFill patternType="solid">
          <bgColor rgb="FFFFD966"/>
        </patternFill>
      </fill>
    </dxf>
    <dxf>
      <font>
        <b/>
        <i val="0"/>
        <color rgb="FF000000"/>
      </font>
      <fill>
        <patternFill patternType="solid">
          <bgColor rgb="FFFF0000"/>
        </patternFill>
      </fill>
    </dxf>
    <dxf>
      <font>
        <b/>
        <i val="0"/>
        <color rgb="FF8497B0"/>
      </font>
      <fill>
        <patternFill patternType="solid">
          <bgColor rgb="FFFFD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vertAlign val="baseline"/>
        <name val="Congenial Light"/>
        <scheme val="none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strike val="0"/>
        <outline val="0"/>
        <shadow val="0"/>
        <vertAlign val="baseline"/>
        <name val="Congenial Light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genial Light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genial Light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strike val="0"/>
        <outline val="0"/>
        <shadow val="0"/>
        <vertAlign val="baseline"/>
        <name val="Congenial Light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family val="2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strike val="0"/>
        <outline val="0"/>
        <shadow val="0"/>
        <vertAlign val="baseline"/>
        <name val="Congenial Light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family val="2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strike val="0"/>
        <outline val="0"/>
        <shadow val="0"/>
        <vertAlign val="baseline"/>
        <name val="Congenial Light"/>
        <scheme val="none"/>
      </font>
      <alignment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Congenial Light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genial Light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genial Light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genial Light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vertAlign val="baseline"/>
        <sz val="11"/>
        <color rgb="FF000000"/>
        <name val="Congenial Light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ongenial Light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charset val="1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genial Light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genial Light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genial Light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genial Light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genial Light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genial Light"/>
        <scheme val="none"/>
      </font>
      <numFmt numFmtId="165" formatCode="[$-409]d\-mmm\-yyyy;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numFmt numFmtId="165" formatCode="[$-409]d\-mmm\-yyyy;@"/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ongenial Light"/>
        <scheme val="none"/>
      </font>
      <numFmt numFmtId="165" formatCode="[$-409]d\-mmm\-yy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numFmt numFmtId="165" formatCode="[$-409]d\-mmm\-yyyy;@"/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ongenial Light"/>
        <scheme val="none"/>
      </font>
      <numFmt numFmtId="165" formatCode="[$-409]d\-mmm\-yy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numFmt numFmtId="165" formatCode="[$-409]d\-mmm\-yyyy;@"/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genial Light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ongenial Light"/>
        <scheme val="none"/>
      </font>
      <numFmt numFmtId="165" formatCode="[$-409]d\-mmm\-yyyy;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ongenial Light"/>
        <scheme val="none"/>
      </font>
      <numFmt numFmtId="165" formatCode="[$-409]d\-mmm\-yyyy;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genial Light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rgb="FF000000"/>
          <bgColor rgb="FFD9D9D9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genial Light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genial Light"/>
        <scheme val="none"/>
      </font>
      <fill>
        <patternFill patternType="solid">
          <fgColor indexed="64"/>
          <bgColor rgb="FFD9E1F2"/>
        </patternFill>
      </fill>
      <alignment horizontal="center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9E1F2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Congenial Ligh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ongenial Light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color theme="1"/>
      </font>
      <fill>
        <patternFill patternType="solid">
          <bgColor rgb="FF92D050"/>
        </patternFill>
      </fill>
    </dxf>
    <dxf>
      <font>
        <b/>
        <i val="0"/>
        <color theme="1"/>
      </font>
      <fill>
        <patternFill patternType="solid">
          <bgColor rgb="FF92D050"/>
        </patternFill>
      </fill>
    </dxf>
    <dxf>
      <font>
        <b/>
        <i val="0"/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b/>
        <i val="0"/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  <dxf>
      <font>
        <b/>
        <i val="0"/>
        <color theme="1"/>
      </font>
      <fill>
        <patternFill patternType="solid">
          <bgColor rgb="FF92D050"/>
        </patternFill>
      </fill>
    </dxf>
    <dxf>
      <font>
        <b/>
        <i val="0"/>
        <color theme="1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/>
        <color theme="0"/>
      </font>
      <fill>
        <patternFill patternType="solid">
          <bgColor rgb="FF00B0F0"/>
        </patternFill>
      </fill>
    </dxf>
    <dxf>
      <font>
        <color theme="0"/>
      </font>
      <fill>
        <patternFill patternType="solid">
          <bgColor theme="5" tint="0.39997558519241921"/>
        </patternFill>
      </fill>
    </dxf>
    <dxf>
      <font>
        <b/>
        <i val="0"/>
        <color theme="4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theme="5" tint="0.59999389629810485"/>
        </patternFill>
      </fill>
    </dxf>
    <dxf>
      <font>
        <b/>
        <i val="0"/>
        <color theme="0"/>
      </font>
      <fill>
        <patternFill patternType="solid">
          <bgColor rgb="FF7030A0"/>
        </patternFill>
      </fill>
    </dxf>
    <dxf>
      <font>
        <b/>
        <i val="0"/>
        <color theme="4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theme="5" tint="0.59999389629810485"/>
        </patternFill>
      </fill>
    </dxf>
    <dxf>
      <font>
        <b/>
        <i val="0"/>
        <color theme="0"/>
      </font>
      <fill>
        <patternFill patternType="solid">
          <bgColor rgb="FF7030A0"/>
        </patternFill>
      </fill>
    </dxf>
    <dxf>
      <font>
        <b/>
        <i val="0"/>
        <color theme="4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theme="5" tint="0.59999389629810485"/>
        </patternFill>
      </fill>
    </dxf>
    <dxf>
      <font>
        <b/>
        <i val="0"/>
        <color theme="0"/>
      </font>
      <fill>
        <patternFill patternType="solid">
          <bgColor rgb="FF7030A0"/>
        </patternFill>
      </fill>
    </dxf>
    <dxf>
      <font>
        <b/>
        <i val="0"/>
        <color theme="4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theme="5" tint="0.59999389629810485"/>
        </patternFill>
      </fill>
    </dxf>
    <dxf>
      <font>
        <b/>
        <i val="0"/>
        <color theme="0"/>
      </font>
      <fill>
        <patternFill patternType="solid">
          <bgColor rgb="FF7030A0"/>
        </patternFill>
      </fill>
    </dxf>
    <dxf>
      <font>
        <b/>
        <i val="0"/>
        <color theme="4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theme="5" tint="0.59999389629810485"/>
        </patternFill>
      </fill>
    </dxf>
    <dxf>
      <font>
        <b/>
        <i val="0"/>
        <color theme="0"/>
      </font>
      <fill>
        <patternFill patternType="solid">
          <bgColor rgb="FF7030A0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b/>
        <i val="0"/>
        <color rgb="FF000000"/>
      </font>
      <fill>
        <patternFill patternType="solid">
          <bgColor rgb="FFFF0000"/>
        </patternFill>
      </fill>
    </dxf>
    <dxf>
      <font>
        <b/>
        <i val="0"/>
        <color rgb="FF8497B0"/>
      </font>
      <fill>
        <patternFill patternType="solid">
          <bgColor rgb="FFFFD966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00000"/>
      </font>
      <fill>
        <patternFill patternType="solid">
          <bgColor rgb="FFFF0000"/>
        </patternFill>
      </fill>
    </dxf>
    <dxf>
      <font>
        <b/>
        <i val="0"/>
        <color rgb="FF8497B0"/>
      </font>
      <fill>
        <patternFill patternType="solid">
          <bgColor rgb="FFFFD966"/>
        </patternFill>
      </fill>
    </dxf>
    <dxf>
      <font>
        <b/>
        <i val="0"/>
        <color rgb="FF000000"/>
      </font>
      <fill>
        <patternFill patternType="solid">
          <bgColor rgb="FFFF0000"/>
        </patternFill>
      </fill>
    </dxf>
    <dxf>
      <font>
        <b/>
        <i val="0"/>
        <color rgb="FF8497B0"/>
      </font>
      <fill>
        <patternFill patternType="solid">
          <bgColor rgb="FFFFD966"/>
        </patternFill>
      </fill>
    </dxf>
    <dxf>
      <font>
        <b/>
        <i val="0"/>
        <color rgb="FF4472C4"/>
      </font>
      <fill>
        <patternFill patternType="solid">
          <bgColor rgb="FFFFD966"/>
        </patternFill>
      </fill>
    </dxf>
    <dxf>
      <font>
        <b/>
        <i val="0"/>
        <color rgb="FF0D0D0D"/>
      </font>
      <fill>
        <patternFill patternType="solid"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9" formatCode="m/d/yy\ h:mm;@"/>
      <fill>
        <patternFill patternType="solid">
          <fgColor indexed="64"/>
          <bgColor rgb="FFC6591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9" formatCode="m/d/yy\ h:mm;@"/>
      <fill>
        <patternFill patternType="solid">
          <fgColor indexed="64"/>
          <bgColor rgb="FFC6591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C6591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9" formatCode="m/d/yy\ h:mm;@"/>
      <fill>
        <patternFill patternType="solid">
          <fgColor indexed="64"/>
          <bgColor rgb="FFC6591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color theme="0"/>
      </font>
      <numFmt numFmtId="0" formatCode="General"/>
      <fill>
        <patternFill patternType="solid">
          <fgColor indexed="64"/>
          <bgColor theme="1"/>
        </patternFill>
      </fill>
      <alignment horizontal="center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rgb="FF00B0F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rgb="FF00B0F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BFBFB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00B0F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8" formatCode="h:mm;@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8" formatCode="h:mm;@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000000"/>
        </top>
        <bottom/>
      </border>
    </dxf>
    <dxf>
      <numFmt numFmtId="169" formatCode="m/d/yy\ h:mm;@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/>
        <vertical/>
        <horizontal/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92D050"/>
        </patternFill>
      </fill>
    </dxf>
    <dxf>
      <font>
        <b/>
        <i val="0"/>
        <u/>
        <color rgb="FFFFFF00"/>
      </font>
      <fill>
        <patternFill patternType="solid">
          <bgColor rgb="FFFF0000"/>
        </patternFill>
      </fill>
    </dxf>
    <dxf>
      <font>
        <b/>
        <i val="0"/>
        <color theme="1"/>
      </font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 patternType="solid">
          <bgColor rgb="FF7030A0"/>
        </patternFill>
      </fill>
    </dxf>
    <dxf>
      <font>
        <color rgb="FFFFFFFF"/>
      </font>
      <fill>
        <patternFill patternType="solid">
          <bgColor rgb="FF7030A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5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5</xdr:col>
      <xdr:colOff>495300</xdr:colOff>
      <xdr:row>2</xdr:row>
      <xdr:rowOff>111125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600-000002000000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hbGxpYW56bXMtbXkuc2hhcmVwb2ludC5jb20vOnU6L2cvcGVyc29uYWwvYWRhbV9zemlsdmFzc3lfYWxsaWFuel9jb20vRWN2MzlFR3RwUkJMbVdBbHdudTdrSkFCLVBwSjhRYXFPYWFlbkpzdnl3V1RDUQ&quot;}"/>
            </a:ext>
          </a:extLst>
        </xdr:cNvPr>
        <xdr:cNvSpPr/>
      </xdr:nvSpPr>
      <xdr:spPr>
        <a:xfrm>
          <a:off x="6343650" y="2628900"/>
          <a:ext cx="1104900" cy="292100"/>
        </a:xfrm>
        <a:prstGeom prst="roundRect">
          <a:avLst/>
        </a:prstGeom>
        <a:solidFill>
          <a:srgbClr val="107C41"/>
        </a:solidFill>
        <a:ln w="1270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PROD filter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76200</xdr:colOff>
      <xdr:row>4</xdr:row>
      <xdr:rowOff>111125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600-000003000000}"/>
            </a:ext>
            <a:ext uri="{147F2762-F138-4A5C-976F-8EAC2B608ADB}">
              <a16:predDERef xmlns:a16="http://schemas.microsoft.com/office/drawing/2014/main" pred="{35A6F0EF-847A-4F12-BCB4-4F605C456282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hbGxpYW56bXMtbXkuc2hhcmVwb2ludC5jb20vOnU6L2cvcGVyc29uYWwvYWRhbV9zemlsdmFzc3lfYWxsaWFuel9jb20vRWFDa0E5aFFrNzVEaS1YTFBaaWJNbU1CaVVBY1F6dDAtcGtMUVMybTVZUU5KUQ&quot;}"/>
            </a:ext>
          </a:extLst>
        </xdr:cNvPr>
        <xdr:cNvSpPr/>
      </xdr:nvSpPr>
      <xdr:spPr>
        <a:xfrm>
          <a:off x="6343650" y="2990850"/>
          <a:ext cx="1295400" cy="292100"/>
        </a:xfrm>
        <a:prstGeom prst="roundRect">
          <a:avLst/>
        </a:prstGeom>
        <a:solidFill>
          <a:srgbClr val="107C41"/>
        </a:solidFill>
        <a:ln w="1270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NONPROD filter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5</xdr:col>
      <xdr:colOff>304800</xdr:colOff>
      <xdr:row>6</xdr:row>
      <xdr:rowOff>101600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600-000004000000}"/>
            </a:ext>
            <a:ext uri="{147F2762-F138-4A5C-976F-8EAC2B608ADB}">
              <a16:predDERef xmlns:a16="http://schemas.microsoft.com/office/drawing/2014/main" pred="{3D3F460F-1C39-41C8-98ED-48D13F9251F1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hbGxpYW56bXMtbXkuc2hhcmVwb2ludC5jb20vOnU6L2cvcGVyc29uYWwvYWRhbV9zemlsdmFzc3lfYWxsaWFuel9jb20vRVZiZm84NmlNYVJCaldlaDhpS3NWTWtCYmFic1pzUVZ5eUVER2d0Nm12SFJnQQ&quot;}"/>
            </a:ext>
          </a:extLst>
        </xdr:cNvPr>
        <xdr:cNvSpPr/>
      </xdr:nvSpPr>
      <xdr:spPr>
        <a:xfrm>
          <a:off x="6343650" y="3362325"/>
          <a:ext cx="914400" cy="292100"/>
        </a:xfrm>
        <a:prstGeom prst="roundRect">
          <a:avLst/>
        </a:prstGeom>
        <a:solidFill>
          <a:srgbClr val="107C41"/>
        </a:solidFill>
        <a:ln w="1270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Unfilter</a:t>
          </a: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7</xdr:col>
      <xdr:colOff>38100</xdr:colOff>
      <xdr:row>8</xdr:row>
      <xdr:rowOff>101600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600-000005000000}"/>
            </a:ext>
            <a:ext uri="{147F2762-F138-4A5C-976F-8EAC2B608ADB}">
              <a16:predDERef xmlns:a16="http://schemas.microsoft.com/office/drawing/2014/main" pred="{3EF49E87-D670-4482-984F-68F0A32747DA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hbGxpYW56bXMtbXkuc2hhcmVwb2ludC5jb20vOnU6L2cvcGVyc29uYWwvYWRhbV9zemlsdmFzc3lfYWxsaWFuel9jb20vRWJIX1gtNFdVMWxQdDdaYTVVOTE1Wk1CR2N1QTduYVUwaF8tcTVuSGRabG1pUQ&quot;}"/>
            </a:ext>
          </a:extLst>
        </xdr:cNvPr>
        <xdr:cNvSpPr/>
      </xdr:nvSpPr>
      <xdr:spPr>
        <a:xfrm>
          <a:off x="6343650" y="1304925"/>
          <a:ext cx="1676400" cy="292100"/>
        </a:xfrm>
        <a:prstGeom prst="roundRect">
          <a:avLst/>
        </a:prstGeom>
        <a:solidFill>
          <a:srgbClr val="107C41"/>
        </a:solidFill>
        <a:ln w="1270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Server Search Filter</a:t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6</xdr:col>
      <xdr:colOff>203200</xdr:colOff>
      <xdr:row>10</xdr:row>
      <xdr:rowOff>101600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600-000006000000}"/>
            </a:ext>
            <a:ext uri="{147F2762-F138-4A5C-976F-8EAC2B608ADB}">
              <a16:predDERef xmlns:a16="http://schemas.microsoft.com/office/drawing/2014/main" pred="{59669BDB-251F-4284-A654-29595EBEA4C5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hbGxpYW56bXMtbXkuc2hhcmVwb2ludC5jb20vOnU6L2cvcGVyc29uYWwvYWRhbV9zemlsdmFzc3lfYWxsaWFuel9jb20vRWZpbE1MZVFKcEZHZ1lYU2lLNjhKRTBCSzdJckw4Y2htbDNLSnRzMGpYOWpUUQ&quot;}"/>
            </a:ext>
          </a:extLst>
        </xdr:cNvPr>
        <xdr:cNvSpPr/>
      </xdr:nvSpPr>
      <xdr:spPr>
        <a:xfrm>
          <a:off x="6343650" y="1685925"/>
          <a:ext cx="1422400" cy="292100"/>
        </a:xfrm>
        <a:prstGeom prst="roundRect">
          <a:avLst/>
        </a:prstGeom>
        <a:solidFill>
          <a:srgbClr val="107C41"/>
        </a:solidFill>
        <a:ln w="1270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GA search filter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901A0C-052E-4056-A7AA-2AB7F9B8F759}" name="patchslot1" displayName="patchslot1" ref="L1:W38" totalsRowShown="0" headerRowDxfId="419" tableBorderDxfId="418">
  <autoFilter ref="L1:W38" xr:uid="{FB901A0C-052E-4056-A7AA-2AB7F9B8F75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8B84792C-AFF5-485F-9CC9-F4E157A5A340}" name="PD" dataDxfId="417"/>
    <tableColumn id="2" xr3:uid="{232AB682-CC36-4D0F-987B-C08CB5CC14AB}" name="Weekdays" dataDxfId="416"/>
    <tableColumn id="3" xr3:uid="{E56B985C-01BB-413F-A34F-C4789A698151}" name="Date" dataDxfId="415"/>
    <tableColumn id="4" xr3:uid="{580E1D33-C5D9-47CE-8DEC-F09F68FFC15C}" name="Start" dataDxfId="414">
      <calculatedColumnFormula>patchslot1[[#This Row],[Date]]</calculatedColumnFormula>
    </tableColumn>
    <tableColumn id="5" xr3:uid="{85F30102-4FC7-4898-8510-DD88AD99F5A6}" name="End" dataDxfId="413">
      <calculatedColumnFormula>$N2+(6/24)</calculatedColumnFormula>
    </tableColumn>
    <tableColumn id="6" xr3:uid="{D875CCD3-A17C-4873-ADB5-BEEF03DED12B}" name="Change number" dataDxfId="412" dataCellStyle="Hyperlink"/>
    <tableColumn id="11" xr3:uid="{7BCCD88C-F07F-4506-B8A8-F24B0CBAB012}" name="Slot" dataDxfId="411"/>
    <tableColumn id="12" xr3:uid="{C8793C2C-CD2D-44E2-B6BC-6EEDFDEE77C4}" name="CMP" dataDxfId="410">
      <calculatedColumnFormula>COUNTIFS('CMP Patch'!D:D,"&lt;&gt;exclude",'CMP Patch'!B:B,patchslot1[[#This Row],[PD]])</calculatedColumnFormula>
    </tableColumn>
    <tableColumn id="13" xr3:uid="{4AF3C784-EFA0-4F4F-9A4E-4FD52BAE69DB}" name="CLOUD" dataDxfId="409">
      <calculatedColumnFormula>COUNTIFS('Cloud Patch'!D:D,"&lt;&gt;excluded",'Cloud Patch'!B:B,patchslot1[[#This Row],[PD]])</calculatedColumnFormula>
    </tableColumn>
    <tableColumn id="14" xr3:uid="{32B1B525-36FD-4201-9CF9-DA3CD43AFD1C}" name="Infra" dataDxfId="408">
      <calculatedColumnFormula>COUNTIFS('Infra Patch'!C:C,"&lt;&gt;exclude",'Infra Patch'!D:D,patchslot1[[#This Row],[PD]])</calculatedColumnFormula>
    </tableColumn>
    <tableColumn id="7" xr3:uid="{E8192BB9-7332-472E-B96F-C5199A93A16F}" name="CPU" dataDxfId="407">
      <calculatedColumnFormula>COUNTIFS('CMP Patch'!D:D,"&lt;&gt;exclude",'CMP Patch'!B:B,patchslot1[[#This Row],[PD]],'CMP Patch'!G:G,"Shutdown server before patch")</calculatedColumnFormula>
    </tableColumn>
    <tableColumn id="9" xr3:uid="{6241F3D9-AB69-43BF-BC8B-3E5FE8E0B821}" name="HW" dataDxfId="406">
      <calculatedColumnFormula>COUNTIFS('CMP Patch'!B:B,"&lt;&gt;exclude",'CMP Patch'!B:B,patchslot1[[#This Row],[PD]],'CMP Patch'!I:I,"*Yes*")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F843A6E-4949-4C9B-A5B8-75029399085D}" name="firstmonday" displayName="firstmonday" ref="H4:I5" totalsRowShown="0" headerRowDxfId="405" dataDxfId="404">
  <autoFilter ref="H4:I5" xr:uid="{0F843A6E-4949-4C9B-A5B8-75029399085D}">
    <filterColumn colId="0" hiddenButton="1"/>
    <filterColumn colId="1" hiddenButton="1"/>
  </autoFilter>
  <tableColumns count="2">
    <tableColumn id="2" xr3:uid="{79EC85E6-25F8-4246-9E0F-472E226FAC7D}" name="first monday" dataDxfId="403"/>
    <tableColumn id="1" xr3:uid="{87D43AEF-243F-4D08-8F5E-E2CD238EFC52}" name="Date" dataDxfId="40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DEE5F-947E-4C06-B936-EE7CEE2BF6FF}" name="Patchlist1" displayName="Patchlist1" ref="A1:AA1598" totalsRowShown="0" headerRowDxfId="274" dataDxfId="273" headerRowBorderDxfId="271" tableBorderDxfId="272" totalsRowBorderDxfId="270">
  <autoFilter ref="A1:AA1598" xr:uid="{C08DEE5F-947E-4C06-B936-EE7CEE2BF6FF}">
    <filterColumn colId="1">
      <filters>
        <filter val="PD09|LIN|EU|2Tu|08:00 – 14:00 CET"/>
      </filters>
    </filterColumn>
    <filterColumn colId="2">
      <filters>
        <filter val="FALSE"/>
      </filters>
    </filterColumn>
  </autoFilter>
  <tableColumns count="27">
    <tableColumn id="1" xr3:uid="{13E3B558-175B-4412-A281-4658D6D70273}" name="Hostname" dataDxfId="268" totalsRowDxfId="269"/>
    <tableColumn id="4" xr3:uid="{DAF148E1-2DAC-495E-966A-2BE88D5D5863}" name="PDNumbers" dataDxfId="266" totalsRowDxfId="267"/>
    <tableColumn id="3" xr3:uid="{16A57F46-3FD0-4417-BBCF-5B5AF77C5995}" name="Excluded" dataDxfId="264" totalsRowDxfId="265"/>
    <tableColumn id="5" xr3:uid="{72FA21F2-39C2-41B2-9877-606C2FB2F8C6}" name="PATCH DATE" dataDxfId="263">
      <calculatedColumnFormula>IF($C2&lt;&gt;TRUE,IF(ISNA(VLOOKUP($B2,'Patch Slot'!A$2:$E$39,3,FALSE)),"",VLOOKUP($B2,'Patch Slot'!A$2:$E$39,3,FALSE)),"excluded")</calculatedColumnFormula>
    </tableColumn>
    <tableColumn id="6" xr3:uid="{E2103DD9-C891-42F6-80F8-6B5880AA2F1B}" name="PATCH WINDOW_x000a_24h CEST" dataDxfId="262">
      <calculatedColumnFormula>IF($C2&lt;&gt;TRUE,IF(ISNA(VLOOKUP($B2,'Patch Slot'!A$2:$E$39,4,FALSE)),"",VLOOKUP($B2,'Patch Slot'!A$2:$E$39,4,FALSE)),"excluded")</calculatedColumnFormula>
    </tableColumn>
    <tableColumn id="8" xr3:uid="{6E57950F-EA2D-49DB-A7BC-B1FE993ADA99}" name="Env" dataDxfId="261"/>
    <tableColumn id="23" xr3:uid="{4670E34C-7AF1-442B-A160-3F67DEF24DCD}" name="CPU" dataDxfId="259" totalsRowDxfId="260">
      <calculatedColumnFormula>IF(ISNA(VLOOKUP(Patchlist1[[#This Row],[Hostname]],CPU_socket!A:B,2,FALSE)),"",VLOOKUP(Patchlist1[[#This Row],[Hostname]],CPU_socket!A:B,2,FALSE))</calculatedColumnFormula>
    </tableColumn>
    <tableColumn id="26" xr3:uid="{BDB94C58-DCD0-41AE-BF51-5D0ED0877A78}" name="Vormetric" dataDxfId="257" totalsRowDxfId="258">
      <calculatedColumnFormula>IF(ISNA(VLOOKUP(Patchlist1[[#This Row],[Hostname]],Vormetric!A:D,4,FALSE)),"",VLOOKUP(Patchlist1[[#This Row],[Hostname]],Vormetric!A:D,4,FALSE))</calculatedColumnFormula>
    </tableColumn>
    <tableColumn id="2" xr3:uid="{D5FD14C6-4562-4195-8425-0CC5D5230727}" name="HW upgrade" dataDxfId="255" totalsRowDxfId="256">
      <calculatedColumnFormula>IF(ISNA(VLOOKUP(Patchlist1[[#This Row],[Hostname]],'vm hardware'!A:C,3,FALSE)),"",VLOOKUP(Patchlist1[[#This Row],[Hostname]],'vm hardware'!A:C,3,FALSE))</calculatedColumnFormula>
    </tableColumn>
    <tableColumn id="9" xr3:uid="{76B1A2CC-4E10-4FCC-AD79-622C13295EFB}" name="Additional INFORMATION" dataDxfId="253" totalsRowDxfId="254"/>
    <tableColumn id="10" xr3:uid="{66872D5E-A2FE-4CB7-A6F9-178E9C5D5B55}" name="Location" dataDxfId="252"/>
    <tableColumn id="11" xr3:uid="{FA928449-9677-4580-9150-21587DAEEC45}" name="RHEL VERSION" dataDxfId="251"/>
    <tableColumn id="12" xr3:uid="{7C661E34-DEF7-4990-B5F2-C6C009D6C32A}" name="OE NAME" dataDxfId="250"/>
    <tableColumn id="27" xr3:uid="{F84B4189-104A-4A61-9BB9-C5F80EBC1A36}" name="Env status" dataDxfId="249"/>
    <tableColumn id="13" xr3:uid="{E1A7DBBE-6781-47A9-9855-8AEE5699997F}" name="Approval State" dataDxfId="247" totalsRowDxfId="248"/>
    <tableColumn id="14" xr3:uid="{5178D492-6DED-4465-9FDB-13A90ECAF63E}" name="Change Group" dataDxfId="246"/>
    <tableColumn id="15" xr3:uid="{B84953FB-B71B-423A-B37B-2E28025C1E9C}" name="Additional e-mail" dataDxfId="244" totalsRowDxfId="245"/>
    <tableColumn id="16" xr3:uid="{8C10EE6A-0506-4069-901D-F6BF921CAA02}" name="SERVER OWNER" dataDxfId="243"/>
    <tableColumn id="7" xr3:uid="{EE529CE0-04DE-4394-A302-D92F3EA6C0A9}" name="Server Owner Mail" dataDxfId="242">
      <calculatedColumnFormula>IF(ISNA(VLOOKUP(Patchlist1[[#This Row],[SERVER OWNER]],Contacts!I:J,2,FALSE)),"",VLOOKUP(Patchlist1[[#This Row],[SERVER OWNER]],Contacts!I:J,2,FALSE))</calculatedColumnFormula>
    </tableColumn>
    <tableColumn id="17" xr3:uid="{E313FCDB-E100-4832-BF9C-354452FA1A9B}" name="GROUP MAIL ADDRESS" dataDxfId="240" totalsRowDxfId="241">
      <calculatedColumnFormula>IF(ISNA(VLOOKUP(Patchlist1[[#This Row],[Change Group]],Contacts!A:B,2,FALSE)),"",VLOOKUP(Patchlist1[[#This Row],[Change Group]],Contacts!A:B,2,FALSE))</calculatedColumnFormula>
    </tableColumn>
    <tableColumn id="18" xr3:uid="{42CF4C07-F444-463B-967F-A7CEEF8F0CB3}" name="tech support" dataDxfId="238" totalsRowDxfId="239"/>
    <tableColumn id="19" xr3:uid="{30B76F7D-5FB1-4C89-B4B1-026CB45DE7D1}" name="Change number" dataDxfId="236" totalsRowDxfId="237" dataCellStyle="Hyperlink"/>
    <tableColumn id="24" xr3:uid="{A8305A1D-C3D9-40CF-B33C-C4B4F8C64F82}" name="frozen zone" dataDxfId="234" totalsRowDxfId="235" dataCellStyle="Hyperlink"/>
    <tableColumn id="20" xr3:uid="{C60F5026-71F5-4F96-B78E-0DCF49B41A0B}" name="Status" dataDxfId="232" totalsRowDxfId="233"/>
    <tableColumn id="25" xr3:uid="{AD8CD4DD-F1D4-4980-ADCF-485F0E0F4C5D}" name="Remark" dataDxfId="230" totalsRowDxfId="231"/>
    <tableColumn id="21" xr3:uid="{3502150F-BB3B-4E3D-AE3B-002F57BD8A13}" name="Filter list to servers" dataDxfId="228" totalsRowDxfId="229"/>
    <tableColumn id="22" xr3:uid="{011F39CE-AE12-4785-9433-179F61DAA544}" name="Filter list to GA" dataDxfId="226" totalsRowDxfId="22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93306F-073F-4138-8292-9453B1CB8EC0}" name="Patchlist2" displayName="Patchlist2" ref="A1:W712" totalsRowShown="0" headerRowDxfId="157" dataDxfId="156">
  <autoFilter ref="A1:W712" xr:uid="{0093306F-073F-4138-8292-9453B1CB8EC0}">
    <filterColumn colId="1">
      <filters>
        <filter val="PD09|LIN|EU|2Tu|08:00 – 14:00 CET"/>
      </filters>
    </filterColumn>
    <filterColumn colId="2">
      <filters>
        <filter val="FALSE"/>
      </filters>
    </filterColumn>
  </autoFilter>
  <tableColumns count="23">
    <tableColumn id="1" xr3:uid="{C0C03CE6-F573-496F-B3BF-76C13F3D8EFD}" name="Hostname" dataDxfId="155"/>
    <tableColumn id="22" xr3:uid="{B3F95F17-FB48-41E6-A9DA-B6E31F343B76}" name="PDNumbers" dataDxfId="154"/>
    <tableColumn id="3" xr3:uid="{865BE3E2-8844-4FF3-B11F-577234A26238}" name="Excluded" dataDxfId="153"/>
    <tableColumn id="5" xr3:uid="{DEFCDD74-C7CF-4F77-9180-5AB3A865D44F}" name="PATCH DATE, do not change" dataDxfId="152">
      <calculatedColumnFormula>IF($C2&lt;&gt;TRUE,IF(ISNA(VLOOKUP($B2,'Patch Slot'!A$2:$E$39,3,FALSE)),"",VLOOKUP($B2,'Patch Slot'!A$2:$E$39,3,FALSE)),"exclude")</calculatedColumnFormula>
    </tableColumn>
    <tableColumn id="6" xr3:uid="{C70B81E1-003D-47D2-BFC3-18464FE4FB0D}" name="PATCH WINDOW_x000a_24h CEST, do not change" dataDxfId="151">
      <calculatedColumnFormula>IF($C2&lt;&gt;TRUE,IF(ISNA(VLOOKUP($B2,'Patch Slot'!A$1:$E$39,4,FALSE)),"",VLOOKUP($B2,'Patch Slot'!A$1:$E$39,4,FALSE)),"excluded")</calculatedColumnFormula>
    </tableColumn>
    <tableColumn id="2" xr3:uid="{CF5F7680-BBE5-4464-A923-AE635672BC88}" name="Env" dataDxfId="150"/>
    <tableColumn id="4" xr3:uid="{D0CC60E6-E0D4-4E54-880D-D0327472E8EA}" name="frozen zone" dataDxfId="149"/>
    <tableColumn id="7" xr3:uid="{1B257553-0E4F-4404-A881-D81A42727094}" name="Use this for patching script:" dataDxfId="148"/>
    <tableColumn id="8" xr3:uid="{3947177B-79B7-480E-9693-070ADDA96347}" name="Additional info" dataDxfId="147"/>
    <tableColumn id="9" xr3:uid="{5007B316-3B03-4F6D-B929-F866AD3328A0}" name="Location" dataDxfId="146"/>
    <tableColumn id="10" xr3:uid="{AF3CBE28-59BE-4E5F-AC2C-FF37851572FB}" name="RHEL VERSION" dataDxfId="145"/>
    <tableColumn id="11" xr3:uid="{27866F74-CD40-4F00-A1DF-905630C98814}" name="OE NAME" dataDxfId="144"/>
    <tableColumn id="24" xr3:uid="{37AA43E3-9CB6-41E8-9443-7A0B896D66A5}" name="Env status" dataDxfId="143"/>
    <tableColumn id="12" xr3:uid="{FCF31EC8-0BD2-44A0-9567-0A6C885332C0}" name="Approval State" dataDxfId="142"/>
    <tableColumn id="13" xr3:uid="{FCF3C263-02A9-4CB1-832B-4D4992BF1A9B}" name="Change Group" dataDxfId="141"/>
    <tableColumn id="21" xr3:uid="{D530A932-62B8-4E2E-9133-33C215585CC3}" name="Additional e-mail" dataDxfId="140"/>
    <tableColumn id="14" xr3:uid="{41D331E0-8819-4ACB-A1B9-AD1A839FB314}" name="SERVER OWNER" dataDxfId="139"/>
    <tableColumn id="15" xr3:uid="{E104C5DE-C586-4355-A965-261901A44CB2}" name="Server Owner Mail" dataDxfId="138">
      <calculatedColumnFormula>IF(ISNA(VLOOKUP(Patchlist2[[#This Row],[SERVER OWNER]],Contacts!I:J,2,FALSE)),"",VLOOKUP(Patchlist2[[#This Row],[SERVER OWNER]],Contacts!I:J,2,FALSE))</calculatedColumnFormula>
    </tableColumn>
    <tableColumn id="16" xr3:uid="{45630A2A-6D08-42AE-A354-BD0A6275B5DB}" name="GROUP MAIL ADDRESS" dataDxfId="137" dataCellStyle="Hyperlink">
      <calculatedColumnFormula>IF(ISNA(VLOOKUP(Patchlist2[[#This Row],[Change Group]],Contacts!A:B,2,FALSE)),"",VLOOKUP(Patchlist2[[#This Row],[Change Group]],Contacts!A:B,2,FALSE))</calculatedColumnFormula>
    </tableColumn>
    <tableColumn id="17" xr3:uid="{BF05F097-FF36-4F23-8B19-E7EF6595E5D7}" name="Change nubmer" dataDxfId="136"/>
    <tableColumn id="18" xr3:uid="{7FAE752A-90FC-4A43-8B0A-E2A32E7C8749}" name="Status" dataDxfId="135"/>
    <tableColumn id="19" xr3:uid="{6C5F0CD9-0CBC-423A-ABAF-9FBC0E2A8204}" name="Filter list to servers" dataDxfId="134"/>
    <tableColumn id="20" xr3:uid="{B3B82A03-7F35-4E6A-B69D-C45B8679EA2A}" name="Filter list to GA" dataDxfId="13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1209AE-C8AF-4C15-830A-75755F3BC117}" name="Patchlist3" displayName="Patchlist3" ref="A1:V35" totalsRowShown="0" headerRowDxfId="102" dataDxfId="101">
  <autoFilter ref="A1:V35" xr:uid="{DA1209AE-C8AF-4C15-830A-75755F3BC117}">
    <filterColumn colId="3">
      <filters>
        <filter val="PD09|LIN|EU|2Tu|08:00 – 14:00 CET"/>
      </filters>
    </filterColumn>
  </autoFilter>
  <tableColumns count="22">
    <tableColumn id="1" xr3:uid="{355DB02F-EED0-4B7A-A9E0-B82047094B73}" name="Hostname" dataDxfId="100"/>
    <tableColumn id="2" xr3:uid="{A2F54FFE-D30F-4E7C-B25E-BB89DBD07A4B}" name="ENV" dataDxfId="99">
      <calculatedColumnFormula>IF(ISNA(VLOOKUP(Patchlist3[[#This Row],[Hostname]],'CMP Patch'!A:F,6,FALSE)),VLOOKUP(Patchlist3[[#This Row],[Hostname]],'Cloud Patch'!A:G,6,FALSE),VLOOKUP(Patchlist3[[#This Row],[Hostname]],'CMP Patch'!A:F,6,FALSE))</calculatedColumnFormula>
    </tableColumn>
    <tableColumn id="3" xr3:uid="{4195D434-9B3B-4535-8816-80B568288926}" name="Excluded" dataDxfId="98"/>
    <tableColumn id="4" xr3:uid="{FB522D11-B0DB-43F8-AE09-9BB1F1F31D33}" name="PDNumbers" dataDxfId="97"/>
    <tableColumn id="5" xr3:uid="{2C553CAC-283D-4AE0-9357-F0AA211654A6}" name="PATCH DATE" dataDxfId="96"/>
    <tableColumn id="6" xr3:uid="{DD11BC66-03CF-40A0-AF77-D9A837F4CAF1}" name="PATCH WINDOW _x000a_CEST" dataDxfId="95"/>
    <tableColumn id="7" xr3:uid="{8CF855B6-79B6-49BB-AE0C-BBFF5E1000CC}" name="Comment" dataDxfId="94"/>
    <tableColumn id="21" xr3:uid="{7D70A926-2B28-4F52-8585-8AE0D4CE1E91}" name="Vmware" dataDxfId="93">
      <calculatedColumnFormula>IF(ISNA(VLOOKUP(Patchlist3[[#This Row],[Hostname]],'vm hardware'!A:C,3,FALSE)),"",VLOOKUP(Patchlist3[[#This Row],[Hostname]],'vm hardware'!A:C,3,FALSE))</calculatedColumnFormula>
    </tableColumn>
    <tableColumn id="19" xr3:uid="{19AFDF1E-BC30-46F2-8138-46F7AFB397C1}" name="CPU socket" dataDxfId="92">
      <calculatedColumnFormula>IF(ISNA(VLOOKUP(Patchlist3[[#This Row],[Hostname]],CPU_socket!A:B,2,FALSE)),"",VLOOKUP(Patchlist3[[#This Row],[Hostname]],CPU_socket!A:B,2,FALSE))</calculatedColumnFormula>
    </tableColumn>
    <tableColumn id="8" xr3:uid="{E7FB1F7C-E8FE-42A9-BB16-F93FB122C991}" name="ADDITIONAL INSTRUCTION" dataDxfId="91"/>
    <tableColumn id="20" xr3:uid="{236C0F78-BAC0-4F8F-92A7-24CE7B3BA526}" name="Frozen zone" dataDxfId="90">
      <calculatedColumnFormula>IF(Patchlist3[[#This Row],[Excluded]]&lt;&gt;"exclude",IF(ISNA(VLOOKUP(Patchlist3[[#This Row],[PDNumbers]],'Patch Slot'!L$2:L$8,1,FALSE)),"","frozen zone"),"excluded")</calculatedColumnFormula>
    </tableColumn>
    <tableColumn id="9" xr3:uid="{CC1FD86A-CA96-47A5-BE99-9EA3491ED3C6}" name="location" dataDxfId="89"/>
    <tableColumn id="23" xr3:uid="{4C18B8C5-491B-4A7F-9D46-A1706EAA3D48}" name="Env status" dataDxfId="88"/>
    <tableColumn id="10" xr3:uid="{F3E3E634-1D82-42F6-A37C-E3BCF2C87A2D}" name="OS" dataDxfId="87"/>
    <tableColumn id="11" xr3:uid="{A6EBDFFB-EC2F-4453-9107-DD2F217FAC65}" name="OE NAME" dataDxfId="86"/>
    <tableColumn id="12" xr3:uid="{7CD084A3-5F5F-4D0A-87EC-29474C2FD53D}" name="Change Group" dataDxfId="85"/>
    <tableColumn id="18" xr3:uid="{E42017FE-196D-4CD9-A8D7-AF91F039696F}" name="Additional e-mail" dataDxfId="84"/>
    <tableColumn id="13" xr3:uid="{E5F63667-864C-435C-B650-7B050D8596FA}" name="SERVER OWNER" dataDxfId="83"/>
    <tableColumn id="14" xr3:uid="{8D2997C0-5734-4072-B5CF-22CDD63D8C67}" name="Server Owner Mail" dataDxfId="82"/>
    <tableColumn id="15" xr3:uid="{A6D3F234-3DC2-4185-B534-78D51E0544EA}" name="GROUP MAIL ADDRESS" dataDxfId="81"/>
    <tableColumn id="16" xr3:uid="{0B9772BC-9167-4521-89FB-1F2C1441A031}" name="CHANGE" dataDxfId="80"/>
    <tableColumn id="17" xr3:uid="{8A09A0B2-C23C-4A1F-80DE-01559FDE5101}" name="PATCHING STATUS" dataDxfId="7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9081E9C-95A5-4A89-813A-5C226F42B2A3}" name="Table7" displayName="Table7" ref="A1:C2499" totalsRowShown="0">
  <autoFilter ref="A1:C2499" xr:uid="{F9081E9C-95A5-4A89-813A-5C226F42B2A3}">
    <filterColumn colId="0" hiddenButton="1"/>
    <filterColumn colId="1" hiddenButton="1"/>
    <filterColumn colId="2" hiddenButton="1"/>
  </autoFilter>
  <sortState xmlns:xlrd2="http://schemas.microsoft.com/office/spreadsheetml/2017/richdata2" ref="A2:C25">
    <sortCondition descending="1" ref="B1:B25"/>
  </sortState>
  <tableColumns count="3">
    <tableColumn id="1" xr3:uid="{4C1BFC06-EFC5-4CFA-AE91-51933ADF5027}" name="Server(s) of GA(s)"/>
    <tableColumn id="2" xr3:uid="{502D3048-43E4-49A5-9633-245254BFD36A}" name="Servers on which sheet you can find">
      <calculatedColumnFormula>IF(ISNA(VLOOKUP(Table7[[#This Row],[Server(s) of GA(s)]],'CMP Patch'!A:A,1,FALSE)),IF(ISNA(VLOOKUP(Table7[[#This Row],[Server(s) of GA(s)]],'Cloud Patch'!A:A,1,FALSE)),"Not Found","Cloud Patch sheet"),"CMP Patch Sheet")</calculatedColumnFormula>
    </tableColumn>
    <tableColumn id="3" xr3:uid="{9D7BEFAC-CA58-4A1C-BC8B-13849659C8D8}" name="GAs on which sheet you can find" dataDxfId="66">
      <calculatedColumnFormula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1BE8661-7E24-42A4-8AA4-0737EA456F85}" name="Table10" displayName="Table10" ref="A1:E1475" totalsRowShown="0">
  <autoFilter ref="A1:E1475" xr:uid="{A1BE8661-7E24-42A4-8AA4-0737EA456F8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A4BBCC6-CDEB-4ABE-BD45-AB2DA838A169}" name="servername"/>
    <tableColumn id="2" xr3:uid="{C84253DA-848E-4716-921D-7701E5D6063B}" name="HW Version"/>
    <tableColumn id="3" xr3:uid="{8AACCAEE-B9F2-4F3C-B2B3-6956093FFD99}" name="Column1"/>
    <tableColumn id="4" xr3:uid="{299919E0-7084-4F94-9299-F781179CDA7C}" name="Column2"/>
    <tableColumn id="5" xr3:uid="{1E8FE74E-90CC-4D79-B998-A00884A2DD81}" name="Copy the hw upgrade server list in the column A, and it should show whic needs to be updated in CMP tab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33AF3EE-A292-4411-A87F-F11CA4A59F35}" name="Table6" displayName="Table6" ref="M1:P33" totalsRowCount="1">
  <autoFilter ref="M1:P32" xr:uid="{433AF3EE-A292-4411-A87F-F11CA4A59F35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M2:P44">
    <sortCondition ref="M1:M44"/>
  </sortState>
  <tableColumns count="4">
    <tableColumn id="1" xr3:uid="{938D6C45-CB50-4BD2-AF05-3F1407F3DCA7}" name="OE" totalsRowFunction="custom" dataDxfId="45" totalsRowDxfId="46">
      <totalsRowFormula>COUNTA(Table6[OE])</totalsRowFormula>
    </tableColumn>
    <tableColumn id="2" xr3:uid="{627A9EDB-D737-4482-A85D-6255B08CC441}" name="Nonprod" dataDxfId="43" totalsRowDxfId="44">
      <calculatedColumnFormula>COUNTIFS('CMP Patch'!$F:$F,"=Development",'CMP Patch'!$M:$M,Table6[[#This Row],[OE]])+COUNTIFS('CMP Patch'!F:F,"=Test",'CMP Patch'!$M:$M,Table6[[#This Row],[OE]])+COUNTIFS('CMP Patch'!F:F,"=UAT",'CMP Patch'!$M:$M,Table6[[#This Row],[OE]])+COUNTIFS('CMP Patch'!F:F,"=Demonstration",'CMP Patch'!$M:$M,Table6[[#This Row],[OE]])+COUNTIFS('CMP Patch'!F:F,"=QA",'CMP Patch'!$M:$M,Table6[[#This Row],[OE]])+COUNTIFS('CMP Patch'!F:F,"=Training",'CMP Patch'!$M:$M,Table6[[#This Row],[OE]])+COUNTIFS('CMP Patch'!F:F,"=System Integration",'CMP Patch'!$M:$M,Table6[[#This Row],[OE]])+COUNTIFS('CMP Patch'!F:F,"=Staging",'CMP Patch'!$M:$M,Table6[[#This Row],[OE]])+COUNTIFS('Cloud Patch'!$G:$G,"=Development",'Cloud Patch'!$O:$O,Table6[[#This Row],[OE]])+COUNTIFS('Cloud Patch'!G:G,"=Test",'Cloud Patch'!$O:$O,Table6[[#This Row],[OE]])+COUNTIFS('Cloud Patch'!G:G,"=UAT",'Cloud Patch'!$O:$O,Table6[[#This Row],[OE]])+COUNTIFS('Cloud Patch'!G:G,"=Demonstration",'Cloud Patch'!$O:$O,Table6[[#This Row],[OE]])+COUNTIFS('Cloud Patch'!G:G,"=QA",'Cloud Patch'!$O:$O,Table6[[#This Row],[OE]])+COUNTIFS('Cloud Patch'!G:G,"=Training",'Cloud Patch'!$O:$O,Table6[[#This Row],[OE]])+COUNTIFS('Cloud Patch'!G:G,"=System Integration",'Cloud Patch'!$O:$O,Table6[[#This Row],[OE]])+COUNTIFS('Cloud Patch'!G:G,"=Staging",'Cloud Patch'!$O:$O,Table6[[#This Row],[OE]])</calculatedColumnFormula>
    </tableColumn>
    <tableColumn id="3" xr3:uid="{38F307DC-357A-4DB3-99EB-848BB02F78AF}" name="Prod" dataDxfId="41" totalsRowDxfId="42">
      <calculatedColumnFormula>COUNTIFS('CMP Patch'!$F:$F,"=Production",'CMP Patch'!$M:$M,Table6[[#This Row],[OE]])+COUNTIFS('Cloud Patch'!$G:$G,"=Production",'Cloud Patch'!$M:$M,Table6[[#This Row],[OE]])</calculatedColumnFormula>
    </tableColumn>
    <tableColumn id="4" xr3:uid="{294B1C87-DC0C-4E7C-9494-8D8580BE5DC8}" name="Empty env" dataDxfId="39" totalsRowDxfId="40">
      <calculatedColumnFormula>COUNTIFS('CMP Patch'!$F:$F,"=",'CMP Patch'!$M:$M,Table6[[#This Row],[OE]])+COUNTIFS('Cloud Patch'!$G:$G,"=",'Cloud Patch'!$M:$M,Table6[[#This Row],[OE]])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FE1A52-B82A-4F08-8E75-4E59FB1C7079}" name="report" displayName="report" ref="A15:D49" totalsRowShown="0" headerRowDxfId="38" tableBorderDxfId="37">
  <autoFilter ref="A15:D49" xr:uid="{D2FE1A52-B82A-4F08-8E75-4E59FB1C7079}">
    <filterColumn colId="0" hiddenButton="1"/>
    <filterColumn colId="1" hiddenButton="1"/>
    <filterColumn colId="2" hiddenButton="1"/>
    <filterColumn colId="3" hiddenButton="1"/>
  </autoFilter>
  <tableColumns count="4">
    <tableColumn id="1" xr3:uid="{315BF192-081C-49D8-8B99-8B61238B0E6B}" name="PD" dataDxfId="36"/>
    <tableColumn id="2" xr3:uid="{1A1AA570-A26A-4A57-8A57-2F2B3E8842C7}" name="approved counts" dataDxfId="35">
      <calculatedColumnFormula>SUM('Patch Slot'!S2:U2)</calculatedColumnFormula>
    </tableColumn>
    <tableColumn id="3" xr3:uid="{1284A95B-EE06-401E-A580-12AF757B7151}" name="Nonprod" dataDxfId="34">
      <calculatedColumnFormula>COUNTIFS('CMP Patch'!$N:$N,"=NONPROD",'CMP Patch'!$B:$B,report[[#This Row],[PD]])+COUNTIFS('Cloud Patch'!$M:$M,"=NONPROD",'CMP Patch'!$B:$B,report[[#This Row],[PD]])</calculatedColumnFormula>
    </tableColumn>
    <tableColumn id="4" xr3:uid="{71DE6927-1E78-4104-9C7B-12B623CD6C07}" name="Prod" dataDxfId="33">
      <calculatedColumnFormula>COUNTIFS('CMP Patch'!$N:$N,"=PROD",'CMP Patch'!$B:$B,report[[#This Row],[PD]])+COUNTIFS('Cloud Patch'!$M:$M,"=PROD",'CMP Patch'!$B:$B,report[[#This Row],[PD]])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5C74887-4F86-4A5F-809D-F4C831F0CC6E}" name="Table1" displayName="Table1" ref="A1:L2324" totalsRowShown="0">
  <tableColumns count="12">
    <tableColumn id="1" xr3:uid="{E075C4BA-3940-46E4-BCEE-97014CAE45D5}" name="name"/>
    <tableColumn id="2" xr3:uid="{2896C7F9-DB11-44BA-80AF-893843386E5A}" name="used_for"/>
    <tableColumn id="3" xr3:uid="{A27908D8-B852-4BAC-A3ED-4FBE040B7505}" name="location"/>
    <tableColumn id="4" xr3:uid="{0310D992-9E20-4139-8820-4F86293AB855}" name="owned_by"/>
    <tableColumn id="5" xr3:uid="{B5735D22-557F-4147-BD03-267CA23BC758}" name="u_server_group_name"/>
    <tableColumn id="6" xr3:uid="{4BC778B4-9A63-4752-9B5A-3A1F6C2961FB}" name="u_pd_number"/>
    <tableColumn id="7" xr3:uid="{9C723AAD-B220-4F9B-B451-06EF318EAB3B}" name="u_excluded"/>
    <tableColumn id="8" xr3:uid="{C84E6F2B-5DC2-4F56-91A0-33F62A774C5D}" name="u_organisational_entity"/>
    <tableColumn id="9" xr3:uid="{33BFA104-C105-4938-A8AC-4D4589B28ADA}" name="u_tech_support_group"/>
    <tableColumn id="10" xr3:uid="{61F0CD30-9242-4873-ACF2-4C999F52FB2C}" name="u_application"/>
    <tableColumn id="11" xr3:uid="{E7510526-B1AD-4F7E-89DD-FD81780F2BB6}" name="install_status"/>
    <tableColumn id="12" xr3:uid="{66E2037D-EF95-47E4-A834-DB590A60E5A8}" name="fqd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DE0F47-4FD7-4C5A-AFA7-BF91A157388F}" name="Requests" displayName="Requests" ref="A1:S2" totalsRowShown="0">
  <autoFilter ref="A1:S2" xr:uid="{5BDE0F47-4FD7-4C5A-AFA7-BF91A157388F}"/>
  <sortState xmlns:xlrd2="http://schemas.microsoft.com/office/spreadsheetml/2017/richdata2" ref="A2:S2">
    <sortCondition ref="A1:A2"/>
  </sortState>
  <tableColumns count="19">
    <tableColumn id="1" xr3:uid="{073E1F5A-76CE-46E1-8B29-8FA9431087DC}" name="ID" dataDxfId="18"/>
    <tableColumn id="2" xr3:uid="{C47F423A-70E0-47F5-98BC-94E515FD70F6}" name="Month of Patch" dataDxfId="17"/>
    <tableColumn id="3" xr3:uid="{A8327F1A-89C7-47F2-B848-A3BBC0D47514}" name="Change Number" dataDxfId="16"/>
    <tableColumn id="4" xr3:uid="{BA065445-361C-43BA-AC6F-319887DA3C3A}" name="Affected Cis" dataDxfId="15"/>
    <tableColumn id="5" xr3:uid="{8B116BE9-0503-4687-845C-053162747DAB}" name="PD or exclusion" dataDxfId="14"/>
    <tableColumn id="6" xr3:uid="{ABC0AB56-B93E-46E2-B143-A329A8F7A710}" name="Technology / Service type" dataDxfId="13"/>
    <tableColumn id="7" xr3:uid="{1E40C9B3-6863-4977-AB03-E66DA8CF250C}" name="OE" dataDxfId="12"/>
    <tableColumn id="9" xr3:uid="{A9C11AC4-AB65-4BF5-A6AF-F2106392DC69}" name="Server Owner" dataDxfId="11"/>
    <tableColumn id="11" xr3:uid="{885117E6-FD11-4BE4-A991-A55667E4D4CA}" name="Manager" dataDxfId="10"/>
    <tableColumn id="12" xr3:uid="{31D6F27C-C244-4A4D-910E-70440DE9E638}" name="Description" dataDxfId="9"/>
    <tableColumn id="8" xr3:uid="{97965E84-70F9-40B4-961E-0F9DD4A34C53}" name="Business justification" dataDxfId="8"/>
    <tableColumn id="14" xr3:uid="{D8DD09EB-E7D4-42C3-9BE7-087123A2717C}" name="SERVER PRESENT" dataDxfId="7"/>
    <tableColumn id="17" xr3:uid="{D7D59232-3F4F-4949-9527-BEECED5671E3}" name="Is it updated?" dataDxfId="6">
      <calculatedColumnFormula>IF(Requests[[#This Row],[SERVER PRESENT]]="NOT FOUND","NOT FOUND",IF(OR(IF(ISNA(VLOOKUP(Requests[[#This Row],[Affected Cis]],'CMP Patch'!A:B,2,FALSE)),IF(ISNA(VLOOKUP(Requests[[#This Row],[Affected Cis]],'Cloud Patch'!A:C,2,FALSE)),"NOT FOUND",IF(VLOOKUP(Requests[[#This Row],[Affected Cis]],'Cloud Patch'!A:C,2,FALSE)=Requests[[#This Row],[PD or exclusion]],"PD updated","not updated")),IF(VLOOKUP(Requests[[#This Row],[Affected Cis]],'CMP Patch'!A:B,2,FALSE)=Requests[[#This Row],[PD or exclusion]],"PD updated","not updated"))="PD updated",IF(ISNA(VLOOKUP(Requests[[#This Row],[Affected Cis]],'CMP Patch'!A:C,3,FALSE)),IF(ISNA(VLOOKUP(Requests[[#This Row],[Affected Cis]],'Cloud Patch'!A:D,3,FALSE)),"NOT FOUND",IF(VLOOKUP(Requests[[#This Row],[Affected Cis]],'Cloud Patch'!A:D,3,FALSE)=Requests[[#This Row],[PD or exclusion]],"exclude updated","not updated")),IF(VLOOKUP(Requests[[#This Row],[Affected Cis]],'CMP Patch'!A:C,3,FALSE)=Requests[[#This Row],[PD or exclusion]],"exclude updated","not updated"))="exclude updated"),"UPDATED","NOT UPDATED"))</calculatedColumnFormula>
    </tableColumn>
    <tableColumn id="10" xr3:uid="{9FCB3BB6-2679-47D4-AA05-827C060D4D57}" name="Created" dataDxfId="5"/>
    <tableColumn id="13" xr3:uid="{34BB8E9A-C64F-48F7-A228-8214C99C9880}" name="Modified" dataDxfId="4"/>
    <tableColumn id="16" xr3:uid="{5C3EDF75-DE7F-44A9-B3E8-93B025A4533F}" name="Modified?" dataDxfId="3">
      <calculatedColumnFormula>IF(N2&lt;&gt;O2, "MODIFIED", "NO")</calculatedColumnFormula>
    </tableColumn>
    <tableColumn id="15" xr3:uid="{AAF86B5C-3A80-4A1D-A63F-921A72333B34}" name="PD Update" dataDxfId="2">
      <calculatedColumnFormula>IF(ISNA(VLOOKUP(Requests[[#This Row],[Affected Cis]],'CMP Patch'!A:B,2,FALSE)),IF(ISNA(VLOOKUP(Requests[[#This Row],[Affected Cis]],'Cloud Patch'!A:C,2,FALSE)),"NOT FOUND",IF(VLOOKUP(Requests[[#This Row],[Affected Cis]],'Cloud Patch'!A:C,2,FALSE)=Requests[[#This Row],[PD or exclusion]],"PD updated","not updated")),IF(VLOOKUP(Requests[[#This Row],[Affected Cis]],'CMP Patch'!A:B,2,FALSE)=Requests[[#This Row],[PD or exclusion]],"PD updated","not updated"))</calculatedColumnFormula>
    </tableColumn>
    <tableColumn id="18" xr3:uid="{5C14DCEB-B8F2-49C3-BA8C-FD7271E9B348}" name="Exclude Update" dataDxfId="1">
      <calculatedColumnFormula>IF(ISNA(VLOOKUP(Requests[[#This Row],[Affected Cis]],'CMP Patch'!A:C,3,FALSE)),IF(ISNA(VLOOKUP(Requests[[#This Row],[Affected Cis]],'Cloud Patch'!A:D,3,FALSE)),"NOT FOUND",IF(VLOOKUP(Requests[[#This Row],[Affected Cis]],'Cloud Patch'!A:D,3,FALSE)=Requests[[#This Row],[PD or exclusion]],"exclude updated","not updated")),IF(VLOOKUP(Requests[[#This Row],[Affected Cis]],'CMP Patch'!A:C,3,FALSE)=Requests[[#This Row],[PD or exclusion]],"exclude updated","not updated"))</calculatedColumnFormula>
    </tableColumn>
    <tableColumn id="19" xr3:uid="{90361886-F6CC-4DF3-A2DA-C3AD04C97EE1}" name="Counts" dataDxfId="0">
      <calculatedColumnFormula>ROW()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gulliver.support@allianz.com" TargetMode="External"/><Relationship Id="rId18" Type="http://schemas.openxmlformats.org/officeDocument/2006/relationships/hyperlink" Target="mailto:allianztechnology.italypatching@allianz.de" TargetMode="External"/><Relationship Id="rId26" Type="http://schemas.openxmlformats.org/officeDocument/2006/relationships/hyperlink" Target="https://aztech.service-now.com/sys_user_group.do?sys_id=9647b14928b356009d04a583385aa0c2" TargetMode="External"/><Relationship Id="rId39" Type="http://schemas.openxmlformats.org/officeDocument/2006/relationships/hyperlink" Target="https://aztech.service-now.com/sys_user_group.do?sys_id=f23be9dbc39d52d4e836da277d0131e8" TargetMode="External"/><Relationship Id="rId21" Type="http://schemas.openxmlformats.org/officeDocument/2006/relationships/hyperlink" Target="mailto:;ABSI-OPS-IND@allianz.de;ABSI-BSA-FIRST-LEVEL-SUPPORT@allianz.com;oliver.harm@allianz.de;ABSI-OPS-IND@allianz.de;ABSI-BSA-FIRST-LEVEL-SUPPORT@allianz.com" TargetMode="External"/><Relationship Id="rId34" Type="http://schemas.openxmlformats.org/officeDocument/2006/relationships/hyperlink" Target="https://aztech.service-now.com/sys_user_group.do?sys_id=95003099eb420214c76ef632dad0cdfb" TargetMode="External"/><Relationship Id="rId42" Type="http://schemas.openxmlformats.org/officeDocument/2006/relationships/hyperlink" Target="mailto:a-tec-glob-hc-dbaas-db2.operations@allianz.com" TargetMode="External"/><Relationship Id="rId47" Type="http://schemas.openxmlformats.org/officeDocument/2006/relationships/hyperlink" Target="https://aztech.service-now.com/sys_user_group.do?sys_id=5cbe29ae48fa26009d04ad5a5ffdf128" TargetMode="External"/><Relationship Id="rId50" Type="http://schemas.openxmlformats.org/officeDocument/2006/relationships/hyperlink" Target="https://aztech.service-now.com/sys_user_group.do?sys_id=5cbe29ae48fa26009d04ad5a5ffdf128" TargetMode="External"/><Relationship Id="rId55" Type="http://schemas.openxmlformats.org/officeDocument/2006/relationships/hyperlink" Target="mailto:DDMI-Operations@allianz.com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mailto:george.koshy1@allianz.com;Shyam.Prasad1@allianz.com" TargetMode="External"/><Relationship Id="rId2" Type="http://schemas.openxmlformats.org/officeDocument/2006/relationships/hyperlink" Target="mailto:Divya.Lal@allianz.com;zaitha.nizam@allianz.com;andy.james@allianz.co.uk;servicedelivery-oracle@allianz.co.uk;ukmiddlewaremailbox@allianz.co.uk;itoperations-middleware@allianz.co.uk;azukpatchingvulnerability@allianz.co.uk" TargetMode="External"/><Relationship Id="rId16" Type="http://schemas.openxmlformats.org/officeDocument/2006/relationships/hyperlink" Target="mailto:AIN-ITOPS-L1DESK@allianz.com" TargetMode="External"/><Relationship Id="rId29" Type="http://schemas.openxmlformats.org/officeDocument/2006/relationships/hyperlink" Target="https://aztech.service-now.com/sys_user_group.do?sys_id=5c1104490d9467049d04bc496b25e1a4" TargetMode="External"/><Relationship Id="rId11" Type="http://schemas.openxmlformats.org/officeDocument/2006/relationships/hyperlink" Target="mailto:middleware.operations@allianz.com" TargetMode="External"/><Relationship Id="rId24" Type="http://schemas.openxmlformats.org/officeDocument/2006/relationships/hyperlink" Target="https://aztech.service-now.com/sys_user_group.do?sys_id=9647b14928b356009d04a583385aa0c2" TargetMode="External"/><Relationship Id="rId32" Type="http://schemas.openxmlformats.org/officeDocument/2006/relationships/hyperlink" Target="https://aztech.service-now.com/sys_user_group.do?sys_id=95003099eb420214c76ef632dad0cdfb" TargetMode="External"/><Relationship Id="rId37" Type="http://schemas.openxmlformats.org/officeDocument/2006/relationships/hyperlink" Target="https://aztech.service-now.com/sys_user_group.do?sys_id=9ba6378ec89112009d04d87a50caf675" TargetMode="External"/><Relationship Id="rId40" Type="http://schemas.openxmlformats.org/officeDocument/2006/relationships/hyperlink" Target="https://aztech.service-now.com/sys_user_group.do?sys_id=5cbe29ae48fa26009d04ad5a5ffdf128" TargetMode="External"/><Relationship Id="rId45" Type="http://schemas.openxmlformats.org/officeDocument/2006/relationships/hyperlink" Target="https://aztech.service-now.com/sys_user_group.do?sys_id=5cbe29ae48fa26009d04ad5a5ffdf128" TargetMode="External"/><Relationship Id="rId53" Type="http://schemas.openxmlformats.org/officeDocument/2006/relationships/hyperlink" Target="https://aztech.service-now.com/sys_user_group.do?sys_id=5cbe29ae48fa26009d04ad5a5ffdf128" TargetMode="External"/><Relationship Id="rId58" Type="http://schemas.openxmlformats.org/officeDocument/2006/relationships/hyperlink" Target="mailto:branislav.piala@allianz.com" TargetMode="External"/><Relationship Id="rId5" Type="http://schemas.openxmlformats.org/officeDocument/2006/relationships/hyperlink" Target="mailto:george.koshy1@allianz.com;Shyam.Prasad1@allianz.com" TargetMode="External"/><Relationship Id="rId61" Type="http://schemas.openxmlformats.org/officeDocument/2006/relationships/hyperlink" Target="mailto:d-it-bpe1-d3@allianz.de" TargetMode="External"/><Relationship Id="rId19" Type="http://schemas.openxmlformats.org/officeDocument/2006/relationships/hyperlink" Target="mailto:GD-SUPPORT@ALLIANZ.DE;SURESH.HAMAL@ALLIANZ.COM;bhagyashree.mohanty@allianz.com" TargetMode="External"/><Relationship Id="rId14" Type="http://schemas.openxmlformats.org/officeDocument/2006/relationships/hyperlink" Target="mailto:gulliver.support@allianz.com" TargetMode="External"/><Relationship Id="rId22" Type="http://schemas.openxmlformats.org/officeDocument/2006/relationships/hyperlink" Target="https://aztech.service-now.com/sys_user_group.do?sys_id=7596f38ec89112009d04d87a50caf637" TargetMode="External"/><Relationship Id="rId27" Type="http://schemas.openxmlformats.org/officeDocument/2006/relationships/hyperlink" Target="https://aztech.service-now.com/sys_user_group.do?sys_id=802107901b71201061eaddb7ab4bcb2c" TargetMode="External"/><Relationship Id="rId30" Type="http://schemas.openxmlformats.org/officeDocument/2006/relationships/hyperlink" Target="https://aztech.service-now.com/sys_user_group.do?sys_id=802107901b71201061eaddb7ab4bcb2c" TargetMode="External"/><Relationship Id="rId35" Type="http://schemas.openxmlformats.org/officeDocument/2006/relationships/hyperlink" Target="https://aztech.service-now.com/sys_user_group.do?sys_id=2ffca315db8b2d9c8fdf000cd3961974" TargetMode="External"/><Relationship Id="rId43" Type="http://schemas.openxmlformats.org/officeDocument/2006/relationships/hyperlink" Target="https://aztech.service-now.com/sys_user_group.do?sys_id=5cbe29ae48fa26009d04ad5a5ffdf128" TargetMode="External"/><Relationship Id="rId48" Type="http://schemas.openxmlformats.org/officeDocument/2006/relationships/hyperlink" Target="https://aztech.service-now.com/sys_user_group.do?sys_id=5cbe29ae48fa26009d04ad5a5ffdf128" TargetMode="External"/><Relationship Id="rId56" Type="http://schemas.openxmlformats.org/officeDocument/2006/relationships/hyperlink" Target="mailto:cdc.datacenter-services-requestmgmt@allianz.com" TargetMode="External"/><Relationship Id="rId64" Type="http://schemas.openxmlformats.org/officeDocument/2006/relationships/table" Target="../tables/table3.xml"/><Relationship Id="rId8" Type="http://schemas.openxmlformats.org/officeDocument/2006/relationships/hyperlink" Target="mailto:statistix@allianz.de" TargetMode="External"/><Relationship Id="rId51" Type="http://schemas.openxmlformats.org/officeDocument/2006/relationships/hyperlink" Target="https://aztech.service-now.com/sys_user_group.do?sys_id=5cbe29ae48fa26009d04ad5a5ffdf128" TargetMode="External"/><Relationship Id="rId3" Type="http://schemas.openxmlformats.org/officeDocument/2006/relationships/hyperlink" Target="mailto:Divya.Lal@allianz.com;zaitha.nizam@allianz.com;andy.james@allianz.co.uk;servicedelivery-oracle@allianz.co.uk;ukmiddlewaremailbox@allianz.co.uk;itoperations-middleware@allianz.co.uk;azukpatchingvulnerability@allianz.co.uk" TargetMode="External"/><Relationship Id="rId12" Type="http://schemas.openxmlformats.org/officeDocument/2006/relationships/hyperlink" Target="mailto:middleware.operations@allianz.com" TargetMode="External"/><Relationship Id="rId17" Type="http://schemas.openxmlformats.org/officeDocument/2006/relationships/hyperlink" Target="mailto:allianztechnology.italypatching@allianz.de" TargetMode="External"/><Relationship Id="rId25" Type="http://schemas.openxmlformats.org/officeDocument/2006/relationships/hyperlink" Target="https://aztech.service-now.com/sys_user_group.do?sys_id=9647b14928b356009d04a583385aa0c2" TargetMode="External"/><Relationship Id="rId33" Type="http://schemas.openxmlformats.org/officeDocument/2006/relationships/hyperlink" Target="https://aztech.service-now.com/sys_user_group.do?sys_id=95003099eb420214c76ef632dad0cdfb" TargetMode="External"/><Relationship Id="rId38" Type="http://schemas.openxmlformats.org/officeDocument/2006/relationships/hyperlink" Target="https://aztech.service-now.com/sys_user_group.do?sys_id=aa2adb3034019300e485b68d31158aa9" TargetMode="External"/><Relationship Id="rId46" Type="http://schemas.openxmlformats.org/officeDocument/2006/relationships/hyperlink" Target="https://aztech.service-now.com/sys_user_group.do?sys_id=5cbe29ae48fa26009d04ad5a5ffdf128" TargetMode="External"/><Relationship Id="rId59" Type="http://schemas.openxmlformats.org/officeDocument/2006/relationships/hyperlink" Target="mailto:branislav.piala@allianz.com" TargetMode="External"/><Relationship Id="rId20" Type="http://schemas.openxmlformats.org/officeDocument/2006/relationships/hyperlink" Target="mailto:AllianzTechnology.UnixServerService@allianz.com,AllianzTechnology.WindowsServerService@allianz.com,A" TargetMode="External"/><Relationship Id="rId41" Type="http://schemas.openxmlformats.org/officeDocument/2006/relationships/hyperlink" Target="mailto:GD-SUPPORT@ALLIANZ.DE;SURESH.HAMAL@ALLIANZ.COM;bhagyashree.mohanty@allianz.com" TargetMode="External"/><Relationship Id="rId54" Type="http://schemas.openxmlformats.org/officeDocument/2006/relationships/hyperlink" Target="https://aztech.service-now.com/sys_user_group.do?sys_id=5cbe29ae48fa26009d04ad5a5ffdf128" TargetMode="External"/><Relationship Id="rId62" Type="http://schemas.openxmlformats.org/officeDocument/2006/relationships/hyperlink" Target="mailto:d-it-bpe1-d3@allianz.de" TargetMode="External"/><Relationship Id="rId1" Type="http://schemas.openxmlformats.org/officeDocument/2006/relationships/hyperlink" Target="mailto:Divya.Lal@allianz.com;zaitha.nizam@allianz.com;andy.james@allianz.co.uk;servicedelivery-oracle@allianz.co.uk;ukmiddlewaremailbox@allianz.co.uk;itoperations-middleware@allianz.co.uk;azukpatchingvulnerability@allianz.co.uk" TargetMode="External"/><Relationship Id="rId6" Type="http://schemas.openxmlformats.org/officeDocument/2006/relationships/hyperlink" Target="mailto:george.koshy1@allianz.com;Shyam.Prasad1@allianz.com" TargetMode="External"/><Relationship Id="rId15" Type="http://schemas.openxmlformats.org/officeDocument/2006/relationships/hyperlink" Target="mailto:Divya.Lal@allianz.com;azukpatchingvulnerability@allianz.co.uk;ecmops@allianz.com;UK-DevOps-integration-Performance-engineering@allianz.co.uk" TargetMode="External"/><Relationship Id="rId23" Type="http://schemas.openxmlformats.org/officeDocument/2006/relationships/hyperlink" Target="https://aztech.service-now.com/sys_user_group.do?sys_id=9647b14928b356009d04a583385aa0c2" TargetMode="External"/><Relationship Id="rId28" Type="http://schemas.openxmlformats.org/officeDocument/2006/relationships/hyperlink" Target="https://aztech.service-now.com/sys_user_group.do?sys_id=5c1104490d9467049d04bc496b25e1a4" TargetMode="External"/><Relationship Id="rId36" Type="http://schemas.openxmlformats.org/officeDocument/2006/relationships/hyperlink" Target="https://aztech.service-now.com/sys_user_group.do?sys_id=9ba6378ec89112009d04d87a50caf675" TargetMode="External"/><Relationship Id="rId49" Type="http://schemas.openxmlformats.org/officeDocument/2006/relationships/hyperlink" Target="https://aztech.service-now.com/sys_user_group.do?sys_id=5cbe29ae48fa26009d04ad5a5ffdf128" TargetMode="External"/><Relationship Id="rId57" Type="http://schemas.openxmlformats.org/officeDocument/2006/relationships/hyperlink" Target="mailto:branislav.piala@allianz.com" TargetMode="External"/><Relationship Id="rId10" Type="http://schemas.openxmlformats.org/officeDocument/2006/relationships/hyperlink" Target="https://aztech.service-now.com/sys_user.do?sys_id=a2d3d8f91b2664504e3d7448cd4bcb5b" TargetMode="External"/><Relationship Id="rId31" Type="http://schemas.openxmlformats.org/officeDocument/2006/relationships/hyperlink" Target="https://aztech.service-now.com/sys_user_group.do?sys_id=aa2adb3034019300e485b68d31158aa9" TargetMode="External"/><Relationship Id="rId44" Type="http://schemas.openxmlformats.org/officeDocument/2006/relationships/hyperlink" Target="https://aztech.service-now.com/sys_user_group.do?sys_id=5cbe29ae48fa26009d04ad5a5ffdf128" TargetMode="External"/><Relationship Id="rId52" Type="http://schemas.openxmlformats.org/officeDocument/2006/relationships/hyperlink" Target="https://aztech.service-now.com/sys_user_group.do?sys_id=5cbe29ae48fa26009d04ad5a5ffdf128" TargetMode="External"/><Relationship Id="rId60" Type="http://schemas.openxmlformats.org/officeDocument/2006/relationships/hyperlink" Target="mailto:lincy.varghese@allianz.com" TargetMode="External"/><Relationship Id="rId4" Type="http://schemas.openxmlformats.org/officeDocument/2006/relationships/hyperlink" Target="mailto:Divya.Lal@allianz.com;zaitha.nizam@allianz.com;andy.james@allianz.co.uk;servicedelivery-oracle@allianz.co.uk;ukmiddlewaremailbox@allianz.co.uk;itoperations-middleware@allianz.co.uk;azukpatchingvulnerability@allianz.co.uk" TargetMode="External"/><Relationship Id="rId9" Type="http://schemas.openxmlformats.org/officeDocument/2006/relationships/hyperlink" Target="mailto:IDS-DB-BETRIEB@ids.allianz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https://aztech.service-now.com/sys_user_group.do?sys_id=a69563553bde42d8e26f454a85e45a0e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kumar.abhishek@allianz.com" TargetMode="External"/><Relationship Id="rId1" Type="http://schemas.openxmlformats.org/officeDocument/2006/relationships/hyperlink" Target="mailto:kumar.abhishek@allianz.com" TargetMode="External"/><Relationship Id="rId6" Type="http://schemas.openxmlformats.org/officeDocument/2006/relationships/hyperlink" Target="mailto:cinjith.bashir@allianz.com" TargetMode="External"/><Relationship Id="rId5" Type="http://schemas.openxmlformats.org/officeDocument/2006/relationships/hyperlink" Target="https://aztech.service-now.com/sys_user_group.do?sys_id=eabef3721bd53054fa9d32649b4bcb2d" TargetMode="External"/><Relationship Id="rId4" Type="http://schemas.openxmlformats.org/officeDocument/2006/relationships/hyperlink" Target="https://aztech.service-now.com/sys_user_group.do?sys_id=3cff876647634258d6f3fb1c016d43f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aip-portal@allianz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aip-portal@allianz.com" TargetMode="External"/><Relationship Id="rId1" Type="http://schemas.openxmlformats.org/officeDocument/2006/relationships/hyperlink" Target="mailto:aip-portal@allianz.com" TargetMode="External"/><Relationship Id="rId6" Type="http://schemas.openxmlformats.org/officeDocument/2006/relationships/hyperlink" Target="mailto:aip-portal@allianz.com" TargetMode="External"/><Relationship Id="rId5" Type="http://schemas.openxmlformats.org/officeDocument/2006/relationships/hyperlink" Target="mailto:wenting.xin@allianz.de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stephan.loescher@allianz.de" TargetMode="External"/><Relationship Id="rId9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linux.security@allianz.com" TargetMode="External"/><Relationship Id="rId1" Type="http://schemas.openxmlformats.org/officeDocument/2006/relationships/hyperlink" Target="mailto:&#160;gccc@allianz.com,%20apac.commandcenter@allianz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ztech.service-now.com/sys_user_group.do?sys_id=c9cdac315dcddc1ce48549a2c64fdce4" TargetMode="External"/><Relationship Id="rId2" Type="http://schemas.openxmlformats.org/officeDocument/2006/relationships/hyperlink" Target="https://aztech.service-now.com/sysapproval_group.do?sys_id=8278fd88c3e406508c76342f05013198" TargetMode="External"/><Relationship Id="rId1" Type="http://schemas.openxmlformats.org/officeDocument/2006/relationships/hyperlink" Target="https://aztech.service-now.com/sysapproval_approver.do?sys_id=0e78fd88c3e406508c76342f05013199&amp;sysparm_record_target=sysapproval_approver&amp;sysparm_record_row=25&amp;sysparm_record_rows=216&amp;sysparm_record_list=sysapproval%3D296739c8c3a406508c76342f0501312d%5EORDERBYgroup%5EORDERBYsys_id" TargetMode="External"/><Relationship Id="rId5" Type="http://schemas.openxmlformats.org/officeDocument/2006/relationships/hyperlink" Target="../../../../../AppData/Local/Microsoft/Windows/INetCache/Content.Outlook/AppData/Local/Microsoft/Windows/:w:/r/teams/DE1214-502691/Shared%20Documents/HC-Linux/Patch%20Management/EU/CMP_CLOUD/2024/May/documents%20for%20CMP%20patch/Upgrade%20CTE%20Linux%20Agent.docx" TargetMode="External"/><Relationship Id="rId4" Type="http://schemas.openxmlformats.org/officeDocument/2006/relationships/hyperlink" Target="../../../../../AppData/Local/Microsoft/Windows/INetCache/Content.Outlook/AppData/Local/Microsoft/Windows/DE1214-6983982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mailto:helmut.veith@allianz.com" TargetMode="External"/><Relationship Id="rId21" Type="http://schemas.openxmlformats.org/officeDocument/2006/relationships/hyperlink" Target="mailto:walairat.panchathanamongkol@allianz.com" TargetMode="External"/><Relationship Id="rId42" Type="http://schemas.openxmlformats.org/officeDocument/2006/relationships/hyperlink" Target="mailto:extern.ewert_waldemar1@allianz.de" TargetMode="External"/><Relationship Id="rId63" Type="http://schemas.openxmlformats.org/officeDocument/2006/relationships/hyperlink" Target="mailto:kamol.chaisiri@allianz.com" TargetMode="External"/><Relationship Id="rId84" Type="http://schemas.openxmlformats.org/officeDocument/2006/relationships/hyperlink" Target="mailto:ARAVIND.RAMACHANDRAN1@ALLIANZ.COM" TargetMode="External"/><Relationship Id="rId16" Type="http://schemas.openxmlformats.org/officeDocument/2006/relationships/hyperlink" Target="mailto:markus.ampferl@allianz.de" TargetMode="External"/><Relationship Id="rId107" Type="http://schemas.openxmlformats.org/officeDocument/2006/relationships/hyperlink" Target="mailto:timo.hartmuth@allianz.de" TargetMode="External"/><Relationship Id="rId11" Type="http://schemas.openxmlformats.org/officeDocument/2006/relationships/hyperlink" Target="mailto:peter.bauer@allianz.com" TargetMode="External"/><Relationship Id="rId32" Type="http://schemas.openxmlformats.org/officeDocument/2006/relationships/hyperlink" Target="mailto:konstantin.friesen@allianz.de" TargetMode="External"/><Relationship Id="rId37" Type="http://schemas.openxmlformats.org/officeDocument/2006/relationships/hyperlink" Target="mailto:Luca.Viesti@allianz.it" TargetMode="External"/><Relationship Id="rId53" Type="http://schemas.openxmlformats.org/officeDocument/2006/relationships/hyperlink" Target="mailto:bastian.hofmann@allianz.de" TargetMode="External"/><Relationship Id="rId58" Type="http://schemas.openxmlformats.org/officeDocument/2006/relationships/hyperlink" Target="mailto:lalapohn.tantiwong@allianz.com" TargetMode="External"/><Relationship Id="rId74" Type="http://schemas.openxmlformats.org/officeDocument/2006/relationships/hyperlink" Target="mailto:jan.helbig@allianz.de" TargetMode="External"/><Relationship Id="rId79" Type="http://schemas.openxmlformats.org/officeDocument/2006/relationships/hyperlink" Target="mailto:tamas.wrbanszky@allianz.com" TargetMode="External"/><Relationship Id="rId102" Type="http://schemas.openxmlformats.org/officeDocument/2006/relationships/hyperlink" Target="mailto:luca.kieser@allianz.de" TargetMode="External"/><Relationship Id="rId123" Type="http://schemas.openxmlformats.org/officeDocument/2006/relationships/hyperlink" Target="mailto:kiran.maheswar@allianz.com" TargetMode="External"/><Relationship Id="rId128" Type="http://schemas.openxmlformats.org/officeDocument/2006/relationships/hyperlink" Target="mailto:alessandra.griffini@allianz.it" TargetMode="External"/><Relationship Id="rId5" Type="http://schemas.openxmlformats.org/officeDocument/2006/relationships/hyperlink" Target="mailto:christian.kueppers@kyndryl.com" TargetMode="External"/><Relationship Id="rId90" Type="http://schemas.openxmlformats.org/officeDocument/2006/relationships/hyperlink" Target="mailto:lenin.dasan@allianz.com" TargetMode="External"/><Relationship Id="rId95" Type="http://schemas.openxmlformats.org/officeDocument/2006/relationships/hyperlink" Target="mailto:JABBARHAMEED.ALI@ALLIANZ.COM" TargetMode="External"/><Relationship Id="rId22" Type="http://schemas.openxmlformats.org/officeDocument/2006/relationships/hyperlink" Target="mailto:nichapat.jarujaroonsri@allianz.com" TargetMode="External"/><Relationship Id="rId27" Type="http://schemas.openxmlformats.org/officeDocument/2006/relationships/hyperlink" Target="mailto:manuela.boehm@allianz.de" TargetMode="External"/><Relationship Id="rId43" Type="http://schemas.openxmlformats.org/officeDocument/2006/relationships/hyperlink" Target="mailto:extern.glagla_martin1@allianz.de" TargetMode="External"/><Relationship Id="rId48" Type="http://schemas.openxmlformats.org/officeDocument/2006/relationships/hyperlink" Target="mailto:dhanujay.nallabati1@allianz.de" TargetMode="External"/><Relationship Id="rId64" Type="http://schemas.openxmlformats.org/officeDocument/2006/relationships/hyperlink" Target="mailto:ingo.jahnel@allianz.de" TargetMode="External"/><Relationship Id="rId69" Type="http://schemas.openxmlformats.org/officeDocument/2006/relationships/hyperlink" Target="mailto:rachid.bensafir@allianz.com" TargetMode="External"/><Relationship Id="rId113" Type="http://schemas.openxmlformats.org/officeDocument/2006/relationships/hyperlink" Target="mailto:gabor.szeles@allianz.com" TargetMode="External"/><Relationship Id="rId118" Type="http://schemas.openxmlformats.org/officeDocument/2006/relationships/hyperlink" Target="mailto:christian.kiesel@allianz.de" TargetMode="External"/><Relationship Id="rId134" Type="http://schemas.openxmlformats.org/officeDocument/2006/relationships/hyperlink" Target="https://aztech.service-now.com/sys_user.do?sys_id=4ce87d1461949c109d040591d4c58f5a" TargetMode="External"/><Relationship Id="rId80" Type="http://schemas.openxmlformats.org/officeDocument/2006/relationships/hyperlink" Target="mailto:SIBY.THOMAS@ALLIANZ.COM" TargetMode="External"/><Relationship Id="rId85" Type="http://schemas.openxmlformats.org/officeDocument/2006/relationships/hyperlink" Target="mailto:cloudops@allianz.de" TargetMode="External"/><Relationship Id="rId12" Type="http://schemas.openxmlformats.org/officeDocument/2006/relationships/hyperlink" Target="mailto:peter.kocka@allianz.com" TargetMode="External"/><Relationship Id="rId17" Type="http://schemas.openxmlformats.org/officeDocument/2006/relationships/hyperlink" Target="mailto:samuele.orso@allianz.it" TargetMode="External"/><Relationship Id="rId33" Type="http://schemas.openxmlformats.org/officeDocument/2006/relationships/hyperlink" Target="mailto:kanyakrit.karnchanapoom@allianz.com" TargetMode="External"/><Relationship Id="rId38" Type="http://schemas.openxmlformats.org/officeDocument/2006/relationships/hyperlink" Target="mailto:steffen.genauck@adeus.com" TargetMode="External"/><Relationship Id="rId59" Type="http://schemas.openxmlformats.org/officeDocument/2006/relationships/hyperlink" Target="mailto:enahoro.ikhidero@allianz.com" TargetMode="External"/><Relationship Id="rId103" Type="http://schemas.openxmlformats.org/officeDocument/2006/relationships/hyperlink" Target="mailto:paul.butler@allianz.ie" TargetMode="External"/><Relationship Id="rId108" Type="http://schemas.openxmlformats.org/officeDocument/2006/relationships/hyperlink" Target="mailto:vineeth.kallengatt@allianz.com" TargetMode="External"/><Relationship Id="rId124" Type="http://schemas.openxmlformats.org/officeDocument/2006/relationships/hyperlink" Target="mailto:pranav.raju-prabha@allianz.com" TargetMode="External"/><Relationship Id="rId129" Type="http://schemas.openxmlformats.org/officeDocument/2006/relationships/hyperlink" Target="mailto:opus-support@allianz.com" TargetMode="External"/><Relationship Id="rId54" Type="http://schemas.openxmlformats.org/officeDocument/2006/relationships/hyperlink" Target="mailto:gavin.dodd@allianz.com" TargetMode="External"/><Relationship Id="rId70" Type="http://schemas.openxmlformats.org/officeDocument/2006/relationships/hyperlink" Target="mailto:nuttasak.wangskarn@allianz.com" TargetMode="External"/><Relationship Id="rId75" Type="http://schemas.openxmlformats.org/officeDocument/2006/relationships/hyperlink" Target="mailto:externe.daniel.fajardo@allianz.fr" TargetMode="External"/><Relationship Id="rId91" Type="http://schemas.openxmlformats.org/officeDocument/2006/relationships/hyperlink" Target="mailto:extern.ofcarovic_david@allianz.com" TargetMode="External"/><Relationship Id="rId96" Type="http://schemas.openxmlformats.org/officeDocument/2006/relationships/hyperlink" Target="mailto:thanakorn.karakate@allianz.com" TargetMode="External"/><Relationship Id="rId1" Type="http://schemas.openxmlformats.org/officeDocument/2006/relationships/hyperlink" Target="https://aztech.service-now.com/sys_user_group_list.do?sysparm_query=&amp;sysparm_first_row=1&amp;sysparm_view=" TargetMode="External"/><Relationship Id="rId6" Type="http://schemas.openxmlformats.org/officeDocument/2006/relationships/hyperlink" Target="mailto:darin.rumgayx@allianz.com" TargetMode="External"/><Relationship Id="rId23" Type="http://schemas.openxmlformats.org/officeDocument/2006/relationships/hyperlink" Target="mailto:Bartosz.Wewiora@kyndryl.com" TargetMode="External"/><Relationship Id="rId28" Type="http://schemas.openxmlformats.org/officeDocument/2006/relationships/hyperlink" Target="mailto:lotfi.bouziani@allianz.fr" TargetMode="External"/><Relationship Id="rId49" Type="http://schemas.openxmlformats.org/officeDocument/2006/relationships/hyperlink" Target="mailto:jean_marc.de_lauwereyns_de_roosendaele@allianz.fr" TargetMode="External"/><Relationship Id="rId114" Type="http://schemas.openxmlformats.org/officeDocument/2006/relationships/hyperlink" Target="mailto:PRASAD.PADMANABHAN@ALLIANZ.COM" TargetMode="External"/><Relationship Id="rId119" Type="http://schemas.openxmlformats.org/officeDocument/2006/relationships/hyperlink" Target="mailto:ali.allomani@allianz.de" TargetMode="External"/><Relationship Id="rId44" Type="http://schemas.openxmlformats.org/officeDocument/2006/relationships/hyperlink" Target="mailto:szabolcs.lajter@allianz.com" TargetMode="External"/><Relationship Id="rId60" Type="http://schemas.openxmlformats.org/officeDocument/2006/relationships/hyperlink" Target="mailto:oemer.lacin@allianz.de" TargetMode="External"/><Relationship Id="rId65" Type="http://schemas.openxmlformats.org/officeDocument/2006/relationships/hyperlink" Target="mailto:peter.kaufmann@allianz.com" TargetMode="External"/><Relationship Id="rId81" Type="http://schemas.openxmlformats.org/officeDocument/2006/relationships/hyperlink" Target="mailto:Gaurav.Naithani@kyndryl.com" TargetMode="External"/><Relationship Id="rId86" Type="http://schemas.openxmlformats.org/officeDocument/2006/relationships/hyperlink" Target="mailto:a179af0f.allianzms.onmicrosoft.com@emea.teams.ms" TargetMode="External"/><Relationship Id="rId130" Type="http://schemas.openxmlformats.org/officeDocument/2006/relationships/hyperlink" Target="mailto:opus-support@allianz.com" TargetMode="External"/><Relationship Id="rId135" Type="http://schemas.openxmlformats.org/officeDocument/2006/relationships/hyperlink" Target="mailto:gerd.anders@allianz.de" TargetMode="External"/><Relationship Id="rId13" Type="http://schemas.openxmlformats.org/officeDocument/2006/relationships/hyperlink" Target="mailto:tatiana.golik@kyndryl.com" TargetMode="External"/><Relationship Id="rId18" Type="http://schemas.openxmlformats.org/officeDocument/2006/relationships/hyperlink" Target="mailto:Francesco.Pantisano@allianz.it" TargetMode="External"/><Relationship Id="rId39" Type="http://schemas.openxmlformats.org/officeDocument/2006/relationships/hyperlink" Target="mailto:teodor.todorov@allianz.com" TargetMode="External"/><Relationship Id="rId109" Type="http://schemas.openxmlformats.org/officeDocument/2006/relationships/hyperlink" Target="mailto:peter.ceplo@allianz.de" TargetMode="External"/><Relationship Id="rId34" Type="http://schemas.openxmlformats.org/officeDocument/2006/relationships/hyperlink" Target="mailto:EXTERN.SANDRASEKARAN_SENTHILKUMAR@ALLIANZ.COM" TargetMode="External"/><Relationship Id="rId50" Type="http://schemas.openxmlformats.org/officeDocument/2006/relationships/hyperlink" Target="mailto:jean-louis.riviere@allianz.fr" TargetMode="External"/><Relationship Id="rId55" Type="http://schemas.openxmlformats.org/officeDocument/2006/relationships/hyperlink" Target="mailto:anjireddy.gujjula@allianz.com" TargetMode="External"/><Relationship Id="rId76" Type="http://schemas.openxmlformats.org/officeDocument/2006/relationships/hyperlink" Target="mailto:extern.oleksak_gabriel@allianz.de" TargetMode="External"/><Relationship Id="rId97" Type="http://schemas.openxmlformats.org/officeDocument/2006/relationships/hyperlink" Target="mailto:sachin.sudhakar-fate@allianz.com" TargetMode="External"/><Relationship Id="rId104" Type="http://schemas.openxmlformats.org/officeDocument/2006/relationships/hyperlink" Target="mailto:externe.stephane.yevo@allianz.fr" TargetMode="External"/><Relationship Id="rId120" Type="http://schemas.openxmlformats.org/officeDocument/2006/relationships/hyperlink" Target="mailto:externe.mickael.aikpa_2@allianz.fr" TargetMode="External"/><Relationship Id="rId125" Type="http://schemas.openxmlformats.org/officeDocument/2006/relationships/hyperlink" Target="mailto:azharuddin.shaikh@allianz.com" TargetMode="External"/><Relationship Id="rId7" Type="http://schemas.openxmlformats.org/officeDocument/2006/relationships/hyperlink" Target="mailto:istvan.peter.kovacs@allianz.hu" TargetMode="External"/><Relationship Id="rId71" Type="http://schemas.openxmlformats.org/officeDocument/2006/relationships/hyperlink" Target="mailto:krishna.prasad-kanikkodan@allianz.com" TargetMode="External"/><Relationship Id="rId92" Type="http://schemas.openxmlformats.org/officeDocument/2006/relationships/hyperlink" Target="mailto:balazs.kotsis@allianz.com" TargetMode="External"/><Relationship Id="rId2" Type="http://schemas.openxmlformats.org/officeDocument/2006/relationships/hyperlink" Target="mailto:ajay.thomas2@allianz.com" TargetMode="External"/><Relationship Id="rId29" Type="http://schemas.openxmlformats.org/officeDocument/2006/relationships/hyperlink" Target="mailto:aaron.nettar@allianz.com" TargetMode="External"/><Relationship Id="rId24" Type="http://schemas.openxmlformats.org/officeDocument/2006/relationships/hyperlink" Target="mailto:Rafal.Stawiarski@kyndryl.com" TargetMode="External"/><Relationship Id="rId40" Type="http://schemas.openxmlformats.org/officeDocument/2006/relationships/hyperlink" Target="mailto:extern.doerflinger_leonhard@allianz.de" TargetMode="External"/><Relationship Id="rId45" Type="http://schemas.openxmlformats.org/officeDocument/2006/relationships/hyperlink" Target="mailto:amit.mahato@allianz.com" TargetMode="External"/><Relationship Id="rId66" Type="http://schemas.openxmlformats.org/officeDocument/2006/relationships/hyperlink" Target="mailto:anju.g@allianz.com" TargetMode="External"/><Relationship Id="rId87" Type="http://schemas.openxmlformats.org/officeDocument/2006/relationships/hyperlink" Target="mailto:externe.anass.koufa@allianz.fr" TargetMode="External"/><Relationship Id="rId110" Type="http://schemas.openxmlformats.org/officeDocument/2006/relationships/hyperlink" Target="mailto:mohinder.chhikara@allianz.com" TargetMode="External"/><Relationship Id="rId115" Type="http://schemas.openxmlformats.org/officeDocument/2006/relationships/hyperlink" Target="mailto:ANDREA.SCHWARTZ@ALLIANZ.COM" TargetMode="External"/><Relationship Id="rId131" Type="http://schemas.openxmlformats.org/officeDocument/2006/relationships/hyperlink" Target="mailto:opus-support@allianz.com" TargetMode="External"/><Relationship Id="rId136" Type="http://schemas.openxmlformats.org/officeDocument/2006/relationships/hyperlink" Target="mailto:extern.tripathi_stuti@allianz.de" TargetMode="External"/><Relationship Id="rId61" Type="http://schemas.openxmlformats.org/officeDocument/2006/relationships/hyperlink" Target="mailto:philippe.dassonville@allianz.com" TargetMode="External"/><Relationship Id="rId82" Type="http://schemas.openxmlformats.org/officeDocument/2006/relationships/hyperlink" Target="mailto:gatha.mathirapallil-shaji@allianz.de" TargetMode="External"/><Relationship Id="rId19" Type="http://schemas.openxmlformats.org/officeDocument/2006/relationships/hyperlink" Target="mailto:kankamol.jermplung@allianz.com" TargetMode="External"/><Relationship Id="rId14" Type="http://schemas.openxmlformats.org/officeDocument/2006/relationships/hyperlink" Target="mailto:ursula.junge@allianz.de" TargetMode="External"/><Relationship Id="rId30" Type="http://schemas.openxmlformats.org/officeDocument/2006/relationships/hyperlink" Target="mailto:uwe.wiedenmann@allianz.de" TargetMode="External"/><Relationship Id="rId35" Type="http://schemas.openxmlformats.org/officeDocument/2006/relationships/hyperlink" Target="mailto:sinlapee.wongsuwan@allianz.com" TargetMode="External"/><Relationship Id="rId56" Type="http://schemas.openxmlformats.org/officeDocument/2006/relationships/hyperlink" Target="mailto:severin.frank@allianz.de" TargetMode="External"/><Relationship Id="rId77" Type="http://schemas.openxmlformats.org/officeDocument/2006/relationships/hyperlink" Target="mailto:externe.christophe.haberschill@allianz.fr" TargetMode="External"/><Relationship Id="rId100" Type="http://schemas.openxmlformats.org/officeDocument/2006/relationships/hyperlink" Target="mailto:kazi-abu.sayed@allianz.de" TargetMode="External"/><Relationship Id="rId105" Type="http://schemas.openxmlformats.org/officeDocument/2006/relationships/hyperlink" Target="mailto:jithin.joshy@allianz.com" TargetMode="External"/><Relationship Id="rId126" Type="http://schemas.openxmlformats.org/officeDocument/2006/relationships/hyperlink" Target="mailto:sarah.winter@allianz.com" TargetMode="External"/><Relationship Id="rId8" Type="http://schemas.openxmlformats.org/officeDocument/2006/relationships/hyperlink" Target="mailto:jesper.pedersen@allianz.de" TargetMode="External"/><Relationship Id="rId51" Type="http://schemas.openxmlformats.org/officeDocument/2006/relationships/hyperlink" Target="mailto:MATTHIAS.BAUER@ALLIANZ.DE" TargetMode="External"/><Relationship Id="rId72" Type="http://schemas.openxmlformats.org/officeDocument/2006/relationships/hyperlink" Target="mailto:kozo.otsuka@allianz.de" TargetMode="External"/><Relationship Id="rId93" Type="http://schemas.openxmlformats.org/officeDocument/2006/relationships/hyperlink" Target="mailto:konstantinos.monios@allianz.gr" TargetMode="External"/><Relationship Id="rId98" Type="http://schemas.openxmlformats.org/officeDocument/2006/relationships/hyperlink" Target="mailto:konstantin.itson@allianz.de" TargetMode="External"/><Relationship Id="rId121" Type="http://schemas.openxmlformats.org/officeDocument/2006/relationships/hyperlink" Target="mailto:externe.manuel.victoriano@allianz.fr" TargetMode="External"/><Relationship Id="rId3" Type="http://schemas.openxmlformats.org/officeDocument/2006/relationships/hyperlink" Target="mailto:andre.woker@allianz.de" TargetMode="External"/><Relationship Id="rId25" Type="http://schemas.openxmlformats.org/officeDocument/2006/relationships/hyperlink" Target="mailto:Wlodzimierz.Chudzicki@kyndryl.com" TargetMode="External"/><Relationship Id="rId46" Type="http://schemas.openxmlformats.org/officeDocument/2006/relationships/hyperlink" Target="mailto:arek.pierozynski@allianz.com" TargetMode="External"/><Relationship Id="rId67" Type="http://schemas.openxmlformats.org/officeDocument/2006/relationships/hyperlink" Target="mailto:kai-ole.rogge@allianz.de" TargetMode="External"/><Relationship Id="rId116" Type="http://schemas.openxmlformats.org/officeDocument/2006/relationships/hyperlink" Target="mailto:patrick.prinz@investmentdataservices.com" TargetMode="External"/><Relationship Id="rId20" Type="http://schemas.openxmlformats.org/officeDocument/2006/relationships/hyperlink" Target="mailto:denny.wippler@allianz.de" TargetMode="External"/><Relationship Id="rId41" Type="http://schemas.openxmlformats.org/officeDocument/2006/relationships/hyperlink" Target="mailto:ALEXANDER.GOEHRING@ALLIANZ.COM" TargetMode="External"/><Relationship Id="rId62" Type="http://schemas.openxmlformats.org/officeDocument/2006/relationships/hyperlink" Target="mailto:lalapohn.tantiwong@allianz.com" TargetMode="External"/><Relationship Id="rId83" Type="http://schemas.openxmlformats.org/officeDocument/2006/relationships/hyperlink" Target="mailto:aromal.v@allianz.com" TargetMode="External"/><Relationship Id="rId88" Type="http://schemas.openxmlformats.org/officeDocument/2006/relationships/hyperlink" Target="mailto:peter.kaufmann@allianz.com" TargetMode="External"/><Relationship Id="rId111" Type="http://schemas.openxmlformats.org/officeDocument/2006/relationships/hyperlink" Target="mailto:dilan.canpolat@allianz.de" TargetMode="External"/><Relationship Id="rId132" Type="http://schemas.openxmlformats.org/officeDocument/2006/relationships/hyperlink" Target="mailto:h-bibd-itmp-deploy-aut@inside.allianz.de" TargetMode="External"/><Relationship Id="rId15" Type="http://schemas.openxmlformats.org/officeDocument/2006/relationships/hyperlink" Target="mailto:sajeesh.kakkayur-chandran@allianz.com" TargetMode="External"/><Relationship Id="rId36" Type="http://schemas.openxmlformats.org/officeDocument/2006/relationships/hyperlink" Target="mailto:twinkle.batham@allianz.com" TargetMode="External"/><Relationship Id="rId57" Type="http://schemas.openxmlformats.org/officeDocument/2006/relationships/hyperlink" Target="mailto:andreas.kunath@allianz.de" TargetMode="External"/><Relationship Id="rId106" Type="http://schemas.openxmlformats.org/officeDocument/2006/relationships/hyperlink" Target="mailto:sumin.prabhu-alphonse@allianz.com" TargetMode="External"/><Relationship Id="rId127" Type="http://schemas.openxmlformats.org/officeDocument/2006/relationships/hyperlink" Target="mailto:marco.mancinelli@allianz.it" TargetMode="External"/><Relationship Id="rId10" Type="http://schemas.openxmlformats.org/officeDocument/2006/relationships/hyperlink" Target="mailto:krishnakumar.damodaran@allianz.com" TargetMode="External"/><Relationship Id="rId31" Type="http://schemas.openxmlformats.org/officeDocument/2006/relationships/hyperlink" Target="mailto:konstantin.friesen@allianz.de" TargetMode="External"/><Relationship Id="rId52" Type="http://schemas.openxmlformats.org/officeDocument/2006/relationships/hyperlink" Target="mailto:chithran.vasudevan@allianz.com" TargetMode="External"/><Relationship Id="rId73" Type="http://schemas.openxmlformats.org/officeDocument/2006/relationships/hyperlink" Target="mailto:peter.kaufmann@allianz.com" TargetMode="External"/><Relationship Id="rId78" Type="http://schemas.openxmlformats.org/officeDocument/2006/relationships/hyperlink" Target="mailto:thomas.wasinger@allianz.at" TargetMode="External"/><Relationship Id="rId94" Type="http://schemas.openxmlformats.org/officeDocument/2006/relationships/hyperlink" Target="mailto:frauke.grieble@allianz.de" TargetMode="External"/><Relationship Id="rId99" Type="http://schemas.openxmlformats.org/officeDocument/2006/relationships/hyperlink" Target="mailto:CHRISTOPH.BERNAU@ALLIANZ.DE" TargetMode="External"/><Relationship Id="rId101" Type="http://schemas.openxmlformats.org/officeDocument/2006/relationships/hyperlink" Target="mailto:kush.arora@allianz.de" TargetMode="External"/><Relationship Id="rId122" Type="http://schemas.openxmlformats.org/officeDocument/2006/relationships/hyperlink" Target="mailto:gopu.krishnan@allianz.com" TargetMode="External"/><Relationship Id="rId4" Type="http://schemas.openxmlformats.org/officeDocument/2006/relationships/hyperlink" Target="mailto:andrey.petrov@allianz.de" TargetMode="External"/><Relationship Id="rId9" Type="http://schemas.openxmlformats.org/officeDocument/2006/relationships/hyperlink" Target="mailto:juergen.poesse@allianz.de" TargetMode="External"/><Relationship Id="rId26" Type="http://schemas.openxmlformats.org/officeDocument/2006/relationships/hyperlink" Target="mailto:frank.gree@allianz.fr" TargetMode="External"/><Relationship Id="rId47" Type="http://schemas.openxmlformats.org/officeDocument/2006/relationships/hyperlink" Target="mailto:bernd-michael.ritzmann@allianz.de" TargetMode="External"/><Relationship Id="rId68" Type="http://schemas.openxmlformats.org/officeDocument/2006/relationships/hyperlink" Target="mailto:rathish-kumar.ikkara-unnikrishnan@allianz.de" TargetMode="External"/><Relationship Id="rId89" Type="http://schemas.openxmlformats.org/officeDocument/2006/relationships/hyperlink" Target="mailto:muhamed.shabeer@allianz.com" TargetMode="External"/><Relationship Id="rId112" Type="http://schemas.openxmlformats.org/officeDocument/2006/relationships/hyperlink" Target="mailto:NITHIN.JOHN@ALLIANZ.COM" TargetMode="External"/><Relationship Id="rId133" Type="http://schemas.openxmlformats.org/officeDocument/2006/relationships/hyperlink" Target="https://aztech.service-now.com/sys_user_group.do?sys_id=c9f425c51b125410e10340cfbb4bcbf2&amp;sysparm_record_target=sys_user_group&amp;sysparm_record_row=1&amp;sysparm_record_rows=2&amp;sysparm_record_list=nameSTARTSWITHA.TEC.GLOB.HC.STORAGE%5Eactive%3Dtrue%5EORDERBYname%5EORDERBYsys_id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5"/>
  <sheetViews>
    <sheetView workbookViewId="0"/>
  </sheetViews>
  <sheetFormatPr defaultColWidth="16" defaultRowHeight="13.5" customHeight="1"/>
  <cols>
    <col min="1" max="1" width="36.5703125" bestFit="1" customWidth="1"/>
    <col min="2" max="2" width="10.42578125" bestFit="1" customWidth="1"/>
    <col min="3" max="3" width="14.85546875" customWidth="1"/>
    <col min="5" max="5" width="11.42578125" bestFit="1" customWidth="1"/>
    <col min="6" max="6" width="8.5703125" bestFit="1" customWidth="1"/>
    <col min="7" max="7" width="12.5703125" customWidth="1"/>
    <col min="8" max="8" width="11.85546875" bestFit="1" customWidth="1"/>
    <col min="9" max="9" width="14.5703125" bestFit="1" customWidth="1"/>
    <col min="10" max="10" width="12.5703125" customWidth="1"/>
    <col min="11" max="11" width="14" customWidth="1"/>
    <col min="12" max="12" width="36.42578125" customWidth="1"/>
    <col min="13" max="13" width="12.5703125" customWidth="1"/>
    <col min="14" max="14" width="14.5703125" customWidth="1"/>
    <col min="15" max="15" width="8.5703125" customWidth="1"/>
    <col min="16" max="16" width="7" bestFit="1" customWidth="1"/>
    <col min="17" max="17" width="12.5703125" bestFit="1" customWidth="1"/>
    <col min="18" max="18" width="7.5703125" customWidth="1"/>
    <col min="19" max="19" width="5.42578125" bestFit="1" customWidth="1"/>
    <col min="20" max="20" width="8.42578125" customWidth="1"/>
    <col min="21" max="21" width="5.140625" bestFit="1" customWidth="1"/>
    <col min="22" max="22" width="13.5703125" customWidth="1"/>
  </cols>
  <sheetData>
    <row r="1" spans="1:23" ht="13.5" customHeight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G1" s="38" t="s">
        <v>5</v>
      </c>
      <c r="H1" s="39">
        <f ca="1">TODAY()</f>
        <v>45881</v>
      </c>
      <c r="I1" s="40">
        <f ca="1">NOW()</f>
        <v>45881.436974884258</v>
      </c>
      <c r="J1" s="118">
        <v>45383.833333333336</v>
      </c>
      <c r="L1" s="57" t="s">
        <v>6</v>
      </c>
      <c r="M1" s="57" t="s">
        <v>7</v>
      </c>
      <c r="N1" s="57" t="s">
        <v>8</v>
      </c>
      <c r="O1" s="59" t="s">
        <v>9</v>
      </c>
      <c r="P1" s="59" t="s">
        <v>10</v>
      </c>
      <c r="Q1" s="64" t="s">
        <v>11</v>
      </c>
      <c r="R1" s="62" t="s">
        <v>12</v>
      </c>
      <c r="S1" s="58" t="s">
        <v>13</v>
      </c>
      <c r="T1" s="57" t="s">
        <v>14</v>
      </c>
      <c r="U1" s="57" t="s">
        <v>15</v>
      </c>
      <c r="V1" s="89" t="s">
        <v>16</v>
      </c>
      <c r="W1" s="92" t="s">
        <v>17</v>
      </c>
    </row>
    <row r="2" spans="1:23" ht="13.5" customHeight="1">
      <c r="A2" s="145" t="s">
        <v>18</v>
      </c>
      <c r="B2" s="20" t="s">
        <v>19</v>
      </c>
      <c r="C2" s="21">
        <f t="shared" ref="C2:C25" si="0">N2</f>
        <v>45873.833333333299</v>
      </c>
      <c r="D2" s="6" t="s">
        <v>20</v>
      </c>
      <c r="E2" s="7" t="s">
        <v>21</v>
      </c>
      <c r="G2" s="41"/>
      <c r="H2" s="39" t="s">
        <v>22</v>
      </c>
      <c r="I2" s="42" t="str" cm="1">
        <f t="array" aca="1" ref="I2" ca="1">INDEX($L$2:$L$37,MATCH(MIN(ABS($N$2:$N37-NOW())),ABS($N$2:$N$37-NOW()),0))</f>
        <v>PD09|LIN|EU|2Tu|08:00 – 14:00 CET</v>
      </c>
      <c r="L2" s="45" t="s">
        <v>18</v>
      </c>
      <c r="M2" s="43" t="s">
        <v>19</v>
      </c>
      <c r="N2" s="44">
        <f>$I$5</f>
        <v>45873.833333333299</v>
      </c>
      <c r="O2" s="60">
        <f>patchslot1[[#This Row],[Date]]</f>
        <v>45873.833333333299</v>
      </c>
      <c r="P2" s="60">
        <f>$N2+(4/24)</f>
        <v>45873.999999999964</v>
      </c>
      <c r="Q2" s="2"/>
      <c r="R2" s="63" t="s">
        <v>23</v>
      </c>
      <c r="S2" s="1">
        <f>COUNTIFS('CMP Patch'!D:D,"&lt;&gt;exclude",'CMP Patch'!B:B,patchslot1[[#This Row],[PD]])</f>
        <v>84</v>
      </c>
      <c r="T2" s="1">
        <f>COUNTIFS('Cloud Patch'!D:D,"&lt;&gt;excluded",'Cloud Patch'!B:B,patchslot1[[#This Row],[PD]])</f>
        <v>185</v>
      </c>
      <c r="U2" s="1">
        <f>COUNTIFS('Infra Patch'!C:C,"&lt;&gt;exclude",'Infra Patch'!D:D,patchslot1[[#This Row],[PD]])</f>
        <v>0</v>
      </c>
      <c r="V2" s="91">
        <f>COUNTIFS('CMP Patch'!D:D,"&lt;&gt;exclude",'CMP Patch'!B:B,patchslot1[[#This Row],[PD]],'CMP Patch'!G:G,"Shutdown server before patch")</f>
        <v>0</v>
      </c>
      <c r="W2" s="89">
        <f>COUNTIFS('CMP Patch'!B:B,"&lt;&gt;exclude",'CMP Patch'!B:B,patchslot1[[#This Row],[PD]],'CMP Patch'!I:I,"*Yes*")</f>
        <v>0</v>
      </c>
    </row>
    <row r="3" spans="1:23" ht="13.5" customHeight="1">
      <c r="A3" s="145" t="s">
        <v>24</v>
      </c>
      <c r="B3" s="20" t="s">
        <v>25</v>
      </c>
      <c r="C3" s="21">
        <f t="shared" si="0"/>
        <v>45874.333333333299</v>
      </c>
      <c r="D3" s="6" t="s">
        <v>26</v>
      </c>
      <c r="E3" s="7" t="s">
        <v>27</v>
      </c>
      <c r="L3" s="45" t="s">
        <v>24</v>
      </c>
      <c r="M3" s="20" t="s">
        <v>25</v>
      </c>
      <c r="N3" s="46">
        <f>$N$2+(12/24)</f>
        <v>45874.333333333299</v>
      </c>
      <c r="O3" s="65">
        <f>patchslot1[[#This Row],[Date]]</f>
        <v>45874.333333333299</v>
      </c>
      <c r="P3" s="66">
        <f>$N3+(6/24)</f>
        <v>45874.583333333299</v>
      </c>
      <c r="Q3" s="68"/>
      <c r="R3" s="63" t="s">
        <v>28</v>
      </c>
      <c r="S3" s="1">
        <f>COUNTIFS('CMP Patch'!D:D,"&lt;&gt;exclude",'CMP Patch'!B:B,patchslot1[[#This Row],[PD]])</f>
        <v>72</v>
      </c>
      <c r="T3" s="1">
        <f>COUNTIFS('Cloud Patch'!D:D,"&lt;&gt;excluded",'Cloud Patch'!B:B,patchslot1[[#This Row],[PD]])</f>
        <v>2</v>
      </c>
      <c r="U3" s="1">
        <f>COUNTIFS('Infra Patch'!C:C,"&lt;&gt;exclude",'Infra Patch'!D:D,patchslot1[[#This Row],[PD]])</f>
        <v>0</v>
      </c>
      <c r="V3" s="91">
        <f>COUNTIFS('CMP Patch'!D:D,"&lt;&gt;exclude",'CMP Patch'!B:B,patchslot1[[#This Row],[PD]],'CMP Patch'!G:G,"Shutdown server before patch")</f>
        <v>0</v>
      </c>
      <c r="W3" s="89">
        <f>COUNTIFS('CMP Patch'!B:B,"&lt;&gt;exclude",'CMP Patch'!B:B,patchslot1[[#This Row],[PD]],'CMP Patch'!I:I,"*Yes*")</f>
        <v>0</v>
      </c>
    </row>
    <row r="4" spans="1:23" ht="13.5" customHeight="1">
      <c r="A4" s="145" t="s">
        <v>29</v>
      </c>
      <c r="B4" s="20" t="s">
        <v>30</v>
      </c>
      <c r="C4" s="21">
        <f t="shared" si="0"/>
        <v>45875.833333333299</v>
      </c>
      <c r="D4" s="6" t="s">
        <v>20</v>
      </c>
      <c r="E4" s="7" t="s">
        <v>31</v>
      </c>
      <c r="H4" s="119" t="s">
        <v>32</v>
      </c>
      <c r="I4" s="33" t="s">
        <v>8</v>
      </c>
      <c r="L4" s="45" t="s">
        <v>29</v>
      </c>
      <c r="M4" s="20" t="s">
        <v>30</v>
      </c>
      <c r="N4" s="46">
        <f>$N$3+(36/24)</f>
        <v>45875.833333333299</v>
      </c>
      <c r="O4" s="65">
        <f>patchslot1[[#This Row],[Date]]</f>
        <v>45875.833333333299</v>
      </c>
      <c r="P4" s="66">
        <f>$N4+(4/24)</f>
        <v>45875.999999999964</v>
      </c>
      <c r="Q4" s="68"/>
      <c r="R4" s="63" t="s">
        <v>33</v>
      </c>
      <c r="S4" s="1">
        <f>COUNTIFS('CMP Patch'!D:D,"&lt;&gt;exclude",'CMP Patch'!B:B,patchslot1[[#This Row],[PD]])</f>
        <v>104</v>
      </c>
      <c r="T4" s="1">
        <f>COUNTIFS('Cloud Patch'!D:D,"&lt;&gt;excluded",'Cloud Patch'!B:B,patchslot1[[#This Row],[PD]])</f>
        <v>22</v>
      </c>
      <c r="U4" s="1">
        <f>COUNTIFS('Infra Patch'!C:C,"&lt;&gt;exclude",'Infra Patch'!D:D,patchslot1[[#This Row],[PD]])</f>
        <v>0</v>
      </c>
      <c r="V4" s="91">
        <f>COUNTIFS('CMP Patch'!D:D,"&lt;&gt;exclude",'CMP Patch'!B:B,patchslot1[[#This Row],[PD]],'CMP Patch'!G:G,"Shutdown server before patch")</f>
        <v>0</v>
      </c>
      <c r="W4" s="89">
        <f>COUNTIFS('CMP Patch'!B:B,"&lt;&gt;exclude",'CMP Patch'!B:B,patchslot1[[#This Row],[PD]],'CMP Patch'!I:I,"*Yes*")</f>
        <v>0</v>
      </c>
    </row>
    <row r="5" spans="1:23" ht="30" customHeight="1">
      <c r="A5" s="145" t="s">
        <v>34</v>
      </c>
      <c r="B5" s="20" t="s">
        <v>35</v>
      </c>
      <c r="C5" s="21">
        <f t="shared" si="0"/>
        <v>45876.833333333299</v>
      </c>
      <c r="D5" s="6" t="s">
        <v>20</v>
      </c>
      <c r="E5" s="7" t="s">
        <v>36</v>
      </c>
      <c r="H5" s="119" t="s">
        <v>37</v>
      </c>
      <c r="I5" s="33">
        <v>45873.833333333299</v>
      </c>
      <c r="L5" s="45" t="s">
        <v>34</v>
      </c>
      <c r="M5" s="20" t="s">
        <v>35</v>
      </c>
      <c r="N5" s="46">
        <f>$N$4+(24/24)</f>
        <v>45876.833333333299</v>
      </c>
      <c r="O5" s="71">
        <f>patchslot1[[#This Row],[Date]]</f>
        <v>45876.833333333299</v>
      </c>
      <c r="P5" s="67">
        <f>$N5+(4/24)</f>
        <v>45876.999999999964</v>
      </c>
      <c r="Q5" s="68"/>
      <c r="R5" s="63" t="s">
        <v>38</v>
      </c>
      <c r="S5" s="1">
        <f>COUNTIFS('CMP Patch'!D:D,"&lt;&gt;exclude",'CMP Patch'!B:B,patchslot1[[#This Row],[PD]])</f>
        <v>33</v>
      </c>
      <c r="T5" s="1">
        <f>COUNTIFS('Cloud Patch'!D:D,"&lt;&gt;excluded",'Cloud Patch'!B:B,patchslot1[[#This Row],[PD]])</f>
        <v>19</v>
      </c>
      <c r="U5" s="1">
        <f>COUNTIFS('Infra Patch'!C:C,"&lt;&gt;exclude",'Infra Patch'!D:D,patchslot1[[#This Row],[PD]])</f>
        <v>0</v>
      </c>
      <c r="V5" s="91">
        <f>COUNTIFS('CMP Patch'!D:D,"&lt;&gt;exclude",'CMP Patch'!B:B,patchslot1[[#This Row],[PD]],'CMP Patch'!G:G,"Shutdown server before patch")</f>
        <v>0</v>
      </c>
      <c r="W5" s="89">
        <f>COUNTIFS('CMP Patch'!B:B,"&lt;&gt;exclude",'CMP Patch'!B:B,patchslot1[[#This Row],[PD]],'CMP Patch'!I:I,"*Yes*")</f>
        <v>0</v>
      </c>
    </row>
    <row r="6" spans="1:23" ht="13.5" customHeight="1">
      <c r="A6" s="145" t="s">
        <v>39</v>
      </c>
      <c r="B6" s="20" t="s">
        <v>40</v>
      </c>
      <c r="C6" s="21">
        <f t="shared" si="0"/>
        <v>45877.833333333299</v>
      </c>
      <c r="D6" s="6" t="s">
        <v>20</v>
      </c>
      <c r="E6" s="7" t="s">
        <v>41</v>
      </c>
      <c r="I6" s="35"/>
      <c r="L6" s="45" t="s">
        <v>39</v>
      </c>
      <c r="M6" s="20" t="s">
        <v>40</v>
      </c>
      <c r="N6" s="46">
        <f>$N$5+(24/24)</f>
        <v>45877.833333333299</v>
      </c>
      <c r="O6" s="71">
        <f>patchslot1[[#This Row],[Date]]</f>
        <v>45877.833333333299</v>
      </c>
      <c r="P6" s="67">
        <f>$N6+(4/24)</f>
        <v>45877.999999999964</v>
      </c>
      <c r="Q6" s="68"/>
      <c r="R6" s="63" t="s">
        <v>42</v>
      </c>
      <c r="S6" s="1">
        <f>COUNTIFS('CMP Patch'!D:D,"&lt;&gt;exclude",'CMP Patch'!B:B,patchslot1[[#This Row],[PD]])</f>
        <v>26</v>
      </c>
      <c r="T6" s="1">
        <f>COUNTIFS('Cloud Patch'!D:D,"&lt;&gt;excluded",'Cloud Patch'!B:B,patchslot1[[#This Row],[PD]])</f>
        <v>6</v>
      </c>
      <c r="U6" s="1">
        <f>COUNTIFS('Infra Patch'!C:C,"&lt;&gt;exclude",'Infra Patch'!D:D,patchslot1[[#This Row],[PD]])</f>
        <v>0</v>
      </c>
      <c r="V6" s="91">
        <f>COUNTIFS('CMP Patch'!D:D,"&lt;&gt;exclude",'CMP Patch'!B:B,patchslot1[[#This Row],[PD]],'CMP Patch'!G:G,"Shutdown server before patch")</f>
        <v>0</v>
      </c>
      <c r="W6" s="89">
        <f>COUNTIFS('CMP Patch'!B:B,"&lt;&gt;exclude",'CMP Patch'!B:B,patchslot1[[#This Row],[PD]],'CMP Patch'!I:I,"*Yes*")</f>
        <v>0</v>
      </c>
    </row>
    <row r="7" spans="1:23" ht="13.5" customHeight="1">
      <c r="A7" s="145" t="s">
        <v>43</v>
      </c>
      <c r="B7" s="20" t="s">
        <v>44</v>
      </c>
      <c r="C7" s="21">
        <f t="shared" si="0"/>
        <v>45878.333333333299</v>
      </c>
      <c r="D7" s="6" t="s">
        <v>26</v>
      </c>
      <c r="E7" s="7" t="s">
        <v>45</v>
      </c>
      <c r="F7" s="26"/>
      <c r="I7" s="34"/>
      <c r="J7" s="32"/>
      <c r="L7" s="45" t="s">
        <v>43</v>
      </c>
      <c r="M7" s="20" t="s">
        <v>44</v>
      </c>
      <c r="N7" s="46">
        <f>$N$6+(12/24)</f>
        <v>45878.333333333299</v>
      </c>
      <c r="O7" s="71">
        <f>patchslot1[[#This Row],[Date]]</f>
        <v>45878.333333333299</v>
      </c>
      <c r="P7" s="67">
        <f>$N7+(6/24)</f>
        <v>45878.583333333299</v>
      </c>
      <c r="Q7" s="68"/>
      <c r="R7" s="63" t="s">
        <v>46</v>
      </c>
      <c r="S7" s="1">
        <f>COUNTIFS('CMP Patch'!D:D,"&lt;&gt;exclude",'CMP Patch'!B:B,patchslot1[[#This Row],[PD]])</f>
        <v>87</v>
      </c>
      <c r="T7" s="1">
        <f>COUNTIFS('Cloud Patch'!D:D,"&lt;&gt;excluded",'Cloud Patch'!B:B,patchslot1[[#This Row],[PD]])</f>
        <v>27</v>
      </c>
      <c r="U7" s="1">
        <f>COUNTIFS('Infra Patch'!C:C,"&lt;&gt;exclude",'Infra Patch'!D:D,patchslot1[[#This Row],[PD]])</f>
        <v>0</v>
      </c>
      <c r="V7" s="91">
        <f>COUNTIFS('CMP Patch'!D:D,"&lt;&gt;exclude",'CMP Patch'!B:B,patchslot1[[#This Row],[PD]],'CMP Patch'!G:G,"Shutdown server before patch")</f>
        <v>0</v>
      </c>
      <c r="W7" s="89">
        <f>COUNTIFS('CMP Patch'!B:B,"&lt;&gt;exclude",'CMP Patch'!B:B,patchslot1[[#This Row],[PD]],'CMP Patch'!I:I,"*Yes*")</f>
        <v>0</v>
      </c>
    </row>
    <row r="8" spans="1:23" ht="13.5" customHeight="1">
      <c r="A8" s="145" t="s">
        <v>47</v>
      </c>
      <c r="B8" s="20" t="s">
        <v>48</v>
      </c>
      <c r="C8" s="21">
        <f t="shared" si="0"/>
        <v>45879.333333333299</v>
      </c>
      <c r="D8" s="6" t="s">
        <v>26</v>
      </c>
      <c r="E8" s="7" t="s">
        <v>49</v>
      </c>
      <c r="F8" s="27"/>
      <c r="I8" s="35"/>
      <c r="L8" s="45" t="s">
        <v>47</v>
      </c>
      <c r="M8" s="20" t="s">
        <v>48</v>
      </c>
      <c r="N8" s="46">
        <f>$N$7+(24/24)</f>
        <v>45879.333333333299</v>
      </c>
      <c r="O8" s="71">
        <f>patchslot1[[#This Row],[Date]]</f>
        <v>45879.333333333299</v>
      </c>
      <c r="P8" s="67">
        <f>$N8+(6/24)</f>
        <v>45879.583333333299</v>
      </c>
      <c r="Q8" s="68"/>
      <c r="R8" s="63" t="s">
        <v>50</v>
      </c>
      <c r="S8" s="1">
        <f>COUNTIFS('CMP Patch'!D:D,"&lt;&gt;exclude",'CMP Patch'!B:B,patchslot1[[#This Row],[PD]])</f>
        <v>65</v>
      </c>
      <c r="T8" s="1">
        <f>COUNTIFS('Cloud Patch'!D:D,"&lt;&gt;excluded",'Cloud Patch'!B:B,patchslot1[[#This Row],[PD]])</f>
        <v>44</v>
      </c>
      <c r="U8" s="1">
        <f>COUNTIFS('Infra Patch'!C:C,"&lt;&gt;exclude",'Infra Patch'!D:D,patchslot1[[#This Row],[PD]])</f>
        <v>5</v>
      </c>
      <c r="V8" s="91">
        <f>COUNTIFS('CMP Patch'!D:D,"&lt;&gt;exclude",'CMP Patch'!B:B,patchslot1[[#This Row],[PD]],'CMP Patch'!G:G,"Shutdown server before patch")</f>
        <v>0</v>
      </c>
      <c r="W8" s="89">
        <f>COUNTIFS('CMP Patch'!B:B,"&lt;&gt;exclude",'CMP Patch'!B:B,patchslot1[[#This Row],[PD]],'CMP Patch'!I:I,"*Yes*")</f>
        <v>0</v>
      </c>
    </row>
    <row r="9" spans="1:23" ht="13.5" customHeight="1">
      <c r="A9" s="145" t="s">
        <v>51</v>
      </c>
      <c r="B9" s="20" t="s">
        <v>52</v>
      </c>
      <c r="C9" s="21">
        <f t="shared" si="0"/>
        <v>45880.333333333299</v>
      </c>
      <c r="D9" s="6" t="s">
        <v>26</v>
      </c>
      <c r="E9" s="7" t="s">
        <v>21</v>
      </c>
      <c r="I9" s="37"/>
      <c r="L9" s="45" t="s">
        <v>51</v>
      </c>
      <c r="M9" s="20" t="s">
        <v>52</v>
      </c>
      <c r="N9" s="46">
        <f>$N$8+(24/24)</f>
        <v>45880.333333333299</v>
      </c>
      <c r="O9" s="71">
        <f>patchslot1[[#This Row],[Date]]</f>
        <v>45880.333333333299</v>
      </c>
      <c r="P9" s="67">
        <f>$N9+(6/24)</f>
        <v>45880.583333333299</v>
      </c>
      <c r="Q9" s="68"/>
      <c r="R9" s="63" t="s">
        <v>53</v>
      </c>
      <c r="S9" s="1">
        <f>COUNTIFS('CMP Patch'!D:D,"&lt;&gt;exclude",'CMP Patch'!B:B,patchslot1[[#This Row],[PD]])</f>
        <v>24</v>
      </c>
      <c r="T9" s="1">
        <f>COUNTIFS('Cloud Patch'!D:D,"&lt;&gt;excluded",'Cloud Patch'!B:B,patchslot1[[#This Row],[PD]])</f>
        <v>6</v>
      </c>
      <c r="U9" s="1">
        <f>COUNTIFS('Infra Patch'!C:C,"&lt;&gt;exclude",'Infra Patch'!D:D,patchslot1[[#This Row],[PD]])</f>
        <v>3</v>
      </c>
      <c r="V9" s="91">
        <f>COUNTIFS('CMP Patch'!D:D,"&lt;&gt;exclude",'CMP Patch'!B:B,patchslot1[[#This Row],[PD]],'CMP Patch'!G:G,"Shutdown server before patch")</f>
        <v>0</v>
      </c>
      <c r="W9" s="89">
        <f>COUNTIFS('CMP Patch'!B:B,"&lt;&gt;exclude",'CMP Patch'!B:B,patchslot1[[#This Row],[PD]],'CMP Patch'!I:I,"*Yes*")</f>
        <v>0</v>
      </c>
    </row>
    <row r="10" spans="1:23" ht="13.5" customHeight="1">
      <c r="A10" s="145" t="s">
        <v>54</v>
      </c>
      <c r="B10" s="20" t="s">
        <v>55</v>
      </c>
      <c r="C10" s="21">
        <f t="shared" si="0"/>
        <v>45881.333333333299</v>
      </c>
      <c r="D10" s="6" t="s">
        <v>26</v>
      </c>
      <c r="E10" s="7" t="s">
        <v>27</v>
      </c>
      <c r="I10" s="36"/>
      <c r="L10" s="45" t="s">
        <v>54</v>
      </c>
      <c r="M10" s="20" t="s">
        <v>55</v>
      </c>
      <c r="N10" s="46">
        <f>$N$9+(24/24)</f>
        <v>45881.333333333299</v>
      </c>
      <c r="O10" s="65">
        <f>patchslot1[[#This Row],[Date]]</f>
        <v>45881.333333333299</v>
      </c>
      <c r="P10" s="66">
        <f>$N10+(6/24)</f>
        <v>45881.583333333299</v>
      </c>
      <c r="Q10" s="68"/>
      <c r="R10" s="63" t="s">
        <v>56</v>
      </c>
      <c r="S10" s="1">
        <f>COUNTIFS('CMP Patch'!D:D,"&lt;&gt;exclude",'CMP Patch'!B:B,patchslot1[[#This Row],[PD]])</f>
        <v>27</v>
      </c>
      <c r="T10" s="1">
        <f>COUNTIFS('Cloud Patch'!D:D,"&lt;&gt;excluded",'Cloud Patch'!B:B,patchslot1[[#This Row],[PD]])</f>
        <v>4</v>
      </c>
      <c r="U10" s="1">
        <f>COUNTIFS('Infra Patch'!C:C,"&lt;&gt;exclude",'Infra Patch'!D:D,patchslot1[[#This Row],[PD]])</f>
        <v>2</v>
      </c>
      <c r="V10" s="91">
        <f>COUNTIFS('CMP Patch'!D:D,"&lt;&gt;exclude",'CMP Patch'!B:B,patchslot1[[#This Row],[PD]],'CMP Patch'!G:G,"Shutdown server before patch")</f>
        <v>0</v>
      </c>
      <c r="W10" s="89">
        <f>COUNTIFS('CMP Patch'!B:B,"&lt;&gt;exclude",'CMP Patch'!B:B,patchslot1[[#This Row],[PD]],'CMP Patch'!I:I,"*Yes*")</f>
        <v>0</v>
      </c>
    </row>
    <row r="11" spans="1:23" ht="13.5" customHeight="1">
      <c r="A11" s="145" t="s">
        <v>57</v>
      </c>
      <c r="B11" s="20" t="s">
        <v>58</v>
      </c>
      <c r="C11" s="21">
        <f t="shared" si="0"/>
        <v>45882.833333333299</v>
      </c>
      <c r="D11" s="6" t="s">
        <v>20</v>
      </c>
      <c r="E11" s="7" t="s">
        <v>31</v>
      </c>
      <c r="I11" s="34"/>
      <c r="L11" s="45" t="s">
        <v>57</v>
      </c>
      <c r="M11" s="20" t="s">
        <v>58</v>
      </c>
      <c r="N11" s="46">
        <f>$N$10+(36/24)</f>
        <v>45882.833333333299</v>
      </c>
      <c r="O11" s="71">
        <f>patchslot1[[#This Row],[Date]]</f>
        <v>45882.833333333299</v>
      </c>
      <c r="P11" s="67">
        <f>$N11+(4/24)</f>
        <v>45882.999999999964</v>
      </c>
      <c r="Q11" s="68"/>
      <c r="R11" s="63" t="s">
        <v>59</v>
      </c>
      <c r="S11" s="1">
        <f>COUNTIFS('CMP Patch'!D:D,"&lt;&gt;exclude",'CMP Patch'!B:B,patchslot1[[#This Row],[PD]])</f>
        <v>105</v>
      </c>
      <c r="T11" s="1">
        <f>COUNTIFS('Cloud Patch'!D:D,"&lt;&gt;excluded",'Cloud Patch'!B:B,patchslot1[[#This Row],[PD]])</f>
        <v>28</v>
      </c>
      <c r="U11" s="1">
        <f>COUNTIFS('Infra Patch'!C:C,"&lt;&gt;exclude",'Infra Patch'!D:D,patchslot1[[#This Row],[PD]])</f>
        <v>0</v>
      </c>
      <c r="V11" s="91">
        <f>COUNTIFS('CMP Patch'!D:D,"&lt;&gt;exclude",'CMP Patch'!B:B,patchslot1[[#This Row],[PD]],'CMP Patch'!G:G,"Shutdown server before patch")</f>
        <v>0</v>
      </c>
      <c r="W11" s="89">
        <f>COUNTIFS('CMP Patch'!B:B,"&lt;&gt;exclude",'CMP Patch'!B:B,patchslot1[[#This Row],[PD]],'CMP Patch'!I:I,"*Yes*")</f>
        <v>0</v>
      </c>
    </row>
    <row r="12" spans="1:23" ht="13.5" customHeight="1">
      <c r="A12" s="145" t="s">
        <v>60</v>
      </c>
      <c r="B12" s="20" t="s">
        <v>61</v>
      </c>
      <c r="C12" s="21">
        <f t="shared" si="0"/>
        <v>45883.041666666635</v>
      </c>
      <c r="D12" s="6" t="s">
        <v>62</v>
      </c>
      <c r="E12" s="7" t="s">
        <v>36</v>
      </c>
      <c r="I12" s="34"/>
      <c r="L12" s="45" t="s">
        <v>60</v>
      </c>
      <c r="M12" s="20" t="s">
        <v>61</v>
      </c>
      <c r="N12" s="46">
        <f>$N$11+(5/24)</f>
        <v>45883.041666666635</v>
      </c>
      <c r="O12" s="71">
        <f>patchslot1[[#This Row],[Date]]</f>
        <v>45883.041666666635</v>
      </c>
      <c r="P12" s="67">
        <f>$N12+(4/24)</f>
        <v>45883.208333333299</v>
      </c>
      <c r="Q12" s="68"/>
      <c r="R12" s="63" t="s">
        <v>63</v>
      </c>
      <c r="S12" s="1">
        <f>COUNTIFS('CMP Patch'!D:D,"&lt;&gt;exclude",'CMP Patch'!B:B,patchslot1[[#This Row],[PD]])</f>
        <v>24</v>
      </c>
      <c r="T12" s="1">
        <f>COUNTIFS('Cloud Patch'!D:D,"&lt;&gt;excluded",'Cloud Patch'!B:B,patchslot1[[#This Row],[PD]])</f>
        <v>1</v>
      </c>
      <c r="U12" s="1">
        <f>COUNTIFS('Infra Patch'!C:C,"&lt;&gt;exclude",'Infra Patch'!D:D,patchslot1[[#This Row],[PD]])</f>
        <v>0</v>
      </c>
      <c r="V12" s="91">
        <f>COUNTIFS('CMP Patch'!D:D,"&lt;&gt;exclude",'CMP Patch'!B:B,patchslot1[[#This Row],[PD]],'CMP Patch'!G:G,"Shutdown server before patch")</f>
        <v>0</v>
      </c>
      <c r="W12" s="89">
        <f>COUNTIFS('CMP Patch'!B:B,"&lt;&gt;exclude",'CMP Patch'!B:B,patchslot1[[#This Row],[PD]],'CMP Patch'!I:I,"*Yes*")</f>
        <v>0</v>
      </c>
    </row>
    <row r="13" spans="1:23" ht="13.5" customHeight="1">
      <c r="A13" s="145" t="s">
        <v>64</v>
      </c>
      <c r="B13" s="20" t="s">
        <v>65</v>
      </c>
      <c r="C13" s="21">
        <f t="shared" si="0"/>
        <v>45883.333333333299</v>
      </c>
      <c r="D13" s="6" t="s">
        <v>26</v>
      </c>
      <c r="E13" s="7" t="s">
        <v>36</v>
      </c>
      <c r="I13" s="34"/>
      <c r="L13" s="45" t="s">
        <v>64</v>
      </c>
      <c r="M13" s="20" t="s">
        <v>65</v>
      </c>
      <c r="N13" s="46">
        <f>$N$12+(7/24)</f>
        <v>45883.333333333299</v>
      </c>
      <c r="O13" s="71">
        <f>patchslot1[[#This Row],[Date]]</f>
        <v>45883.333333333299</v>
      </c>
      <c r="P13" s="67">
        <f>$N13+(6/24)</f>
        <v>45883.583333333299</v>
      </c>
      <c r="Q13" s="68"/>
      <c r="R13" s="63" t="s">
        <v>66</v>
      </c>
      <c r="S13" s="1">
        <f>COUNTIFS('CMP Patch'!D:D,"&lt;&gt;exclude",'CMP Patch'!B:B,patchslot1[[#This Row],[PD]])</f>
        <v>22</v>
      </c>
      <c r="T13" s="1">
        <f>COUNTIFS('Cloud Patch'!D:D,"&lt;&gt;excluded",'Cloud Patch'!B:B,patchslot1[[#This Row],[PD]])</f>
        <v>4</v>
      </c>
      <c r="U13" s="1">
        <f>COUNTIFS('Infra Patch'!C:C,"&lt;&gt;exclude",'Infra Patch'!D:D,patchslot1[[#This Row],[PD]])</f>
        <v>0</v>
      </c>
      <c r="V13" s="91">
        <f>COUNTIFS('CMP Patch'!D:D,"&lt;&gt;exclude",'CMP Patch'!B:B,patchslot1[[#This Row],[PD]],'CMP Patch'!G:G,"Shutdown server before patch")</f>
        <v>0</v>
      </c>
      <c r="W13" s="89">
        <f>COUNTIFS('CMP Patch'!B:B,"&lt;&gt;exclude",'CMP Patch'!B:B,patchslot1[[#This Row],[PD]],'CMP Patch'!I:I,"*Yes*")</f>
        <v>0</v>
      </c>
    </row>
    <row r="14" spans="1:23" ht="13.5" customHeight="1">
      <c r="A14" s="145" t="s">
        <v>67</v>
      </c>
      <c r="B14" s="20" t="s">
        <v>68</v>
      </c>
      <c r="C14" s="21">
        <f t="shared" si="0"/>
        <v>45883.833333333299</v>
      </c>
      <c r="D14" s="6" t="s">
        <v>20</v>
      </c>
      <c r="E14" s="7" t="s">
        <v>36</v>
      </c>
      <c r="F14" s="26"/>
      <c r="I14" s="34"/>
      <c r="L14" s="45" t="s">
        <v>67</v>
      </c>
      <c r="M14" s="20" t="s">
        <v>68</v>
      </c>
      <c r="N14" s="46">
        <f>$N$13+(12/24)</f>
        <v>45883.833333333299</v>
      </c>
      <c r="O14" s="71">
        <f>patchslot1[[#This Row],[Date]]</f>
        <v>45883.833333333299</v>
      </c>
      <c r="P14" s="67">
        <f>$N14+(4/24)</f>
        <v>45883.999999999964</v>
      </c>
      <c r="Q14" s="68"/>
      <c r="R14" s="63" t="s">
        <v>69</v>
      </c>
      <c r="S14" s="1">
        <f>COUNTIFS('CMP Patch'!D:D,"&lt;&gt;exclude",'CMP Patch'!B:B,patchslot1[[#This Row],[PD]])</f>
        <v>53</v>
      </c>
      <c r="T14" s="1">
        <f>COUNTIFS('Cloud Patch'!D:D,"&lt;&gt;excluded",'Cloud Patch'!B:B,patchslot1[[#This Row],[PD]])</f>
        <v>16</v>
      </c>
      <c r="U14" s="1">
        <f>COUNTIFS('Infra Patch'!C:C,"&lt;&gt;exclude",'Infra Patch'!D:D,patchslot1[[#This Row],[PD]])</f>
        <v>0</v>
      </c>
      <c r="V14" s="91">
        <f>COUNTIFS('CMP Patch'!D:D,"&lt;&gt;exclude",'CMP Patch'!B:B,patchslot1[[#This Row],[PD]],'CMP Patch'!G:G,"Shutdown server before patch")</f>
        <v>0</v>
      </c>
      <c r="W14" s="89">
        <f>COUNTIFS('CMP Patch'!B:B,"&lt;&gt;exclude",'CMP Patch'!B:B,patchslot1[[#This Row],[PD]],'CMP Patch'!I:I,"*Yes*")</f>
        <v>0</v>
      </c>
    </row>
    <row r="15" spans="1:23" ht="13.5" customHeight="1">
      <c r="A15" s="145" t="s">
        <v>70</v>
      </c>
      <c r="B15" s="20" t="s">
        <v>71</v>
      </c>
      <c r="C15" s="21">
        <f t="shared" si="0"/>
        <v>45884.333333333299</v>
      </c>
      <c r="D15" s="6" t="s">
        <v>26</v>
      </c>
      <c r="E15" s="7" t="s">
        <v>41</v>
      </c>
      <c r="I15" s="34"/>
      <c r="L15" s="45" t="s">
        <v>70</v>
      </c>
      <c r="M15" s="20" t="s">
        <v>71</v>
      </c>
      <c r="N15" s="46">
        <f>$N$14+(12/24)</f>
        <v>45884.333333333299</v>
      </c>
      <c r="O15" s="71">
        <f>patchslot1[[#This Row],[Date]]</f>
        <v>45884.333333333299</v>
      </c>
      <c r="P15" s="67">
        <f>$N15+(6/24)</f>
        <v>45884.583333333299</v>
      </c>
      <c r="Q15" s="68"/>
      <c r="R15" s="63" t="s">
        <v>72</v>
      </c>
      <c r="S15" s="1">
        <f>COUNTIFS('CMP Patch'!D:D,"&lt;&gt;exclude",'CMP Patch'!B:B,patchslot1[[#This Row],[PD]])</f>
        <v>6</v>
      </c>
      <c r="T15" s="1">
        <f>COUNTIFS('Cloud Patch'!D:D,"&lt;&gt;excluded",'Cloud Patch'!B:B,patchslot1[[#This Row],[PD]])</f>
        <v>1</v>
      </c>
      <c r="U15" s="1">
        <f>COUNTIFS('Infra Patch'!C:C,"&lt;&gt;exclude",'Infra Patch'!D:D,patchslot1[[#This Row],[PD]])</f>
        <v>0</v>
      </c>
      <c r="V15" s="91">
        <f>COUNTIFS('CMP Patch'!D:D,"&lt;&gt;exclude",'CMP Patch'!B:B,patchslot1[[#This Row],[PD]],'CMP Patch'!G:G,"Shutdown server before patch")</f>
        <v>0</v>
      </c>
      <c r="W15" s="89">
        <f>COUNTIFS('CMP Patch'!B:B,"&lt;&gt;exclude",'CMP Patch'!B:B,patchslot1[[#This Row],[PD]],'CMP Patch'!I:I,"*Yes*")</f>
        <v>0</v>
      </c>
    </row>
    <row r="16" spans="1:23" ht="13.5" customHeight="1">
      <c r="A16" s="145" t="s">
        <v>73</v>
      </c>
      <c r="B16" s="20" t="s">
        <v>74</v>
      </c>
      <c r="C16" s="21">
        <f t="shared" si="0"/>
        <v>45885.041666666635</v>
      </c>
      <c r="D16" s="6" t="s">
        <v>62</v>
      </c>
      <c r="E16" s="7" t="s">
        <v>45</v>
      </c>
      <c r="I16" s="34"/>
      <c r="L16" s="45" t="s">
        <v>73</v>
      </c>
      <c r="M16" s="20" t="s">
        <v>74</v>
      </c>
      <c r="N16" s="46">
        <f>$N$15+(17/24)</f>
        <v>45885.041666666635</v>
      </c>
      <c r="O16" s="71">
        <f>patchslot1[[#This Row],[Date]]</f>
        <v>45885.041666666635</v>
      </c>
      <c r="P16" s="67">
        <f>$N16+(4/24)</f>
        <v>45885.208333333299</v>
      </c>
      <c r="Q16" s="68"/>
      <c r="R16" s="63" t="s">
        <v>75</v>
      </c>
      <c r="S16" s="1">
        <f>COUNTIFS('CMP Patch'!D:D,"&lt;&gt;exclude",'CMP Patch'!B:B,patchslot1[[#This Row],[PD]])</f>
        <v>29</v>
      </c>
      <c r="T16" s="1">
        <f>COUNTIFS('Cloud Patch'!D:D,"&lt;&gt;excluded",'Cloud Patch'!B:B,patchslot1[[#This Row],[PD]])</f>
        <v>3</v>
      </c>
      <c r="U16" s="1">
        <f>COUNTIFS('Infra Patch'!C:C,"&lt;&gt;exclude",'Infra Patch'!D:D,patchslot1[[#This Row],[PD]])</f>
        <v>0</v>
      </c>
      <c r="V16" s="91">
        <f>COUNTIFS('CMP Patch'!D:D,"&lt;&gt;exclude",'CMP Patch'!B:B,patchslot1[[#This Row],[PD]],'CMP Patch'!G:G,"Shutdown server before patch")</f>
        <v>0</v>
      </c>
      <c r="W16" s="89">
        <f>COUNTIFS('CMP Patch'!B:B,"&lt;&gt;exclude",'CMP Patch'!B:B,patchslot1[[#This Row],[PD]],'CMP Patch'!I:I,"*Yes*")</f>
        <v>0</v>
      </c>
    </row>
    <row r="17" spans="1:23" ht="13.5" customHeight="1">
      <c r="A17" s="145" t="s">
        <v>76</v>
      </c>
      <c r="B17" s="20" t="s">
        <v>77</v>
      </c>
      <c r="C17" s="21">
        <f t="shared" si="0"/>
        <v>45885.166666666635</v>
      </c>
      <c r="D17" s="6" t="s">
        <v>78</v>
      </c>
      <c r="E17" s="7" t="s">
        <v>45</v>
      </c>
      <c r="I17" s="34"/>
      <c r="L17" s="45" t="s">
        <v>76</v>
      </c>
      <c r="M17" s="20" t="s">
        <v>77</v>
      </c>
      <c r="N17" s="46">
        <f>$N$16+(3/24)</f>
        <v>45885.166666666635</v>
      </c>
      <c r="O17" s="71">
        <f>patchslot1[[#This Row],[Date]]</f>
        <v>45885.166666666635</v>
      </c>
      <c r="P17" s="67">
        <f>$N17+(4/24)</f>
        <v>45885.333333333299</v>
      </c>
      <c r="Q17" s="68"/>
      <c r="R17" s="63" t="s">
        <v>79</v>
      </c>
      <c r="S17" s="1">
        <f>COUNTIFS('CMP Patch'!D:D,"&lt;&gt;exclude",'CMP Patch'!B:B,patchslot1[[#This Row],[PD]])</f>
        <v>19</v>
      </c>
      <c r="T17" s="1">
        <f>COUNTIFS('Cloud Patch'!D:D,"&lt;&gt;excluded",'Cloud Patch'!B:B,patchslot1[[#This Row],[PD]])</f>
        <v>61</v>
      </c>
      <c r="U17" s="1">
        <f>COUNTIFS('Infra Patch'!C:C,"&lt;&gt;exclude",'Infra Patch'!D:D,patchslot1[[#This Row],[PD]])</f>
        <v>0</v>
      </c>
      <c r="V17" s="91">
        <f>COUNTIFS('CMP Patch'!D:D,"&lt;&gt;exclude",'CMP Patch'!B:B,patchslot1[[#This Row],[PD]],'CMP Patch'!G:G,"Shutdown server before patch")</f>
        <v>0</v>
      </c>
      <c r="W17" s="89">
        <f>COUNTIFS('CMP Patch'!B:B,"&lt;&gt;exclude",'CMP Patch'!B:B,patchslot1[[#This Row],[PD]],'CMP Patch'!I:I,"*Yes*")</f>
        <v>0</v>
      </c>
    </row>
    <row r="18" spans="1:23" ht="13.5" customHeight="1">
      <c r="A18" s="145" t="s">
        <v>80</v>
      </c>
      <c r="B18" s="20" t="s">
        <v>81</v>
      </c>
      <c r="C18" s="21">
        <f t="shared" si="0"/>
        <v>45885.666666666635</v>
      </c>
      <c r="D18" s="6" t="s">
        <v>82</v>
      </c>
      <c r="E18" s="7" t="s">
        <v>45</v>
      </c>
      <c r="F18" s="26"/>
      <c r="G18" s="29"/>
      <c r="H18" s="29"/>
      <c r="I18" s="34"/>
      <c r="L18" s="45" t="s">
        <v>80</v>
      </c>
      <c r="M18" s="20" t="s">
        <v>81</v>
      </c>
      <c r="N18" s="46">
        <f>$N$17+(12/24)</f>
        <v>45885.666666666635</v>
      </c>
      <c r="O18" s="71">
        <f>patchslot1[[#This Row],[Date]]</f>
        <v>45885.666666666635</v>
      </c>
      <c r="P18" s="67">
        <f>$N18+(4/24)</f>
        <v>45885.833333333299</v>
      </c>
      <c r="Q18" s="68"/>
      <c r="R18" s="63" t="s">
        <v>83</v>
      </c>
      <c r="S18" s="1">
        <f>COUNTIFS('CMP Patch'!D:D,"&lt;&gt;exclude",'CMP Patch'!B:B,patchslot1[[#This Row],[PD]])</f>
        <v>92</v>
      </c>
      <c r="T18" s="1">
        <f>COUNTIFS('Cloud Patch'!D:D,"&lt;&gt;excluded",'Cloud Patch'!B:B,patchslot1[[#This Row],[PD]])</f>
        <v>11</v>
      </c>
      <c r="U18" s="1">
        <f>COUNTIFS('Infra Patch'!C:C,"&lt;&gt;exclude",'Infra Patch'!D:D,patchslot1[[#This Row],[PD]])</f>
        <v>0</v>
      </c>
      <c r="V18" s="91">
        <f>COUNTIFS('CMP Patch'!D:D,"&lt;&gt;exclude",'CMP Patch'!B:B,patchslot1[[#This Row],[PD]],'CMP Patch'!G:G,"Shutdown server before patch")</f>
        <v>0</v>
      </c>
      <c r="W18" s="89">
        <f>COUNTIFS('CMP Patch'!B:B,"&lt;&gt;exclude",'CMP Patch'!B:B,patchslot1[[#This Row],[PD]],'CMP Patch'!I:I,"*Yes*")</f>
        <v>0</v>
      </c>
    </row>
    <row r="19" spans="1:23" ht="13.5" customHeight="1">
      <c r="A19" s="145" t="s">
        <v>84</v>
      </c>
      <c r="B19" s="20" t="s">
        <v>85</v>
      </c>
      <c r="C19" s="21">
        <f t="shared" si="0"/>
        <v>45885.833333333299</v>
      </c>
      <c r="D19" s="6" t="s">
        <v>20</v>
      </c>
      <c r="E19" s="7" t="s">
        <v>45</v>
      </c>
      <c r="I19" s="34"/>
      <c r="L19" s="45" t="s">
        <v>84</v>
      </c>
      <c r="M19" s="20" t="s">
        <v>85</v>
      </c>
      <c r="N19" s="46">
        <f>$N$18+(4/24)</f>
        <v>45885.833333333299</v>
      </c>
      <c r="O19" s="71">
        <f>patchslot1[[#This Row],[Date]]</f>
        <v>45885.833333333299</v>
      </c>
      <c r="P19" s="67">
        <f>$N19+(4/24)</f>
        <v>45885.999999999964</v>
      </c>
      <c r="Q19" s="68"/>
      <c r="R19" s="63" t="s">
        <v>86</v>
      </c>
      <c r="S19" s="1">
        <f>COUNTIFS('CMP Patch'!D:D,"&lt;&gt;exclude",'CMP Patch'!B:B,patchslot1[[#This Row],[PD]])</f>
        <v>57</v>
      </c>
      <c r="T19" s="1">
        <f>COUNTIFS('Cloud Patch'!D:D,"&lt;&gt;excluded",'Cloud Patch'!B:B,patchslot1[[#This Row],[PD]])</f>
        <v>14</v>
      </c>
      <c r="U19" s="1">
        <f>COUNTIFS('Infra Patch'!C:C,"&lt;&gt;exclude",'Infra Patch'!D:D,patchslot1[[#This Row],[PD]])</f>
        <v>0</v>
      </c>
      <c r="V19" s="91">
        <f>COUNTIFS('CMP Patch'!D:D,"&lt;&gt;exclude",'CMP Patch'!B:B,patchslot1[[#This Row],[PD]],'CMP Patch'!G:G,"Shutdown server before patch")</f>
        <v>0</v>
      </c>
      <c r="W19" s="89">
        <f>COUNTIFS('CMP Patch'!B:B,"&lt;&gt;exclude",'CMP Patch'!B:B,patchslot1[[#This Row],[PD]],'CMP Patch'!I:I,"*Yes*")</f>
        <v>0</v>
      </c>
    </row>
    <row r="20" spans="1:23" ht="13.5" customHeight="1">
      <c r="A20" s="145" t="s">
        <v>87</v>
      </c>
      <c r="B20" s="20" t="s">
        <v>88</v>
      </c>
      <c r="C20" s="21">
        <f t="shared" si="0"/>
        <v>45886.041666666635</v>
      </c>
      <c r="D20" s="6" t="s">
        <v>62</v>
      </c>
      <c r="E20" s="7" t="s">
        <v>49</v>
      </c>
      <c r="I20" s="31"/>
      <c r="L20" s="45" t="s">
        <v>87</v>
      </c>
      <c r="M20" s="20" t="s">
        <v>88</v>
      </c>
      <c r="N20" s="46">
        <f>$N$19+(5/24)</f>
        <v>45886.041666666635</v>
      </c>
      <c r="O20" s="71">
        <f>patchslot1[[#This Row],[Date]]</f>
        <v>45886.041666666635</v>
      </c>
      <c r="P20" s="67">
        <f>$N20+(4/24)</f>
        <v>45886.208333333299</v>
      </c>
      <c r="Q20" s="68"/>
      <c r="R20" s="63" t="s">
        <v>89</v>
      </c>
      <c r="S20" s="1">
        <f>COUNTIFS('CMP Patch'!D:D,"&lt;&gt;exclude",'CMP Patch'!B:B,patchslot1[[#This Row],[PD]])</f>
        <v>39</v>
      </c>
      <c r="T20" s="1">
        <f>COUNTIFS('Cloud Patch'!D:D,"&lt;&gt;excluded",'Cloud Patch'!B:B,patchslot1[[#This Row],[PD]])</f>
        <v>0</v>
      </c>
      <c r="U20" s="1">
        <f>COUNTIFS('Infra Patch'!C:C,"&lt;&gt;exclude",'Infra Patch'!D:D,patchslot1[[#This Row],[PD]])</f>
        <v>0</v>
      </c>
      <c r="V20" s="91">
        <f>COUNTIFS('CMP Patch'!D:D,"&lt;&gt;exclude",'CMP Patch'!B:B,patchslot1[[#This Row],[PD]],'CMP Patch'!G:G,"Shutdown server before patch")</f>
        <v>0</v>
      </c>
      <c r="W20" s="89">
        <f>COUNTIFS('CMP Patch'!B:B,"&lt;&gt;exclude",'CMP Patch'!B:B,patchslot1[[#This Row],[PD]],'CMP Patch'!I:I,"*Yes*")</f>
        <v>0</v>
      </c>
    </row>
    <row r="21" spans="1:23" ht="13.5" customHeight="1">
      <c r="A21" s="145" t="s">
        <v>90</v>
      </c>
      <c r="B21" s="20" t="s">
        <v>91</v>
      </c>
      <c r="C21" s="21">
        <f t="shared" si="0"/>
        <v>45886.333333333299</v>
      </c>
      <c r="D21" s="6" t="s">
        <v>26</v>
      </c>
      <c r="E21" s="7" t="s">
        <v>49</v>
      </c>
      <c r="F21" s="27"/>
      <c r="H21" s="30"/>
      <c r="I21" s="31"/>
      <c r="L21" s="45" t="s">
        <v>90</v>
      </c>
      <c r="M21" s="20" t="s">
        <v>91</v>
      </c>
      <c r="N21" s="46">
        <f>$N$20+(7/24)</f>
        <v>45886.333333333299</v>
      </c>
      <c r="O21" s="71">
        <f>patchslot1[[#This Row],[Date]]</f>
        <v>45886.333333333299</v>
      </c>
      <c r="P21" s="67">
        <f>$N21+(6/24)</f>
        <v>45886.583333333299</v>
      </c>
      <c r="Q21" s="68"/>
      <c r="R21" s="63" t="s">
        <v>92</v>
      </c>
      <c r="S21" s="1">
        <f>COUNTIFS('CMP Patch'!D:D,"&lt;&gt;exclude",'CMP Patch'!B:B,patchslot1[[#This Row],[PD]])</f>
        <v>50</v>
      </c>
      <c r="T21" s="1">
        <f>COUNTIFS('Cloud Patch'!D:D,"&lt;&gt;excluded",'Cloud Patch'!B:B,patchslot1[[#This Row],[PD]])</f>
        <v>5</v>
      </c>
      <c r="U21" s="1">
        <f>COUNTIFS('Infra Patch'!C:C,"&lt;&gt;exclude",'Infra Patch'!D:D,patchslot1[[#This Row],[PD]])</f>
        <v>6</v>
      </c>
      <c r="V21" s="91">
        <f>COUNTIFS('CMP Patch'!D:D,"&lt;&gt;exclude",'CMP Patch'!B:B,patchslot1[[#This Row],[PD]],'CMP Patch'!G:G,"Shutdown server before patch")</f>
        <v>0</v>
      </c>
      <c r="W21" s="89">
        <f>COUNTIFS('CMP Patch'!B:B,"&lt;&gt;exclude",'CMP Patch'!B:B,patchslot1[[#This Row],[PD]],'CMP Patch'!I:I,"*Yes*")</f>
        <v>0</v>
      </c>
    </row>
    <row r="22" spans="1:23" ht="13.5" customHeight="1">
      <c r="A22" s="145" t="s">
        <v>93</v>
      </c>
      <c r="B22" s="20" t="s">
        <v>94</v>
      </c>
      <c r="C22" s="21">
        <f t="shared" si="0"/>
        <v>45886.583333333299</v>
      </c>
      <c r="D22" s="6" t="s">
        <v>95</v>
      </c>
      <c r="E22" s="7" t="s">
        <v>49</v>
      </c>
      <c r="I22" s="31"/>
      <c r="L22" s="45" t="s">
        <v>93</v>
      </c>
      <c r="M22" s="20" t="s">
        <v>94</v>
      </c>
      <c r="N22" s="46">
        <f>$N$21+(6/24)</f>
        <v>45886.583333333299</v>
      </c>
      <c r="O22" s="71">
        <f>patchslot1[[#This Row],[Date]]</f>
        <v>45886.583333333299</v>
      </c>
      <c r="P22" s="67">
        <f>$N22+(4/24)</f>
        <v>45886.749999999964</v>
      </c>
      <c r="Q22" s="68"/>
      <c r="R22" s="63" t="s">
        <v>96</v>
      </c>
      <c r="S22" s="1">
        <f>COUNTIFS('CMP Patch'!D:D,"&lt;&gt;exclude",'CMP Patch'!B:B,patchslot1[[#This Row],[PD]])</f>
        <v>25</v>
      </c>
      <c r="T22" s="1">
        <f>COUNTIFS('Cloud Patch'!D:D,"&lt;&gt;excluded",'Cloud Patch'!B:B,patchslot1[[#This Row],[PD]])</f>
        <v>16</v>
      </c>
      <c r="U22" s="1">
        <f>COUNTIFS('Infra Patch'!C:C,"&lt;&gt;exclude",'Infra Patch'!D:D,patchslot1[[#This Row],[PD]])</f>
        <v>2</v>
      </c>
      <c r="V22" s="91">
        <f>COUNTIFS('CMP Patch'!D:D,"&lt;&gt;exclude",'CMP Patch'!B:B,patchslot1[[#This Row],[PD]],'CMP Patch'!G:G,"Shutdown server before patch")</f>
        <v>0</v>
      </c>
      <c r="W22" s="89">
        <f>COUNTIFS('CMP Patch'!B:B,"&lt;&gt;exclude",'CMP Patch'!B:B,patchslot1[[#This Row],[PD]],'CMP Patch'!I:I,"*Yes*")</f>
        <v>0</v>
      </c>
    </row>
    <row r="23" spans="1:23" ht="13.5" customHeight="1">
      <c r="A23" s="145" t="s">
        <v>97</v>
      </c>
      <c r="B23" s="20" t="s">
        <v>98</v>
      </c>
      <c r="C23" s="21">
        <f t="shared" si="0"/>
        <v>45887.333333333299</v>
      </c>
      <c r="D23" s="6" t="s">
        <v>26</v>
      </c>
      <c r="E23" s="7" t="s">
        <v>21</v>
      </c>
      <c r="I23" s="31"/>
      <c r="L23" s="45" t="s">
        <v>97</v>
      </c>
      <c r="M23" s="20" t="s">
        <v>98</v>
      </c>
      <c r="N23" s="46">
        <f>$N22+(18/24)</f>
        <v>45887.333333333299</v>
      </c>
      <c r="O23" s="71">
        <f>patchslot1[[#This Row],[Date]]</f>
        <v>45887.333333333299</v>
      </c>
      <c r="P23" s="67">
        <f>$N23+(6/24)</f>
        <v>45887.583333333299</v>
      </c>
      <c r="Q23" s="68"/>
      <c r="R23" s="63" t="s">
        <v>99</v>
      </c>
      <c r="S23" s="1">
        <f>COUNTIFS('CMP Patch'!D:D,"&lt;&gt;exclude",'CMP Patch'!B:B,patchslot1[[#This Row],[PD]])</f>
        <v>37</v>
      </c>
      <c r="T23" s="1">
        <f>COUNTIFS('Cloud Patch'!D:D,"&lt;&gt;excluded",'Cloud Patch'!B:B,patchslot1[[#This Row],[PD]])</f>
        <v>3</v>
      </c>
      <c r="U23" s="1">
        <f>COUNTIFS('Infra Patch'!C:C,"&lt;&gt;exclude",'Infra Patch'!D:D,patchslot1[[#This Row],[PD]])</f>
        <v>2</v>
      </c>
      <c r="V23" s="91">
        <f>COUNTIFS('CMP Patch'!D:D,"&lt;&gt;exclude",'CMP Patch'!B:B,patchslot1[[#This Row],[PD]],'CMP Patch'!G:G,"Shutdown server before patch")</f>
        <v>0</v>
      </c>
      <c r="W23" s="89">
        <f>COUNTIFS('CMP Patch'!B:B,"&lt;&gt;exclude",'CMP Patch'!B:B,patchslot1[[#This Row],[PD]],'CMP Patch'!I:I,"*Yes*")</f>
        <v>0</v>
      </c>
    </row>
    <row r="24" spans="1:23" ht="13.5" customHeight="1">
      <c r="A24" s="145" t="s">
        <v>100</v>
      </c>
      <c r="B24" s="20" t="s">
        <v>101</v>
      </c>
      <c r="C24" s="21">
        <f t="shared" si="0"/>
        <v>45887.833333333299</v>
      </c>
      <c r="D24" s="6" t="s">
        <v>20</v>
      </c>
      <c r="E24" s="7" t="s">
        <v>21</v>
      </c>
      <c r="I24" s="31"/>
      <c r="K24" s="22"/>
      <c r="L24" s="45" t="s">
        <v>100</v>
      </c>
      <c r="M24" s="20" t="s">
        <v>101</v>
      </c>
      <c r="N24" s="46">
        <f>$N23+(12/24)</f>
        <v>45887.833333333299</v>
      </c>
      <c r="O24" s="71">
        <f>patchslot1[[#This Row],[Date]]</f>
        <v>45887.833333333299</v>
      </c>
      <c r="P24" s="67">
        <f>$N24+(4/24)</f>
        <v>45887.999999999964</v>
      </c>
      <c r="Q24" s="68"/>
      <c r="R24" s="63" t="s">
        <v>102</v>
      </c>
      <c r="S24" s="1">
        <f>COUNTIFS('CMP Patch'!D:D,"&lt;&gt;exclude",'CMP Patch'!B:B,patchslot1[[#This Row],[PD]])</f>
        <v>141</v>
      </c>
      <c r="T24" s="1">
        <f>COUNTIFS('Cloud Patch'!D:D,"&lt;&gt;excluded",'Cloud Patch'!B:B,patchslot1[[#This Row],[PD]])</f>
        <v>136</v>
      </c>
      <c r="U24" s="1">
        <f>COUNTIFS('Infra Patch'!C:C,"&lt;&gt;exclude",'Infra Patch'!D:D,patchslot1[[#This Row],[PD]])</f>
        <v>0</v>
      </c>
      <c r="V24" s="91">
        <f>COUNTIFS('CMP Patch'!D:D,"&lt;&gt;exclude",'CMP Patch'!B:B,patchslot1[[#This Row],[PD]],'CMP Patch'!G:G,"Shutdown server before patch")</f>
        <v>0</v>
      </c>
      <c r="W24" s="89">
        <f>COUNTIFS('CMP Patch'!B:B,"&lt;&gt;exclude",'CMP Patch'!B:B,patchslot1[[#This Row],[PD]],'CMP Patch'!I:I,"*Yes*")</f>
        <v>0</v>
      </c>
    </row>
    <row r="25" spans="1:23" ht="13.5" customHeight="1">
      <c r="A25" s="145" t="s">
        <v>103</v>
      </c>
      <c r="B25" s="20" t="s">
        <v>104</v>
      </c>
      <c r="C25" s="21">
        <f t="shared" si="0"/>
        <v>45888.333333333299</v>
      </c>
      <c r="D25" s="6" t="s">
        <v>26</v>
      </c>
      <c r="E25" s="7" t="s">
        <v>27</v>
      </c>
      <c r="I25" s="31"/>
      <c r="L25" s="45" t="s">
        <v>103</v>
      </c>
      <c r="M25" s="20" t="s">
        <v>104</v>
      </c>
      <c r="N25" s="46">
        <f>$N$24+(12/24)</f>
        <v>45888.333333333299</v>
      </c>
      <c r="O25" s="71">
        <f>patchslot1[[#This Row],[Date]]</f>
        <v>45888.333333333299</v>
      </c>
      <c r="P25" s="67">
        <f>$N25+(6/24)</f>
        <v>45888.583333333299</v>
      </c>
      <c r="Q25" s="68"/>
      <c r="R25" s="63" t="s">
        <v>105</v>
      </c>
      <c r="S25" s="1">
        <f>COUNTIFS('CMP Patch'!D:D,"&lt;&gt;exclude",'CMP Patch'!B:B,patchslot1[[#This Row],[PD]])</f>
        <v>17</v>
      </c>
      <c r="T25" s="1">
        <f>COUNTIFS('Cloud Patch'!D:D,"&lt;&gt;excluded",'Cloud Patch'!B:B,patchslot1[[#This Row],[PD]])</f>
        <v>1</v>
      </c>
      <c r="U25" s="1">
        <f>COUNTIFS('Infra Patch'!C:C,"&lt;&gt;exclude",'Infra Patch'!D:D,patchslot1[[#This Row],[PD]])</f>
        <v>0</v>
      </c>
      <c r="V25" s="91">
        <f>COUNTIFS('CMP Patch'!D:D,"&lt;&gt;exclude",'CMP Patch'!B:B,patchslot1[[#This Row],[PD]],'CMP Patch'!G:G,"Shutdown server before patch")</f>
        <v>0</v>
      </c>
      <c r="W25" s="89">
        <f>COUNTIFS('CMP Patch'!B:B,"&lt;&gt;exclude",'CMP Patch'!B:B,patchslot1[[#This Row],[PD]],'CMP Patch'!I:I,"*Yes*")</f>
        <v>0</v>
      </c>
    </row>
    <row r="26" spans="1:23" ht="13.5" customHeight="1">
      <c r="A26" s="145" t="s">
        <v>106</v>
      </c>
      <c r="B26" s="20" t="s">
        <v>107</v>
      </c>
      <c r="C26" s="21">
        <f t="shared" ref="C26:C36" si="1">N26</f>
        <v>45888.833333333299</v>
      </c>
      <c r="D26" s="6" t="s">
        <v>20</v>
      </c>
      <c r="E26" s="7" t="s">
        <v>27</v>
      </c>
      <c r="I26" s="31"/>
      <c r="K26" s="22"/>
      <c r="L26" s="45" t="s">
        <v>106</v>
      </c>
      <c r="M26" s="20" t="s">
        <v>107</v>
      </c>
      <c r="N26" s="46">
        <f>$N$25+(12/24)</f>
        <v>45888.833333333299</v>
      </c>
      <c r="O26" s="71">
        <f>patchslot1[[#This Row],[Date]]</f>
        <v>45888.833333333299</v>
      </c>
      <c r="P26" s="67">
        <f>$N26+(4/24)</f>
        <v>45888.999999999964</v>
      </c>
      <c r="Q26" s="68"/>
      <c r="R26" s="63" t="s">
        <v>108</v>
      </c>
      <c r="S26" s="1">
        <f>COUNTIFS('CMP Patch'!D:D,"&lt;&gt;exclude",'CMP Patch'!B:B,patchslot1[[#This Row],[PD]])</f>
        <v>47</v>
      </c>
      <c r="T26" s="1">
        <f>COUNTIFS('Cloud Patch'!D:D,"&lt;&gt;excluded",'Cloud Patch'!B:B,patchslot1[[#This Row],[PD]])</f>
        <v>9</v>
      </c>
      <c r="U26" s="1">
        <f>COUNTIFS('Infra Patch'!C:C,"&lt;&gt;exclude",'Infra Patch'!D:D,patchslot1[[#This Row],[PD]])</f>
        <v>0</v>
      </c>
      <c r="V26" s="91">
        <f>COUNTIFS('CMP Patch'!D:D,"&lt;&gt;exclude",'CMP Patch'!B:B,patchslot1[[#This Row],[PD]],'CMP Patch'!G:G,"Shutdown server before patch")</f>
        <v>0</v>
      </c>
      <c r="W26" s="89">
        <f>COUNTIFS('CMP Patch'!B:B,"&lt;&gt;exclude",'CMP Patch'!B:B,patchslot1[[#This Row],[PD]],'CMP Patch'!I:I,"*Yes*")</f>
        <v>0</v>
      </c>
    </row>
    <row r="27" spans="1:23" ht="13.5" customHeight="1">
      <c r="A27" s="145" t="s">
        <v>109</v>
      </c>
      <c r="B27" s="20" t="s">
        <v>110</v>
      </c>
      <c r="C27" s="21">
        <f t="shared" si="1"/>
        <v>45889.833333333299</v>
      </c>
      <c r="D27" s="6" t="s">
        <v>20</v>
      </c>
      <c r="E27" s="7" t="s">
        <v>31</v>
      </c>
      <c r="I27" s="31"/>
      <c r="L27" s="45" t="s">
        <v>109</v>
      </c>
      <c r="M27" s="20" t="s">
        <v>110</v>
      </c>
      <c r="N27" s="46">
        <f>$N$26+(24/24)</f>
        <v>45889.833333333299</v>
      </c>
      <c r="O27" s="71">
        <f>patchslot1[[#This Row],[Date]]</f>
        <v>45889.833333333299</v>
      </c>
      <c r="P27" s="67">
        <f>$N27+(4/24)</f>
        <v>45889.999999999964</v>
      </c>
      <c r="Q27" s="68"/>
      <c r="R27" s="63" t="s">
        <v>111</v>
      </c>
      <c r="S27" s="1">
        <f>COUNTIFS('CMP Patch'!D:D,"&lt;&gt;exclude",'CMP Patch'!B:B,patchslot1[[#This Row],[PD]])</f>
        <v>31</v>
      </c>
      <c r="T27" s="1">
        <f>COUNTIFS('Cloud Patch'!D:D,"&lt;&gt;excluded",'Cloud Patch'!B:B,patchslot1[[#This Row],[PD]])</f>
        <v>29</v>
      </c>
      <c r="U27" s="1">
        <f>COUNTIFS('Infra Patch'!C:C,"&lt;&gt;exclude",'Infra Patch'!D:D,patchslot1[[#This Row],[PD]])</f>
        <v>0</v>
      </c>
      <c r="V27" s="91">
        <f>COUNTIFS('CMP Patch'!D:D,"&lt;&gt;exclude",'CMP Patch'!B:B,patchslot1[[#This Row],[PD]],'CMP Patch'!G:G,"Shutdown server before patch")</f>
        <v>0</v>
      </c>
      <c r="W27" s="89">
        <f>COUNTIFS('CMP Patch'!B:B,"&lt;&gt;exclude",'CMP Patch'!B:B,patchslot1[[#This Row],[PD]],'CMP Patch'!I:I,"*Yes*")</f>
        <v>0</v>
      </c>
    </row>
    <row r="28" spans="1:23" ht="13.5" customHeight="1">
      <c r="A28" s="145" t="s">
        <v>112</v>
      </c>
      <c r="B28" s="20" t="s">
        <v>113</v>
      </c>
      <c r="C28" s="21">
        <f t="shared" si="1"/>
        <v>45890.333333333299</v>
      </c>
      <c r="D28" s="6" t="s">
        <v>26</v>
      </c>
      <c r="E28" s="7" t="s">
        <v>36</v>
      </c>
      <c r="I28" s="31"/>
      <c r="L28" s="45" t="s">
        <v>112</v>
      </c>
      <c r="M28" s="20" t="s">
        <v>113</v>
      </c>
      <c r="N28" s="46">
        <f>$N$27+(12/24)</f>
        <v>45890.333333333299</v>
      </c>
      <c r="O28" s="71">
        <f>patchslot1[[#This Row],[Date]]</f>
        <v>45890.333333333299</v>
      </c>
      <c r="P28" s="67">
        <f>$N28+(6/24)</f>
        <v>45890.583333333299</v>
      </c>
      <c r="Q28" s="68"/>
      <c r="R28" s="63" t="s">
        <v>114</v>
      </c>
      <c r="S28" s="1">
        <f>COUNTIFS('CMP Patch'!D:D,"&lt;&gt;exclude",'CMP Patch'!B:B,patchslot1[[#This Row],[PD]])</f>
        <v>11</v>
      </c>
      <c r="T28" s="1">
        <f>COUNTIFS('Cloud Patch'!D:D,"&lt;&gt;excluded",'Cloud Patch'!B:B,patchslot1[[#This Row],[PD]])</f>
        <v>0</v>
      </c>
      <c r="U28" s="1">
        <f>COUNTIFS('Infra Patch'!C:C,"&lt;&gt;exclude",'Infra Patch'!D:D,patchslot1[[#This Row],[PD]])</f>
        <v>0</v>
      </c>
      <c r="V28" s="91">
        <f>COUNTIFS('CMP Patch'!D:D,"&lt;&gt;exclude",'CMP Patch'!B:B,patchslot1[[#This Row],[PD]],'CMP Patch'!G:G,"Shutdown server before patch")</f>
        <v>0</v>
      </c>
      <c r="W28" s="89">
        <f>COUNTIFS('CMP Patch'!B:B,"&lt;&gt;exclude",'CMP Patch'!B:B,patchslot1[[#This Row],[PD]],'CMP Patch'!I:I,"*Yes*")</f>
        <v>0</v>
      </c>
    </row>
    <row r="29" spans="1:23" ht="13.5" customHeight="1">
      <c r="A29" s="145" t="s">
        <v>115</v>
      </c>
      <c r="B29" s="20" t="s">
        <v>116</v>
      </c>
      <c r="C29" s="21">
        <f>N29</f>
        <v>45890.833333333299</v>
      </c>
      <c r="D29" s="6" t="s">
        <v>20</v>
      </c>
      <c r="E29" s="7" t="s">
        <v>36</v>
      </c>
      <c r="I29" s="31"/>
      <c r="K29" s="22"/>
      <c r="L29" s="45" t="s">
        <v>115</v>
      </c>
      <c r="M29" s="20" t="s">
        <v>116</v>
      </c>
      <c r="N29" s="46">
        <f>$N$28+(12/24)</f>
        <v>45890.833333333299</v>
      </c>
      <c r="O29" s="71">
        <f>patchslot1[[#This Row],[Date]]</f>
        <v>45890.833333333299</v>
      </c>
      <c r="P29" s="67">
        <f t="shared" ref="P29:P35" si="2">$N29+(4/24)</f>
        <v>45890.999999999964</v>
      </c>
      <c r="Q29" s="68"/>
      <c r="R29" s="63" t="s">
        <v>117</v>
      </c>
      <c r="S29" s="1">
        <f>COUNTIFS('CMP Patch'!D:D,"&lt;&gt;exclude",'CMP Patch'!B:B,patchslot1[[#This Row],[PD]])</f>
        <v>24</v>
      </c>
      <c r="T29" s="1">
        <f>COUNTIFS('Cloud Patch'!D:D,"&lt;&gt;excluded",'Cloud Patch'!B:B,patchslot1[[#This Row],[PD]])</f>
        <v>5</v>
      </c>
      <c r="U29" s="1">
        <f>COUNTIFS('Infra Patch'!C:C,"&lt;&gt;exclude",'Infra Patch'!D:D,patchslot1[[#This Row],[PD]])</f>
        <v>0</v>
      </c>
      <c r="V29" s="91">
        <f>COUNTIFS('CMP Patch'!D:D,"&lt;&gt;exclude",'CMP Patch'!B:B,patchslot1[[#This Row],[PD]],'CMP Patch'!G:G,"Shutdown server before patch")</f>
        <v>0</v>
      </c>
      <c r="W29" s="89">
        <f>COUNTIFS('CMP Patch'!B:B,"&lt;&gt;exclude",'CMP Patch'!B:B,patchslot1[[#This Row],[PD]],'CMP Patch'!I:I,"*Yes*")</f>
        <v>0</v>
      </c>
    </row>
    <row r="30" spans="1:23" ht="13.5" customHeight="1">
      <c r="A30" s="145" t="s">
        <v>118</v>
      </c>
      <c r="B30" s="20" t="s">
        <v>119</v>
      </c>
      <c r="C30" s="21">
        <f t="shared" si="1"/>
        <v>45891.833333333299</v>
      </c>
      <c r="D30" s="6" t="s">
        <v>20</v>
      </c>
      <c r="E30" s="7" t="s">
        <v>41</v>
      </c>
      <c r="I30" s="31"/>
      <c r="L30" s="45" t="s">
        <v>118</v>
      </c>
      <c r="M30" s="20" t="s">
        <v>119</v>
      </c>
      <c r="N30" s="46">
        <f>$N$29+(24/24)</f>
        <v>45891.833333333299</v>
      </c>
      <c r="O30" s="71">
        <f>patchslot1[[#This Row],[Date]]</f>
        <v>45891.833333333299</v>
      </c>
      <c r="P30" s="67">
        <f t="shared" si="2"/>
        <v>45891.999999999964</v>
      </c>
      <c r="Q30" s="68"/>
      <c r="R30" s="63" t="s">
        <v>120</v>
      </c>
      <c r="S30" s="1">
        <f>COUNTIFS('CMP Patch'!D:D,"&lt;&gt;exclude",'CMP Patch'!B:B,patchslot1[[#This Row],[PD]])</f>
        <v>26</v>
      </c>
      <c r="T30" s="1">
        <f>COUNTIFS('Cloud Patch'!D:D,"&lt;&gt;excluded",'Cloud Patch'!B:B,patchslot1[[#This Row],[PD]])</f>
        <v>5</v>
      </c>
      <c r="U30" s="1">
        <f>COUNTIFS('Infra Patch'!C:C,"&lt;&gt;exclude",'Infra Patch'!D:D,patchslot1[[#This Row],[PD]])</f>
        <v>0</v>
      </c>
      <c r="V30" s="91">
        <f>COUNTIFS('CMP Patch'!D:D,"&lt;&gt;exclude",'CMP Patch'!B:B,patchslot1[[#This Row],[PD]],'CMP Patch'!G:G,"Shutdown server before patch")</f>
        <v>0</v>
      </c>
      <c r="W30" s="89">
        <f>COUNTIFS('CMP Patch'!B:B,"&lt;&gt;exclude",'CMP Patch'!B:B,patchslot1[[#This Row],[PD]],'CMP Patch'!I:I,"*Yes*")</f>
        <v>0</v>
      </c>
    </row>
    <row r="31" spans="1:23" ht="13.5" customHeight="1">
      <c r="A31" s="145" t="s">
        <v>121</v>
      </c>
      <c r="B31" s="20" t="s">
        <v>122</v>
      </c>
      <c r="C31" s="21">
        <f t="shared" si="1"/>
        <v>45892.166666666635</v>
      </c>
      <c r="D31" s="6" t="s">
        <v>78</v>
      </c>
      <c r="E31" s="7" t="s">
        <v>45</v>
      </c>
      <c r="I31" s="31"/>
      <c r="L31" s="45" t="s">
        <v>121</v>
      </c>
      <c r="M31" s="20" t="s">
        <v>122</v>
      </c>
      <c r="N31" s="46">
        <f>$N$30+(8/24)</f>
        <v>45892.166666666635</v>
      </c>
      <c r="O31" s="71">
        <f>patchslot1[[#This Row],[Date]]</f>
        <v>45892.166666666635</v>
      </c>
      <c r="P31" s="67">
        <f t="shared" si="2"/>
        <v>45892.333333333299</v>
      </c>
      <c r="Q31" s="68"/>
      <c r="R31" s="63" t="s">
        <v>123</v>
      </c>
      <c r="S31" s="1">
        <f>COUNTIFS('CMP Patch'!D:D,"&lt;&gt;exclude",'CMP Patch'!B:B,patchslot1[[#This Row],[PD]])</f>
        <v>46</v>
      </c>
      <c r="T31" s="1">
        <f>COUNTIFS('Cloud Patch'!D:D,"&lt;&gt;excluded",'Cloud Patch'!B:B,patchslot1[[#This Row],[PD]])</f>
        <v>16</v>
      </c>
      <c r="U31" s="1">
        <f>COUNTIFS('Infra Patch'!C:C,"&lt;&gt;exclude",'Infra Patch'!D:D,patchslot1[[#This Row],[PD]])</f>
        <v>0</v>
      </c>
      <c r="V31" s="91">
        <f>COUNTIFS('CMP Patch'!D:D,"&lt;&gt;exclude",'CMP Patch'!B:B,patchslot1[[#This Row],[PD]],'CMP Patch'!G:G,"Shutdown server before patch")</f>
        <v>0</v>
      </c>
      <c r="W31" s="89">
        <f>COUNTIFS('CMP Patch'!B:B,"&lt;&gt;exclude",'CMP Patch'!B:B,patchslot1[[#This Row],[PD]],'CMP Patch'!I:I,"*Yes*")</f>
        <v>0</v>
      </c>
    </row>
    <row r="32" spans="1:23" ht="13.5" customHeight="1">
      <c r="A32" s="145" t="s">
        <v>124</v>
      </c>
      <c r="B32" s="20" t="s">
        <v>125</v>
      </c>
      <c r="C32" s="21">
        <f t="shared" si="1"/>
        <v>45892.666666666635</v>
      </c>
      <c r="D32" s="6" t="s">
        <v>82</v>
      </c>
      <c r="E32" s="7" t="s">
        <v>45</v>
      </c>
      <c r="I32" s="31"/>
      <c r="L32" s="45" t="s">
        <v>124</v>
      </c>
      <c r="M32" s="20" t="s">
        <v>125</v>
      </c>
      <c r="N32" s="46">
        <f>$N$31+(12/24)</f>
        <v>45892.666666666635</v>
      </c>
      <c r="O32" s="71">
        <f>patchslot1[[#This Row],[Date]]</f>
        <v>45892.666666666635</v>
      </c>
      <c r="P32" s="67">
        <f t="shared" si="2"/>
        <v>45892.833333333299</v>
      </c>
      <c r="Q32" s="68"/>
      <c r="R32" s="63" t="s">
        <v>126</v>
      </c>
      <c r="S32" s="1">
        <f>COUNTIFS('CMP Patch'!D:D,"&lt;&gt;exclude",'CMP Patch'!B:B,patchslot1[[#This Row],[PD]])</f>
        <v>47</v>
      </c>
      <c r="T32" s="1">
        <f>COUNTIFS('Cloud Patch'!D:D,"&lt;&gt;excluded",'Cloud Patch'!B:B,patchslot1[[#This Row],[PD]])</f>
        <v>7</v>
      </c>
      <c r="U32" s="1">
        <f>COUNTIFS('Infra Patch'!C:C,"&lt;&gt;exclude",'Infra Patch'!D:D,patchslot1[[#This Row],[PD]])</f>
        <v>1</v>
      </c>
      <c r="V32" s="91">
        <f>COUNTIFS('CMP Patch'!D:D,"&lt;&gt;exclude",'CMP Patch'!B:B,patchslot1[[#This Row],[PD]],'CMP Patch'!G:G,"Shutdown server before patch")</f>
        <v>0</v>
      </c>
      <c r="W32" s="89">
        <f>COUNTIFS('CMP Patch'!B:B,"&lt;&gt;exclude",'CMP Patch'!B:B,patchslot1[[#This Row],[PD]],'CMP Patch'!I:I,"*Yes*")</f>
        <v>0</v>
      </c>
    </row>
    <row r="33" spans="1:23" ht="13.5" customHeight="1">
      <c r="A33" s="145" t="s">
        <v>127</v>
      </c>
      <c r="B33" s="20" t="s">
        <v>128</v>
      </c>
      <c r="C33" s="21">
        <f t="shared" si="1"/>
        <v>45892.833333333299</v>
      </c>
      <c r="D33" s="6" t="s">
        <v>20</v>
      </c>
      <c r="E33" s="7" t="s">
        <v>45</v>
      </c>
      <c r="L33" s="45" t="s">
        <v>127</v>
      </c>
      <c r="M33" s="20" t="s">
        <v>128</v>
      </c>
      <c r="N33" s="46">
        <f>$N$32+(4/24)</f>
        <v>45892.833333333299</v>
      </c>
      <c r="O33" s="71">
        <f>patchslot1[[#This Row],[Date]]</f>
        <v>45892.833333333299</v>
      </c>
      <c r="P33" s="67">
        <f t="shared" si="2"/>
        <v>45892.999999999964</v>
      </c>
      <c r="Q33" s="68"/>
      <c r="R33" s="63" t="s">
        <v>129</v>
      </c>
      <c r="S33" s="1">
        <f>COUNTIFS('CMP Patch'!D:D,"&lt;&gt;exclude",'CMP Patch'!B:B,patchslot1[[#This Row],[PD]])</f>
        <v>58</v>
      </c>
      <c r="T33" s="1">
        <f>COUNTIFS('Cloud Patch'!D:D,"&lt;&gt;excluded",'Cloud Patch'!B:B,patchslot1[[#This Row],[PD]])</f>
        <v>6</v>
      </c>
      <c r="U33" s="1">
        <f>COUNTIFS('Infra Patch'!C:C,"&lt;&gt;exclude",'Infra Patch'!D:D,patchslot1[[#This Row],[PD]])</f>
        <v>0</v>
      </c>
      <c r="V33" s="91">
        <f>COUNTIFS('CMP Patch'!D:D,"&lt;&gt;exclude",'CMP Patch'!B:B,patchslot1[[#This Row],[PD]],'CMP Patch'!G:G,"Shutdown server before patch")</f>
        <v>0</v>
      </c>
      <c r="W33" s="89">
        <f>COUNTIFS('CMP Patch'!B:B,"&lt;&gt;exclude",'CMP Patch'!B:B,patchslot1[[#This Row],[PD]],'CMP Patch'!I:I,"*Yes*")</f>
        <v>0</v>
      </c>
    </row>
    <row r="34" spans="1:23" ht="13.5" customHeight="1">
      <c r="A34" s="145" t="s">
        <v>130</v>
      </c>
      <c r="B34" s="20" t="s">
        <v>131</v>
      </c>
      <c r="C34" s="21">
        <f t="shared" si="1"/>
        <v>45893.666666666635</v>
      </c>
      <c r="D34" s="6" t="s">
        <v>82</v>
      </c>
      <c r="E34" s="7" t="s">
        <v>49</v>
      </c>
      <c r="L34" s="45" t="s">
        <v>130</v>
      </c>
      <c r="M34" s="20" t="s">
        <v>131</v>
      </c>
      <c r="N34" s="46">
        <f>$N$33+(20/24)</f>
        <v>45893.666666666635</v>
      </c>
      <c r="O34" s="71">
        <f>patchslot1[[#This Row],[Date]]</f>
        <v>45893.666666666635</v>
      </c>
      <c r="P34" s="67">
        <f t="shared" si="2"/>
        <v>45893.833333333299</v>
      </c>
      <c r="Q34" s="68"/>
      <c r="R34" s="63" t="s">
        <v>132</v>
      </c>
      <c r="S34" s="1">
        <f>COUNTIFS('CMP Patch'!D:D,"&lt;&gt;exclude",'CMP Patch'!B:B,patchslot1[[#This Row],[PD]])</f>
        <v>36</v>
      </c>
      <c r="T34" s="1">
        <f>COUNTIFS('Cloud Patch'!D:D,"&lt;&gt;excluded",'Cloud Patch'!B:B,patchslot1[[#This Row],[PD]])</f>
        <v>19</v>
      </c>
      <c r="U34" s="1">
        <f>COUNTIFS('Infra Patch'!C:C,"&lt;&gt;exclude",'Infra Patch'!D:D,patchslot1[[#This Row],[PD]])</f>
        <v>0</v>
      </c>
      <c r="V34" s="91">
        <f>COUNTIFS('CMP Patch'!D:D,"&lt;&gt;exclude",'CMP Patch'!B:B,patchslot1[[#This Row],[PD]],'CMP Patch'!G:G,"Shutdown server before patch")</f>
        <v>0</v>
      </c>
      <c r="W34" s="89">
        <f>COUNTIFS('CMP Patch'!B:B,"&lt;&gt;exclude",'CMP Patch'!B:B,patchslot1[[#This Row],[PD]],'CMP Patch'!I:I,"*Yes*")</f>
        <v>0</v>
      </c>
    </row>
    <row r="35" spans="1:23" ht="13.5" customHeight="1">
      <c r="A35" s="145" t="s">
        <v>133</v>
      </c>
      <c r="B35" s="20" t="s">
        <v>134</v>
      </c>
      <c r="C35" s="21">
        <f t="shared" si="1"/>
        <v>45893.833333333299</v>
      </c>
      <c r="D35" s="6" t="s">
        <v>20</v>
      </c>
      <c r="E35" s="7" t="s">
        <v>49</v>
      </c>
      <c r="L35" s="45" t="s">
        <v>133</v>
      </c>
      <c r="M35" s="20" t="s">
        <v>134</v>
      </c>
      <c r="N35" s="46">
        <f>$N$34+(4/24)</f>
        <v>45893.833333333299</v>
      </c>
      <c r="O35" s="71">
        <f>patchslot1[[#This Row],[Date]]</f>
        <v>45893.833333333299</v>
      </c>
      <c r="P35" s="67">
        <f t="shared" si="2"/>
        <v>45893.999999999964</v>
      </c>
      <c r="Q35" s="68"/>
      <c r="R35" s="63" t="s">
        <v>135</v>
      </c>
      <c r="S35" s="1">
        <f>COUNTIFS('CMP Patch'!D:D,"&lt;&gt;exclude",'CMP Patch'!B:B,patchslot1[[#This Row],[PD]])</f>
        <v>33</v>
      </c>
      <c r="T35" s="1">
        <f>COUNTIFS('Cloud Patch'!D:D,"&lt;&gt;excluded",'Cloud Patch'!B:B,patchslot1[[#This Row],[PD]])</f>
        <v>0</v>
      </c>
      <c r="U35" s="1">
        <f>COUNTIFS('Infra Patch'!C:C,"&lt;&gt;exclude",'Infra Patch'!D:D,patchslot1[[#This Row],[PD]])</f>
        <v>1</v>
      </c>
      <c r="V35" s="91">
        <f>COUNTIFS('CMP Patch'!D:D,"&lt;&gt;exclude",'CMP Patch'!B:B,patchslot1[[#This Row],[PD]],'CMP Patch'!G:G,"Shutdown server before patch")</f>
        <v>0</v>
      </c>
      <c r="W35" s="89">
        <f>COUNTIFS('CMP Patch'!B:B,"&lt;&gt;exclude",'CMP Patch'!B:B,patchslot1[[#This Row],[PD]],'CMP Patch'!I:I,"*Yes*")</f>
        <v>0</v>
      </c>
    </row>
    <row r="36" spans="1:23" ht="13.5" customHeight="1">
      <c r="A36" s="153" t="s">
        <v>136</v>
      </c>
      <c r="B36" s="154"/>
      <c r="C36" s="21">
        <f t="shared" si="1"/>
        <v>45867.416666666635</v>
      </c>
      <c r="D36" s="6" t="s">
        <v>20</v>
      </c>
      <c r="E36" s="7"/>
      <c r="K36" s="327" t="s">
        <v>137</v>
      </c>
      <c r="L36" s="76" t="s">
        <v>136</v>
      </c>
      <c r="M36" s="77"/>
      <c r="N36" s="78">
        <f>$N$2-(154/24)</f>
        <v>45867.416666666635</v>
      </c>
      <c r="O36" s="79">
        <f>patchslot1[[#This Row],[Date]]</f>
        <v>45867.416666666635</v>
      </c>
      <c r="P36" s="80">
        <f>$N36+(2/24)</f>
        <v>45867.499999999971</v>
      </c>
      <c r="Q36" s="81"/>
      <c r="R36" s="82" t="s">
        <v>136</v>
      </c>
      <c r="S36" s="83"/>
      <c r="T36" s="83">
        <f>COUNTIFS('Cloud Patch'!D:D,"&lt;&gt;excluded",'Cloud Patch'!B:B,patchslot1[[#This Row],[PD]])</f>
        <v>0</v>
      </c>
      <c r="U36" s="83">
        <f>COUNTIFS('Infra Patch'!C:C,"&lt;&gt;exclude",'Infra Patch'!D:D,patchslot1[[#This Row],[PD]])</f>
        <v>3</v>
      </c>
      <c r="V36" s="90">
        <f>COUNTIFS('CMP Patch'!D:D,"&lt;&gt;exclude",'CMP Patch'!B:B,patchslot1[[#This Row],[PD]],'CMP Patch'!G:G,"Shutdown server before patch")</f>
        <v>0</v>
      </c>
      <c r="W36" s="89">
        <f>COUNTIFS('CMP Patch'!B:B,"&lt;&gt;exclude",'CMP Patch'!B:B,patchslot1[[#This Row],[PD]],'CMP Patch'!I:I,"*Yes*")</f>
        <v>0</v>
      </c>
    </row>
    <row r="37" spans="1:23" ht="13.5" customHeight="1">
      <c r="A37" s="8" t="b">
        <v>1</v>
      </c>
      <c r="B37" s="9"/>
      <c r="C37" s="8" t="s">
        <v>138</v>
      </c>
      <c r="D37" s="8" t="s">
        <v>138</v>
      </c>
      <c r="E37" s="8" t="s">
        <v>138</v>
      </c>
      <c r="K37" s="327"/>
      <c r="L37" s="76" t="s">
        <v>139</v>
      </c>
      <c r="M37" s="77"/>
      <c r="N37" s="78">
        <f>$N$2-(152/24)</f>
        <v>45867.499999999964</v>
      </c>
      <c r="O37" s="79">
        <f>patchslot1[[#This Row],[Date]]</f>
        <v>45867.499999999964</v>
      </c>
      <c r="P37" s="80">
        <f>$N37+(2/24)</f>
        <v>45867.583333333299</v>
      </c>
      <c r="Q37" s="81"/>
      <c r="R37" s="82" t="s">
        <v>139</v>
      </c>
      <c r="S37" s="83"/>
      <c r="T37" s="83">
        <f>COUNTIFS('Cloud Patch'!D:D,"&lt;&gt;excluded",'Cloud Patch'!B:B,patchslot1[[#This Row],[PD]])</f>
        <v>0</v>
      </c>
      <c r="U37" s="83">
        <f>COUNTIFS('Infra Patch'!C:C,"&lt;&gt;exclude",'Infra Patch'!D:D,patchslot1[[#This Row],[PD]])</f>
        <v>0</v>
      </c>
      <c r="V37" s="90">
        <f>COUNTIFS('CMP Patch'!D:D,"&lt;&gt;exclude",'CMP Patch'!B:B,patchslot1[[#This Row],[PD]],'CMP Patch'!G:G,"Shutdown server before patch")</f>
        <v>0</v>
      </c>
      <c r="W37" s="89">
        <f>COUNTIFS('CMP Patch'!B:B,"&lt;&gt;exclude",'CMP Patch'!B:B,patchslot1[[#This Row],[PD]],'CMP Patch'!I:I,"*Yes*")</f>
        <v>0</v>
      </c>
    </row>
    <row r="38" spans="1:23" ht="13.5" customHeight="1">
      <c r="A38" s="8" t="s">
        <v>140</v>
      </c>
      <c r="B38" s="9"/>
      <c r="C38" s="10" t="s">
        <v>140</v>
      </c>
      <c r="D38" s="11" t="s">
        <v>140</v>
      </c>
      <c r="E38" s="12" t="s">
        <v>140</v>
      </c>
      <c r="L38" s="45" t="b">
        <v>1</v>
      </c>
      <c r="M38" s="108" t="s">
        <v>141</v>
      </c>
      <c r="N38" s="122" t="s">
        <v>141</v>
      </c>
      <c r="O38" s="65" t="s">
        <v>141</v>
      </c>
      <c r="P38" s="66" t="s">
        <v>141</v>
      </c>
      <c r="Q38" s="107"/>
      <c r="R38" s="63"/>
      <c r="S38" s="1">
        <f>COUNTIFS('CMP Patch'!D:D,"&lt;&gt;exclude",'CMP Patch'!B:B,patchslot1[[#This Row],[PD]])</f>
        <v>0</v>
      </c>
      <c r="T38" s="1">
        <f>COUNTIFS('Cloud Patch'!D:D,"&lt;&gt;excluded",'Cloud Patch'!B:B,patchslot1[[#This Row],[PD]])</f>
        <v>0</v>
      </c>
      <c r="U38" s="1">
        <f>COUNTIFS('Infra Patch'!C:C,"&lt;&gt;exclude",'Infra Patch'!D:D,patchslot1[[#This Row],[PD]])</f>
        <v>0</v>
      </c>
      <c r="V38" s="90">
        <f>COUNTIFS('CMP Patch'!D:D,"&lt;&gt;exclude",'CMP Patch'!B:B,patchslot1[[#This Row],[PD]],'CMP Patch'!G:G,"Shutdown server before patch")</f>
        <v>0</v>
      </c>
      <c r="W38" s="89">
        <f>COUNTIFS('CMP Patch'!B:B,"&lt;&gt;exclude",'CMP Patch'!B:B,patchslot1[[#This Row],[PD]],'CMP Patch'!I:I,"*Yes*")</f>
        <v>0</v>
      </c>
    </row>
    <row r="39" spans="1:23" ht="13.5" customHeight="1">
      <c r="A39" s="13" t="s">
        <v>142</v>
      </c>
      <c r="B39" s="14"/>
      <c r="C39" s="15" t="s">
        <v>142</v>
      </c>
      <c r="D39" s="16" t="s">
        <v>142</v>
      </c>
      <c r="E39" s="12" t="s">
        <v>4</v>
      </c>
      <c r="O39" s="61"/>
      <c r="P39" s="61"/>
    </row>
    <row r="40" spans="1:23" ht="13.5" customHeight="1">
      <c r="A40" s="25"/>
      <c r="B40" s="17"/>
      <c r="C40" s="25"/>
      <c r="D40" s="25"/>
      <c r="E40" s="18"/>
      <c r="O40" s="61"/>
      <c r="P40" s="61"/>
    </row>
    <row r="41" spans="1:23" ht="13.5" customHeight="1">
      <c r="A41" s="324" t="s">
        <v>143</v>
      </c>
      <c r="B41" s="325"/>
      <c r="C41" s="325"/>
      <c r="D41" s="325"/>
      <c r="E41" s="326"/>
      <c r="O41" s="61"/>
      <c r="P41" s="61"/>
    </row>
    <row r="42" spans="1:23" ht="13.5" customHeight="1">
      <c r="A42" s="324"/>
      <c r="B42" s="325"/>
      <c r="C42" s="325"/>
      <c r="D42" s="325"/>
      <c r="E42" s="326"/>
      <c r="O42" s="61"/>
      <c r="P42" s="61"/>
    </row>
    <row r="43" spans="1:23" ht="13.5" customHeight="1">
      <c r="A43" s="324" t="str" cm="1">
        <f t="array" aca="1" ref="A43" ca="1">INDEX($L$2:$L$37,MATCH(MIN(ABS($N$2:$N37-NOW())),ABS($N$2:$N$37-NOW()),0))</f>
        <v>PD09|LIN|EU|2Tu|08:00 – 14:00 CET</v>
      </c>
      <c r="B43" s="325"/>
      <c r="C43" s="325"/>
      <c r="D43" s="325"/>
      <c r="E43" s="326"/>
      <c r="O43" s="61"/>
      <c r="P43" s="61"/>
    </row>
    <row r="44" spans="1:23" ht="13.5" customHeight="1">
      <c r="A44" s="324"/>
      <c r="B44" s="325"/>
      <c r="C44" s="325"/>
      <c r="D44" s="325"/>
      <c r="E44" s="326"/>
      <c r="O44" s="61"/>
      <c r="P44" s="61"/>
    </row>
    <row r="45" spans="1:23" ht="13.5" customHeight="1">
      <c r="A45" s="25" t="s">
        <v>144</v>
      </c>
      <c r="B45" s="324" t="e">
        <f ca="1">$A$43&amp;": "&amp;IF(VLOOKUP($A$43,R:U,2,FALSE)=0,"no CMP","CMP")&amp; ", "&amp;IF(VLOOKUP($A$43,R:U,3,FALSE)&lt;=0,"no AZURE","AZURE")&amp; ", "&amp;IF(VLOOKUP($A$43,R:U,4,FALSE)&lt;=0,"no INFRA","INFRA")</f>
        <v>#N/A</v>
      </c>
      <c r="C45" s="325"/>
      <c r="D45" s="325"/>
      <c r="E45" s="325"/>
      <c r="O45" s="61"/>
      <c r="P45" s="61"/>
    </row>
  </sheetData>
  <mergeCells count="4">
    <mergeCell ref="A43:E44"/>
    <mergeCell ref="A41:E42"/>
    <mergeCell ref="B45:E45"/>
    <mergeCell ref="K36:K37"/>
  </mergeCells>
  <conditionalFormatting sqref="R1:R38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38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V35">
    <cfRule type="cellIs" dxfId="425" priority="24" operator="greaterThan">
      <formula>70</formula>
    </cfRule>
  </conditionalFormatting>
  <conditionalFormatting sqref="T2:T35">
    <cfRule type="cellIs" dxfId="424" priority="23" operator="greaterThan">
      <formula>0</formula>
    </cfRule>
  </conditionalFormatting>
  <conditionalFormatting sqref="T1:U38">
    <cfRule type="cellIs" dxfId="423" priority="5" operator="greaterThan">
      <formula>0</formula>
    </cfRule>
  </conditionalFormatting>
  <conditionalFormatting sqref="W2:W38">
    <cfRule type="cellIs" dxfId="422" priority="1" operator="greaterThan">
      <formula>70</formula>
    </cfRule>
  </conditionalFormatting>
  <pageMargins left="0.7" right="0.7" top="0.75" bottom="0.75" header="0.3" footer="0.3"/>
  <pageSetup orientation="portrait" horizontalDpi="90" verticalDpi="90" r:id="rId1"/>
  <headerFooter>
    <oddHeader>&amp;C&amp;"Calibri"&amp;10&amp;K000000Internal&amp;1#</oddHeader>
  </headerFooter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527D529D-B9DD-4863-983A-56D004A38ECD}">
            <xm:f>NOT(ISERROR(SEARCH($A$43,L38)))</xm:f>
            <xm:f>$A$43</xm:f>
            <x14:dxf>
              <font>
                <b/>
                <i val="0"/>
                <color theme="1"/>
              </font>
              <fill>
                <patternFill patternType="solid">
                  <bgColor rgb="FF92D050"/>
                </patternFill>
              </fill>
            </x14:dxf>
          </x14:cfRule>
          <xm:sqref>L38</xm:sqref>
        </x14:conditionalFormatting>
        <x14:conditionalFormatting xmlns:xm="http://schemas.microsoft.com/office/excel/2006/main">
          <x14:cfRule type="containsText" priority="117" operator="containsText" id="{F966EDE9-2352-4F77-9F81-33574CF54B2E}">
            <xm:f>NOT(ISERROR(SEARCH($A$43,R1)))</xm:f>
            <xm:f>$A$43</xm:f>
            <x14:dxf>
              <font>
                <b/>
                <i val="0"/>
                <u/>
                <color rgb="FFFFFF00"/>
              </font>
              <fill>
                <patternFill patternType="solid">
                  <bgColor rgb="FFFF0000"/>
                </patternFill>
              </fill>
            </x14:dxf>
          </x14:cfRule>
          <xm:sqref>R1:R38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748"/>
  <sheetViews>
    <sheetView zoomScaleNormal="100" workbookViewId="0">
      <selection activeCell="A63" sqref="A63:J1595"/>
    </sheetView>
  </sheetViews>
  <sheetFormatPr defaultColWidth="9.140625" defaultRowHeight="18.75" customHeight="1"/>
  <cols>
    <col min="1" max="1" width="16.7109375" style="155" bestFit="1" customWidth="1"/>
    <col min="2" max="2" width="41.5703125" style="155" bestFit="1" customWidth="1"/>
    <col min="3" max="3" width="15.140625" style="155" bestFit="1" customWidth="1"/>
    <col min="4" max="5" width="20.5703125" style="155" bestFit="1" customWidth="1"/>
    <col min="6" max="6" width="19.5703125" style="155" bestFit="1" customWidth="1"/>
    <col min="7" max="7" width="7.7109375" style="155" bestFit="1" customWidth="1"/>
    <col min="8" max="8" width="45.5703125" style="155" bestFit="1" customWidth="1"/>
    <col min="9" max="9" width="14" style="155" bestFit="1" customWidth="1"/>
    <col min="10" max="10" width="42.85546875" style="155" bestFit="1" customWidth="1"/>
    <col min="11" max="11" width="91" style="155" bestFit="1" customWidth="1"/>
    <col min="12" max="12" width="24.5703125" style="155" bestFit="1" customWidth="1"/>
    <col min="13" max="13" width="43.5703125" style="155" bestFit="1" customWidth="1"/>
    <col min="14" max="14" width="17.140625" style="155" bestFit="1" customWidth="1"/>
    <col min="15" max="15" width="23.85546875" style="155" bestFit="1" customWidth="1"/>
    <col min="16" max="16" width="50.85546875" style="155" bestFit="1" customWidth="1"/>
    <col min="17" max="17" width="255.7109375" style="155" bestFit="1" customWidth="1"/>
    <col min="18" max="18" width="36.5703125" style="155" bestFit="1" customWidth="1"/>
    <col min="19" max="19" width="61.28515625" style="155" bestFit="1" customWidth="1"/>
    <col min="20" max="20" width="255.7109375" style="159" bestFit="1" customWidth="1"/>
    <col min="21" max="21" width="34.7109375" style="155" bestFit="1" customWidth="1"/>
    <col min="22" max="22" width="13.28515625" style="155" bestFit="1" customWidth="1"/>
    <col min="23" max="23" width="11.5703125" style="155" bestFit="1" customWidth="1"/>
    <col min="24" max="24" width="10.85546875" style="155" bestFit="1" customWidth="1"/>
    <col min="25" max="25" width="19.140625" style="155" bestFit="1" customWidth="1"/>
    <col min="26" max="26" width="18.7109375" style="155" bestFit="1" customWidth="1"/>
    <col min="27" max="27" width="24" style="155" bestFit="1" customWidth="1"/>
    <col min="28" max="16384" width="9.140625" style="155"/>
  </cols>
  <sheetData>
    <row r="1" spans="1:27" ht="18.75" customHeight="1">
      <c r="A1" s="262" t="s">
        <v>145</v>
      </c>
      <c r="B1" s="263" t="s">
        <v>146</v>
      </c>
      <c r="C1" s="263" t="s">
        <v>147</v>
      </c>
      <c r="D1" s="263" t="s">
        <v>148</v>
      </c>
      <c r="E1" s="264" t="s">
        <v>149</v>
      </c>
      <c r="F1" s="263" t="s">
        <v>150</v>
      </c>
      <c r="G1" s="265" t="s">
        <v>16</v>
      </c>
      <c r="H1" s="266" t="s">
        <v>151</v>
      </c>
      <c r="I1" s="267" t="s">
        <v>152</v>
      </c>
      <c r="J1" s="268" t="s">
        <v>153</v>
      </c>
      <c r="K1" s="263" t="s">
        <v>154</v>
      </c>
      <c r="L1" s="263" t="s">
        <v>155</v>
      </c>
      <c r="M1" s="269" t="s">
        <v>156</v>
      </c>
      <c r="N1" s="269" t="s">
        <v>157</v>
      </c>
      <c r="O1" s="269" t="s">
        <v>158</v>
      </c>
      <c r="P1" s="270" t="s">
        <v>159</v>
      </c>
      <c r="Q1" s="270" t="s">
        <v>160</v>
      </c>
      <c r="R1" s="263" t="s">
        <v>161</v>
      </c>
      <c r="S1" s="271" t="s">
        <v>162</v>
      </c>
      <c r="T1" s="272" t="s">
        <v>163</v>
      </c>
      <c r="U1" s="273" t="s">
        <v>164</v>
      </c>
      <c r="V1" s="263" t="s">
        <v>11</v>
      </c>
      <c r="W1" s="263" t="s">
        <v>165</v>
      </c>
      <c r="X1" s="263" t="s">
        <v>166</v>
      </c>
      <c r="Y1" s="263" t="s">
        <v>167</v>
      </c>
      <c r="Z1" s="263" t="s">
        <v>168</v>
      </c>
      <c r="AA1" s="274" t="s">
        <v>169</v>
      </c>
    </row>
    <row r="2" spans="1:27" ht="18.75" hidden="1" customHeight="1">
      <c r="A2" s="275" t="s">
        <v>170</v>
      </c>
      <c r="B2" s="196" t="s">
        <v>34</v>
      </c>
      <c r="C2" s="239" t="b">
        <v>0</v>
      </c>
      <c r="D2" s="182">
        <f>IF($C2&lt;&gt;TRUE,IF(ISNA(VLOOKUP($B2,'Patch Slot'!A$2:$E$39,3,FALSE)),"",VLOOKUP($B2,'Patch Slot'!A$2:$E$39,3,FALSE)),"excluded")</f>
        <v>45876.833333333299</v>
      </c>
      <c r="E2" s="182" t="str">
        <f>IF($C2&lt;&gt;TRUE,IF(ISNA(VLOOKUP($B2,'Patch Slot'!A$2:$E$39,4,FALSE)),"",VLOOKUP($B2,'Patch Slot'!A$2:$E$39,4,FALSE)),"excluded")</f>
        <v>20:00 – 24:00</v>
      </c>
      <c r="F2" s="198" t="s">
        <v>171</v>
      </c>
      <c r="G2" s="184" t="str">
        <f>IF(ISNA(VLOOKUP(Patchlist1[[#This Row],[Hostname]],CPU_socket!A:B,2,FALSE)),"",VLOOKUP(Patchlist1[[#This Row],[Hostname]],CPU_socket!A:B,2,FALSE))</f>
        <v/>
      </c>
      <c r="H2" s="184" t="str">
        <f>IF(ISNA(VLOOKUP(Patchlist1[[#This Row],[Hostname]],Vormetric!A:D,4,FALSE)),"",VLOOKUP(Patchlist1[[#This Row],[Hostname]],Vormetric!A:D,4,FALSE))</f>
        <v/>
      </c>
      <c r="I2" s="198" t="str">
        <f>IF(ISNA(VLOOKUP(Patchlist1[[#This Row],[Hostname]],'vm hardware'!A:C,3,FALSE)),"",VLOOKUP(Patchlist1[[#This Row],[Hostname]],'vm hardware'!A:C,3,FALSE))</f>
        <v/>
      </c>
      <c r="J2" s="276"/>
      <c r="K2" s="198" t="s">
        <v>172</v>
      </c>
      <c r="L2" s="198">
        <v>8.1</v>
      </c>
      <c r="M2" s="198" t="s">
        <v>173</v>
      </c>
      <c r="N2" s="198" t="s">
        <v>174</v>
      </c>
      <c r="O2" s="200" t="s">
        <v>175</v>
      </c>
      <c r="P2" s="277" t="s">
        <v>176</v>
      </c>
      <c r="Q2" s="242" t="s">
        <v>177</v>
      </c>
      <c r="R2" s="242" t="s">
        <v>178</v>
      </c>
      <c r="S2" s="242" t="str">
        <f>IF(ISNA(VLOOKUP(Patchlist1[[#This Row],[SERVER OWNER]],Contacts!I:J,2,FALSE)),"",VLOOKUP(Patchlist1[[#This Row],[SERVER OWNER]],Contacts!I:J,2,FALSE))</f>
        <v>volker.janetzky@allianz.de</v>
      </c>
      <c r="T2" s="243" t="s">
        <v>179</v>
      </c>
      <c r="U2" s="277" t="s">
        <v>180</v>
      </c>
      <c r="V2" s="202"/>
      <c r="W2" s="202"/>
      <c r="X2" s="244"/>
      <c r="Y2" s="244"/>
      <c r="Z2" s="157"/>
      <c r="AA2" s="278"/>
    </row>
    <row r="3" spans="1:27" ht="18.75" hidden="1" customHeight="1">
      <c r="A3" s="275" t="s">
        <v>181</v>
      </c>
      <c r="B3" s="196" t="s">
        <v>29</v>
      </c>
      <c r="C3" s="239" t="b">
        <v>0</v>
      </c>
      <c r="D3" s="182">
        <f>IF($C3&lt;&gt;TRUE,IF(ISNA(VLOOKUP($B3,'Patch Slot'!A$2:$E$39,3,FALSE)),"",VLOOKUP($B3,'Patch Slot'!A$2:$E$39,3,FALSE)),"excluded")</f>
        <v>45875.833333333299</v>
      </c>
      <c r="E3" s="182" t="str">
        <f>IF($C3&lt;&gt;TRUE,IF(ISNA(VLOOKUP($B3,'Patch Slot'!A$2:$E$39,4,FALSE)),"",VLOOKUP($B3,'Patch Slot'!A$2:$E$39,4,FALSE)),"excluded")</f>
        <v>20:00 – 24:00</v>
      </c>
      <c r="F3" s="198" t="s">
        <v>182</v>
      </c>
      <c r="G3" s="184" t="str">
        <f>IF(ISNA(VLOOKUP(Patchlist1[[#This Row],[Hostname]],CPU_socket!A:B,2,FALSE)),"",VLOOKUP(Patchlist1[[#This Row],[Hostname]],CPU_socket!A:B,2,FALSE))</f>
        <v/>
      </c>
      <c r="H3" s="184" t="str">
        <f>IF(ISNA(VLOOKUP(Patchlist1[[#This Row],[Hostname]],Vormetric!A:D,4,FALSE)),"",VLOOKUP(Patchlist1[[#This Row],[Hostname]],Vormetric!A:D,4,FALSE))</f>
        <v/>
      </c>
      <c r="I3" s="198" t="str">
        <f>IF(ISNA(VLOOKUP(Patchlist1[[#This Row],[Hostname]],'vm hardware'!A:C,3,FALSE)),"",VLOOKUP(Patchlist1[[#This Row],[Hostname]],'vm hardware'!A:C,3,FALSE))</f>
        <v/>
      </c>
      <c r="J3" s="276"/>
      <c r="K3" s="198" t="s">
        <v>172</v>
      </c>
      <c r="L3" s="198">
        <v>8.1</v>
      </c>
      <c r="M3" s="198" t="s">
        <v>173</v>
      </c>
      <c r="N3" s="198" t="s">
        <v>174</v>
      </c>
      <c r="O3" s="200" t="s">
        <v>175</v>
      </c>
      <c r="P3" s="277" t="s">
        <v>183</v>
      </c>
      <c r="Q3" s="157" t="s">
        <v>184</v>
      </c>
      <c r="R3" s="198" t="s">
        <v>185</v>
      </c>
      <c r="S3" s="242" t="s">
        <v>186</v>
      </c>
      <c r="T3" s="243" t="s">
        <v>187</v>
      </c>
      <c r="U3" s="277" t="s">
        <v>180</v>
      </c>
      <c r="V3" s="202"/>
      <c r="W3" s="202"/>
      <c r="X3" s="244"/>
      <c r="Y3" s="244"/>
      <c r="Z3" s="157"/>
      <c r="AA3" s="278"/>
    </row>
    <row r="4" spans="1:27" ht="18.75" hidden="1" customHeight="1">
      <c r="A4" s="275" t="s">
        <v>188</v>
      </c>
      <c r="B4" s="196" t="s">
        <v>47</v>
      </c>
      <c r="C4" s="239" t="b">
        <v>0</v>
      </c>
      <c r="D4" s="182">
        <f>IF($C4&lt;&gt;TRUE,IF(ISNA(VLOOKUP($B4,'Patch Slot'!A$2:$E$39,3,FALSE)),"",VLOOKUP($B4,'Patch Slot'!A$2:$E$39,3,FALSE)),"excluded")</f>
        <v>45879.333333333299</v>
      </c>
      <c r="E4" s="182" t="str">
        <f>IF($C4&lt;&gt;TRUE,IF(ISNA(VLOOKUP($B4,'Patch Slot'!A$2:$E$39,4,FALSE)),"",VLOOKUP($B4,'Patch Slot'!A$2:$E$39,4,FALSE)),"excluded")</f>
        <v>08:00 – 14:00</v>
      </c>
      <c r="F4" s="198" t="s">
        <v>171</v>
      </c>
      <c r="G4" s="184" t="str">
        <f>IF(ISNA(VLOOKUP(Patchlist1[[#This Row],[Hostname]],CPU_socket!A:B,2,FALSE)),"",VLOOKUP(Patchlist1[[#This Row],[Hostname]],CPU_socket!A:B,2,FALSE))</f>
        <v/>
      </c>
      <c r="H4" s="184" t="str">
        <f>IF(ISNA(VLOOKUP(Patchlist1[[#This Row],[Hostname]],Vormetric!A:D,4,FALSE)),"",VLOOKUP(Patchlist1[[#This Row],[Hostname]],Vormetric!A:D,4,FALSE))</f>
        <v/>
      </c>
      <c r="I4" s="198" t="str">
        <f>IF(ISNA(VLOOKUP(Patchlist1[[#This Row],[Hostname]],'vm hardware'!A:C,3,FALSE)),"",VLOOKUP(Patchlist1[[#This Row],[Hostname]],'vm hardware'!A:C,3,FALSE))</f>
        <v/>
      </c>
      <c r="J4" s="276"/>
      <c r="K4" s="198" t="s">
        <v>172</v>
      </c>
      <c r="L4" s="198">
        <v>8.1</v>
      </c>
      <c r="M4" s="198" t="s">
        <v>189</v>
      </c>
      <c r="N4" s="198" t="s">
        <v>174</v>
      </c>
      <c r="O4" s="200" t="s">
        <v>175</v>
      </c>
      <c r="P4" s="277" t="s">
        <v>190</v>
      </c>
      <c r="Q4" s="157" t="s">
        <v>191</v>
      </c>
      <c r="R4" s="198" t="s">
        <v>192</v>
      </c>
      <c r="S4" s="242" t="str">
        <f>IF(ISNA(VLOOKUP(Patchlist1[[#This Row],[SERVER OWNER]],Contacts!I:J,2,FALSE)),"",VLOOKUP(Patchlist1[[#This Row],[SERVER OWNER]],Contacts!I:J,2,FALSE))</f>
        <v>kenneth.fink@allianz.co.uk</v>
      </c>
      <c r="T4" s="279" t="s">
        <v>193</v>
      </c>
      <c r="U4" s="277" t="s">
        <v>180</v>
      </c>
      <c r="V4" s="202"/>
      <c r="W4" s="202"/>
      <c r="X4" s="244"/>
      <c r="Y4" s="244"/>
      <c r="Z4" s="157"/>
      <c r="AA4" s="278"/>
    </row>
    <row r="5" spans="1:27" ht="18.75" hidden="1" customHeight="1">
      <c r="A5" s="275" t="s">
        <v>194</v>
      </c>
      <c r="B5" s="196" t="s">
        <v>43</v>
      </c>
      <c r="C5" s="239" t="b">
        <v>0</v>
      </c>
      <c r="D5" s="182">
        <f>IF($C5&lt;&gt;TRUE,IF(ISNA(VLOOKUP($B5,'Patch Slot'!A$2:$E$39,3,FALSE)),"",VLOOKUP($B5,'Patch Slot'!A$2:$E$39,3,FALSE)),"excluded")</f>
        <v>45878.333333333299</v>
      </c>
      <c r="E5" s="182" t="str">
        <f>IF($C5&lt;&gt;TRUE,IF(ISNA(VLOOKUP($B5,'Patch Slot'!A$2:$E$39,4,FALSE)),"",VLOOKUP($B5,'Patch Slot'!A$2:$E$39,4,FALSE)),"excluded")</f>
        <v>08:00 – 14:00</v>
      </c>
      <c r="F5" s="198" t="s">
        <v>171</v>
      </c>
      <c r="G5" s="184" t="str">
        <f>IF(ISNA(VLOOKUP(Patchlist1[[#This Row],[Hostname]],CPU_socket!A:B,2,FALSE)),"",VLOOKUP(Patchlist1[[#This Row],[Hostname]],CPU_socket!A:B,2,FALSE))</f>
        <v/>
      </c>
      <c r="H5" s="184" t="str">
        <f>IF(ISNA(VLOOKUP(Patchlist1[[#This Row],[Hostname]],Vormetric!A:D,4,FALSE)),"",VLOOKUP(Patchlist1[[#This Row],[Hostname]],Vormetric!A:D,4,FALSE))</f>
        <v/>
      </c>
      <c r="I5" s="198" t="str">
        <f>IF(ISNA(VLOOKUP(Patchlist1[[#This Row],[Hostname]],'vm hardware'!A:C,3,FALSE)),"",VLOOKUP(Patchlist1[[#This Row],[Hostname]],'vm hardware'!A:C,3,FALSE))</f>
        <v/>
      </c>
      <c r="J5" s="276"/>
      <c r="K5" s="198" t="s">
        <v>172</v>
      </c>
      <c r="L5" s="198">
        <v>8.1</v>
      </c>
      <c r="M5" s="198" t="s">
        <v>189</v>
      </c>
      <c r="N5" s="198" t="s">
        <v>174</v>
      </c>
      <c r="O5" s="200" t="s">
        <v>175</v>
      </c>
      <c r="P5" s="277" t="s">
        <v>190</v>
      </c>
      <c r="Q5" s="157" t="s">
        <v>191</v>
      </c>
      <c r="R5" s="198" t="s">
        <v>192</v>
      </c>
      <c r="S5" s="242" t="str">
        <f>IF(ISNA(VLOOKUP(Patchlist1[[#This Row],[SERVER OWNER]],Contacts!I:J,2,FALSE)),"",VLOOKUP(Patchlist1[[#This Row],[SERVER OWNER]],Contacts!I:J,2,FALSE))</f>
        <v>kenneth.fink@allianz.co.uk</v>
      </c>
      <c r="T5" s="279" t="s">
        <v>193</v>
      </c>
      <c r="U5" s="277" t="s">
        <v>180</v>
      </c>
      <c r="V5" s="202"/>
      <c r="W5" s="202"/>
      <c r="X5" s="244"/>
      <c r="Y5" s="244"/>
      <c r="Z5" s="157"/>
      <c r="AA5" s="278"/>
    </row>
    <row r="6" spans="1:27" ht="18.75" hidden="1" customHeight="1">
      <c r="A6" s="275" t="s">
        <v>195</v>
      </c>
      <c r="B6" s="196" t="s">
        <v>29</v>
      </c>
      <c r="C6" s="239" t="b">
        <v>0</v>
      </c>
      <c r="D6" s="182">
        <f>IF($C6&lt;&gt;TRUE,IF(ISNA(VLOOKUP($B6,'Patch Slot'!A$2:$E$39,3,FALSE)),"",VLOOKUP($B6,'Patch Slot'!A$2:$E$39,3,FALSE)),"excluded")</f>
        <v>45875.833333333299</v>
      </c>
      <c r="E6" s="182" t="str">
        <f>IF($C6&lt;&gt;TRUE,IF(ISNA(VLOOKUP($B6,'Patch Slot'!A$2:$E$39,4,FALSE)),"",VLOOKUP($B6,'Patch Slot'!A$2:$E$39,4,FALSE)),"excluded")</f>
        <v>20:00 – 24:00</v>
      </c>
      <c r="F6" s="198" t="s">
        <v>196</v>
      </c>
      <c r="G6" s="184" t="str">
        <f>IF(ISNA(VLOOKUP(Patchlist1[[#This Row],[Hostname]],CPU_socket!A:B,2,FALSE)),"",VLOOKUP(Patchlist1[[#This Row],[Hostname]],CPU_socket!A:B,2,FALSE))</f>
        <v/>
      </c>
      <c r="H6" s="184" t="str">
        <f>IF(ISNA(VLOOKUP(Patchlist1[[#This Row],[Hostname]],Vormetric!A:D,4,FALSE)),"",VLOOKUP(Patchlist1[[#This Row],[Hostname]],Vormetric!A:D,4,FALSE))</f>
        <v/>
      </c>
      <c r="I6" s="198" t="str">
        <f>IF(ISNA(VLOOKUP(Patchlist1[[#This Row],[Hostname]],'vm hardware'!A:C,3,FALSE)),"",VLOOKUP(Patchlist1[[#This Row],[Hostname]],'vm hardware'!A:C,3,FALSE))</f>
        <v/>
      </c>
      <c r="J6" s="276"/>
      <c r="K6" s="198" t="s">
        <v>172</v>
      </c>
      <c r="L6" s="198">
        <v>8.1</v>
      </c>
      <c r="M6" s="198" t="s">
        <v>189</v>
      </c>
      <c r="N6" s="198" t="s">
        <v>174</v>
      </c>
      <c r="O6" s="200" t="s">
        <v>175</v>
      </c>
      <c r="P6" s="277" t="s">
        <v>190</v>
      </c>
      <c r="Q6" s="157" t="s">
        <v>197</v>
      </c>
      <c r="R6" s="198" t="s">
        <v>192</v>
      </c>
      <c r="S6" s="242" t="str">
        <f>IF(ISNA(VLOOKUP(Patchlist1[[#This Row],[SERVER OWNER]],Contacts!I:J,2,FALSE)),"",VLOOKUP(Patchlist1[[#This Row],[SERVER OWNER]],Contacts!I:J,2,FALSE))</f>
        <v>kenneth.fink@allianz.co.uk</v>
      </c>
      <c r="T6" s="279" t="s">
        <v>198</v>
      </c>
      <c r="U6" s="277" t="s">
        <v>180</v>
      </c>
      <c r="V6" s="202"/>
      <c r="W6" s="202"/>
      <c r="X6" s="244"/>
      <c r="Y6" s="244"/>
      <c r="Z6" s="157"/>
      <c r="AA6" s="278"/>
    </row>
    <row r="7" spans="1:27" ht="18.75" hidden="1" customHeight="1">
      <c r="A7" s="275" t="s">
        <v>199</v>
      </c>
      <c r="B7" s="196" t="s">
        <v>29</v>
      </c>
      <c r="C7" s="239" t="b">
        <v>0</v>
      </c>
      <c r="D7" s="182">
        <f>IF($C7&lt;&gt;TRUE,IF(ISNA(VLOOKUP($B7,'Patch Slot'!A$2:$E$39,3,FALSE)),"",VLOOKUP($B7,'Patch Slot'!A$2:$E$39,3,FALSE)),"excluded")</f>
        <v>45875.833333333299</v>
      </c>
      <c r="E7" s="182" t="str">
        <f>IF($C7&lt;&gt;TRUE,IF(ISNA(VLOOKUP($B7,'Patch Slot'!A$2:$E$39,4,FALSE)),"",VLOOKUP($B7,'Patch Slot'!A$2:$E$39,4,FALSE)),"excluded")</f>
        <v>20:00 – 24:00</v>
      </c>
      <c r="F7" s="198" t="s">
        <v>200</v>
      </c>
      <c r="G7" s="184" t="str">
        <f>IF(ISNA(VLOOKUP(Patchlist1[[#This Row],[Hostname]],CPU_socket!A:B,2,FALSE)),"",VLOOKUP(Patchlist1[[#This Row],[Hostname]],CPU_socket!A:B,2,FALSE))</f>
        <v/>
      </c>
      <c r="H7" s="184" t="str">
        <f>IF(ISNA(VLOOKUP(Patchlist1[[#This Row],[Hostname]],Vormetric!A:D,4,FALSE)),"",VLOOKUP(Patchlist1[[#This Row],[Hostname]],Vormetric!A:D,4,FALSE))</f>
        <v/>
      </c>
      <c r="I7" s="198" t="str">
        <f>IF(ISNA(VLOOKUP(Patchlist1[[#This Row],[Hostname]],'vm hardware'!A:C,3,FALSE)),"",VLOOKUP(Patchlist1[[#This Row],[Hostname]],'vm hardware'!A:C,3,FALSE))</f>
        <v/>
      </c>
      <c r="J7" s="276"/>
      <c r="K7" s="198" t="s">
        <v>172</v>
      </c>
      <c r="L7" s="198">
        <v>8.1</v>
      </c>
      <c r="M7" s="198" t="s">
        <v>189</v>
      </c>
      <c r="N7" s="198" t="s">
        <v>174</v>
      </c>
      <c r="O7" s="200" t="s">
        <v>175</v>
      </c>
      <c r="P7" s="277" t="s">
        <v>190</v>
      </c>
      <c r="Q7" s="157" t="s">
        <v>197</v>
      </c>
      <c r="R7" s="198" t="s">
        <v>192</v>
      </c>
      <c r="S7" s="242" t="str">
        <f>IF(ISNA(VLOOKUP(Patchlist1[[#This Row],[SERVER OWNER]],Contacts!I:J,2,FALSE)),"",VLOOKUP(Patchlist1[[#This Row],[SERVER OWNER]],Contacts!I:J,2,FALSE))</f>
        <v>kenneth.fink@allianz.co.uk</v>
      </c>
      <c r="T7" s="279" t="s">
        <v>198</v>
      </c>
      <c r="U7" s="277" t="s">
        <v>180</v>
      </c>
      <c r="V7" s="202"/>
      <c r="W7" s="202"/>
      <c r="X7" s="244"/>
      <c r="Y7" s="244"/>
      <c r="Z7" s="157"/>
      <c r="AA7" s="278"/>
    </row>
    <row r="8" spans="1:27" ht="18.75" hidden="1" customHeight="1">
      <c r="A8" s="275" t="s">
        <v>201</v>
      </c>
      <c r="B8" s="196" t="s">
        <v>80</v>
      </c>
      <c r="C8" s="239" t="b">
        <v>0</v>
      </c>
      <c r="D8" s="182">
        <f>IF($C8&lt;&gt;TRUE,IF(ISNA(VLOOKUP($B8,'Patch Slot'!A$2:$E$39,3,FALSE)),"",VLOOKUP($B8,'Patch Slot'!A$2:$E$39,3,FALSE)),"excluded")</f>
        <v>45885.666666666635</v>
      </c>
      <c r="E8" s="182" t="str">
        <f>IF($C8&lt;&gt;TRUE,IF(ISNA(VLOOKUP($B8,'Patch Slot'!A$2:$E$39,4,FALSE)),"",VLOOKUP($B8,'Patch Slot'!A$2:$E$39,4,FALSE)),"excluded")</f>
        <v>16:00 – 20:00</v>
      </c>
      <c r="F8" s="198" t="s">
        <v>171</v>
      </c>
      <c r="G8" s="184" t="str">
        <f>IF(ISNA(VLOOKUP(Patchlist1[[#This Row],[Hostname]],CPU_socket!A:B,2,FALSE)),"",VLOOKUP(Patchlist1[[#This Row],[Hostname]],CPU_socket!A:B,2,FALSE))</f>
        <v/>
      </c>
      <c r="H8" s="184" t="str">
        <f>IF(ISNA(VLOOKUP(Patchlist1[[#This Row],[Hostname]],Vormetric!A:D,4,FALSE)),"",VLOOKUP(Patchlist1[[#This Row],[Hostname]],Vormetric!A:D,4,FALSE))</f>
        <v/>
      </c>
      <c r="I8" s="198" t="str">
        <f>IF(ISNA(VLOOKUP(Patchlist1[[#This Row],[Hostname]],'vm hardware'!A:C,3,FALSE)),"",VLOOKUP(Patchlist1[[#This Row],[Hostname]],'vm hardware'!A:C,3,FALSE))</f>
        <v/>
      </c>
      <c r="J8" s="276"/>
      <c r="K8" s="198" t="s">
        <v>172</v>
      </c>
      <c r="L8" s="198">
        <v>8.1</v>
      </c>
      <c r="M8" s="198" t="s">
        <v>173</v>
      </c>
      <c r="N8" s="198" t="s">
        <v>174</v>
      </c>
      <c r="O8" s="200" t="s">
        <v>175</v>
      </c>
      <c r="P8" s="277" t="s">
        <v>202</v>
      </c>
      <c r="Q8" s="157" t="s">
        <v>203</v>
      </c>
      <c r="R8" s="198" t="s">
        <v>204</v>
      </c>
      <c r="S8" s="242" t="str">
        <f>IF(ISNA(VLOOKUP(Patchlist1[[#This Row],[SERVER OWNER]],Contacts!I:J,2,FALSE)),"",VLOOKUP(Patchlist1[[#This Row],[SERVER OWNER]],Contacts!I:J,2,FALSE))</f>
        <v>SURESH.HAMAL@ALLIANZ.COM</v>
      </c>
      <c r="T8" s="243" t="s">
        <v>205</v>
      </c>
      <c r="U8" s="277" t="s">
        <v>180</v>
      </c>
      <c r="V8" s="202"/>
      <c r="W8" s="202"/>
      <c r="X8" s="244"/>
      <c r="Y8" s="244"/>
      <c r="Z8" s="157"/>
      <c r="AA8" s="278"/>
    </row>
    <row r="9" spans="1:27" ht="18.75" hidden="1" customHeight="1">
      <c r="A9" s="275" t="s">
        <v>206</v>
      </c>
      <c r="B9" s="196" t="s">
        <v>80</v>
      </c>
      <c r="C9" s="239" t="b">
        <v>0</v>
      </c>
      <c r="D9" s="182">
        <f>IF($C9&lt;&gt;TRUE,IF(ISNA(VLOOKUP($B9,'Patch Slot'!A$2:$E$39,3,FALSE)),"",VLOOKUP($B9,'Patch Slot'!A$2:$E$39,3,FALSE)),"excluded")</f>
        <v>45885.666666666635</v>
      </c>
      <c r="E9" s="182" t="str">
        <f>IF($C9&lt;&gt;TRUE,IF(ISNA(VLOOKUP($B9,'Patch Slot'!A$2:$E$39,4,FALSE)),"",VLOOKUP($B9,'Patch Slot'!A$2:$E$39,4,FALSE)),"excluded")</f>
        <v>16:00 – 20:00</v>
      </c>
      <c r="F9" s="198" t="s">
        <v>171</v>
      </c>
      <c r="G9" s="184" t="str">
        <f>IF(ISNA(VLOOKUP(Patchlist1[[#This Row],[Hostname]],CPU_socket!A:B,2,FALSE)),"",VLOOKUP(Patchlist1[[#This Row],[Hostname]],CPU_socket!A:B,2,FALSE))</f>
        <v/>
      </c>
      <c r="H9" s="184" t="str">
        <f>IF(ISNA(VLOOKUP(Patchlist1[[#This Row],[Hostname]],Vormetric!A:D,4,FALSE)),"",VLOOKUP(Patchlist1[[#This Row],[Hostname]],Vormetric!A:D,4,FALSE))</f>
        <v/>
      </c>
      <c r="I9" s="198" t="str">
        <f>IF(ISNA(VLOOKUP(Patchlist1[[#This Row],[Hostname]],'vm hardware'!A:C,3,FALSE)),"",VLOOKUP(Patchlist1[[#This Row],[Hostname]],'vm hardware'!A:C,3,FALSE))</f>
        <v/>
      </c>
      <c r="J9" s="276"/>
      <c r="K9" s="198" t="s">
        <v>172</v>
      </c>
      <c r="L9" s="198">
        <v>8.1</v>
      </c>
      <c r="M9" s="198" t="s">
        <v>173</v>
      </c>
      <c r="N9" s="198" t="s">
        <v>174</v>
      </c>
      <c r="O9" s="200" t="s">
        <v>175</v>
      </c>
      <c r="P9" s="277" t="s">
        <v>202</v>
      </c>
      <c r="Q9" s="157" t="s">
        <v>203</v>
      </c>
      <c r="R9" s="198" t="s">
        <v>204</v>
      </c>
      <c r="S9" s="242" t="str">
        <f>IF(ISNA(VLOOKUP(Patchlist1[[#This Row],[SERVER OWNER]],Contacts!I:J,2,FALSE)),"",VLOOKUP(Patchlist1[[#This Row],[SERVER OWNER]],Contacts!I:J,2,FALSE))</f>
        <v>SURESH.HAMAL@ALLIANZ.COM</v>
      </c>
      <c r="T9" s="243" t="s">
        <v>205</v>
      </c>
      <c r="U9" s="277" t="s">
        <v>180</v>
      </c>
      <c r="V9" s="202"/>
      <c r="W9" s="202"/>
      <c r="X9" s="244"/>
      <c r="Y9" s="244"/>
      <c r="Z9" s="157"/>
      <c r="AA9" s="278"/>
    </row>
    <row r="10" spans="1:27" ht="18.75" hidden="1" customHeight="1">
      <c r="A10" s="275" t="s">
        <v>207</v>
      </c>
      <c r="B10" s="196" t="s">
        <v>76</v>
      </c>
      <c r="C10" s="239" t="b">
        <v>0</v>
      </c>
      <c r="D10" s="182">
        <f>IF($C10&lt;&gt;TRUE,IF(ISNA(VLOOKUP($B10,'Patch Slot'!A$2:$E$39,3,FALSE)),"",VLOOKUP($B10,'Patch Slot'!A$2:$E$39,3,FALSE)),"excluded")</f>
        <v>45885.166666666635</v>
      </c>
      <c r="E10" s="182" t="str">
        <f>IF($C10&lt;&gt;TRUE,IF(ISNA(VLOOKUP($B10,'Patch Slot'!A$2:$E$39,4,FALSE)),"",VLOOKUP($B10,'Patch Slot'!A$2:$E$39,4,FALSE)),"excluded")</f>
        <v>04:00 – 08:00</v>
      </c>
      <c r="F10" s="198" t="s">
        <v>171</v>
      </c>
      <c r="G10" s="184" t="str">
        <f>IF(ISNA(VLOOKUP(Patchlist1[[#This Row],[Hostname]],CPU_socket!A:B,2,FALSE)),"",VLOOKUP(Patchlist1[[#This Row],[Hostname]],CPU_socket!A:B,2,FALSE))</f>
        <v/>
      </c>
      <c r="H10" s="184" t="str">
        <f>IF(ISNA(VLOOKUP(Patchlist1[[#This Row],[Hostname]],Vormetric!A:D,4,FALSE)),"",VLOOKUP(Patchlist1[[#This Row],[Hostname]],Vormetric!A:D,4,FALSE))</f>
        <v/>
      </c>
      <c r="I10" s="198" t="str">
        <f>IF(ISNA(VLOOKUP(Patchlist1[[#This Row],[Hostname]],'vm hardware'!A:C,3,FALSE)),"",VLOOKUP(Patchlist1[[#This Row],[Hostname]],'vm hardware'!A:C,3,FALSE))</f>
        <v/>
      </c>
      <c r="J10" s="276"/>
      <c r="K10" s="198" t="s">
        <v>172</v>
      </c>
      <c r="L10" s="198">
        <v>8.1</v>
      </c>
      <c r="M10" s="198" t="s">
        <v>173</v>
      </c>
      <c r="N10" s="198" t="s">
        <v>174</v>
      </c>
      <c r="O10" s="200" t="s">
        <v>175</v>
      </c>
      <c r="P10" s="277" t="s">
        <v>202</v>
      </c>
      <c r="Q10" s="157" t="s">
        <v>203</v>
      </c>
      <c r="R10" s="198" t="s">
        <v>204</v>
      </c>
      <c r="S10" s="242" t="str">
        <f>IF(ISNA(VLOOKUP(Patchlist1[[#This Row],[SERVER OWNER]],Contacts!I:J,2,FALSE)),"",VLOOKUP(Patchlist1[[#This Row],[SERVER OWNER]],Contacts!I:J,2,FALSE))</f>
        <v>SURESH.HAMAL@ALLIANZ.COM</v>
      </c>
      <c r="T10" s="243" t="s">
        <v>205</v>
      </c>
      <c r="U10" s="277" t="s">
        <v>180</v>
      </c>
      <c r="V10" s="202"/>
      <c r="W10" s="202"/>
      <c r="X10" s="244"/>
      <c r="Y10" s="244"/>
      <c r="Z10" s="157"/>
      <c r="AA10" s="278"/>
    </row>
    <row r="11" spans="1:27" ht="18.75" hidden="1" customHeight="1">
      <c r="A11" s="275" t="s">
        <v>208</v>
      </c>
      <c r="B11" s="196" t="s">
        <v>76</v>
      </c>
      <c r="C11" s="239" t="b">
        <v>0</v>
      </c>
      <c r="D11" s="182">
        <f>IF($C11&lt;&gt;TRUE,IF(ISNA(VLOOKUP($B11,'Patch Slot'!A$2:$E$39,3,FALSE)),"",VLOOKUP($B11,'Patch Slot'!A$2:$E$39,3,FALSE)),"excluded")</f>
        <v>45885.166666666635</v>
      </c>
      <c r="E11" s="182" t="str">
        <f>IF($C11&lt;&gt;TRUE,IF(ISNA(VLOOKUP($B11,'Patch Slot'!A$2:$E$39,4,FALSE)),"",VLOOKUP($B11,'Patch Slot'!A$2:$E$39,4,FALSE)),"excluded")</f>
        <v>04:00 – 08:00</v>
      </c>
      <c r="F11" s="198" t="s">
        <v>171</v>
      </c>
      <c r="G11" s="184" t="str">
        <f>IF(ISNA(VLOOKUP(Patchlist1[[#This Row],[Hostname]],CPU_socket!A:B,2,FALSE)),"",VLOOKUP(Patchlist1[[#This Row],[Hostname]],CPU_socket!A:B,2,FALSE))</f>
        <v/>
      </c>
      <c r="H11" s="184" t="str">
        <f>IF(ISNA(VLOOKUP(Patchlist1[[#This Row],[Hostname]],Vormetric!A:D,4,FALSE)),"",VLOOKUP(Patchlist1[[#This Row],[Hostname]],Vormetric!A:D,4,FALSE))</f>
        <v/>
      </c>
      <c r="I11" s="198" t="str">
        <f>IF(ISNA(VLOOKUP(Patchlist1[[#This Row],[Hostname]],'vm hardware'!A:C,3,FALSE)),"",VLOOKUP(Patchlist1[[#This Row],[Hostname]],'vm hardware'!A:C,3,FALSE))</f>
        <v/>
      </c>
      <c r="J11" s="276"/>
      <c r="K11" s="198" t="s">
        <v>172</v>
      </c>
      <c r="L11" s="198">
        <v>8.1</v>
      </c>
      <c r="M11" s="198" t="s">
        <v>173</v>
      </c>
      <c r="N11" s="198" t="s">
        <v>174</v>
      </c>
      <c r="O11" s="200" t="s">
        <v>175</v>
      </c>
      <c r="P11" s="277" t="s">
        <v>202</v>
      </c>
      <c r="Q11" s="157" t="s">
        <v>203</v>
      </c>
      <c r="R11" s="198" t="s">
        <v>204</v>
      </c>
      <c r="S11" s="242" t="str">
        <f>IF(ISNA(VLOOKUP(Patchlist1[[#This Row],[SERVER OWNER]],Contacts!I:J,2,FALSE)),"",VLOOKUP(Patchlist1[[#This Row],[SERVER OWNER]],Contacts!I:J,2,FALSE))</f>
        <v>SURESH.HAMAL@ALLIANZ.COM</v>
      </c>
      <c r="T11" s="243" t="s">
        <v>205</v>
      </c>
      <c r="U11" s="277" t="s">
        <v>180</v>
      </c>
      <c r="V11" s="202"/>
      <c r="W11" s="202"/>
      <c r="X11" s="244"/>
      <c r="Y11" s="244"/>
      <c r="Z11" s="157"/>
      <c r="AA11" s="278"/>
    </row>
    <row r="12" spans="1:27" ht="18.75" hidden="1" customHeight="1">
      <c r="A12" s="275" t="s">
        <v>209</v>
      </c>
      <c r="B12" s="196" t="s">
        <v>76</v>
      </c>
      <c r="C12" s="239" t="b">
        <v>0</v>
      </c>
      <c r="D12" s="182">
        <f>IF($C12&lt;&gt;TRUE,IF(ISNA(VLOOKUP($B12,'Patch Slot'!A$2:$E$39,3,FALSE)),"",VLOOKUP($B12,'Patch Slot'!A$2:$E$39,3,FALSE)),"excluded")</f>
        <v>45885.166666666635</v>
      </c>
      <c r="E12" s="182" t="str">
        <f>IF($C12&lt;&gt;TRUE,IF(ISNA(VLOOKUP($B12,'Patch Slot'!A$2:$E$39,4,FALSE)),"",VLOOKUP($B12,'Patch Slot'!A$2:$E$39,4,FALSE)),"excluded")</f>
        <v>04:00 – 08:00</v>
      </c>
      <c r="F12" s="198" t="s">
        <v>182</v>
      </c>
      <c r="G12" s="184" t="str">
        <f>IF(ISNA(VLOOKUP(Patchlist1[[#This Row],[Hostname]],CPU_socket!A:B,2,FALSE)),"",VLOOKUP(Patchlist1[[#This Row],[Hostname]],CPU_socket!A:B,2,FALSE))</f>
        <v/>
      </c>
      <c r="H12" s="184" t="str">
        <f>IF(ISNA(VLOOKUP(Patchlist1[[#This Row],[Hostname]],Vormetric!A:D,4,FALSE)),"",VLOOKUP(Patchlist1[[#This Row],[Hostname]],Vormetric!A:D,4,FALSE))</f>
        <v/>
      </c>
      <c r="I12" s="198" t="str">
        <f>IF(ISNA(VLOOKUP(Patchlist1[[#This Row],[Hostname]],'vm hardware'!A:C,3,FALSE)),"",VLOOKUP(Patchlist1[[#This Row],[Hostname]],'vm hardware'!A:C,3,FALSE))</f>
        <v/>
      </c>
      <c r="J12" s="276"/>
      <c r="K12" s="198" t="s">
        <v>172</v>
      </c>
      <c r="L12" s="198">
        <v>8.1</v>
      </c>
      <c r="M12" s="198" t="s">
        <v>173</v>
      </c>
      <c r="N12" s="198" t="s">
        <v>174</v>
      </c>
      <c r="O12" s="200" t="s">
        <v>175</v>
      </c>
      <c r="P12" s="277" t="s">
        <v>202</v>
      </c>
      <c r="Q12" s="157" t="s">
        <v>203</v>
      </c>
      <c r="R12" s="198" t="s">
        <v>204</v>
      </c>
      <c r="S12" s="242" t="str">
        <f>IF(ISNA(VLOOKUP(Patchlist1[[#This Row],[SERVER OWNER]],Contacts!I:J,2,FALSE)),"",VLOOKUP(Patchlist1[[#This Row],[SERVER OWNER]],Contacts!I:J,2,FALSE))</f>
        <v>SURESH.HAMAL@ALLIANZ.COM</v>
      </c>
      <c r="T12" s="243" t="s">
        <v>205</v>
      </c>
      <c r="U12" s="277" t="s">
        <v>180</v>
      </c>
      <c r="V12" s="202"/>
      <c r="W12" s="202"/>
      <c r="X12" s="244"/>
      <c r="Y12" s="244"/>
      <c r="Z12" s="157"/>
      <c r="AA12" s="278"/>
    </row>
    <row r="13" spans="1:27" ht="18.75" hidden="1" customHeight="1">
      <c r="A13" s="275" t="s">
        <v>210</v>
      </c>
      <c r="B13" s="196" t="s">
        <v>51</v>
      </c>
      <c r="C13" s="239" t="b">
        <v>0</v>
      </c>
      <c r="D13" s="182">
        <f>IF($C13&lt;&gt;TRUE,IF(ISNA(VLOOKUP($B13,'Patch Slot'!A$2:$E$39,3,FALSE)),"",VLOOKUP($B13,'Patch Slot'!A$2:$E$39,3,FALSE)),"excluded")</f>
        <v>45880.333333333299</v>
      </c>
      <c r="E13" s="182" t="str">
        <f>IF($C13&lt;&gt;TRUE,IF(ISNA(VLOOKUP($B13,'Patch Slot'!A$2:$E$39,4,FALSE)),"",VLOOKUP($B13,'Patch Slot'!A$2:$E$39,4,FALSE)),"excluded")</f>
        <v>08:00 – 14:00</v>
      </c>
      <c r="F13" s="198" t="s">
        <v>171</v>
      </c>
      <c r="G13" s="184" t="str">
        <f>IF(ISNA(VLOOKUP(Patchlist1[[#This Row],[Hostname]],CPU_socket!A:B,2,FALSE)),"",VLOOKUP(Patchlist1[[#This Row],[Hostname]],CPU_socket!A:B,2,FALSE))</f>
        <v/>
      </c>
      <c r="H13" s="184" t="str">
        <f>IF(ISNA(VLOOKUP(Patchlist1[[#This Row],[Hostname]],Vormetric!A:D,4,FALSE)),"",VLOOKUP(Patchlist1[[#This Row],[Hostname]],Vormetric!A:D,4,FALSE))</f>
        <v/>
      </c>
      <c r="I13" s="198" t="str">
        <f>IF(ISNA(VLOOKUP(Patchlist1[[#This Row],[Hostname]],'vm hardware'!A:C,3,FALSE)),"",VLOOKUP(Patchlist1[[#This Row],[Hostname]],'vm hardware'!A:C,3,FALSE))</f>
        <v/>
      </c>
      <c r="J13" s="276"/>
      <c r="K13" s="198" t="s">
        <v>172</v>
      </c>
      <c r="L13" s="198">
        <v>8.1</v>
      </c>
      <c r="M13" s="198" t="s">
        <v>173</v>
      </c>
      <c r="N13" s="198" t="s">
        <v>174</v>
      </c>
      <c r="O13" s="200" t="s">
        <v>175</v>
      </c>
      <c r="P13" s="277" t="s">
        <v>202</v>
      </c>
      <c r="Q13" s="157" t="s">
        <v>203</v>
      </c>
      <c r="R13" s="198" t="s">
        <v>204</v>
      </c>
      <c r="S13" s="242" t="str">
        <f>IF(ISNA(VLOOKUP(Patchlist1[[#This Row],[SERVER OWNER]],Contacts!I:J,2,FALSE)),"",VLOOKUP(Patchlist1[[#This Row],[SERVER OWNER]],Contacts!I:J,2,FALSE))</f>
        <v>SURESH.HAMAL@ALLIANZ.COM</v>
      </c>
      <c r="T13" s="243" t="s">
        <v>205</v>
      </c>
      <c r="U13" s="277" t="s">
        <v>180</v>
      </c>
      <c r="V13" s="202"/>
      <c r="W13" s="202"/>
      <c r="X13" s="244"/>
      <c r="Y13" s="244"/>
      <c r="Z13" s="157"/>
      <c r="AA13" s="278"/>
    </row>
    <row r="14" spans="1:27" ht="18.75" hidden="1" customHeight="1">
      <c r="A14" s="275" t="s">
        <v>211</v>
      </c>
      <c r="B14" s="196" t="s">
        <v>51</v>
      </c>
      <c r="C14" s="239" t="b">
        <v>0</v>
      </c>
      <c r="D14" s="182">
        <f>IF($C14&lt;&gt;TRUE,IF(ISNA(VLOOKUP($B14,'Patch Slot'!A$2:$E$39,3,FALSE)),"",VLOOKUP($B14,'Patch Slot'!A$2:$E$39,3,FALSE)),"excluded")</f>
        <v>45880.333333333299</v>
      </c>
      <c r="E14" s="182" t="str">
        <f>IF($C14&lt;&gt;TRUE,IF(ISNA(VLOOKUP($B14,'Patch Slot'!A$2:$E$39,4,FALSE)),"",VLOOKUP($B14,'Patch Slot'!A$2:$E$39,4,FALSE)),"excluded")</f>
        <v>08:00 – 14:00</v>
      </c>
      <c r="F14" s="198" t="s">
        <v>182</v>
      </c>
      <c r="G14" s="184" t="str">
        <f>IF(ISNA(VLOOKUP(Patchlist1[[#This Row],[Hostname]],CPU_socket!A:B,2,FALSE)),"",VLOOKUP(Patchlist1[[#This Row],[Hostname]],CPU_socket!A:B,2,FALSE))</f>
        <v/>
      </c>
      <c r="H14" s="184" t="str">
        <f>IF(ISNA(VLOOKUP(Patchlist1[[#This Row],[Hostname]],Vormetric!A:D,4,FALSE)),"",VLOOKUP(Patchlist1[[#This Row],[Hostname]],Vormetric!A:D,4,FALSE))</f>
        <v/>
      </c>
      <c r="I14" s="198" t="str">
        <f>IF(ISNA(VLOOKUP(Patchlist1[[#This Row],[Hostname]],'vm hardware'!A:C,3,FALSE)),"",VLOOKUP(Patchlist1[[#This Row],[Hostname]],'vm hardware'!A:C,3,FALSE))</f>
        <v/>
      </c>
      <c r="J14" s="276"/>
      <c r="K14" s="198" t="s">
        <v>172</v>
      </c>
      <c r="L14" s="198">
        <v>8.1</v>
      </c>
      <c r="M14" s="198" t="s">
        <v>173</v>
      </c>
      <c r="N14" s="198" t="s">
        <v>174</v>
      </c>
      <c r="O14" s="200" t="s">
        <v>175</v>
      </c>
      <c r="P14" s="277" t="s">
        <v>202</v>
      </c>
      <c r="Q14" s="157" t="s">
        <v>203</v>
      </c>
      <c r="R14" s="198" t="s">
        <v>204</v>
      </c>
      <c r="S14" s="242" t="str">
        <f>IF(ISNA(VLOOKUP(Patchlist1[[#This Row],[SERVER OWNER]],Contacts!I:J,2,FALSE)),"",VLOOKUP(Patchlist1[[#This Row],[SERVER OWNER]],Contacts!I:J,2,FALSE))</f>
        <v>SURESH.HAMAL@ALLIANZ.COM</v>
      </c>
      <c r="T14" s="243" t="s">
        <v>205</v>
      </c>
      <c r="U14" s="277" t="s">
        <v>180</v>
      </c>
      <c r="V14" s="202"/>
      <c r="W14" s="202"/>
      <c r="X14" s="244"/>
      <c r="Y14" s="244"/>
      <c r="Z14" s="157"/>
      <c r="AA14" s="278"/>
    </row>
    <row r="15" spans="1:27" ht="18.75" hidden="1" customHeight="1">
      <c r="A15" s="275" t="s">
        <v>212</v>
      </c>
      <c r="B15" s="196" t="s">
        <v>51</v>
      </c>
      <c r="C15" s="239" t="b">
        <v>0</v>
      </c>
      <c r="D15" s="182">
        <f>IF($C15&lt;&gt;TRUE,IF(ISNA(VLOOKUP($B15,'Patch Slot'!A$2:$E$39,3,FALSE)),"",VLOOKUP($B15,'Patch Slot'!A$2:$E$39,3,FALSE)),"excluded")</f>
        <v>45880.333333333299</v>
      </c>
      <c r="E15" s="182" t="str">
        <f>IF($C15&lt;&gt;TRUE,IF(ISNA(VLOOKUP($B15,'Patch Slot'!A$2:$E$39,4,FALSE)),"",VLOOKUP($B15,'Patch Slot'!A$2:$E$39,4,FALSE)),"excluded")</f>
        <v>08:00 – 14:00</v>
      </c>
      <c r="F15" s="198" t="s">
        <v>182</v>
      </c>
      <c r="G15" s="184" t="str">
        <f>IF(ISNA(VLOOKUP(Patchlist1[[#This Row],[Hostname]],CPU_socket!A:B,2,FALSE)),"",VLOOKUP(Patchlist1[[#This Row],[Hostname]],CPU_socket!A:B,2,FALSE))</f>
        <v/>
      </c>
      <c r="H15" s="184" t="str">
        <f>IF(ISNA(VLOOKUP(Patchlist1[[#This Row],[Hostname]],Vormetric!A:D,4,FALSE)),"",VLOOKUP(Patchlist1[[#This Row],[Hostname]],Vormetric!A:D,4,FALSE))</f>
        <v/>
      </c>
      <c r="I15" s="198" t="str">
        <f>IF(ISNA(VLOOKUP(Patchlist1[[#This Row],[Hostname]],'vm hardware'!A:C,3,FALSE)),"",VLOOKUP(Patchlist1[[#This Row],[Hostname]],'vm hardware'!A:C,3,FALSE))</f>
        <v/>
      </c>
      <c r="J15" s="276"/>
      <c r="K15" s="198" t="s">
        <v>172</v>
      </c>
      <c r="L15" s="198">
        <v>8.1</v>
      </c>
      <c r="M15" s="198" t="s">
        <v>173</v>
      </c>
      <c r="N15" s="198" t="s">
        <v>174</v>
      </c>
      <c r="O15" s="200" t="s">
        <v>175</v>
      </c>
      <c r="P15" s="277" t="s">
        <v>202</v>
      </c>
      <c r="Q15" s="157" t="s">
        <v>203</v>
      </c>
      <c r="R15" s="198" t="s">
        <v>204</v>
      </c>
      <c r="S15" s="242" t="str">
        <f>IF(ISNA(VLOOKUP(Patchlist1[[#This Row],[SERVER OWNER]],Contacts!I:J,2,FALSE)),"",VLOOKUP(Patchlist1[[#This Row],[SERVER OWNER]],Contacts!I:J,2,FALSE))</f>
        <v>SURESH.HAMAL@ALLIANZ.COM</v>
      </c>
      <c r="T15" s="243" t="s">
        <v>205</v>
      </c>
      <c r="U15" s="277" t="s">
        <v>180</v>
      </c>
      <c r="V15" s="202"/>
      <c r="W15" s="202"/>
      <c r="X15" s="244"/>
      <c r="Y15" s="244"/>
      <c r="Z15" s="157"/>
      <c r="AA15" s="278"/>
    </row>
    <row r="16" spans="1:27" ht="18.75" hidden="1" customHeight="1">
      <c r="A16" s="275" t="s">
        <v>213</v>
      </c>
      <c r="B16" s="196" t="s">
        <v>51</v>
      </c>
      <c r="C16" s="239" t="b">
        <v>0</v>
      </c>
      <c r="D16" s="182">
        <f>IF($C16&lt;&gt;TRUE,IF(ISNA(VLOOKUP($B16,'Patch Slot'!A$2:$E$39,3,FALSE)),"",VLOOKUP($B16,'Patch Slot'!A$2:$E$39,3,FALSE)),"excluded")</f>
        <v>45880.333333333299</v>
      </c>
      <c r="E16" s="182" t="str">
        <f>IF($C16&lt;&gt;TRUE,IF(ISNA(VLOOKUP($B16,'Patch Slot'!A$2:$E$39,4,FALSE)),"",VLOOKUP($B16,'Patch Slot'!A$2:$E$39,4,FALSE)),"excluded")</f>
        <v>08:00 – 14:00</v>
      </c>
      <c r="F16" s="198" t="s">
        <v>182</v>
      </c>
      <c r="G16" s="184" t="str">
        <f>IF(ISNA(VLOOKUP(Patchlist1[[#This Row],[Hostname]],CPU_socket!A:B,2,FALSE)),"",VLOOKUP(Patchlist1[[#This Row],[Hostname]],CPU_socket!A:B,2,FALSE))</f>
        <v/>
      </c>
      <c r="H16" s="184" t="str">
        <f>IF(ISNA(VLOOKUP(Patchlist1[[#This Row],[Hostname]],Vormetric!A:D,4,FALSE)),"",VLOOKUP(Patchlist1[[#This Row],[Hostname]],Vormetric!A:D,4,FALSE))</f>
        <v/>
      </c>
      <c r="I16" s="198" t="str">
        <f>IF(ISNA(VLOOKUP(Patchlist1[[#This Row],[Hostname]],'vm hardware'!A:C,3,FALSE)),"",VLOOKUP(Patchlist1[[#This Row],[Hostname]],'vm hardware'!A:C,3,FALSE))</f>
        <v/>
      </c>
      <c r="J16" s="280"/>
      <c r="K16" s="198" t="s">
        <v>172</v>
      </c>
      <c r="L16" s="198">
        <v>8.1</v>
      </c>
      <c r="M16" s="198" t="s">
        <v>173</v>
      </c>
      <c r="N16" s="198" t="s">
        <v>174</v>
      </c>
      <c r="O16" s="200" t="s">
        <v>175</v>
      </c>
      <c r="P16" s="277" t="s">
        <v>202</v>
      </c>
      <c r="Q16" s="157" t="s">
        <v>203</v>
      </c>
      <c r="R16" s="198" t="s">
        <v>204</v>
      </c>
      <c r="S16" s="242" t="str">
        <f>IF(ISNA(VLOOKUP(Patchlist1[[#This Row],[SERVER OWNER]],Contacts!I:J,2,FALSE)),"",VLOOKUP(Patchlist1[[#This Row],[SERVER OWNER]],Contacts!I:J,2,FALSE))</f>
        <v>SURESH.HAMAL@ALLIANZ.COM</v>
      </c>
      <c r="T16" s="243" t="s">
        <v>205</v>
      </c>
      <c r="U16" s="277" t="s">
        <v>180</v>
      </c>
      <c r="V16" s="202"/>
      <c r="W16" s="202"/>
      <c r="X16" s="244"/>
      <c r="Y16" s="244"/>
      <c r="Z16" s="157"/>
      <c r="AA16" s="278"/>
    </row>
    <row r="17" spans="1:27" ht="18.75" hidden="1" customHeight="1">
      <c r="A17" s="275" t="s">
        <v>214</v>
      </c>
      <c r="B17" s="196" t="s">
        <v>24</v>
      </c>
      <c r="C17" s="239" t="b">
        <v>0</v>
      </c>
      <c r="D17" s="182">
        <f>IF($C17&lt;&gt;TRUE,IF(ISNA(VLOOKUP($B17,'Patch Slot'!A$2:$E$39,3,FALSE)),"",VLOOKUP($B17,'Patch Slot'!A$2:$E$39,3,FALSE)),"excluded")</f>
        <v>45874.333333333299</v>
      </c>
      <c r="E17" s="182" t="str">
        <f>IF($C17&lt;&gt;TRUE,IF(ISNA(VLOOKUP($B17,'Patch Slot'!A$2:$E$39,4,FALSE)),"",VLOOKUP($B17,'Patch Slot'!A$2:$E$39,4,FALSE)),"excluded")</f>
        <v>08:00 – 14:00</v>
      </c>
      <c r="F17" s="198" t="s">
        <v>182</v>
      </c>
      <c r="G17" s="184" t="str">
        <f>IF(ISNA(VLOOKUP(Patchlist1[[#This Row],[Hostname]],CPU_socket!A:B,2,FALSE)),"",VLOOKUP(Patchlist1[[#This Row],[Hostname]],CPU_socket!A:B,2,FALSE))</f>
        <v/>
      </c>
      <c r="H17" s="184" t="str">
        <f>IF(ISNA(VLOOKUP(Patchlist1[[#This Row],[Hostname]],Vormetric!A:D,4,FALSE)),"",VLOOKUP(Patchlist1[[#This Row],[Hostname]],Vormetric!A:D,4,FALSE))</f>
        <v/>
      </c>
      <c r="I17" s="198" t="str">
        <f>IF(ISNA(VLOOKUP(Patchlist1[[#This Row],[Hostname]],'vm hardware'!A:C,3,FALSE)),"",VLOOKUP(Patchlist1[[#This Row],[Hostname]],'vm hardware'!A:C,3,FALSE))</f>
        <v/>
      </c>
      <c r="J17" s="280"/>
      <c r="K17" s="198" t="s">
        <v>172</v>
      </c>
      <c r="L17" s="198">
        <v>8.1</v>
      </c>
      <c r="M17" s="198" t="s">
        <v>173</v>
      </c>
      <c r="N17" s="198" t="s">
        <v>174</v>
      </c>
      <c r="O17" s="200" t="s">
        <v>175</v>
      </c>
      <c r="P17" s="277" t="s">
        <v>202</v>
      </c>
      <c r="Q17" s="157" t="s">
        <v>203</v>
      </c>
      <c r="R17" s="198" t="s">
        <v>204</v>
      </c>
      <c r="S17" s="242" t="str">
        <f>IF(ISNA(VLOOKUP(Patchlist1[[#This Row],[SERVER OWNER]],Contacts!I:J,2,FALSE)),"",VLOOKUP(Patchlist1[[#This Row],[SERVER OWNER]],Contacts!I:J,2,FALSE))</f>
        <v>SURESH.HAMAL@ALLIANZ.COM</v>
      </c>
      <c r="T17" s="243" t="s">
        <v>205</v>
      </c>
      <c r="U17" s="277" t="s">
        <v>180</v>
      </c>
      <c r="V17" s="202"/>
      <c r="W17" s="202"/>
      <c r="X17" s="244"/>
      <c r="Y17" s="244"/>
      <c r="Z17" s="157"/>
      <c r="AA17" s="278"/>
    </row>
    <row r="18" spans="1:27" ht="18.75" hidden="1" customHeight="1">
      <c r="A18" s="275" t="s">
        <v>215</v>
      </c>
      <c r="B18" s="196" t="s">
        <v>24</v>
      </c>
      <c r="C18" s="239" t="b">
        <v>0</v>
      </c>
      <c r="D18" s="182">
        <f>IF($C18&lt;&gt;TRUE,IF(ISNA(VLOOKUP($B18,'Patch Slot'!A$2:$E$39,3,FALSE)),"",VLOOKUP($B18,'Patch Slot'!A$2:$E$39,3,FALSE)),"excluded")</f>
        <v>45874.333333333299</v>
      </c>
      <c r="E18" s="182" t="str">
        <f>IF($C18&lt;&gt;TRUE,IF(ISNA(VLOOKUP($B18,'Patch Slot'!A$2:$E$39,4,FALSE)),"",VLOOKUP($B18,'Patch Slot'!A$2:$E$39,4,FALSE)),"excluded")</f>
        <v>08:00 – 14:00</v>
      </c>
      <c r="F18" s="198" t="s">
        <v>182</v>
      </c>
      <c r="G18" s="184" t="str">
        <f>IF(ISNA(VLOOKUP(Patchlist1[[#This Row],[Hostname]],CPU_socket!A:B,2,FALSE)),"",VLOOKUP(Patchlist1[[#This Row],[Hostname]],CPU_socket!A:B,2,FALSE))</f>
        <v/>
      </c>
      <c r="H18" s="184" t="str">
        <f>IF(ISNA(VLOOKUP(Patchlist1[[#This Row],[Hostname]],Vormetric!A:D,4,FALSE)),"",VLOOKUP(Patchlist1[[#This Row],[Hostname]],Vormetric!A:D,4,FALSE))</f>
        <v/>
      </c>
      <c r="I18" s="198" t="str">
        <f>IF(ISNA(VLOOKUP(Patchlist1[[#This Row],[Hostname]],'vm hardware'!A:C,3,FALSE)),"",VLOOKUP(Patchlist1[[#This Row],[Hostname]],'vm hardware'!A:C,3,FALSE))</f>
        <v/>
      </c>
      <c r="J18" s="276"/>
      <c r="K18" s="198" t="s">
        <v>172</v>
      </c>
      <c r="L18" s="198">
        <v>8.1</v>
      </c>
      <c r="M18" s="198" t="s">
        <v>173</v>
      </c>
      <c r="N18" s="198" t="s">
        <v>174</v>
      </c>
      <c r="O18" s="200" t="s">
        <v>175</v>
      </c>
      <c r="P18" s="277" t="s">
        <v>202</v>
      </c>
      <c r="Q18" s="209" t="s">
        <v>203</v>
      </c>
      <c r="R18" s="198" t="s">
        <v>204</v>
      </c>
      <c r="S18" s="242" t="str">
        <f>IF(ISNA(VLOOKUP(Patchlist1[[#This Row],[SERVER OWNER]],Contacts!I:J,2,FALSE)),"",VLOOKUP(Patchlist1[[#This Row],[SERVER OWNER]],Contacts!I:J,2,FALSE))</f>
        <v>SURESH.HAMAL@ALLIANZ.COM</v>
      </c>
      <c r="T18" s="243" t="s">
        <v>205</v>
      </c>
      <c r="U18" s="277" t="s">
        <v>180</v>
      </c>
      <c r="V18" s="202"/>
      <c r="W18" s="202"/>
      <c r="X18" s="244"/>
      <c r="Y18" s="244"/>
      <c r="Z18" s="157"/>
      <c r="AA18" s="278"/>
    </row>
    <row r="19" spans="1:27" ht="18.75" hidden="1" customHeight="1">
      <c r="A19" s="275" t="s">
        <v>216</v>
      </c>
      <c r="B19" s="196" t="s">
        <v>24</v>
      </c>
      <c r="C19" s="239" t="b">
        <v>0</v>
      </c>
      <c r="D19" s="182">
        <f>IF($C19&lt;&gt;TRUE,IF(ISNA(VLOOKUP($B19,'Patch Slot'!A$2:$E$39,3,FALSE)),"",VLOOKUP($B19,'Patch Slot'!A$2:$E$39,3,FALSE)),"excluded")</f>
        <v>45874.333333333299</v>
      </c>
      <c r="E19" s="182" t="str">
        <f>IF($C19&lt;&gt;TRUE,IF(ISNA(VLOOKUP($B19,'Patch Slot'!A$2:$E$39,4,FALSE)),"",VLOOKUP($B19,'Patch Slot'!A$2:$E$39,4,FALSE)),"excluded")</f>
        <v>08:00 – 14:00</v>
      </c>
      <c r="F19" s="198" t="s">
        <v>182</v>
      </c>
      <c r="G19" s="184" t="str">
        <f>IF(ISNA(VLOOKUP(Patchlist1[[#This Row],[Hostname]],CPU_socket!A:B,2,FALSE)),"",VLOOKUP(Patchlist1[[#This Row],[Hostname]],CPU_socket!A:B,2,FALSE))</f>
        <v/>
      </c>
      <c r="H19" s="184" t="str">
        <f>IF(ISNA(VLOOKUP(Patchlist1[[#This Row],[Hostname]],Vormetric!A:D,4,FALSE)),"",VLOOKUP(Patchlist1[[#This Row],[Hostname]],Vormetric!A:D,4,FALSE))</f>
        <v/>
      </c>
      <c r="I19" s="198" t="str">
        <f>IF(ISNA(VLOOKUP(Patchlist1[[#This Row],[Hostname]],'vm hardware'!A:C,3,FALSE)),"",VLOOKUP(Patchlist1[[#This Row],[Hostname]],'vm hardware'!A:C,3,FALSE))</f>
        <v/>
      </c>
      <c r="J19" s="276"/>
      <c r="K19" s="198" t="s">
        <v>172</v>
      </c>
      <c r="L19" s="198">
        <v>8.1</v>
      </c>
      <c r="M19" s="198" t="s">
        <v>173</v>
      </c>
      <c r="N19" s="198" t="s">
        <v>174</v>
      </c>
      <c r="O19" s="200" t="s">
        <v>175</v>
      </c>
      <c r="P19" s="277" t="s">
        <v>202</v>
      </c>
      <c r="Q19" s="157" t="s">
        <v>203</v>
      </c>
      <c r="R19" s="198" t="s">
        <v>204</v>
      </c>
      <c r="S19" s="242" t="str">
        <f>IF(ISNA(VLOOKUP(Patchlist1[[#This Row],[SERVER OWNER]],Contacts!I:J,2,FALSE)),"",VLOOKUP(Patchlist1[[#This Row],[SERVER OWNER]],Contacts!I:J,2,FALSE))</f>
        <v>SURESH.HAMAL@ALLIANZ.COM</v>
      </c>
      <c r="T19" s="243" t="s">
        <v>205</v>
      </c>
      <c r="U19" s="277" t="s">
        <v>180</v>
      </c>
      <c r="V19" s="202"/>
      <c r="W19" s="202"/>
      <c r="X19" s="244"/>
      <c r="Y19" s="244"/>
      <c r="Z19" s="157"/>
      <c r="AA19" s="278"/>
    </row>
    <row r="20" spans="1:27" ht="18.75" hidden="1" customHeight="1">
      <c r="A20" s="275" t="s">
        <v>217</v>
      </c>
      <c r="B20" s="196" t="s">
        <v>51</v>
      </c>
      <c r="C20" s="239" t="b">
        <v>0</v>
      </c>
      <c r="D20" s="182">
        <f>IF($C20&lt;&gt;TRUE,IF(ISNA(VLOOKUP($B20,'Patch Slot'!A$2:$E$39,3,FALSE)),"",VLOOKUP($B20,'Patch Slot'!A$2:$E$39,3,FALSE)),"excluded")</f>
        <v>45880.333333333299</v>
      </c>
      <c r="E20" s="182" t="str">
        <f>IF($C20&lt;&gt;TRUE,IF(ISNA(VLOOKUP($B20,'Patch Slot'!A$2:$E$39,4,FALSE)),"",VLOOKUP($B20,'Patch Slot'!A$2:$E$39,4,FALSE)),"excluded")</f>
        <v>08:00 – 14:00</v>
      </c>
      <c r="F20" s="198" t="s">
        <v>171</v>
      </c>
      <c r="G20" s="184" t="str">
        <f>IF(ISNA(VLOOKUP(Patchlist1[[#This Row],[Hostname]],CPU_socket!A:B,2,FALSE)),"",VLOOKUP(Patchlist1[[#This Row],[Hostname]],CPU_socket!A:B,2,FALSE))</f>
        <v/>
      </c>
      <c r="H20" s="184" t="str">
        <f>IF(ISNA(VLOOKUP(Patchlist1[[#This Row],[Hostname]],Vormetric!A:D,4,FALSE)),"",VLOOKUP(Patchlist1[[#This Row],[Hostname]],Vormetric!A:D,4,FALSE))</f>
        <v/>
      </c>
      <c r="I20" s="198" t="str">
        <f>IF(ISNA(VLOOKUP(Patchlist1[[#This Row],[Hostname]],'vm hardware'!A:C,3,FALSE)),"",VLOOKUP(Patchlist1[[#This Row],[Hostname]],'vm hardware'!A:C,3,FALSE))</f>
        <v/>
      </c>
      <c r="J20" s="276"/>
      <c r="K20" s="198" t="s">
        <v>172</v>
      </c>
      <c r="L20" s="198">
        <v>8.1</v>
      </c>
      <c r="M20" s="198" t="s">
        <v>173</v>
      </c>
      <c r="N20" s="198" t="s">
        <v>174</v>
      </c>
      <c r="O20" s="200" t="s">
        <v>175</v>
      </c>
      <c r="P20" s="277" t="s">
        <v>202</v>
      </c>
      <c r="Q20" s="303" t="s">
        <v>203</v>
      </c>
      <c r="R20" s="198" t="s">
        <v>218</v>
      </c>
      <c r="S20" s="242" t="s">
        <v>219</v>
      </c>
      <c r="T20" s="243" t="s">
        <v>220</v>
      </c>
      <c r="U20" s="277" t="s">
        <v>180</v>
      </c>
      <c r="V20" s="202"/>
      <c r="W20" s="202"/>
      <c r="X20" s="244"/>
      <c r="Y20" s="244"/>
      <c r="Z20" s="157"/>
      <c r="AA20" s="278"/>
    </row>
    <row r="21" spans="1:27" ht="18.75" hidden="1" customHeight="1">
      <c r="A21" s="275" t="s">
        <v>221</v>
      </c>
      <c r="B21" s="196" t="s">
        <v>43</v>
      </c>
      <c r="C21" s="239" t="b">
        <v>0</v>
      </c>
      <c r="D21" s="182">
        <f>IF($C21&lt;&gt;TRUE,IF(ISNA(VLOOKUP($B21,'Patch Slot'!A$2:$E$39,3,FALSE)),"",VLOOKUP($B21,'Patch Slot'!A$2:$E$39,3,FALSE)),"excluded")</f>
        <v>45878.333333333299</v>
      </c>
      <c r="E21" s="182" t="str">
        <f>IF($C21&lt;&gt;TRUE,IF(ISNA(VLOOKUP($B21,'Patch Slot'!A$2:$E$39,4,FALSE)),"",VLOOKUP($B21,'Patch Slot'!A$2:$E$39,4,FALSE)),"excluded")</f>
        <v>08:00 – 14:00</v>
      </c>
      <c r="F21" s="198" t="s">
        <v>171</v>
      </c>
      <c r="G21" s="184" t="str">
        <f>IF(ISNA(VLOOKUP(Patchlist1[[#This Row],[Hostname]],CPU_socket!A:B,2,FALSE)),"",VLOOKUP(Patchlist1[[#This Row],[Hostname]],CPU_socket!A:B,2,FALSE))</f>
        <v/>
      </c>
      <c r="H21" s="184" t="str">
        <f>IF(ISNA(VLOOKUP(Patchlist1[[#This Row],[Hostname]],Vormetric!A:D,4,FALSE)),"",VLOOKUP(Patchlist1[[#This Row],[Hostname]],Vormetric!A:D,4,FALSE))</f>
        <v/>
      </c>
      <c r="I21" s="198" t="str">
        <f>IF(ISNA(VLOOKUP(Patchlist1[[#This Row],[Hostname]],'vm hardware'!A:C,3,FALSE)),"",VLOOKUP(Patchlist1[[#This Row],[Hostname]],'vm hardware'!A:C,3,FALSE))</f>
        <v/>
      </c>
      <c r="J21" s="276"/>
      <c r="K21" s="198" t="s">
        <v>172</v>
      </c>
      <c r="L21" s="198">
        <v>8.1</v>
      </c>
      <c r="M21" s="198" t="s">
        <v>189</v>
      </c>
      <c r="N21" s="198" t="s">
        <v>174</v>
      </c>
      <c r="O21" s="200" t="s">
        <v>175</v>
      </c>
      <c r="P21" s="277" t="s">
        <v>190</v>
      </c>
      <c r="Q21" s="157" t="s">
        <v>191</v>
      </c>
      <c r="R21" s="198" t="s">
        <v>192</v>
      </c>
      <c r="S21" s="242" t="str">
        <f>IF(ISNA(VLOOKUP(Patchlist1[[#This Row],[SERVER OWNER]],Contacts!I:J,2,FALSE)),"",VLOOKUP(Patchlist1[[#This Row],[SERVER OWNER]],Contacts!I:J,2,FALSE))</f>
        <v>kenneth.fink@allianz.co.uk</v>
      </c>
      <c r="T21" s="279" t="s">
        <v>193</v>
      </c>
      <c r="U21" s="277" t="s">
        <v>180</v>
      </c>
      <c r="V21" s="202"/>
      <c r="W21" s="202"/>
      <c r="X21" s="244"/>
      <c r="Y21" s="244"/>
      <c r="Z21" s="157"/>
      <c r="AA21" s="278"/>
    </row>
    <row r="22" spans="1:27" ht="18.75" hidden="1" customHeight="1">
      <c r="A22" s="275" t="s">
        <v>222</v>
      </c>
      <c r="B22" s="196" t="s">
        <v>43</v>
      </c>
      <c r="C22" s="239" t="b">
        <v>0</v>
      </c>
      <c r="D22" s="182">
        <f>IF($C22&lt;&gt;TRUE,IF(ISNA(VLOOKUP($B22,'Patch Slot'!A$2:$E$39,3,FALSE)),"",VLOOKUP($B22,'Patch Slot'!A$2:$E$39,3,FALSE)),"excluded")</f>
        <v>45878.333333333299</v>
      </c>
      <c r="E22" s="182" t="str">
        <f>IF($C22&lt;&gt;TRUE,IF(ISNA(VLOOKUP($B22,'Patch Slot'!A$2:$E$39,4,FALSE)),"",VLOOKUP($B22,'Patch Slot'!A$2:$E$39,4,FALSE)),"excluded")</f>
        <v>08:00 – 14:00</v>
      </c>
      <c r="F22" s="198" t="s">
        <v>171</v>
      </c>
      <c r="G22" s="184" t="str">
        <f>IF(ISNA(VLOOKUP(Patchlist1[[#This Row],[Hostname]],CPU_socket!A:B,2,FALSE)),"",VLOOKUP(Patchlist1[[#This Row],[Hostname]],CPU_socket!A:B,2,FALSE))</f>
        <v/>
      </c>
      <c r="H22" s="184" t="str">
        <f>IF(ISNA(VLOOKUP(Patchlist1[[#This Row],[Hostname]],Vormetric!A:D,4,FALSE)),"",VLOOKUP(Patchlist1[[#This Row],[Hostname]],Vormetric!A:D,4,FALSE))</f>
        <v/>
      </c>
      <c r="I22" s="198" t="str">
        <f>IF(ISNA(VLOOKUP(Patchlist1[[#This Row],[Hostname]],'vm hardware'!A:C,3,FALSE)),"",VLOOKUP(Patchlist1[[#This Row],[Hostname]],'vm hardware'!A:C,3,FALSE))</f>
        <v/>
      </c>
      <c r="J22" s="276"/>
      <c r="K22" s="198" t="s">
        <v>172</v>
      </c>
      <c r="L22" s="198">
        <v>8.1</v>
      </c>
      <c r="M22" s="198" t="s">
        <v>189</v>
      </c>
      <c r="N22" s="198" t="s">
        <v>174</v>
      </c>
      <c r="O22" s="200" t="s">
        <v>175</v>
      </c>
      <c r="P22" s="277" t="s">
        <v>190</v>
      </c>
      <c r="Q22" s="157" t="s">
        <v>191</v>
      </c>
      <c r="R22" s="198" t="s">
        <v>192</v>
      </c>
      <c r="S22" s="242" t="str">
        <f>IF(ISNA(VLOOKUP(Patchlist1[[#This Row],[SERVER OWNER]],Contacts!I:J,2,FALSE)),"",VLOOKUP(Patchlist1[[#This Row],[SERVER OWNER]],Contacts!I:J,2,FALSE))</f>
        <v>kenneth.fink@allianz.co.uk</v>
      </c>
      <c r="T22" s="279" t="s">
        <v>193</v>
      </c>
      <c r="U22" s="277" t="s">
        <v>180</v>
      </c>
      <c r="V22" s="202"/>
      <c r="W22" s="202"/>
      <c r="X22" s="244"/>
      <c r="Y22" s="244"/>
      <c r="Z22" s="157"/>
      <c r="AA22" s="278"/>
    </row>
    <row r="23" spans="1:27" ht="18.75" hidden="1" customHeight="1">
      <c r="A23" s="275" t="s">
        <v>223</v>
      </c>
      <c r="B23" s="196" t="s">
        <v>43</v>
      </c>
      <c r="C23" s="239" t="b">
        <v>0</v>
      </c>
      <c r="D23" s="182">
        <f>IF($C23&lt;&gt;TRUE,IF(ISNA(VLOOKUP($B23,'Patch Slot'!A$2:$E$39,3,FALSE)),"",VLOOKUP($B23,'Patch Slot'!A$2:$E$39,3,FALSE)),"excluded")</f>
        <v>45878.333333333299</v>
      </c>
      <c r="E23" s="182" t="str">
        <f>IF($C23&lt;&gt;TRUE,IF(ISNA(VLOOKUP($B23,'Patch Slot'!A$2:$E$39,4,FALSE)),"",VLOOKUP($B23,'Patch Slot'!A$2:$E$39,4,FALSE)),"excluded")</f>
        <v>08:00 – 14:00</v>
      </c>
      <c r="F23" s="198" t="s">
        <v>171</v>
      </c>
      <c r="G23" s="184" t="str">
        <f>IF(ISNA(VLOOKUP(Patchlist1[[#This Row],[Hostname]],CPU_socket!A:B,2,FALSE)),"",VLOOKUP(Patchlist1[[#This Row],[Hostname]],CPU_socket!A:B,2,FALSE))</f>
        <v/>
      </c>
      <c r="H23" s="184" t="str">
        <f>IF(ISNA(VLOOKUP(Patchlist1[[#This Row],[Hostname]],Vormetric!A:D,4,FALSE)),"",VLOOKUP(Patchlist1[[#This Row],[Hostname]],Vormetric!A:D,4,FALSE))</f>
        <v/>
      </c>
      <c r="I23" s="198" t="str">
        <f>IF(ISNA(VLOOKUP(Patchlist1[[#This Row],[Hostname]],'vm hardware'!A:C,3,FALSE)),"",VLOOKUP(Patchlist1[[#This Row],[Hostname]],'vm hardware'!A:C,3,FALSE))</f>
        <v/>
      </c>
      <c r="J23" s="276"/>
      <c r="K23" s="198" t="s">
        <v>172</v>
      </c>
      <c r="L23" s="198">
        <v>8.1</v>
      </c>
      <c r="M23" s="198" t="s">
        <v>189</v>
      </c>
      <c r="N23" s="198" t="s">
        <v>174</v>
      </c>
      <c r="O23" s="200" t="s">
        <v>175</v>
      </c>
      <c r="P23" s="277" t="s">
        <v>190</v>
      </c>
      <c r="Q23" s="157" t="s">
        <v>191</v>
      </c>
      <c r="R23" s="198" t="s">
        <v>192</v>
      </c>
      <c r="S23" s="242" t="str">
        <f>IF(ISNA(VLOOKUP(Patchlist1[[#This Row],[SERVER OWNER]],Contacts!I:J,2,FALSE)),"",VLOOKUP(Patchlist1[[#This Row],[SERVER OWNER]],Contacts!I:J,2,FALSE))</f>
        <v>kenneth.fink@allianz.co.uk</v>
      </c>
      <c r="T23" s="279" t="s">
        <v>193</v>
      </c>
      <c r="U23" s="277" t="s">
        <v>180</v>
      </c>
      <c r="V23" s="202"/>
      <c r="W23" s="202"/>
      <c r="X23" s="244"/>
      <c r="Y23" s="244"/>
      <c r="Z23" s="157"/>
      <c r="AA23" s="278"/>
    </row>
    <row r="24" spans="1:27" ht="18.75" hidden="1" customHeight="1">
      <c r="A24" s="275" t="s">
        <v>224</v>
      </c>
      <c r="B24" s="196" t="s">
        <v>43</v>
      </c>
      <c r="C24" s="239" t="b">
        <v>0</v>
      </c>
      <c r="D24" s="182">
        <f>IF($C24&lt;&gt;TRUE,IF(ISNA(VLOOKUP($B24,'Patch Slot'!A$2:$E$39,3,FALSE)),"",VLOOKUP($B24,'Patch Slot'!A$2:$E$39,3,FALSE)),"excluded")</f>
        <v>45878.333333333299</v>
      </c>
      <c r="E24" s="182" t="str">
        <f>IF($C24&lt;&gt;TRUE,IF(ISNA(VLOOKUP($B24,'Patch Slot'!A$2:$E$39,4,FALSE)),"",VLOOKUP($B24,'Patch Slot'!A$2:$E$39,4,FALSE)),"excluded")</f>
        <v>08:00 – 14:00</v>
      </c>
      <c r="F24" s="198" t="s">
        <v>171</v>
      </c>
      <c r="G24" s="184" t="str">
        <f>IF(ISNA(VLOOKUP(Patchlist1[[#This Row],[Hostname]],CPU_socket!A:B,2,FALSE)),"",VLOOKUP(Patchlist1[[#This Row],[Hostname]],CPU_socket!A:B,2,FALSE))</f>
        <v/>
      </c>
      <c r="H24" s="184" t="str">
        <f>IF(ISNA(VLOOKUP(Patchlist1[[#This Row],[Hostname]],Vormetric!A:D,4,FALSE)),"",VLOOKUP(Patchlist1[[#This Row],[Hostname]],Vormetric!A:D,4,FALSE))</f>
        <v/>
      </c>
      <c r="I24" s="198" t="str">
        <f>IF(ISNA(VLOOKUP(Patchlist1[[#This Row],[Hostname]],'vm hardware'!A:C,3,FALSE)),"",VLOOKUP(Patchlist1[[#This Row],[Hostname]],'vm hardware'!A:C,3,FALSE))</f>
        <v/>
      </c>
      <c r="J24" s="276"/>
      <c r="K24" s="198" t="s">
        <v>172</v>
      </c>
      <c r="L24" s="198">
        <v>8.1</v>
      </c>
      <c r="M24" s="198" t="s">
        <v>189</v>
      </c>
      <c r="N24" s="198" t="s">
        <v>174</v>
      </c>
      <c r="O24" s="200" t="s">
        <v>175</v>
      </c>
      <c r="P24" s="277" t="s">
        <v>190</v>
      </c>
      <c r="Q24" s="157" t="s">
        <v>191</v>
      </c>
      <c r="R24" s="198" t="s">
        <v>192</v>
      </c>
      <c r="S24" s="242" t="str">
        <f>IF(ISNA(VLOOKUP(Patchlist1[[#This Row],[SERVER OWNER]],Contacts!I:J,2,FALSE)),"",VLOOKUP(Patchlist1[[#This Row],[SERVER OWNER]],Contacts!I:J,2,FALSE))</f>
        <v>kenneth.fink@allianz.co.uk</v>
      </c>
      <c r="T24" s="279" t="s">
        <v>193</v>
      </c>
      <c r="U24" s="277" t="s">
        <v>180</v>
      </c>
      <c r="V24" s="202"/>
      <c r="W24" s="202"/>
      <c r="X24" s="244"/>
      <c r="Y24" s="244"/>
      <c r="Z24" s="157"/>
      <c r="AA24" s="278"/>
    </row>
    <row r="25" spans="1:27" ht="18.75" hidden="1" customHeight="1">
      <c r="A25" s="275" t="s">
        <v>225</v>
      </c>
      <c r="B25" s="196" t="s">
        <v>47</v>
      </c>
      <c r="C25" s="239" t="b">
        <v>0</v>
      </c>
      <c r="D25" s="182">
        <f>IF($C25&lt;&gt;TRUE,IF(ISNA(VLOOKUP($B25,'Patch Slot'!A$2:$E$39,3,FALSE)),"",VLOOKUP($B25,'Patch Slot'!A$2:$E$39,3,FALSE)),"excluded")</f>
        <v>45879.333333333299</v>
      </c>
      <c r="E25" s="182" t="str">
        <f>IF($C25&lt;&gt;TRUE,IF(ISNA(VLOOKUP($B25,'Patch Slot'!A$2:$E$39,4,FALSE)),"",VLOOKUP($B25,'Patch Slot'!A$2:$E$39,4,FALSE)),"excluded")</f>
        <v>08:00 – 14:00</v>
      </c>
      <c r="F25" s="198" t="s">
        <v>171</v>
      </c>
      <c r="G25" s="184" t="str">
        <f>IF(ISNA(VLOOKUP(Patchlist1[[#This Row],[Hostname]],CPU_socket!A:B,2,FALSE)),"",VLOOKUP(Patchlist1[[#This Row],[Hostname]],CPU_socket!A:B,2,FALSE))</f>
        <v/>
      </c>
      <c r="H25" s="184" t="str">
        <f>IF(ISNA(VLOOKUP(Patchlist1[[#This Row],[Hostname]],Vormetric!A:D,4,FALSE)),"",VLOOKUP(Patchlist1[[#This Row],[Hostname]],Vormetric!A:D,4,FALSE))</f>
        <v/>
      </c>
      <c r="I25" s="198" t="str">
        <f>IF(ISNA(VLOOKUP(Patchlist1[[#This Row],[Hostname]],'vm hardware'!A:C,3,FALSE)),"",VLOOKUP(Patchlist1[[#This Row],[Hostname]],'vm hardware'!A:C,3,FALSE))</f>
        <v/>
      </c>
      <c r="J25" s="276"/>
      <c r="K25" s="198" t="s">
        <v>172</v>
      </c>
      <c r="L25" s="198">
        <v>8.1</v>
      </c>
      <c r="M25" s="198" t="s">
        <v>189</v>
      </c>
      <c r="N25" s="198" t="s">
        <v>174</v>
      </c>
      <c r="O25" s="200" t="s">
        <v>175</v>
      </c>
      <c r="P25" s="277" t="s">
        <v>190</v>
      </c>
      <c r="Q25" s="157" t="s">
        <v>191</v>
      </c>
      <c r="R25" s="198" t="s">
        <v>192</v>
      </c>
      <c r="S25" s="242" t="str">
        <f>IF(ISNA(VLOOKUP(Patchlist1[[#This Row],[SERVER OWNER]],Contacts!I:J,2,FALSE)),"",VLOOKUP(Patchlist1[[#This Row],[SERVER OWNER]],Contacts!I:J,2,FALSE))</f>
        <v>kenneth.fink@allianz.co.uk</v>
      </c>
      <c r="T25" s="279" t="s">
        <v>193</v>
      </c>
      <c r="U25" s="277" t="s">
        <v>180</v>
      </c>
      <c r="V25" s="202"/>
      <c r="W25" s="202"/>
      <c r="X25" s="244"/>
      <c r="Y25" s="244"/>
      <c r="Z25" s="157"/>
      <c r="AA25" s="278"/>
    </row>
    <row r="26" spans="1:27" ht="18.75" hidden="1" customHeight="1">
      <c r="A26" s="275" t="s">
        <v>226</v>
      </c>
      <c r="B26" s="196" t="s">
        <v>47</v>
      </c>
      <c r="C26" s="239" t="b">
        <v>0</v>
      </c>
      <c r="D26" s="182">
        <f>IF($C26&lt;&gt;TRUE,IF(ISNA(VLOOKUP($B26,'Patch Slot'!A$2:$E$39,3,FALSE)),"",VLOOKUP($B26,'Patch Slot'!A$2:$E$39,3,FALSE)),"excluded")</f>
        <v>45879.333333333299</v>
      </c>
      <c r="E26" s="182" t="str">
        <f>IF($C26&lt;&gt;TRUE,IF(ISNA(VLOOKUP($B26,'Patch Slot'!A$2:$E$39,4,FALSE)),"",VLOOKUP($B26,'Patch Slot'!A$2:$E$39,4,FALSE)),"excluded")</f>
        <v>08:00 – 14:00</v>
      </c>
      <c r="F26" s="198" t="s">
        <v>171</v>
      </c>
      <c r="G26" s="184" t="str">
        <f>IF(ISNA(VLOOKUP(Patchlist1[[#This Row],[Hostname]],CPU_socket!A:B,2,FALSE)),"",VLOOKUP(Patchlist1[[#This Row],[Hostname]],CPU_socket!A:B,2,FALSE))</f>
        <v/>
      </c>
      <c r="H26" s="184" t="str">
        <f>IF(ISNA(VLOOKUP(Patchlist1[[#This Row],[Hostname]],Vormetric!A:D,4,FALSE)),"",VLOOKUP(Patchlist1[[#This Row],[Hostname]],Vormetric!A:D,4,FALSE))</f>
        <v/>
      </c>
      <c r="I26" s="198" t="str">
        <f>IF(ISNA(VLOOKUP(Patchlist1[[#This Row],[Hostname]],'vm hardware'!A:C,3,FALSE)),"",VLOOKUP(Patchlist1[[#This Row],[Hostname]],'vm hardware'!A:C,3,FALSE))</f>
        <v/>
      </c>
      <c r="J26" s="276"/>
      <c r="K26" s="198" t="s">
        <v>172</v>
      </c>
      <c r="L26" s="198">
        <v>8.1</v>
      </c>
      <c r="M26" s="198" t="s">
        <v>189</v>
      </c>
      <c r="N26" s="198" t="s">
        <v>174</v>
      </c>
      <c r="O26" s="200" t="s">
        <v>175</v>
      </c>
      <c r="P26" s="277" t="s">
        <v>190</v>
      </c>
      <c r="Q26" s="157" t="s">
        <v>191</v>
      </c>
      <c r="R26" s="198" t="s">
        <v>192</v>
      </c>
      <c r="S26" s="242" t="str">
        <f>IF(ISNA(VLOOKUP(Patchlist1[[#This Row],[SERVER OWNER]],Contacts!I:J,2,FALSE)),"",VLOOKUP(Patchlist1[[#This Row],[SERVER OWNER]],Contacts!I:J,2,FALSE))</f>
        <v>kenneth.fink@allianz.co.uk</v>
      </c>
      <c r="T26" s="279" t="s">
        <v>193</v>
      </c>
      <c r="U26" s="277" t="s">
        <v>180</v>
      </c>
      <c r="V26" s="202"/>
      <c r="W26" s="202"/>
      <c r="X26" s="244"/>
      <c r="Y26" s="244"/>
      <c r="Z26" s="157"/>
      <c r="AA26" s="278"/>
    </row>
    <row r="27" spans="1:27" ht="18.75" hidden="1" customHeight="1">
      <c r="A27" s="275" t="s">
        <v>227</v>
      </c>
      <c r="B27" s="196" t="s">
        <v>43</v>
      </c>
      <c r="C27" s="239" t="b">
        <v>0</v>
      </c>
      <c r="D27" s="182">
        <f>IF($C27&lt;&gt;TRUE,IF(ISNA(VLOOKUP($B27,'Patch Slot'!A$2:$E$39,3,FALSE)),"",VLOOKUP($B27,'Patch Slot'!A$2:$E$39,3,FALSE)),"excluded")</f>
        <v>45878.333333333299</v>
      </c>
      <c r="E27" s="182" t="str">
        <f>IF($C27&lt;&gt;TRUE,IF(ISNA(VLOOKUP($B27,'Patch Slot'!A$2:$E$39,4,FALSE)),"",VLOOKUP($B27,'Patch Slot'!A$2:$E$39,4,FALSE)),"excluded")</f>
        <v>08:00 – 14:00</v>
      </c>
      <c r="F27" s="198" t="s">
        <v>171</v>
      </c>
      <c r="G27" s="184" t="str">
        <f>IF(ISNA(VLOOKUP(Patchlist1[[#This Row],[Hostname]],CPU_socket!A:B,2,FALSE)),"",VLOOKUP(Patchlist1[[#This Row],[Hostname]],CPU_socket!A:B,2,FALSE))</f>
        <v/>
      </c>
      <c r="H27" s="184" t="str">
        <f>IF(ISNA(VLOOKUP(Patchlist1[[#This Row],[Hostname]],Vormetric!A:D,4,FALSE)),"",VLOOKUP(Patchlist1[[#This Row],[Hostname]],Vormetric!A:D,4,FALSE))</f>
        <v/>
      </c>
      <c r="I27" s="198" t="str">
        <f>IF(ISNA(VLOOKUP(Patchlist1[[#This Row],[Hostname]],'vm hardware'!A:C,3,FALSE)),"",VLOOKUP(Patchlist1[[#This Row],[Hostname]],'vm hardware'!A:C,3,FALSE))</f>
        <v/>
      </c>
      <c r="J27" s="276"/>
      <c r="K27" s="198" t="s">
        <v>172</v>
      </c>
      <c r="L27" s="198">
        <v>8.1</v>
      </c>
      <c r="M27" s="198" t="s">
        <v>189</v>
      </c>
      <c r="N27" s="198" t="s">
        <v>174</v>
      </c>
      <c r="O27" s="200" t="s">
        <v>175</v>
      </c>
      <c r="P27" s="277" t="s">
        <v>190</v>
      </c>
      <c r="Q27" s="157" t="s">
        <v>191</v>
      </c>
      <c r="R27" s="198" t="s">
        <v>192</v>
      </c>
      <c r="S27" s="242" t="str">
        <f>IF(ISNA(VLOOKUP(Patchlist1[[#This Row],[SERVER OWNER]],Contacts!I:J,2,FALSE)),"",VLOOKUP(Patchlist1[[#This Row],[SERVER OWNER]],Contacts!I:J,2,FALSE))</f>
        <v>kenneth.fink@allianz.co.uk</v>
      </c>
      <c r="T27" s="279" t="s">
        <v>193</v>
      </c>
      <c r="U27" s="277" t="s">
        <v>180</v>
      </c>
      <c r="V27" s="202"/>
      <c r="W27" s="202"/>
      <c r="X27" s="244"/>
      <c r="Y27" s="244"/>
      <c r="Z27" s="157"/>
      <c r="AA27" s="278"/>
    </row>
    <row r="28" spans="1:27" ht="18.75" hidden="1" customHeight="1">
      <c r="A28" s="275" t="s">
        <v>228</v>
      </c>
      <c r="B28" s="196" t="s">
        <v>47</v>
      </c>
      <c r="C28" s="239" t="b">
        <v>0</v>
      </c>
      <c r="D28" s="182">
        <f>IF($C28&lt;&gt;TRUE,IF(ISNA(VLOOKUP($B28,'Patch Slot'!A$2:$E$39,3,FALSE)),"",VLOOKUP($B28,'Patch Slot'!A$2:$E$39,3,FALSE)),"excluded")</f>
        <v>45879.333333333299</v>
      </c>
      <c r="E28" s="182" t="str">
        <f>IF($C28&lt;&gt;TRUE,IF(ISNA(VLOOKUP($B28,'Patch Slot'!A$2:$E$39,4,FALSE)),"",VLOOKUP($B28,'Patch Slot'!A$2:$E$39,4,FALSE)),"excluded")</f>
        <v>08:00 – 14:00</v>
      </c>
      <c r="F28" s="198" t="s">
        <v>171</v>
      </c>
      <c r="G28" s="184" t="str">
        <f>IF(ISNA(VLOOKUP(Patchlist1[[#This Row],[Hostname]],CPU_socket!A:B,2,FALSE)),"",VLOOKUP(Patchlist1[[#This Row],[Hostname]],CPU_socket!A:B,2,FALSE))</f>
        <v/>
      </c>
      <c r="H28" s="184" t="str">
        <f>IF(ISNA(VLOOKUP(Patchlist1[[#This Row],[Hostname]],Vormetric!A:D,4,FALSE)),"",VLOOKUP(Patchlist1[[#This Row],[Hostname]],Vormetric!A:D,4,FALSE))</f>
        <v/>
      </c>
      <c r="I28" s="198" t="str">
        <f>IF(ISNA(VLOOKUP(Patchlist1[[#This Row],[Hostname]],'vm hardware'!A:C,3,FALSE)),"",VLOOKUP(Patchlist1[[#This Row],[Hostname]],'vm hardware'!A:C,3,FALSE))</f>
        <v/>
      </c>
      <c r="J28" s="276"/>
      <c r="K28" s="198" t="s">
        <v>172</v>
      </c>
      <c r="L28" s="198">
        <v>8.1</v>
      </c>
      <c r="M28" s="198" t="s">
        <v>189</v>
      </c>
      <c r="N28" s="198" t="s">
        <v>174</v>
      </c>
      <c r="O28" s="200" t="s">
        <v>175</v>
      </c>
      <c r="P28" s="277" t="s">
        <v>190</v>
      </c>
      <c r="Q28" s="157" t="s">
        <v>191</v>
      </c>
      <c r="R28" s="198" t="s">
        <v>192</v>
      </c>
      <c r="S28" s="242" t="str">
        <f>IF(ISNA(VLOOKUP(Patchlist1[[#This Row],[SERVER OWNER]],Contacts!I:J,2,FALSE)),"",VLOOKUP(Patchlist1[[#This Row],[SERVER OWNER]],Contacts!I:J,2,FALSE))</f>
        <v>kenneth.fink@allianz.co.uk</v>
      </c>
      <c r="T28" s="279" t="s">
        <v>193</v>
      </c>
      <c r="U28" s="277" t="s">
        <v>180</v>
      </c>
      <c r="V28" s="202"/>
      <c r="W28" s="202"/>
      <c r="X28" s="244"/>
      <c r="Y28" s="244"/>
      <c r="Z28" s="157"/>
      <c r="AA28" s="278"/>
    </row>
    <row r="29" spans="1:27" ht="18.75" hidden="1" customHeight="1">
      <c r="A29" s="275" t="s">
        <v>229</v>
      </c>
      <c r="B29" s="196" t="s">
        <v>47</v>
      </c>
      <c r="C29" s="239" t="b">
        <v>0</v>
      </c>
      <c r="D29" s="182">
        <f>IF($C29&lt;&gt;TRUE,IF(ISNA(VLOOKUP($B29,'Patch Slot'!A$2:$E$39,3,FALSE)),"",VLOOKUP($B29,'Patch Slot'!A$2:$E$39,3,FALSE)),"excluded")</f>
        <v>45879.333333333299</v>
      </c>
      <c r="E29" s="182" t="str">
        <f>IF($C29&lt;&gt;TRUE,IF(ISNA(VLOOKUP($B29,'Patch Slot'!A$2:$E$39,4,FALSE)),"",VLOOKUP($B29,'Patch Slot'!A$2:$E$39,4,FALSE)),"excluded")</f>
        <v>08:00 – 14:00</v>
      </c>
      <c r="F29" s="198" t="s">
        <v>171</v>
      </c>
      <c r="G29" s="184" t="str">
        <f>IF(ISNA(VLOOKUP(Patchlist1[[#This Row],[Hostname]],CPU_socket!A:B,2,FALSE)),"",VLOOKUP(Patchlist1[[#This Row],[Hostname]],CPU_socket!A:B,2,FALSE))</f>
        <v/>
      </c>
      <c r="H29" s="184" t="str">
        <f>IF(ISNA(VLOOKUP(Patchlist1[[#This Row],[Hostname]],Vormetric!A:D,4,FALSE)),"",VLOOKUP(Patchlist1[[#This Row],[Hostname]],Vormetric!A:D,4,FALSE))</f>
        <v/>
      </c>
      <c r="I29" s="198" t="str">
        <f>IF(ISNA(VLOOKUP(Patchlist1[[#This Row],[Hostname]],'vm hardware'!A:C,3,FALSE)),"",VLOOKUP(Patchlist1[[#This Row],[Hostname]],'vm hardware'!A:C,3,FALSE))</f>
        <v/>
      </c>
      <c r="J29" s="276"/>
      <c r="K29" s="198" t="s">
        <v>172</v>
      </c>
      <c r="L29" s="198">
        <v>8.1</v>
      </c>
      <c r="M29" s="198" t="s">
        <v>189</v>
      </c>
      <c r="N29" s="198" t="s">
        <v>174</v>
      </c>
      <c r="O29" s="200" t="s">
        <v>175</v>
      </c>
      <c r="P29" s="277" t="s">
        <v>190</v>
      </c>
      <c r="Q29" s="157" t="s">
        <v>191</v>
      </c>
      <c r="R29" s="198" t="s">
        <v>192</v>
      </c>
      <c r="S29" s="242" t="str">
        <f>IF(ISNA(VLOOKUP(Patchlist1[[#This Row],[SERVER OWNER]],Contacts!I:J,2,FALSE)),"",VLOOKUP(Patchlist1[[#This Row],[SERVER OWNER]],Contacts!I:J,2,FALSE))</f>
        <v>kenneth.fink@allianz.co.uk</v>
      </c>
      <c r="T29" s="279" t="s">
        <v>193</v>
      </c>
      <c r="U29" s="277" t="s">
        <v>180</v>
      </c>
      <c r="V29" s="202"/>
      <c r="W29" s="202"/>
      <c r="X29" s="244"/>
      <c r="Y29" s="244"/>
      <c r="Z29" s="157"/>
      <c r="AA29" s="278"/>
    </row>
    <row r="30" spans="1:27" ht="18.75" hidden="1" customHeight="1">
      <c r="A30" s="275" t="s">
        <v>230</v>
      </c>
      <c r="B30" s="196" t="s">
        <v>43</v>
      </c>
      <c r="C30" s="239" t="b">
        <v>0</v>
      </c>
      <c r="D30" s="182">
        <f>IF($C30&lt;&gt;TRUE,IF(ISNA(VLOOKUP($B30,'Patch Slot'!A$2:$E$39,3,FALSE)),"",VLOOKUP($B30,'Patch Slot'!A$2:$E$39,3,FALSE)),"excluded")</f>
        <v>45878.333333333299</v>
      </c>
      <c r="E30" s="182" t="str">
        <f>IF($C30&lt;&gt;TRUE,IF(ISNA(VLOOKUP($B30,'Patch Slot'!A$2:$E$39,4,FALSE)),"",VLOOKUP($B30,'Patch Slot'!A$2:$E$39,4,FALSE)),"excluded")</f>
        <v>08:00 – 14:00</v>
      </c>
      <c r="F30" s="198" t="s">
        <v>171</v>
      </c>
      <c r="G30" s="184" t="str">
        <f>IF(ISNA(VLOOKUP(Patchlist1[[#This Row],[Hostname]],CPU_socket!A:B,2,FALSE)),"",VLOOKUP(Patchlist1[[#This Row],[Hostname]],CPU_socket!A:B,2,FALSE))</f>
        <v/>
      </c>
      <c r="H30" s="184" t="str">
        <f>IF(ISNA(VLOOKUP(Patchlist1[[#This Row],[Hostname]],Vormetric!A:D,4,FALSE)),"",VLOOKUP(Patchlist1[[#This Row],[Hostname]],Vormetric!A:D,4,FALSE))</f>
        <v/>
      </c>
      <c r="I30" s="198" t="str">
        <f>IF(ISNA(VLOOKUP(Patchlist1[[#This Row],[Hostname]],'vm hardware'!A:C,3,FALSE)),"",VLOOKUP(Patchlist1[[#This Row],[Hostname]],'vm hardware'!A:C,3,FALSE))</f>
        <v/>
      </c>
      <c r="J30" s="276"/>
      <c r="K30" s="198" t="s">
        <v>172</v>
      </c>
      <c r="L30" s="198">
        <v>8.1</v>
      </c>
      <c r="M30" s="198" t="s">
        <v>189</v>
      </c>
      <c r="N30" s="198" t="s">
        <v>174</v>
      </c>
      <c r="O30" s="200" t="s">
        <v>175</v>
      </c>
      <c r="P30" s="277" t="s">
        <v>190</v>
      </c>
      <c r="Q30" s="157" t="s">
        <v>191</v>
      </c>
      <c r="R30" s="198" t="s">
        <v>192</v>
      </c>
      <c r="S30" s="242" t="str">
        <f>IF(ISNA(VLOOKUP(Patchlist1[[#This Row],[SERVER OWNER]],Contacts!I:J,2,FALSE)),"",VLOOKUP(Patchlist1[[#This Row],[SERVER OWNER]],Contacts!I:J,2,FALSE))</f>
        <v>kenneth.fink@allianz.co.uk</v>
      </c>
      <c r="T30" s="279" t="s">
        <v>193</v>
      </c>
      <c r="U30" s="277" t="s">
        <v>180</v>
      </c>
      <c r="V30" s="202"/>
      <c r="W30" s="202"/>
      <c r="X30" s="244"/>
      <c r="Y30" s="244"/>
      <c r="Z30" s="157"/>
      <c r="AA30" s="278"/>
    </row>
    <row r="31" spans="1:27" ht="18.75" hidden="1" customHeight="1">
      <c r="A31" s="275" t="s">
        <v>231</v>
      </c>
      <c r="B31" s="196" t="s">
        <v>29</v>
      </c>
      <c r="C31" s="239" t="b">
        <v>0</v>
      </c>
      <c r="D31" s="182">
        <f>IF($C31&lt;&gt;TRUE,IF(ISNA(VLOOKUP($B31,'Patch Slot'!A$2:$E$39,3,FALSE)),"",VLOOKUP($B31,'Patch Slot'!A$2:$E$39,3,FALSE)),"excluded")</f>
        <v>45875.833333333299</v>
      </c>
      <c r="E31" s="182" t="str">
        <f>IF($C31&lt;&gt;TRUE,IF(ISNA(VLOOKUP($B31,'Patch Slot'!A$2:$E$39,4,FALSE)),"",VLOOKUP($B31,'Patch Slot'!A$2:$E$39,4,FALSE)),"excluded")</f>
        <v>20:00 – 24:00</v>
      </c>
      <c r="F31" s="198" t="s">
        <v>182</v>
      </c>
      <c r="G31" s="184" t="str">
        <f>IF(ISNA(VLOOKUP(Patchlist1[[#This Row],[Hostname]],CPU_socket!A:B,2,FALSE)),"",VLOOKUP(Patchlist1[[#This Row],[Hostname]],CPU_socket!A:B,2,FALSE))</f>
        <v/>
      </c>
      <c r="H31" s="184" t="str">
        <f>IF(ISNA(VLOOKUP(Patchlist1[[#This Row],[Hostname]],Vormetric!A:D,4,FALSE)),"",VLOOKUP(Patchlist1[[#This Row],[Hostname]],Vormetric!A:D,4,FALSE))</f>
        <v/>
      </c>
      <c r="I31" s="198" t="str">
        <f>IF(ISNA(VLOOKUP(Patchlist1[[#This Row],[Hostname]],'vm hardware'!A:C,3,FALSE)),"",VLOOKUP(Patchlist1[[#This Row],[Hostname]],'vm hardware'!A:C,3,FALSE))</f>
        <v/>
      </c>
      <c r="J31" s="276"/>
      <c r="K31" s="198" t="s">
        <v>232</v>
      </c>
      <c r="L31" s="198">
        <v>7.9</v>
      </c>
      <c r="M31" s="198" t="s">
        <v>189</v>
      </c>
      <c r="N31" s="198" t="s">
        <v>174</v>
      </c>
      <c r="O31" s="200" t="s">
        <v>175</v>
      </c>
      <c r="P31" s="277" t="s">
        <v>233</v>
      </c>
      <c r="Q31" s="157" t="s">
        <v>234</v>
      </c>
      <c r="R31" s="198" t="s">
        <v>192</v>
      </c>
      <c r="S31" s="242" t="str">
        <f>IF(ISNA(VLOOKUP(Patchlist1[[#This Row],[SERVER OWNER]],Contacts!I:J,2,FALSE)),"",VLOOKUP(Patchlist1[[#This Row],[SERVER OWNER]],Contacts!I:J,2,FALSE))</f>
        <v>kenneth.fink@allianz.co.uk</v>
      </c>
      <c r="T31" s="243" t="s">
        <v>235</v>
      </c>
      <c r="U31" s="277" t="s">
        <v>180</v>
      </c>
      <c r="V31" s="202"/>
      <c r="W31" s="202"/>
      <c r="X31" s="244"/>
      <c r="Y31" s="244"/>
      <c r="Z31" s="157"/>
      <c r="AA31" s="278"/>
    </row>
    <row r="32" spans="1:27" ht="18.75" hidden="1" customHeight="1">
      <c r="A32" s="275" t="s">
        <v>236</v>
      </c>
      <c r="B32" s="196" t="s">
        <v>29</v>
      </c>
      <c r="C32" s="239" t="b">
        <v>0</v>
      </c>
      <c r="D32" s="182">
        <f>IF($C32&lt;&gt;TRUE,IF(ISNA(VLOOKUP($B32,'Patch Slot'!A$2:$E$39,3,FALSE)),"",VLOOKUP($B32,'Patch Slot'!A$2:$E$39,3,FALSE)),"excluded")</f>
        <v>45875.833333333299</v>
      </c>
      <c r="E32" s="182" t="str">
        <f>IF($C32&lt;&gt;TRUE,IF(ISNA(VLOOKUP($B32,'Patch Slot'!A$2:$E$39,4,FALSE)),"",VLOOKUP($B32,'Patch Slot'!A$2:$E$39,4,FALSE)),"excluded")</f>
        <v>20:00 – 24:00</v>
      </c>
      <c r="F32" s="198" t="s">
        <v>200</v>
      </c>
      <c r="G32" s="184" t="str">
        <f>IF(ISNA(VLOOKUP(Patchlist1[[#This Row],[Hostname]],CPU_socket!A:B,2,FALSE)),"",VLOOKUP(Patchlist1[[#This Row],[Hostname]],CPU_socket!A:B,2,FALSE))</f>
        <v/>
      </c>
      <c r="H32" s="184" t="str">
        <f>IF(ISNA(VLOOKUP(Patchlist1[[#This Row],[Hostname]],Vormetric!A:D,4,FALSE)),"",VLOOKUP(Patchlist1[[#This Row],[Hostname]],Vormetric!A:D,4,FALSE))</f>
        <v/>
      </c>
      <c r="I32" s="198" t="str">
        <f>IF(ISNA(VLOOKUP(Patchlist1[[#This Row],[Hostname]],'vm hardware'!A:C,3,FALSE)),"",VLOOKUP(Patchlist1[[#This Row],[Hostname]],'vm hardware'!A:C,3,FALSE))</f>
        <v/>
      </c>
      <c r="J32" s="276"/>
      <c r="K32" s="198" t="s">
        <v>172</v>
      </c>
      <c r="L32" s="198">
        <v>8.1</v>
      </c>
      <c r="M32" s="198" t="s">
        <v>189</v>
      </c>
      <c r="N32" s="198" t="s">
        <v>174</v>
      </c>
      <c r="O32" s="200" t="s">
        <v>175</v>
      </c>
      <c r="P32" s="277" t="s">
        <v>190</v>
      </c>
      <c r="Q32" s="157" t="s">
        <v>197</v>
      </c>
      <c r="R32" s="198" t="s">
        <v>192</v>
      </c>
      <c r="S32" s="242" t="str">
        <f>IF(ISNA(VLOOKUP(Patchlist1[[#This Row],[SERVER OWNER]],Contacts!I:J,2,FALSE)),"",VLOOKUP(Patchlist1[[#This Row],[SERVER OWNER]],Contacts!I:J,2,FALSE))</f>
        <v>kenneth.fink@allianz.co.uk</v>
      </c>
      <c r="T32" s="279" t="s">
        <v>198</v>
      </c>
      <c r="U32" s="277" t="s">
        <v>180</v>
      </c>
      <c r="V32" s="202"/>
      <c r="W32" s="202"/>
      <c r="X32" s="244"/>
      <c r="Y32" s="244"/>
      <c r="Z32" s="157"/>
      <c r="AA32" s="278"/>
    </row>
    <row r="33" spans="1:27" ht="18.75" hidden="1" customHeight="1">
      <c r="A33" s="275" t="s">
        <v>237</v>
      </c>
      <c r="B33" s="196" t="s">
        <v>18</v>
      </c>
      <c r="C33" s="239" t="b">
        <v>0</v>
      </c>
      <c r="D33" s="182">
        <f>IF($C33&lt;&gt;TRUE,IF(ISNA(VLOOKUP($B33,'Patch Slot'!A$2:$E$39,3,FALSE)),"",VLOOKUP($B33,'Patch Slot'!A$2:$E$39,3,FALSE)),"excluded")</f>
        <v>45873.833333333299</v>
      </c>
      <c r="E33" s="182" t="str">
        <f>IF($C33&lt;&gt;TRUE,IF(ISNA(VLOOKUP($B33,'Patch Slot'!A$2:$E$39,4,FALSE)),"",VLOOKUP($B33,'Patch Slot'!A$2:$E$39,4,FALSE)),"excluded")</f>
        <v>20:00 – 24:00</v>
      </c>
      <c r="F33" s="198" t="s">
        <v>182</v>
      </c>
      <c r="G33" s="184" t="str">
        <f>IF(ISNA(VLOOKUP(Patchlist1[[#This Row],[Hostname]],CPU_socket!A:B,2,FALSE)),"",VLOOKUP(Patchlist1[[#This Row],[Hostname]],CPU_socket!A:B,2,FALSE))</f>
        <v/>
      </c>
      <c r="H33" s="184" t="str">
        <f>IF(ISNA(VLOOKUP(Patchlist1[[#This Row],[Hostname]],Vormetric!A:D,4,FALSE)),"",VLOOKUP(Patchlist1[[#This Row],[Hostname]],Vormetric!A:D,4,FALSE))</f>
        <v/>
      </c>
      <c r="I33" s="198" t="str">
        <f>IF(ISNA(VLOOKUP(Patchlist1[[#This Row],[Hostname]],'vm hardware'!A:C,3,FALSE)),"",VLOOKUP(Patchlist1[[#This Row],[Hostname]],'vm hardware'!A:C,3,FALSE))</f>
        <v/>
      </c>
      <c r="J33" s="276"/>
      <c r="K33" s="198" t="s">
        <v>172</v>
      </c>
      <c r="L33" s="198">
        <v>8.1</v>
      </c>
      <c r="M33" s="198" t="s">
        <v>189</v>
      </c>
      <c r="N33" s="198" t="s">
        <v>174</v>
      </c>
      <c r="O33" s="200" t="s">
        <v>175</v>
      </c>
      <c r="P33" s="277" t="s">
        <v>190</v>
      </c>
      <c r="Q33" s="157" t="s">
        <v>197</v>
      </c>
      <c r="R33" s="198" t="s">
        <v>192</v>
      </c>
      <c r="S33" s="242" t="str">
        <f>IF(ISNA(VLOOKUP(Patchlist1[[#This Row],[SERVER OWNER]],Contacts!I:J,2,FALSE)),"",VLOOKUP(Patchlist1[[#This Row],[SERVER OWNER]],Contacts!I:J,2,FALSE))</f>
        <v>kenneth.fink@allianz.co.uk</v>
      </c>
      <c r="T33" s="279" t="s">
        <v>198</v>
      </c>
      <c r="U33" s="277" t="s">
        <v>180</v>
      </c>
      <c r="V33" s="202"/>
      <c r="W33" s="202"/>
      <c r="X33" s="244"/>
      <c r="Y33" s="244"/>
      <c r="Z33" s="157"/>
      <c r="AA33" s="278"/>
    </row>
    <row r="34" spans="1:27" ht="18.75" hidden="1" customHeight="1">
      <c r="A34" s="275" t="s">
        <v>238</v>
      </c>
      <c r="B34" s="196" t="s">
        <v>18</v>
      </c>
      <c r="C34" s="239" t="b">
        <v>0</v>
      </c>
      <c r="D34" s="182">
        <f>IF($C34&lt;&gt;TRUE,IF(ISNA(VLOOKUP($B34,'Patch Slot'!A$2:$E$39,3,FALSE)),"",VLOOKUP($B34,'Patch Slot'!A$2:$E$39,3,FALSE)),"excluded")</f>
        <v>45873.833333333299</v>
      </c>
      <c r="E34" s="182" t="str">
        <f>IF($C34&lt;&gt;TRUE,IF(ISNA(VLOOKUP($B34,'Patch Slot'!A$2:$E$39,4,FALSE)),"",VLOOKUP($B34,'Patch Slot'!A$2:$E$39,4,FALSE)),"excluded")</f>
        <v>20:00 – 24:00</v>
      </c>
      <c r="F34" s="198" t="s">
        <v>182</v>
      </c>
      <c r="G34" s="184" t="str">
        <f>IF(ISNA(VLOOKUP(Patchlist1[[#This Row],[Hostname]],CPU_socket!A:B,2,FALSE)),"",VLOOKUP(Patchlist1[[#This Row],[Hostname]],CPU_socket!A:B,2,FALSE))</f>
        <v/>
      </c>
      <c r="H34" s="184" t="str">
        <f>IF(ISNA(VLOOKUP(Patchlist1[[#This Row],[Hostname]],Vormetric!A:D,4,FALSE)),"",VLOOKUP(Patchlist1[[#This Row],[Hostname]],Vormetric!A:D,4,FALSE))</f>
        <v/>
      </c>
      <c r="I34" s="198" t="str">
        <f>IF(ISNA(VLOOKUP(Patchlist1[[#This Row],[Hostname]],'vm hardware'!A:C,3,FALSE)),"",VLOOKUP(Patchlist1[[#This Row],[Hostname]],'vm hardware'!A:C,3,FALSE))</f>
        <v/>
      </c>
      <c r="J34" s="276"/>
      <c r="K34" s="198" t="s">
        <v>172</v>
      </c>
      <c r="L34" s="198">
        <v>8.1</v>
      </c>
      <c r="M34" s="198" t="s">
        <v>189</v>
      </c>
      <c r="N34" s="198" t="s">
        <v>174</v>
      </c>
      <c r="O34" s="200" t="s">
        <v>175</v>
      </c>
      <c r="P34" s="277" t="s">
        <v>190</v>
      </c>
      <c r="Q34" s="157" t="s">
        <v>197</v>
      </c>
      <c r="R34" s="198" t="s">
        <v>192</v>
      </c>
      <c r="S34" s="242" t="str">
        <f>IF(ISNA(VLOOKUP(Patchlist1[[#This Row],[SERVER OWNER]],Contacts!I:J,2,FALSE)),"",VLOOKUP(Patchlist1[[#This Row],[SERVER OWNER]],Contacts!I:J,2,FALSE))</f>
        <v>kenneth.fink@allianz.co.uk</v>
      </c>
      <c r="T34" s="279" t="s">
        <v>198</v>
      </c>
      <c r="U34" s="277" t="s">
        <v>180</v>
      </c>
      <c r="V34" s="202"/>
      <c r="W34" s="202"/>
      <c r="X34" s="244"/>
      <c r="Y34" s="244"/>
      <c r="Z34" s="157"/>
      <c r="AA34" s="278"/>
    </row>
    <row r="35" spans="1:27" ht="18.75" hidden="1" customHeight="1">
      <c r="A35" s="275" t="s">
        <v>239</v>
      </c>
      <c r="B35" s="196" t="s">
        <v>29</v>
      </c>
      <c r="C35" s="239" t="b">
        <v>0</v>
      </c>
      <c r="D35" s="182">
        <f>IF($C35&lt;&gt;TRUE,IF(ISNA(VLOOKUP($B35,'Patch Slot'!A$2:$E$39,3,FALSE)),"",VLOOKUP($B35,'Patch Slot'!A$2:$E$39,3,FALSE)),"excluded")</f>
        <v>45875.833333333299</v>
      </c>
      <c r="E35" s="182" t="str">
        <f>IF($C35&lt;&gt;TRUE,IF(ISNA(VLOOKUP($B35,'Patch Slot'!A$2:$E$39,4,FALSE)),"",VLOOKUP($B35,'Patch Slot'!A$2:$E$39,4,FALSE)),"excluded")</f>
        <v>20:00 – 24:00</v>
      </c>
      <c r="F35" s="198" t="s">
        <v>182</v>
      </c>
      <c r="G35" s="184" t="str">
        <f>IF(ISNA(VLOOKUP(Patchlist1[[#This Row],[Hostname]],CPU_socket!A:B,2,FALSE)),"",VLOOKUP(Patchlist1[[#This Row],[Hostname]],CPU_socket!A:B,2,FALSE))</f>
        <v/>
      </c>
      <c r="H35" s="184" t="str">
        <f>IF(ISNA(VLOOKUP(Patchlist1[[#This Row],[Hostname]],Vormetric!A:D,4,FALSE)),"",VLOOKUP(Patchlist1[[#This Row],[Hostname]],Vormetric!A:D,4,FALSE))</f>
        <v/>
      </c>
      <c r="I35" s="240" t="str">
        <f>IF(ISNA(VLOOKUP(Patchlist1[[#This Row],[Hostname]],'vm hardware'!A:C,3,FALSE)),"",VLOOKUP(Patchlist1[[#This Row],[Hostname]],'vm hardware'!A:C,3,FALSE))</f>
        <v/>
      </c>
      <c r="J35" s="198"/>
      <c r="K35" s="198" t="s">
        <v>172</v>
      </c>
      <c r="L35" s="198">
        <v>8.1</v>
      </c>
      <c r="M35" s="198" t="s">
        <v>189</v>
      </c>
      <c r="N35" s="198" t="s">
        <v>174</v>
      </c>
      <c r="O35" s="200" t="s">
        <v>175</v>
      </c>
      <c r="P35" s="277" t="s">
        <v>190</v>
      </c>
      <c r="Q35" s="157" t="s">
        <v>197</v>
      </c>
      <c r="R35" s="198" t="s">
        <v>192</v>
      </c>
      <c r="S35" s="242" t="str">
        <f>IF(ISNA(VLOOKUP(Patchlist1[[#This Row],[SERVER OWNER]],Contacts!I:J,2,FALSE)),"",VLOOKUP(Patchlist1[[#This Row],[SERVER OWNER]],Contacts!I:J,2,FALSE))</f>
        <v>kenneth.fink@allianz.co.uk</v>
      </c>
      <c r="T35" s="279" t="s">
        <v>240</v>
      </c>
      <c r="U35" s="277" t="s">
        <v>180</v>
      </c>
      <c r="V35" s="202"/>
      <c r="W35" s="202"/>
      <c r="X35" s="244"/>
      <c r="Y35" s="244"/>
      <c r="Z35" s="157"/>
      <c r="AA35" s="278"/>
    </row>
    <row r="36" spans="1:27" ht="18.75" hidden="1" customHeight="1">
      <c r="A36" s="275" t="s">
        <v>241</v>
      </c>
      <c r="B36" s="196" t="s">
        <v>18</v>
      </c>
      <c r="C36" s="239" t="b">
        <v>0</v>
      </c>
      <c r="D36" s="182">
        <f>IF($C36&lt;&gt;TRUE,IF(ISNA(VLOOKUP($B36,'Patch Slot'!A$2:$E$39,3,FALSE)),"",VLOOKUP($B36,'Patch Slot'!A$2:$E$39,3,FALSE)),"excluded")</f>
        <v>45873.833333333299</v>
      </c>
      <c r="E36" s="182" t="str">
        <f>IF($C36&lt;&gt;TRUE,IF(ISNA(VLOOKUP($B36,'Patch Slot'!A$2:$E$39,4,FALSE)),"",VLOOKUP($B36,'Patch Slot'!A$2:$E$39,4,FALSE)),"excluded")</f>
        <v>20:00 – 24:00</v>
      </c>
      <c r="F36" s="198" t="s">
        <v>182</v>
      </c>
      <c r="G36" s="184" t="str">
        <f>IF(ISNA(VLOOKUP(Patchlist1[[#This Row],[Hostname]],CPU_socket!A:B,2,FALSE)),"",VLOOKUP(Patchlist1[[#This Row],[Hostname]],CPU_socket!A:B,2,FALSE))</f>
        <v/>
      </c>
      <c r="H36" s="184" t="str">
        <f>IF(ISNA(VLOOKUP(Patchlist1[[#This Row],[Hostname]],Vormetric!A:D,4,FALSE)),"",VLOOKUP(Patchlist1[[#This Row],[Hostname]],Vormetric!A:D,4,FALSE))</f>
        <v/>
      </c>
      <c r="I36" s="198" t="str">
        <f>IF(ISNA(VLOOKUP(Patchlist1[[#This Row],[Hostname]],'vm hardware'!A:C,3,FALSE)),"",VLOOKUP(Patchlist1[[#This Row],[Hostname]],'vm hardware'!A:C,3,FALSE))</f>
        <v/>
      </c>
      <c r="J36" s="276"/>
      <c r="K36" s="198" t="s">
        <v>172</v>
      </c>
      <c r="L36" s="198">
        <v>8.1</v>
      </c>
      <c r="M36" s="198" t="s">
        <v>189</v>
      </c>
      <c r="N36" s="198" t="s">
        <v>174</v>
      </c>
      <c r="O36" s="200" t="s">
        <v>175</v>
      </c>
      <c r="P36" s="277" t="s">
        <v>190</v>
      </c>
      <c r="Q36" s="157" t="s">
        <v>197</v>
      </c>
      <c r="R36" s="198" t="s">
        <v>192</v>
      </c>
      <c r="S36" s="242" t="str">
        <f>IF(ISNA(VLOOKUP(Patchlist1[[#This Row],[SERVER OWNER]],Contacts!I:J,2,FALSE)),"",VLOOKUP(Patchlist1[[#This Row],[SERVER OWNER]],Contacts!I:J,2,FALSE))</f>
        <v>kenneth.fink@allianz.co.uk</v>
      </c>
      <c r="T36" s="279" t="s">
        <v>198</v>
      </c>
      <c r="U36" s="277" t="s">
        <v>180</v>
      </c>
      <c r="V36" s="202"/>
      <c r="W36" s="202"/>
      <c r="X36" s="244"/>
      <c r="Y36" s="244"/>
      <c r="Z36" s="157"/>
      <c r="AA36" s="278"/>
    </row>
    <row r="37" spans="1:27" ht="18.75" hidden="1" customHeight="1">
      <c r="A37" s="275" t="s">
        <v>242</v>
      </c>
      <c r="B37" s="196" t="s">
        <v>18</v>
      </c>
      <c r="C37" s="239" t="b">
        <v>0</v>
      </c>
      <c r="D37" s="182">
        <f>IF($C37&lt;&gt;TRUE,IF(ISNA(VLOOKUP($B37,'Patch Slot'!A$2:$E$39,3,FALSE)),"",VLOOKUP($B37,'Patch Slot'!A$2:$E$39,3,FALSE)),"excluded")</f>
        <v>45873.833333333299</v>
      </c>
      <c r="E37" s="182" t="str">
        <f>IF($C37&lt;&gt;TRUE,IF(ISNA(VLOOKUP($B37,'Patch Slot'!A$2:$E$39,4,FALSE)),"",VLOOKUP($B37,'Patch Slot'!A$2:$E$39,4,FALSE)),"excluded")</f>
        <v>20:00 – 24:00</v>
      </c>
      <c r="F37" s="198" t="s">
        <v>182</v>
      </c>
      <c r="G37" s="184" t="str">
        <f>IF(ISNA(VLOOKUP(Patchlist1[[#This Row],[Hostname]],CPU_socket!A:B,2,FALSE)),"",VLOOKUP(Patchlist1[[#This Row],[Hostname]],CPU_socket!A:B,2,FALSE))</f>
        <v/>
      </c>
      <c r="H37" s="184" t="str">
        <f>IF(ISNA(VLOOKUP(Patchlist1[[#This Row],[Hostname]],Vormetric!A:D,4,FALSE)),"",VLOOKUP(Patchlist1[[#This Row],[Hostname]],Vormetric!A:D,4,FALSE))</f>
        <v/>
      </c>
      <c r="I37" s="198" t="str">
        <f>IF(ISNA(VLOOKUP(Patchlist1[[#This Row],[Hostname]],'vm hardware'!A:C,3,FALSE)),"",VLOOKUP(Patchlist1[[#This Row],[Hostname]],'vm hardware'!A:C,3,FALSE))</f>
        <v/>
      </c>
      <c r="J37" s="276"/>
      <c r="K37" s="198" t="s">
        <v>172</v>
      </c>
      <c r="L37" s="198">
        <v>8.1</v>
      </c>
      <c r="M37" s="198" t="s">
        <v>189</v>
      </c>
      <c r="N37" s="198" t="s">
        <v>174</v>
      </c>
      <c r="O37" s="200" t="s">
        <v>175</v>
      </c>
      <c r="P37" s="277" t="s">
        <v>190</v>
      </c>
      <c r="Q37" s="157" t="s">
        <v>197</v>
      </c>
      <c r="R37" s="198" t="s">
        <v>192</v>
      </c>
      <c r="S37" s="242" t="str">
        <f>IF(ISNA(VLOOKUP(Patchlist1[[#This Row],[SERVER OWNER]],Contacts!I:J,2,FALSE)),"",VLOOKUP(Patchlist1[[#This Row],[SERVER OWNER]],Contacts!I:J,2,FALSE))</f>
        <v>kenneth.fink@allianz.co.uk</v>
      </c>
      <c r="T37" s="279" t="s">
        <v>198</v>
      </c>
      <c r="U37" s="277" t="s">
        <v>180</v>
      </c>
      <c r="V37" s="202"/>
      <c r="W37" s="202"/>
      <c r="X37" s="244"/>
      <c r="Y37" s="244"/>
      <c r="Z37" s="157"/>
      <c r="AA37" s="278"/>
    </row>
    <row r="38" spans="1:27" ht="18.75" hidden="1" customHeight="1">
      <c r="A38" s="275" t="s">
        <v>243</v>
      </c>
      <c r="B38" s="196" t="s">
        <v>18</v>
      </c>
      <c r="C38" s="239" t="b">
        <v>0</v>
      </c>
      <c r="D38" s="182">
        <f>IF($C38&lt;&gt;TRUE,IF(ISNA(VLOOKUP($B38,'Patch Slot'!A$2:$E$39,3,FALSE)),"",VLOOKUP($B38,'Patch Slot'!A$2:$E$39,3,FALSE)),"excluded")</f>
        <v>45873.833333333299</v>
      </c>
      <c r="E38" s="182" t="str">
        <f>IF($C38&lt;&gt;TRUE,IF(ISNA(VLOOKUP($B38,'Patch Slot'!A$2:$E$39,4,FALSE)),"",VLOOKUP($B38,'Patch Slot'!A$2:$E$39,4,FALSE)),"excluded")</f>
        <v>20:00 – 24:00</v>
      </c>
      <c r="F38" s="198" t="s">
        <v>182</v>
      </c>
      <c r="G38" s="184" t="str">
        <f>IF(ISNA(VLOOKUP(Patchlist1[[#This Row],[Hostname]],CPU_socket!A:B,2,FALSE)),"",VLOOKUP(Patchlist1[[#This Row],[Hostname]],CPU_socket!A:B,2,FALSE))</f>
        <v/>
      </c>
      <c r="H38" s="184" t="str">
        <f>IF(ISNA(VLOOKUP(Patchlist1[[#This Row],[Hostname]],Vormetric!A:D,4,FALSE)),"",VLOOKUP(Patchlist1[[#This Row],[Hostname]],Vormetric!A:D,4,FALSE))</f>
        <v/>
      </c>
      <c r="I38" s="198" t="str">
        <f>IF(ISNA(VLOOKUP(Patchlist1[[#This Row],[Hostname]],'vm hardware'!A:C,3,FALSE)),"",VLOOKUP(Patchlist1[[#This Row],[Hostname]],'vm hardware'!A:C,3,FALSE))</f>
        <v/>
      </c>
      <c r="J38" s="276"/>
      <c r="K38" s="198" t="s">
        <v>172</v>
      </c>
      <c r="L38" s="198">
        <v>8.1</v>
      </c>
      <c r="M38" s="198" t="s">
        <v>189</v>
      </c>
      <c r="N38" s="198" t="s">
        <v>174</v>
      </c>
      <c r="O38" s="200" t="s">
        <v>175</v>
      </c>
      <c r="P38" s="277" t="s">
        <v>190</v>
      </c>
      <c r="Q38" s="157" t="s">
        <v>197</v>
      </c>
      <c r="R38" s="198" t="s">
        <v>192</v>
      </c>
      <c r="S38" s="242" t="str">
        <f>IF(ISNA(VLOOKUP(Patchlist1[[#This Row],[SERVER OWNER]],Contacts!I:J,2,FALSE)),"",VLOOKUP(Patchlist1[[#This Row],[SERVER OWNER]],Contacts!I:J,2,FALSE))</f>
        <v>kenneth.fink@allianz.co.uk</v>
      </c>
      <c r="T38" s="279" t="s">
        <v>198</v>
      </c>
      <c r="U38" s="277" t="s">
        <v>180</v>
      </c>
      <c r="V38" s="202"/>
      <c r="W38" s="202"/>
      <c r="X38" s="244"/>
      <c r="Y38" s="244"/>
      <c r="Z38" s="157"/>
      <c r="AA38" s="278"/>
    </row>
    <row r="39" spans="1:27" ht="18.75" hidden="1" customHeight="1">
      <c r="A39" s="275" t="s">
        <v>244</v>
      </c>
      <c r="B39" s="196" t="s">
        <v>24</v>
      </c>
      <c r="C39" s="239" t="b">
        <v>0</v>
      </c>
      <c r="D39" s="182">
        <f>IF($C39&lt;&gt;TRUE,IF(ISNA(VLOOKUP($B39,'Patch Slot'!A$2:$E$39,3,FALSE)),"",VLOOKUP($B39,'Patch Slot'!A$2:$E$39,3,FALSE)),"excluded")</f>
        <v>45874.333333333299</v>
      </c>
      <c r="E39" s="182" t="str">
        <f>IF($C39&lt;&gt;TRUE,IF(ISNA(VLOOKUP($B39,'Patch Slot'!A$2:$E$39,4,FALSE)),"",VLOOKUP($B39,'Patch Slot'!A$2:$E$39,4,FALSE)),"excluded")</f>
        <v>08:00 – 14:00</v>
      </c>
      <c r="F39" s="198" t="s">
        <v>182</v>
      </c>
      <c r="G39" s="184" t="str">
        <f>IF(ISNA(VLOOKUP(Patchlist1[[#This Row],[Hostname]],CPU_socket!A:B,2,FALSE)),"",VLOOKUP(Patchlist1[[#This Row],[Hostname]],CPU_socket!A:B,2,FALSE))</f>
        <v/>
      </c>
      <c r="H39" s="184" t="str">
        <f>IF(ISNA(VLOOKUP(Patchlist1[[#This Row],[Hostname]],Vormetric!A:D,4,FALSE)),"",VLOOKUP(Patchlist1[[#This Row],[Hostname]],Vormetric!A:D,4,FALSE))</f>
        <v/>
      </c>
      <c r="I39" s="198" t="str">
        <f>IF(ISNA(VLOOKUP(Patchlist1[[#This Row],[Hostname]],'vm hardware'!A:C,3,FALSE)),"",VLOOKUP(Patchlist1[[#This Row],[Hostname]],'vm hardware'!A:C,3,FALSE))</f>
        <v/>
      </c>
      <c r="J39" s="276"/>
      <c r="K39" s="198" t="s">
        <v>172</v>
      </c>
      <c r="L39" s="198">
        <v>8.1</v>
      </c>
      <c r="M39" s="198" t="s">
        <v>245</v>
      </c>
      <c r="N39" s="198" t="s">
        <v>174</v>
      </c>
      <c r="O39" s="200" t="s">
        <v>175</v>
      </c>
      <c r="P39" s="277" t="s">
        <v>246</v>
      </c>
      <c r="Q39" s="209" t="s">
        <v>247</v>
      </c>
      <c r="R39" s="198" t="s">
        <v>248</v>
      </c>
      <c r="S39" s="242" t="str">
        <f>IF(ISNA(VLOOKUP(Patchlist1[[#This Row],[SERVER OWNER]],Contacts!I:J,2,FALSE)),"",VLOOKUP(Patchlist1[[#This Row],[SERVER OWNER]],Contacts!I:J,2,FALSE))</f>
        <v>Giorgio.Conti@allianz.it</v>
      </c>
      <c r="T39" s="243" t="s">
        <v>249</v>
      </c>
      <c r="U39" s="277" t="s">
        <v>180</v>
      </c>
      <c r="V39" s="202"/>
      <c r="W39" s="202"/>
      <c r="X39" s="244"/>
      <c r="Y39" s="244"/>
      <c r="Z39" s="157"/>
      <c r="AA39" s="278"/>
    </row>
    <row r="40" spans="1:27" ht="18.75" hidden="1" customHeight="1">
      <c r="A40" s="275" t="s">
        <v>250</v>
      </c>
      <c r="B40" s="196" t="s">
        <v>18</v>
      </c>
      <c r="C40" s="239" t="b">
        <v>0</v>
      </c>
      <c r="D40" s="182">
        <f>IF($C40&lt;&gt;TRUE,IF(ISNA(VLOOKUP($B40,'Patch Slot'!A$2:$E$39,3,FALSE)),"",VLOOKUP($B40,'Patch Slot'!A$2:$E$39,3,FALSE)),"excluded")</f>
        <v>45873.833333333299</v>
      </c>
      <c r="E40" s="182" t="str">
        <f>IF($C40&lt;&gt;TRUE,IF(ISNA(VLOOKUP($B40,'Patch Slot'!A$2:$E$39,4,FALSE)),"",VLOOKUP($B40,'Patch Slot'!A$2:$E$39,4,FALSE)),"excluded")</f>
        <v>20:00 – 24:00</v>
      </c>
      <c r="F40" s="198" t="s">
        <v>182</v>
      </c>
      <c r="G40" s="184" t="str">
        <f>IF(ISNA(VLOOKUP(Patchlist1[[#This Row],[Hostname]],CPU_socket!A:B,2,FALSE)),"",VLOOKUP(Patchlist1[[#This Row],[Hostname]],CPU_socket!A:B,2,FALSE))</f>
        <v/>
      </c>
      <c r="H40" s="184" t="str">
        <f>IF(ISNA(VLOOKUP(Patchlist1[[#This Row],[Hostname]],Vormetric!A:D,4,FALSE)),"",VLOOKUP(Patchlist1[[#This Row],[Hostname]],Vormetric!A:D,4,FALSE))</f>
        <v/>
      </c>
      <c r="I40" s="198" t="str">
        <f>IF(ISNA(VLOOKUP(Patchlist1[[#This Row],[Hostname]],'vm hardware'!A:C,3,FALSE)),"",VLOOKUP(Patchlist1[[#This Row],[Hostname]],'vm hardware'!A:C,3,FALSE))</f>
        <v/>
      </c>
      <c r="J40" s="276"/>
      <c r="K40" s="198" t="s">
        <v>172</v>
      </c>
      <c r="L40" s="198">
        <v>8.1</v>
      </c>
      <c r="M40" s="198" t="s">
        <v>189</v>
      </c>
      <c r="N40" s="198" t="s">
        <v>174</v>
      </c>
      <c r="O40" s="200" t="s">
        <v>175</v>
      </c>
      <c r="P40" s="277" t="s">
        <v>190</v>
      </c>
      <c r="Q40" s="157" t="s">
        <v>197</v>
      </c>
      <c r="R40" s="198" t="s">
        <v>192</v>
      </c>
      <c r="S40" s="242" t="str">
        <f>IF(ISNA(VLOOKUP(Patchlist1[[#This Row],[SERVER OWNER]],Contacts!I:J,2,FALSE)),"",VLOOKUP(Patchlist1[[#This Row],[SERVER OWNER]],Contacts!I:J,2,FALSE))</f>
        <v>kenneth.fink@allianz.co.uk</v>
      </c>
      <c r="T40" s="279" t="s">
        <v>198</v>
      </c>
      <c r="U40" s="277" t="s">
        <v>180</v>
      </c>
      <c r="V40" s="202"/>
      <c r="W40" s="202"/>
      <c r="X40" s="244"/>
      <c r="Y40" s="244"/>
      <c r="Z40" s="157"/>
      <c r="AA40" s="278"/>
    </row>
    <row r="41" spans="1:27" ht="18.75" hidden="1" customHeight="1">
      <c r="A41" s="275" t="s">
        <v>251</v>
      </c>
      <c r="B41" s="196" t="s">
        <v>29</v>
      </c>
      <c r="C41" s="239" t="b">
        <v>0</v>
      </c>
      <c r="D41" s="182">
        <f>IF($C41&lt;&gt;TRUE,IF(ISNA(VLOOKUP($B41,'Patch Slot'!A$2:$E$39,3,FALSE)),"",VLOOKUP($B41,'Patch Slot'!A$2:$E$39,3,FALSE)),"excluded")</f>
        <v>45875.833333333299</v>
      </c>
      <c r="E41" s="182" t="str">
        <f>IF($C41&lt;&gt;TRUE,IF(ISNA(VLOOKUP($B41,'Patch Slot'!A$2:$E$39,4,FALSE)),"",VLOOKUP($B41,'Patch Slot'!A$2:$E$39,4,FALSE)),"excluded")</f>
        <v>20:00 – 24:00</v>
      </c>
      <c r="F41" s="198" t="s">
        <v>200</v>
      </c>
      <c r="G41" s="184" t="str">
        <f>IF(ISNA(VLOOKUP(Patchlist1[[#This Row],[Hostname]],CPU_socket!A:B,2,FALSE)),"",VLOOKUP(Patchlist1[[#This Row],[Hostname]],CPU_socket!A:B,2,FALSE))</f>
        <v/>
      </c>
      <c r="H41" s="184" t="str">
        <f>IF(ISNA(VLOOKUP(Patchlist1[[#This Row],[Hostname]],Vormetric!A:D,4,FALSE)),"",VLOOKUP(Patchlist1[[#This Row],[Hostname]],Vormetric!A:D,4,FALSE))</f>
        <v/>
      </c>
      <c r="I41" s="198" t="str">
        <f>IF(ISNA(VLOOKUP(Patchlist1[[#This Row],[Hostname]],'vm hardware'!A:C,3,FALSE)),"",VLOOKUP(Patchlist1[[#This Row],[Hostname]],'vm hardware'!A:C,3,FALSE))</f>
        <v/>
      </c>
      <c r="J41" s="276"/>
      <c r="K41" s="198" t="s">
        <v>172</v>
      </c>
      <c r="L41" s="198">
        <v>8.1</v>
      </c>
      <c r="M41" s="198" t="s">
        <v>189</v>
      </c>
      <c r="N41" s="198" t="s">
        <v>174</v>
      </c>
      <c r="O41" s="200" t="s">
        <v>175</v>
      </c>
      <c r="P41" s="277" t="s">
        <v>190</v>
      </c>
      <c r="Q41" s="157" t="s">
        <v>197</v>
      </c>
      <c r="R41" s="198" t="s">
        <v>192</v>
      </c>
      <c r="S41" s="242" t="str">
        <f>IF(ISNA(VLOOKUP(Patchlist1[[#This Row],[SERVER OWNER]],Contacts!I:J,2,FALSE)),"",VLOOKUP(Patchlist1[[#This Row],[SERVER OWNER]],Contacts!I:J,2,FALSE))</f>
        <v>kenneth.fink@allianz.co.uk</v>
      </c>
      <c r="T41" s="279" t="s">
        <v>198</v>
      </c>
      <c r="U41" s="277" t="s">
        <v>180</v>
      </c>
      <c r="V41" s="202"/>
      <c r="W41" s="202"/>
      <c r="X41" s="244"/>
      <c r="Y41" s="244"/>
      <c r="Z41" s="157"/>
      <c r="AA41" s="278"/>
    </row>
    <row r="42" spans="1:27" ht="18.75" hidden="1" customHeight="1">
      <c r="A42" s="275" t="s">
        <v>252</v>
      </c>
      <c r="B42" s="196" t="s">
        <v>18</v>
      </c>
      <c r="C42" s="239" t="b">
        <v>0</v>
      </c>
      <c r="D42" s="182">
        <f>IF($C42&lt;&gt;TRUE,IF(ISNA(VLOOKUP($B42,'Patch Slot'!A$2:$E$39,3,FALSE)),"",VLOOKUP($B42,'Patch Slot'!A$2:$E$39,3,FALSE)),"excluded")</f>
        <v>45873.833333333299</v>
      </c>
      <c r="E42" s="182" t="str">
        <f>IF($C42&lt;&gt;TRUE,IF(ISNA(VLOOKUP($B42,'Patch Slot'!A$2:$E$39,4,FALSE)),"",VLOOKUP($B42,'Patch Slot'!A$2:$E$39,4,FALSE)),"excluded")</f>
        <v>20:00 – 24:00</v>
      </c>
      <c r="F42" s="198" t="s">
        <v>182</v>
      </c>
      <c r="G42" s="184" t="str">
        <f>IF(ISNA(VLOOKUP(Patchlist1[[#This Row],[Hostname]],CPU_socket!A:B,2,FALSE)),"",VLOOKUP(Patchlist1[[#This Row],[Hostname]],CPU_socket!A:B,2,FALSE))</f>
        <v/>
      </c>
      <c r="H42" s="184" t="str">
        <f>IF(ISNA(VLOOKUP(Patchlist1[[#This Row],[Hostname]],Vormetric!A:D,4,FALSE)),"",VLOOKUP(Patchlist1[[#This Row],[Hostname]],Vormetric!A:D,4,FALSE))</f>
        <v/>
      </c>
      <c r="I42" s="198" t="str">
        <f>IF(ISNA(VLOOKUP(Patchlist1[[#This Row],[Hostname]],'vm hardware'!A:C,3,FALSE)),"",VLOOKUP(Patchlist1[[#This Row],[Hostname]],'vm hardware'!A:C,3,FALSE))</f>
        <v/>
      </c>
      <c r="J42" s="276"/>
      <c r="K42" s="198" t="s">
        <v>172</v>
      </c>
      <c r="L42" s="198">
        <v>8.1</v>
      </c>
      <c r="M42" s="198" t="s">
        <v>189</v>
      </c>
      <c r="N42" s="198" t="s">
        <v>174</v>
      </c>
      <c r="O42" s="200" t="s">
        <v>175</v>
      </c>
      <c r="P42" s="277" t="s">
        <v>190</v>
      </c>
      <c r="Q42" s="157" t="s">
        <v>197</v>
      </c>
      <c r="R42" s="198" t="s">
        <v>192</v>
      </c>
      <c r="S42" s="242" t="str">
        <f>IF(ISNA(VLOOKUP(Patchlist1[[#This Row],[SERVER OWNER]],Contacts!I:J,2,FALSE)),"",VLOOKUP(Patchlist1[[#This Row],[SERVER OWNER]],Contacts!I:J,2,FALSE))</f>
        <v>kenneth.fink@allianz.co.uk</v>
      </c>
      <c r="T42" s="279" t="s">
        <v>198</v>
      </c>
      <c r="U42" s="277" t="s">
        <v>180</v>
      </c>
      <c r="V42" s="202"/>
      <c r="W42" s="202"/>
      <c r="X42" s="244"/>
      <c r="Y42" s="244"/>
      <c r="Z42" s="157"/>
      <c r="AA42" s="278"/>
    </row>
    <row r="43" spans="1:27" ht="18.75" hidden="1" customHeight="1">
      <c r="A43" s="275" t="s">
        <v>253</v>
      </c>
      <c r="B43" s="196" t="s">
        <v>29</v>
      </c>
      <c r="C43" s="239" t="b">
        <v>0</v>
      </c>
      <c r="D43" s="182">
        <f>IF($C43&lt;&gt;TRUE,IF(ISNA(VLOOKUP($B43,'Patch Slot'!A$2:$E$39,3,FALSE)),"",VLOOKUP($B43,'Patch Slot'!A$2:$E$39,3,FALSE)),"excluded")</f>
        <v>45875.833333333299</v>
      </c>
      <c r="E43" s="182" t="str">
        <f>IF($C43&lt;&gt;TRUE,IF(ISNA(VLOOKUP($B43,'Patch Slot'!A$2:$E$39,4,FALSE)),"",VLOOKUP($B43,'Patch Slot'!A$2:$E$39,4,FALSE)),"excluded")</f>
        <v>20:00 – 24:00</v>
      </c>
      <c r="F43" s="198" t="s">
        <v>196</v>
      </c>
      <c r="G43" s="184" t="str">
        <f>IF(ISNA(VLOOKUP(Patchlist1[[#This Row],[Hostname]],CPU_socket!A:B,2,FALSE)),"",VLOOKUP(Patchlist1[[#This Row],[Hostname]],CPU_socket!A:B,2,FALSE))</f>
        <v/>
      </c>
      <c r="H43" s="184" t="str">
        <f>IF(ISNA(VLOOKUP(Patchlist1[[#This Row],[Hostname]],Vormetric!A:D,4,FALSE)),"",VLOOKUP(Patchlist1[[#This Row],[Hostname]],Vormetric!A:D,4,FALSE))</f>
        <v/>
      </c>
      <c r="I43" s="198" t="str">
        <f>IF(ISNA(VLOOKUP(Patchlist1[[#This Row],[Hostname]],'vm hardware'!A:C,3,FALSE)),"",VLOOKUP(Patchlist1[[#This Row],[Hostname]],'vm hardware'!A:C,3,FALSE))</f>
        <v/>
      </c>
      <c r="J43" s="276"/>
      <c r="K43" s="198" t="s">
        <v>172</v>
      </c>
      <c r="L43" s="198">
        <v>8.1</v>
      </c>
      <c r="M43" s="198" t="s">
        <v>189</v>
      </c>
      <c r="N43" s="198" t="s">
        <v>174</v>
      </c>
      <c r="O43" s="200" t="s">
        <v>175</v>
      </c>
      <c r="P43" s="277" t="s">
        <v>190</v>
      </c>
      <c r="Q43" s="157" t="s">
        <v>197</v>
      </c>
      <c r="R43" s="198" t="s">
        <v>192</v>
      </c>
      <c r="S43" s="242" t="str">
        <f>IF(ISNA(VLOOKUP(Patchlist1[[#This Row],[SERVER OWNER]],Contacts!I:J,2,FALSE)),"",VLOOKUP(Patchlist1[[#This Row],[SERVER OWNER]],Contacts!I:J,2,FALSE))</f>
        <v>kenneth.fink@allianz.co.uk</v>
      </c>
      <c r="T43" s="279" t="s">
        <v>198</v>
      </c>
      <c r="U43" s="277" t="s">
        <v>180</v>
      </c>
      <c r="V43" s="202"/>
      <c r="W43" s="202"/>
      <c r="X43" s="244"/>
      <c r="Y43" s="244"/>
      <c r="Z43" s="157"/>
      <c r="AA43" s="278"/>
    </row>
    <row r="44" spans="1:27" ht="18.75" hidden="1" customHeight="1">
      <c r="A44" s="275" t="s">
        <v>254</v>
      </c>
      <c r="B44" s="196" t="s">
        <v>18</v>
      </c>
      <c r="C44" s="239" t="b">
        <v>0</v>
      </c>
      <c r="D44" s="182">
        <f>IF($C44&lt;&gt;TRUE,IF(ISNA(VLOOKUP($B44,'Patch Slot'!A$2:$E$39,3,FALSE)),"",VLOOKUP($B44,'Patch Slot'!A$2:$E$39,3,FALSE)),"excluded")</f>
        <v>45873.833333333299</v>
      </c>
      <c r="E44" s="182" t="str">
        <f>IF($C44&lt;&gt;TRUE,IF(ISNA(VLOOKUP($B44,'Patch Slot'!A$2:$E$39,4,FALSE)),"",VLOOKUP($B44,'Patch Slot'!A$2:$E$39,4,FALSE)),"excluded")</f>
        <v>20:00 – 24:00</v>
      </c>
      <c r="F44" s="198" t="s">
        <v>182</v>
      </c>
      <c r="G44" s="184" t="str">
        <f>IF(ISNA(VLOOKUP(Patchlist1[[#This Row],[Hostname]],CPU_socket!A:B,2,FALSE)),"",VLOOKUP(Patchlist1[[#This Row],[Hostname]],CPU_socket!A:B,2,FALSE))</f>
        <v/>
      </c>
      <c r="H44" s="184" t="str">
        <f>IF(ISNA(VLOOKUP(Patchlist1[[#This Row],[Hostname]],Vormetric!A:D,4,FALSE)),"",VLOOKUP(Patchlist1[[#This Row],[Hostname]],Vormetric!A:D,4,FALSE))</f>
        <v/>
      </c>
      <c r="I44" s="198" t="str">
        <f>IF(ISNA(VLOOKUP(Patchlist1[[#This Row],[Hostname]],'vm hardware'!A:C,3,FALSE)),"",VLOOKUP(Patchlist1[[#This Row],[Hostname]],'vm hardware'!A:C,3,FALSE))</f>
        <v/>
      </c>
      <c r="J44" s="276"/>
      <c r="K44" s="198" t="s">
        <v>172</v>
      </c>
      <c r="L44" s="198">
        <v>8.1</v>
      </c>
      <c r="M44" s="198" t="s">
        <v>189</v>
      </c>
      <c r="N44" s="198" t="s">
        <v>174</v>
      </c>
      <c r="O44" s="200" t="s">
        <v>175</v>
      </c>
      <c r="P44" s="277" t="s">
        <v>190</v>
      </c>
      <c r="Q44" s="157" t="s">
        <v>197</v>
      </c>
      <c r="R44" s="198" t="s">
        <v>192</v>
      </c>
      <c r="S44" s="242" t="str">
        <f>IF(ISNA(VLOOKUP(Patchlist1[[#This Row],[SERVER OWNER]],Contacts!I:J,2,FALSE)),"",VLOOKUP(Patchlist1[[#This Row],[SERVER OWNER]],Contacts!I:J,2,FALSE))</f>
        <v>kenneth.fink@allianz.co.uk</v>
      </c>
      <c r="T44" s="279" t="s">
        <v>198</v>
      </c>
      <c r="U44" s="277" t="s">
        <v>180</v>
      </c>
      <c r="V44" s="202"/>
      <c r="W44" s="202"/>
      <c r="X44" s="244"/>
      <c r="Y44" s="244"/>
      <c r="Z44" s="157"/>
      <c r="AA44" s="278"/>
    </row>
    <row r="45" spans="1:27" ht="18.75" hidden="1" customHeight="1">
      <c r="A45" s="275" t="s">
        <v>255</v>
      </c>
      <c r="B45" s="196" t="s">
        <v>47</v>
      </c>
      <c r="C45" s="239" t="b">
        <v>0</v>
      </c>
      <c r="D45" s="182">
        <f>IF($C45&lt;&gt;TRUE,IF(ISNA(VLOOKUP($B45,'Patch Slot'!A$2:$E$39,3,FALSE)),"",VLOOKUP($B45,'Patch Slot'!A$2:$E$39,3,FALSE)),"excluded")</f>
        <v>45879.333333333299</v>
      </c>
      <c r="E45" s="182" t="str">
        <f>IF($C45&lt;&gt;TRUE,IF(ISNA(VLOOKUP($B45,'Patch Slot'!A$2:$E$39,4,FALSE)),"",VLOOKUP($B45,'Patch Slot'!A$2:$E$39,4,FALSE)),"excluded")</f>
        <v>08:00 – 14:00</v>
      </c>
      <c r="F45" s="198" t="s">
        <v>171</v>
      </c>
      <c r="G45" s="184" t="str">
        <f>IF(ISNA(VLOOKUP(Patchlist1[[#This Row],[Hostname]],CPU_socket!A:B,2,FALSE)),"",VLOOKUP(Patchlist1[[#This Row],[Hostname]],CPU_socket!A:B,2,FALSE))</f>
        <v/>
      </c>
      <c r="H45" s="184" t="str">
        <f>IF(ISNA(VLOOKUP(Patchlist1[[#This Row],[Hostname]],Vormetric!A:D,4,FALSE)),"",VLOOKUP(Patchlist1[[#This Row],[Hostname]],Vormetric!A:D,4,FALSE))</f>
        <v/>
      </c>
      <c r="I45" s="198" t="str">
        <f>IF(ISNA(VLOOKUP(Patchlist1[[#This Row],[Hostname]],'vm hardware'!A:C,3,FALSE)),"",VLOOKUP(Patchlist1[[#This Row],[Hostname]],'vm hardware'!A:C,3,FALSE))</f>
        <v/>
      </c>
      <c r="J45" s="276" t="s">
        <v>256</v>
      </c>
      <c r="K45" s="198" t="s">
        <v>172</v>
      </c>
      <c r="L45" s="198">
        <v>8.1</v>
      </c>
      <c r="M45" s="198" t="s">
        <v>189</v>
      </c>
      <c r="N45" s="198" t="s">
        <v>174</v>
      </c>
      <c r="O45" s="200" t="s">
        <v>175</v>
      </c>
      <c r="P45" s="277" t="s">
        <v>190</v>
      </c>
      <c r="Q45" s="157" t="s">
        <v>257</v>
      </c>
      <c r="R45" s="198" t="s">
        <v>192</v>
      </c>
      <c r="S45" s="242" t="str">
        <f>IF(ISNA(VLOOKUP(Patchlist1[[#This Row],[SERVER OWNER]],Contacts!I:J,2,FALSE)),"",VLOOKUP(Patchlist1[[#This Row],[SERVER OWNER]],Contacts!I:J,2,FALSE))</f>
        <v>kenneth.fink@allianz.co.uk</v>
      </c>
      <c r="T45" s="279" t="s">
        <v>258</v>
      </c>
      <c r="U45" s="277" t="s">
        <v>180</v>
      </c>
      <c r="V45" s="202"/>
      <c r="W45" s="202"/>
      <c r="X45" s="244"/>
      <c r="Y45" s="244"/>
      <c r="Z45" s="157"/>
      <c r="AA45" s="278"/>
    </row>
    <row r="46" spans="1:27" ht="18.75" hidden="1" customHeight="1">
      <c r="A46" s="275" t="s">
        <v>259</v>
      </c>
      <c r="B46" s="196" t="s">
        <v>18</v>
      </c>
      <c r="C46" s="239" t="b">
        <v>0</v>
      </c>
      <c r="D46" s="182">
        <f>IF($C46&lt;&gt;TRUE,IF(ISNA(VLOOKUP($B46,'Patch Slot'!A$2:$E$39,3,FALSE)),"",VLOOKUP($B46,'Patch Slot'!A$2:$E$39,3,FALSE)),"excluded")</f>
        <v>45873.833333333299</v>
      </c>
      <c r="E46" s="182" t="str">
        <f>IF($C46&lt;&gt;TRUE,IF(ISNA(VLOOKUP($B46,'Patch Slot'!A$2:$E$39,4,FALSE)),"",VLOOKUP($B46,'Patch Slot'!A$2:$E$39,4,FALSE)),"excluded")</f>
        <v>20:00 – 24:00</v>
      </c>
      <c r="F46" s="198" t="s">
        <v>182</v>
      </c>
      <c r="G46" s="184" t="str">
        <f>IF(ISNA(VLOOKUP(Patchlist1[[#This Row],[Hostname]],CPU_socket!A:B,2,FALSE)),"",VLOOKUP(Patchlist1[[#This Row],[Hostname]],CPU_socket!A:B,2,FALSE))</f>
        <v/>
      </c>
      <c r="H46" s="184" t="str">
        <f>IF(ISNA(VLOOKUP(Patchlist1[[#This Row],[Hostname]],Vormetric!A:D,4,FALSE)),"",VLOOKUP(Patchlist1[[#This Row],[Hostname]],Vormetric!A:D,4,FALSE))</f>
        <v/>
      </c>
      <c r="I46" s="198" t="str">
        <f>IF(ISNA(VLOOKUP(Patchlist1[[#This Row],[Hostname]],'vm hardware'!A:C,3,FALSE)),"",VLOOKUP(Patchlist1[[#This Row],[Hostname]],'vm hardware'!A:C,3,FALSE))</f>
        <v/>
      </c>
      <c r="J46" s="276"/>
      <c r="K46" s="198" t="s">
        <v>172</v>
      </c>
      <c r="L46" s="198">
        <v>8.1</v>
      </c>
      <c r="M46" s="198" t="s">
        <v>189</v>
      </c>
      <c r="N46" s="198" t="s">
        <v>174</v>
      </c>
      <c r="O46" s="200" t="s">
        <v>175</v>
      </c>
      <c r="P46" s="277" t="s">
        <v>190</v>
      </c>
      <c r="Q46" s="157" t="s">
        <v>234</v>
      </c>
      <c r="R46" s="198" t="s">
        <v>192</v>
      </c>
      <c r="S46" s="242" t="str">
        <f>IF(ISNA(VLOOKUP(Patchlist1[[#This Row],[SERVER OWNER]],Contacts!I:J,2,FALSE)),"",VLOOKUP(Patchlist1[[#This Row],[SERVER OWNER]],Contacts!I:J,2,FALSE))</f>
        <v>kenneth.fink@allianz.co.uk</v>
      </c>
      <c r="T46" s="279" t="s">
        <v>260</v>
      </c>
      <c r="U46" s="277" t="s">
        <v>180</v>
      </c>
      <c r="V46" s="202"/>
      <c r="W46" s="202"/>
      <c r="X46" s="244"/>
      <c r="Y46" s="244"/>
      <c r="Z46" s="157"/>
      <c r="AA46" s="278"/>
    </row>
    <row r="47" spans="1:27" ht="18.75" hidden="1" customHeight="1">
      <c r="A47" s="275" t="s">
        <v>261</v>
      </c>
      <c r="B47" s="196" t="s">
        <v>47</v>
      </c>
      <c r="C47" s="239" t="b">
        <v>0</v>
      </c>
      <c r="D47" s="182">
        <f>IF($C47&lt;&gt;TRUE,IF(ISNA(VLOOKUP($B47,'Patch Slot'!A$2:$E$39,3,FALSE)),"",VLOOKUP($B47,'Patch Slot'!A$2:$E$39,3,FALSE)),"excluded")</f>
        <v>45879.333333333299</v>
      </c>
      <c r="E47" s="182" t="str">
        <f>IF($C47&lt;&gt;TRUE,IF(ISNA(VLOOKUP($B47,'Patch Slot'!A$2:$E$39,4,FALSE)),"",VLOOKUP($B47,'Patch Slot'!A$2:$E$39,4,FALSE)),"excluded")</f>
        <v>08:00 – 14:00</v>
      </c>
      <c r="F47" s="198" t="s">
        <v>171</v>
      </c>
      <c r="G47" s="184" t="str">
        <f>IF(ISNA(VLOOKUP(Patchlist1[[#This Row],[Hostname]],CPU_socket!A:B,2,FALSE)),"",VLOOKUP(Patchlist1[[#This Row],[Hostname]],CPU_socket!A:B,2,FALSE))</f>
        <v/>
      </c>
      <c r="H47" s="184" t="str">
        <f>IF(ISNA(VLOOKUP(Patchlist1[[#This Row],[Hostname]],Vormetric!A:D,4,FALSE)),"",VLOOKUP(Patchlist1[[#This Row],[Hostname]],Vormetric!A:D,4,FALSE))</f>
        <v/>
      </c>
      <c r="I47" s="198" t="str">
        <f>IF(ISNA(VLOOKUP(Patchlist1[[#This Row],[Hostname]],'vm hardware'!A:C,3,FALSE)),"",VLOOKUP(Patchlist1[[#This Row],[Hostname]],'vm hardware'!A:C,3,FALSE))</f>
        <v/>
      </c>
      <c r="J47" s="276"/>
      <c r="K47" s="198" t="s">
        <v>172</v>
      </c>
      <c r="L47" s="198">
        <v>8.1</v>
      </c>
      <c r="M47" s="198" t="s">
        <v>189</v>
      </c>
      <c r="N47" s="198" t="s">
        <v>174</v>
      </c>
      <c r="O47" s="200" t="s">
        <v>175</v>
      </c>
      <c r="P47" s="277" t="s">
        <v>262</v>
      </c>
      <c r="Q47" s="157" t="s">
        <v>263</v>
      </c>
      <c r="R47" s="198" t="s">
        <v>192</v>
      </c>
      <c r="S47" s="242" t="str">
        <f>IF(ISNA(VLOOKUP(Patchlist1[[#This Row],[SERVER OWNER]],Contacts!I:J,2,FALSE)),"",VLOOKUP(Patchlist1[[#This Row],[SERVER OWNER]],Contacts!I:J,2,FALSE))</f>
        <v>kenneth.fink@allianz.co.uk</v>
      </c>
      <c r="T47" s="279" t="s">
        <v>264</v>
      </c>
      <c r="U47" s="277" t="s">
        <v>180</v>
      </c>
      <c r="V47" s="202"/>
      <c r="W47" s="202"/>
      <c r="X47" s="244"/>
      <c r="Y47" s="244"/>
      <c r="Z47" s="157"/>
      <c r="AA47" s="278"/>
    </row>
    <row r="48" spans="1:27" ht="18.75" hidden="1" customHeight="1">
      <c r="A48" s="275" t="s">
        <v>265</v>
      </c>
      <c r="B48" s="196" t="s">
        <v>47</v>
      </c>
      <c r="C48" s="239" t="b">
        <v>0</v>
      </c>
      <c r="D48" s="182">
        <f>IF($C48&lt;&gt;TRUE,IF(ISNA(VLOOKUP($B48,'Patch Slot'!A$2:$E$39,3,FALSE)),"",VLOOKUP($B48,'Patch Slot'!A$2:$E$39,3,FALSE)),"excluded")</f>
        <v>45879.333333333299</v>
      </c>
      <c r="E48" s="182" t="str">
        <f>IF($C48&lt;&gt;TRUE,IF(ISNA(VLOOKUP($B48,'Patch Slot'!A$2:$E$39,4,FALSE)),"",VLOOKUP($B48,'Patch Slot'!A$2:$E$39,4,FALSE)),"excluded")</f>
        <v>08:00 – 14:00</v>
      </c>
      <c r="F48" s="198" t="s">
        <v>171</v>
      </c>
      <c r="G48" s="184" t="str">
        <f>IF(ISNA(VLOOKUP(Patchlist1[[#This Row],[Hostname]],CPU_socket!A:B,2,FALSE)),"",VLOOKUP(Patchlist1[[#This Row],[Hostname]],CPU_socket!A:B,2,FALSE))</f>
        <v/>
      </c>
      <c r="H48" s="184" t="str">
        <f>IF(ISNA(VLOOKUP(Patchlist1[[#This Row],[Hostname]],Vormetric!A:D,4,FALSE)),"",VLOOKUP(Patchlist1[[#This Row],[Hostname]],Vormetric!A:D,4,FALSE))</f>
        <v/>
      </c>
      <c r="I48" s="198" t="str">
        <f>IF(ISNA(VLOOKUP(Patchlist1[[#This Row],[Hostname]],'vm hardware'!A:C,3,FALSE)),"",VLOOKUP(Patchlist1[[#This Row],[Hostname]],'vm hardware'!A:C,3,FALSE))</f>
        <v/>
      </c>
      <c r="J48" s="276"/>
      <c r="K48" s="198" t="s">
        <v>172</v>
      </c>
      <c r="L48" s="198">
        <v>8.1</v>
      </c>
      <c r="M48" s="198" t="s">
        <v>189</v>
      </c>
      <c r="N48" s="198" t="s">
        <v>174</v>
      </c>
      <c r="O48" s="200" t="s">
        <v>175</v>
      </c>
      <c r="P48" s="277" t="s">
        <v>262</v>
      </c>
      <c r="Q48" s="157" t="s">
        <v>263</v>
      </c>
      <c r="R48" s="198" t="s">
        <v>192</v>
      </c>
      <c r="S48" s="242" t="str">
        <f>IF(ISNA(VLOOKUP(Patchlist1[[#This Row],[SERVER OWNER]],Contacts!I:J,2,FALSE)),"",VLOOKUP(Patchlist1[[#This Row],[SERVER OWNER]],Contacts!I:J,2,FALSE))</f>
        <v>kenneth.fink@allianz.co.uk</v>
      </c>
      <c r="T48" s="279" t="s">
        <v>264</v>
      </c>
      <c r="U48" s="277" t="s">
        <v>180</v>
      </c>
      <c r="V48" s="202"/>
      <c r="W48" s="202"/>
      <c r="X48" s="244"/>
      <c r="Y48" s="244"/>
      <c r="Z48" s="157"/>
      <c r="AA48" s="278"/>
    </row>
    <row r="49" spans="1:27" ht="18.75" hidden="1" customHeight="1">
      <c r="A49" s="275" t="s">
        <v>266</v>
      </c>
      <c r="B49" s="196" t="s">
        <v>43</v>
      </c>
      <c r="C49" s="239" t="b">
        <v>0</v>
      </c>
      <c r="D49" s="182">
        <f>IF($C49&lt;&gt;TRUE,IF(ISNA(VLOOKUP($B49,'Patch Slot'!A$2:$E$39,3,FALSE)),"",VLOOKUP($B49,'Patch Slot'!A$2:$E$39,3,FALSE)),"excluded")</f>
        <v>45878.333333333299</v>
      </c>
      <c r="E49" s="182" t="str">
        <f>IF($C49&lt;&gt;TRUE,IF(ISNA(VLOOKUP($B49,'Patch Slot'!A$2:$E$39,4,FALSE)),"",VLOOKUP($B49,'Patch Slot'!A$2:$E$39,4,FALSE)),"excluded")</f>
        <v>08:00 – 14:00</v>
      </c>
      <c r="F49" s="198" t="s">
        <v>171</v>
      </c>
      <c r="G49" s="184" t="str">
        <f>IF(ISNA(VLOOKUP(Patchlist1[[#This Row],[Hostname]],CPU_socket!A:B,2,FALSE)),"",VLOOKUP(Patchlist1[[#This Row],[Hostname]],CPU_socket!A:B,2,FALSE))</f>
        <v/>
      </c>
      <c r="H49" s="184" t="str">
        <f>IF(ISNA(VLOOKUP(Patchlist1[[#This Row],[Hostname]],Vormetric!A:D,4,FALSE)),"",VLOOKUP(Patchlist1[[#This Row],[Hostname]],Vormetric!A:D,4,FALSE))</f>
        <v/>
      </c>
      <c r="I49" s="198" t="str">
        <f>IF(ISNA(VLOOKUP(Patchlist1[[#This Row],[Hostname]],'vm hardware'!A:C,3,FALSE)),"",VLOOKUP(Patchlist1[[#This Row],[Hostname]],'vm hardware'!A:C,3,FALSE))</f>
        <v/>
      </c>
      <c r="J49" s="276"/>
      <c r="K49" s="198" t="s">
        <v>172</v>
      </c>
      <c r="L49" s="198">
        <v>8.1</v>
      </c>
      <c r="M49" s="198" t="s">
        <v>189</v>
      </c>
      <c r="N49" s="198" t="s">
        <v>174</v>
      </c>
      <c r="O49" s="200" t="s">
        <v>175</v>
      </c>
      <c r="P49" s="277" t="s">
        <v>262</v>
      </c>
      <c r="Q49" s="157" t="s">
        <v>263</v>
      </c>
      <c r="R49" s="198" t="s">
        <v>192</v>
      </c>
      <c r="S49" s="242" t="str">
        <f>IF(ISNA(VLOOKUP(Patchlist1[[#This Row],[SERVER OWNER]],Contacts!I:J,2,FALSE)),"",VLOOKUP(Patchlist1[[#This Row],[SERVER OWNER]],Contacts!I:J,2,FALSE))</f>
        <v>kenneth.fink@allianz.co.uk</v>
      </c>
      <c r="T49" s="279" t="s">
        <v>264</v>
      </c>
      <c r="U49" s="277" t="s">
        <v>180</v>
      </c>
      <c r="V49" s="202"/>
      <c r="W49" s="202"/>
      <c r="X49" s="244"/>
      <c r="Y49" s="244"/>
      <c r="Z49" s="157"/>
      <c r="AA49" s="278"/>
    </row>
    <row r="50" spans="1:27" ht="18.75" hidden="1" customHeight="1">
      <c r="A50" s="275" t="s">
        <v>267</v>
      </c>
      <c r="B50" s="196" t="s">
        <v>43</v>
      </c>
      <c r="C50" s="239" t="b">
        <v>0</v>
      </c>
      <c r="D50" s="182">
        <f>IF($C50&lt;&gt;TRUE,IF(ISNA(VLOOKUP($B50,'Patch Slot'!A$2:$E$39,3,FALSE)),"",VLOOKUP($B50,'Patch Slot'!A$2:$E$39,3,FALSE)),"excluded")</f>
        <v>45878.333333333299</v>
      </c>
      <c r="E50" s="182" t="str">
        <f>IF($C50&lt;&gt;TRUE,IF(ISNA(VLOOKUP($B50,'Patch Slot'!A$2:$E$39,4,FALSE)),"",VLOOKUP($B50,'Patch Slot'!A$2:$E$39,4,FALSE)),"excluded")</f>
        <v>08:00 – 14:00</v>
      </c>
      <c r="F50" s="198" t="s">
        <v>171</v>
      </c>
      <c r="G50" s="184" t="str">
        <f>IF(ISNA(VLOOKUP(Patchlist1[[#This Row],[Hostname]],CPU_socket!A:B,2,FALSE)),"",VLOOKUP(Patchlist1[[#This Row],[Hostname]],CPU_socket!A:B,2,FALSE))</f>
        <v/>
      </c>
      <c r="H50" s="184" t="str">
        <f>IF(ISNA(VLOOKUP(Patchlist1[[#This Row],[Hostname]],Vormetric!A:D,4,FALSE)),"",VLOOKUP(Patchlist1[[#This Row],[Hostname]],Vormetric!A:D,4,FALSE))</f>
        <v/>
      </c>
      <c r="I50" s="198" t="str">
        <f>IF(ISNA(VLOOKUP(Patchlist1[[#This Row],[Hostname]],'vm hardware'!A:C,3,FALSE)),"",VLOOKUP(Patchlist1[[#This Row],[Hostname]],'vm hardware'!A:C,3,FALSE))</f>
        <v/>
      </c>
      <c r="J50" s="276"/>
      <c r="K50" s="198" t="s">
        <v>172</v>
      </c>
      <c r="L50" s="198">
        <v>8.1</v>
      </c>
      <c r="M50" s="198" t="s">
        <v>189</v>
      </c>
      <c r="N50" s="198" t="s">
        <v>174</v>
      </c>
      <c r="O50" s="200" t="s">
        <v>175</v>
      </c>
      <c r="P50" s="277" t="s">
        <v>262</v>
      </c>
      <c r="Q50" s="157" t="s">
        <v>263</v>
      </c>
      <c r="R50" s="198" t="s">
        <v>192</v>
      </c>
      <c r="S50" s="242" t="str">
        <f>IF(ISNA(VLOOKUP(Patchlist1[[#This Row],[SERVER OWNER]],Contacts!I:J,2,FALSE)),"",VLOOKUP(Patchlist1[[#This Row],[SERVER OWNER]],Contacts!I:J,2,FALSE))</f>
        <v>kenneth.fink@allianz.co.uk</v>
      </c>
      <c r="T50" s="279" t="s">
        <v>264</v>
      </c>
      <c r="U50" s="277" t="s">
        <v>180</v>
      </c>
      <c r="V50" s="202"/>
      <c r="W50" s="202"/>
      <c r="X50" s="244"/>
      <c r="Y50" s="244"/>
      <c r="Z50" s="157"/>
      <c r="AA50" s="278"/>
    </row>
    <row r="51" spans="1:27" ht="18.75" hidden="1" customHeight="1">
      <c r="A51" s="275" t="s">
        <v>268</v>
      </c>
      <c r="B51" s="196" t="s">
        <v>29</v>
      </c>
      <c r="C51" s="239" t="b">
        <v>0</v>
      </c>
      <c r="D51" s="182">
        <f>IF($C51&lt;&gt;TRUE,IF(ISNA(VLOOKUP($B51,'Patch Slot'!A$2:$E$39,3,FALSE)),"",VLOOKUP($B51,'Patch Slot'!A$2:$E$39,3,FALSE)),"excluded")</f>
        <v>45875.833333333299</v>
      </c>
      <c r="E51" s="182" t="str">
        <f>IF($C51&lt;&gt;TRUE,IF(ISNA(VLOOKUP($B51,'Patch Slot'!A$2:$E$39,4,FALSE)),"",VLOOKUP($B51,'Patch Slot'!A$2:$E$39,4,FALSE)),"excluded")</f>
        <v>20:00 – 24:00</v>
      </c>
      <c r="F51" s="198" t="s">
        <v>200</v>
      </c>
      <c r="G51" s="184" t="str">
        <f>IF(ISNA(VLOOKUP(Patchlist1[[#This Row],[Hostname]],CPU_socket!A:B,2,FALSE)),"",VLOOKUP(Patchlist1[[#This Row],[Hostname]],CPU_socket!A:B,2,FALSE))</f>
        <v/>
      </c>
      <c r="H51" s="184" t="str">
        <f>IF(ISNA(VLOOKUP(Patchlist1[[#This Row],[Hostname]],Vormetric!A:D,4,FALSE)),"",VLOOKUP(Patchlist1[[#This Row],[Hostname]],Vormetric!A:D,4,FALSE))</f>
        <v/>
      </c>
      <c r="I51" s="198" t="str">
        <f>IF(ISNA(VLOOKUP(Patchlist1[[#This Row],[Hostname]],'vm hardware'!A:C,3,FALSE)),"",VLOOKUP(Patchlist1[[#This Row],[Hostname]],'vm hardware'!A:C,3,FALSE))</f>
        <v/>
      </c>
      <c r="J51" s="276"/>
      <c r="K51" s="198" t="s">
        <v>172</v>
      </c>
      <c r="L51" s="198">
        <v>8.1</v>
      </c>
      <c r="M51" s="198" t="s">
        <v>189</v>
      </c>
      <c r="N51" s="198" t="s">
        <v>174</v>
      </c>
      <c r="O51" s="200" t="s">
        <v>175</v>
      </c>
      <c r="P51" s="277" t="s">
        <v>190</v>
      </c>
      <c r="Q51" s="157" t="s">
        <v>269</v>
      </c>
      <c r="R51" s="198" t="s">
        <v>192</v>
      </c>
      <c r="S51" s="242" t="str">
        <f>IF(ISNA(VLOOKUP(Patchlist1[[#This Row],[SERVER OWNER]],Contacts!I:J,2,FALSE)),"",VLOOKUP(Patchlist1[[#This Row],[SERVER OWNER]],Contacts!I:J,2,FALSE))</f>
        <v>kenneth.fink@allianz.co.uk</v>
      </c>
      <c r="T51" s="279" t="s">
        <v>270</v>
      </c>
      <c r="U51" s="277" t="s">
        <v>180</v>
      </c>
      <c r="V51" s="202"/>
      <c r="W51" s="202"/>
      <c r="X51" s="244"/>
      <c r="Y51" s="244"/>
      <c r="Z51" s="157"/>
      <c r="AA51" s="278"/>
    </row>
    <row r="52" spans="1:27" ht="18.75" hidden="1" customHeight="1">
      <c r="A52" s="275" t="s">
        <v>271</v>
      </c>
      <c r="B52" s="196" t="s">
        <v>29</v>
      </c>
      <c r="C52" s="239" t="b">
        <v>0</v>
      </c>
      <c r="D52" s="182">
        <f>IF($C52&lt;&gt;TRUE,IF(ISNA(VLOOKUP($B52,'Patch Slot'!A$2:$E$39,3,FALSE)),"",VLOOKUP($B52,'Patch Slot'!A$2:$E$39,3,FALSE)),"excluded")</f>
        <v>45875.833333333299</v>
      </c>
      <c r="E52" s="182" t="str">
        <f>IF($C52&lt;&gt;TRUE,IF(ISNA(VLOOKUP($B52,'Patch Slot'!A$2:$E$39,4,FALSE)),"",VLOOKUP($B52,'Patch Slot'!A$2:$E$39,4,FALSE)),"excluded")</f>
        <v>20:00 – 24:00</v>
      </c>
      <c r="F52" s="198" t="s">
        <v>200</v>
      </c>
      <c r="G52" s="184" t="str">
        <f>IF(ISNA(VLOOKUP(Patchlist1[[#This Row],[Hostname]],CPU_socket!A:B,2,FALSE)),"",VLOOKUP(Patchlist1[[#This Row],[Hostname]],CPU_socket!A:B,2,FALSE))</f>
        <v/>
      </c>
      <c r="H52" s="184" t="str">
        <f>IF(ISNA(VLOOKUP(Patchlist1[[#This Row],[Hostname]],Vormetric!A:D,4,FALSE)),"",VLOOKUP(Patchlist1[[#This Row],[Hostname]],Vormetric!A:D,4,FALSE))</f>
        <v/>
      </c>
      <c r="I52" s="198" t="str">
        <f>IF(ISNA(VLOOKUP(Patchlist1[[#This Row],[Hostname]],'vm hardware'!A:C,3,FALSE)),"",VLOOKUP(Patchlist1[[#This Row],[Hostname]],'vm hardware'!A:C,3,FALSE))</f>
        <v/>
      </c>
      <c r="J52" s="276"/>
      <c r="K52" s="198" t="s">
        <v>172</v>
      </c>
      <c r="L52" s="198">
        <v>8.1</v>
      </c>
      <c r="M52" s="198" t="s">
        <v>189</v>
      </c>
      <c r="N52" s="198" t="s">
        <v>174</v>
      </c>
      <c r="O52" s="200" t="s">
        <v>175</v>
      </c>
      <c r="P52" s="277" t="s">
        <v>190</v>
      </c>
      <c r="Q52" s="157" t="s">
        <v>269</v>
      </c>
      <c r="R52" s="198" t="s">
        <v>192</v>
      </c>
      <c r="S52" s="242" t="str">
        <f>IF(ISNA(VLOOKUP(Patchlist1[[#This Row],[SERVER OWNER]],Contacts!I:J,2,FALSE)),"",VLOOKUP(Patchlist1[[#This Row],[SERVER OWNER]],Contacts!I:J,2,FALSE))</f>
        <v>kenneth.fink@allianz.co.uk</v>
      </c>
      <c r="T52" s="279" t="s">
        <v>270</v>
      </c>
      <c r="U52" s="277" t="s">
        <v>180</v>
      </c>
      <c r="V52" s="202"/>
      <c r="W52" s="202"/>
      <c r="X52" s="244"/>
      <c r="Y52" s="244"/>
      <c r="Z52" s="157"/>
      <c r="AA52" s="278"/>
    </row>
    <row r="53" spans="1:27" ht="18.75" hidden="1" customHeight="1">
      <c r="A53" s="275" t="s">
        <v>272</v>
      </c>
      <c r="B53" s="196" t="s">
        <v>18</v>
      </c>
      <c r="C53" s="239" t="b">
        <v>0</v>
      </c>
      <c r="D53" s="182">
        <f>IF($C53&lt;&gt;TRUE,IF(ISNA(VLOOKUP($B53,'Patch Slot'!A$2:$E$39,3,FALSE)),"",VLOOKUP($B53,'Patch Slot'!A$2:$E$39,3,FALSE)),"excluded")</f>
        <v>45873.833333333299</v>
      </c>
      <c r="E53" s="182" t="str">
        <f>IF($C53&lt;&gt;TRUE,IF(ISNA(VLOOKUP($B53,'Patch Slot'!A$2:$E$39,4,FALSE)),"",VLOOKUP($B53,'Patch Slot'!A$2:$E$39,4,FALSE)),"excluded")</f>
        <v>20:00 – 24:00</v>
      </c>
      <c r="F53" s="198" t="s">
        <v>182</v>
      </c>
      <c r="G53" s="184" t="str">
        <f>IF(ISNA(VLOOKUP(Patchlist1[[#This Row],[Hostname]],CPU_socket!A:B,2,FALSE)),"",VLOOKUP(Patchlist1[[#This Row],[Hostname]],CPU_socket!A:B,2,FALSE))</f>
        <v/>
      </c>
      <c r="H53" s="184" t="str">
        <f>IF(ISNA(VLOOKUP(Patchlist1[[#This Row],[Hostname]],Vormetric!A:D,4,FALSE)),"",VLOOKUP(Patchlist1[[#This Row],[Hostname]],Vormetric!A:D,4,FALSE))</f>
        <v/>
      </c>
      <c r="I53" s="198" t="str">
        <f>IF(ISNA(VLOOKUP(Patchlist1[[#This Row],[Hostname]],'vm hardware'!A:C,3,FALSE)),"",VLOOKUP(Patchlist1[[#This Row],[Hostname]],'vm hardware'!A:C,3,FALSE))</f>
        <v/>
      </c>
      <c r="J53" s="276"/>
      <c r="K53" s="198" t="s">
        <v>172</v>
      </c>
      <c r="L53" s="198">
        <v>8.1</v>
      </c>
      <c r="M53" s="198" t="s">
        <v>189</v>
      </c>
      <c r="N53" s="198" t="s">
        <v>174</v>
      </c>
      <c r="O53" s="200" t="s">
        <v>175</v>
      </c>
      <c r="P53" s="277" t="s">
        <v>190</v>
      </c>
      <c r="Q53" s="157" t="s">
        <v>269</v>
      </c>
      <c r="R53" s="198" t="s">
        <v>192</v>
      </c>
      <c r="S53" s="242" t="str">
        <f>IF(ISNA(VLOOKUP(Patchlist1[[#This Row],[SERVER OWNER]],Contacts!I:J,2,FALSE)),"",VLOOKUP(Patchlist1[[#This Row],[SERVER OWNER]],Contacts!I:J,2,FALSE))</f>
        <v>kenneth.fink@allianz.co.uk</v>
      </c>
      <c r="T53" s="279" t="s">
        <v>270</v>
      </c>
      <c r="U53" s="277" t="s">
        <v>180</v>
      </c>
      <c r="V53" s="202"/>
      <c r="W53" s="202"/>
      <c r="X53" s="244"/>
      <c r="Y53" s="244"/>
      <c r="Z53" s="157"/>
      <c r="AA53" s="278"/>
    </row>
    <row r="54" spans="1:27" ht="18.75" hidden="1" customHeight="1">
      <c r="A54" s="275" t="s">
        <v>273</v>
      </c>
      <c r="B54" s="196" t="s">
        <v>18</v>
      </c>
      <c r="C54" s="239" t="b">
        <v>0</v>
      </c>
      <c r="D54" s="182">
        <f>IF($C54&lt;&gt;TRUE,IF(ISNA(VLOOKUP($B54,'Patch Slot'!A$2:$E$39,3,FALSE)),"",VLOOKUP($B54,'Patch Slot'!A$2:$E$39,3,FALSE)),"excluded")</f>
        <v>45873.833333333299</v>
      </c>
      <c r="E54" s="182" t="str">
        <f>IF($C54&lt;&gt;TRUE,IF(ISNA(VLOOKUP($B54,'Patch Slot'!A$2:$E$39,4,FALSE)),"",VLOOKUP($B54,'Patch Slot'!A$2:$E$39,4,FALSE)),"excluded")</f>
        <v>20:00 – 24:00</v>
      </c>
      <c r="F54" s="198" t="s">
        <v>182</v>
      </c>
      <c r="G54" s="184" t="str">
        <f>IF(ISNA(VLOOKUP(Patchlist1[[#This Row],[Hostname]],CPU_socket!A:B,2,FALSE)),"",VLOOKUP(Patchlist1[[#This Row],[Hostname]],CPU_socket!A:B,2,FALSE))</f>
        <v/>
      </c>
      <c r="H54" s="184" t="str">
        <f>IF(ISNA(VLOOKUP(Patchlist1[[#This Row],[Hostname]],Vormetric!A:D,4,FALSE)),"",VLOOKUP(Patchlist1[[#This Row],[Hostname]],Vormetric!A:D,4,FALSE))</f>
        <v/>
      </c>
      <c r="I54" s="198" t="str">
        <f>IF(ISNA(VLOOKUP(Patchlist1[[#This Row],[Hostname]],'vm hardware'!A:C,3,FALSE)),"",VLOOKUP(Patchlist1[[#This Row],[Hostname]],'vm hardware'!A:C,3,FALSE))</f>
        <v/>
      </c>
      <c r="J54" s="276"/>
      <c r="K54" s="198" t="s">
        <v>172</v>
      </c>
      <c r="L54" s="198">
        <v>8.1</v>
      </c>
      <c r="M54" s="198" t="s">
        <v>189</v>
      </c>
      <c r="N54" s="198" t="s">
        <v>174</v>
      </c>
      <c r="O54" s="200" t="s">
        <v>175</v>
      </c>
      <c r="P54" s="277" t="s">
        <v>190</v>
      </c>
      <c r="Q54" s="157" t="s">
        <v>269</v>
      </c>
      <c r="R54" s="198" t="s">
        <v>192</v>
      </c>
      <c r="S54" s="242" t="str">
        <f>IF(ISNA(VLOOKUP(Patchlist1[[#This Row],[SERVER OWNER]],Contacts!I:J,2,FALSE)),"",VLOOKUP(Patchlist1[[#This Row],[SERVER OWNER]],Contacts!I:J,2,FALSE))</f>
        <v>kenneth.fink@allianz.co.uk</v>
      </c>
      <c r="T54" s="279" t="s">
        <v>270</v>
      </c>
      <c r="U54" s="277" t="s">
        <v>180</v>
      </c>
      <c r="V54" s="202"/>
      <c r="W54" s="202"/>
      <c r="X54" s="244"/>
      <c r="Y54" s="244"/>
      <c r="Z54" s="157"/>
      <c r="AA54" s="278"/>
    </row>
    <row r="55" spans="1:27" ht="18.75" hidden="1" customHeight="1">
      <c r="A55" s="275" t="s">
        <v>274</v>
      </c>
      <c r="B55" s="196" t="s">
        <v>29</v>
      </c>
      <c r="C55" s="239" t="b">
        <v>0</v>
      </c>
      <c r="D55" s="182">
        <f>IF($C55&lt;&gt;TRUE,IF(ISNA(VLOOKUP($B55,'Patch Slot'!A$2:$E$39,3,FALSE)),"",VLOOKUP($B55,'Patch Slot'!A$2:$E$39,3,FALSE)),"excluded")</f>
        <v>45875.833333333299</v>
      </c>
      <c r="E55" s="182" t="str">
        <f>IF($C55&lt;&gt;TRUE,IF(ISNA(VLOOKUP($B55,'Patch Slot'!A$2:$E$39,4,FALSE)),"",VLOOKUP($B55,'Patch Slot'!A$2:$E$39,4,FALSE)),"excluded")</f>
        <v>20:00 – 24:00</v>
      </c>
      <c r="F55" s="198" t="s">
        <v>196</v>
      </c>
      <c r="G55" s="184" t="str">
        <f>IF(ISNA(VLOOKUP(Patchlist1[[#This Row],[Hostname]],CPU_socket!A:B,2,FALSE)),"",VLOOKUP(Patchlist1[[#This Row],[Hostname]],CPU_socket!A:B,2,FALSE))</f>
        <v/>
      </c>
      <c r="H55" s="184" t="str">
        <f>IF(ISNA(VLOOKUP(Patchlist1[[#This Row],[Hostname]],Vormetric!A:D,4,FALSE)),"",VLOOKUP(Patchlist1[[#This Row],[Hostname]],Vormetric!A:D,4,FALSE))</f>
        <v/>
      </c>
      <c r="I55" s="198" t="str">
        <f>IF(ISNA(VLOOKUP(Patchlist1[[#This Row],[Hostname]],'vm hardware'!A:C,3,FALSE)),"",VLOOKUP(Patchlist1[[#This Row],[Hostname]],'vm hardware'!A:C,3,FALSE))</f>
        <v/>
      </c>
      <c r="J55" s="276"/>
      <c r="K55" s="198" t="s">
        <v>172</v>
      </c>
      <c r="L55" s="198">
        <v>8.1</v>
      </c>
      <c r="M55" s="198" t="s">
        <v>189</v>
      </c>
      <c r="N55" s="198" t="s">
        <v>174</v>
      </c>
      <c r="O55" s="200" t="s">
        <v>175</v>
      </c>
      <c r="P55" s="277" t="s">
        <v>262</v>
      </c>
      <c r="Q55" s="157" t="s">
        <v>269</v>
      </c>
      <c r="R55" s="198" t="s">
        <v>192</v>
      </c>
      <c r="S55" s="242" t="str">
        <f>IF(ISNA(VLOOKUP(Patchlist1[[#This Row],[SERVER OWNER]],Contacts!I:J,2,FALSE)),"",VLOOKUP(Patchlist1[[#This Row],[SERVER OWNER]],Contacts!I:J,2,FALSE))</f>
        <v>kenneth.fink@allianz.co.uk</v>
      </c>
      <c r="T55" s="279" t="s">
        <v>275</v>
      </c>
      <c r="U55" s="277" t="s">
        <v>180</v>
      </c>
      <c r="V55" s="202"/>
      <c r="W55" s="202"/>
      <c r="X55" s="244"/>
      <c r="Y55" s="244"/>
      <c r="Z55" s="157"/>
      <c r="AA55" s="278"/>
    </row>
    <row r="56" spans="1:27" ht="18.75" hidden="1" customHeight="1">
      <c r="A56" s="275" t="s">
        <v>276</v>
      </c>
      <c r="B56" s="196" t="s">
        <v>29</v>
      </c>
      <c r="C56" s="239" t="b">
        <v>0</v>
      </c>
      <c r="D56" s="182">
        <f>IF($C56&lt;&gt;TRUE,IF(ISNA(VLOOKUP($B56,'Patch Slot'!A$2:$E$39,3,FALSE)),"",VLOOKUP($B56,'Patch Slot'!A$2:$E$39,3,FALSE)),"excluded")</f>
        <v>45875.833333333299</v>
      </c>
      <c r="E56" s="182" t="str">
        <f>IF($C56&lt;&gt;TRUE,IF(ISNA(VLOOKUP($B56,'Patch Slot'!A$2:$E$39,4,FALSE)),"",VLOOKUP($B56,'Patch Slot'!A$2:$E$39,4,FALSE)),"excluded")</f>
        <v>20:00 – 24:00</v>
      </c>
      <c r="F56" s="198" t="s">
        <v>196</v>
      </c>
      <c r="G56" s="184" t="str">
        <f>IF(ISNA(VLOOKUP(Patchlist1[[#This Row],[Hostname]],CPU_socket!A:B,2,FALSE)),"",VLOOKUP(Patchlist1[[#This Row],[Hostname]],CPU_socket!A:B,2,FALSE))</f>
        <v/>
      </c>
      <c r="H56" s="184" t="str">
        <f>IF(ISNA(VLOOKUP(Patchlist1[[#This Row],[Hostname]],Vormetric!A:D,4,FALSE)),"",VLOOKUP(Patchlist1[[#This Row],[Hostname]],Vormetric!A:D,4,FALSE))</f>
        <v/>
      </c>
      <c r="I56" s="198" t="str">
        <f>IF(ISNA(VLOOKUP(Patchlist1[[#This Row],[Hostname]],'vm hardware'!A:C,3,FALSE)),"",VLOOKUP(Patchlist1[[#This Row],[Hostname]],'vm hardware'!A:C,3,FALSE))</f>
        <v/>
      </c>
      <c r="J56" s="276"/>
      <c r="K56" s="198" t="s">
        <v>172</v>
      </c>
      <c r="L56" s="198">
        <v>8.1</v>
      </c>
      <c r="M56" s="198" t="s">
        <v>189</v>
      </c>
      <c r="N56" s="198" t="s">
        <v>174</v>
      </c>
      <c r="O56" s="200" t="s">
        <v>175</v>
      </c>
      <c r="P56" s="277" t="s">
        <v>262</v>
      </c>
      <c r="Q56" s="157" t="s">
        <v>269</v>
      </c>
      <c r="R56" s="198" t="s">
        <v>192</v>
      </c>
      <c r="S56" s="242" t="str">
        <f>IF(ISNA(VLOOKUP(Patchlist1[[#This Row],[SERVER OWNER]],Contacts!I:J,2,FALSE)),"",VLOOKUP(Patchlist1[[#This Row],[SERVER OWNER]],Contacts!I:J,2,FALSE))</f>
        <v>kenneth.fink@allianz.co.uk</v>
      </c>
      <c r="T56" s="279" t="s">
        <v>275</v>
      </c>
      <c r="U56" s="277" t="s">
        <v>180</v>
      </c>
      <c r="V56" s="202"/>
      <c r="W56" s="202"/>
      <c r="X56" s="244"/>
      <c r="Y56" s="244"/>
      <c r="Z56" s="157"/>
      <c r="AA56" s="278"/>
    </row>
    <row r="57" spans="1:27" ht="18.75" hidden="1" customHeight="1">
      <c r="A57" s="275" t="s">
        <v>277</v>
      </c>
      <c r="B57" s="196" t="s">
        <v>67</v>
      </c>
      <c r="C57" s="239" t="b">
        <v>1</v>
      </c>
      <c r="D57" s="182" t="str">
        <f>IF($C57&lt;&gt;TRUE,IF(ISNA(VLOOKUP($B57,'Patch Slot'!A$2:$E$39,3,FALSE)),"",VLOOKUP($B57,'Patch Slot'!A$2:$E$39,3,FALSE)),"excluded")</f>
        <v>excluded</v>
      </c>
      <c r="E57" s="182" t="str">
        <f>IF($C57&lt;&gt;TRUE,IF(ISNA(VLOOKUP($B57,'Patch Slot'!A$2:$E$39,4,FALSE)),"",VLOOKUP($B57,'Patch Slot'!A$2:$E$39,4,FALSE)),"excluded")</f>
        <v>excluded</v>
      </c>
      <c r="F57" s="198" t="s">
        <v>171</v>
      </c>
      <c r="G57" s="184" t="str">
        <f>IF(ISNA(VLOOKUP(Patchlist1[[#This Row],[Hostname]],CPU_socket!A:B,2,FALSE)),"",VLOOKUP(Patchlist1[[#This Row],[Hostname]],CPU_socket!A:B,2,FALSE))</f>
        <v/>
      </c>
      <c r="H57" s="184" t="str">
        <f>IF(ISNA(VLOOKUP(Patchlist1[[#This Row],[Hostname]],Vormetric!A:D,4,FALSE)),"",VLOOKUP(Patchlist1[[#This Row],[Hostname]],Vormetric!A:D,4,FALSE))</f>
        <v/>
      </c>
      <c r="I57" s="198" t="str">
        <f>IF(ISNA(VLOOKUP(Patchlist1[[#This Row],[Hostname]],'vm hardware'!A:C,3,FALSE)),"",VLOOKUP(Patchlist1[[#This Row],[Hostname]],'vm hardware'!A:C,3,FALSE))</f>
        <v/>
      </c>
      <c r="J57" s="276"/>
      <c r="K57" s="198" t="s">
        <v>278</v>
      </c>
      <c r="L57" s="198">
        <v>7.9</v>
      </c>
      <c r="M57" s="198" t="s">
        <v>173</v>
      </c>
      <c r="N57" s="198" t="s">
        <v>174</v>
      </c>
      <c r="O57" s="200" t="s">
        <v>279</v>
      </c>
      <c r="P57" s="277" t="s">
        <v>280</v>
      </c>
      <c r="Q57" s="157"/>
      <c r="R57" s="198" t="s">
        <v>281</v>
      </c>
      <c r="S57" s="242" t="str">
        <f>IF(ISNA(VLOOKUP(Patchlist1[[#This Row],[SERVER OWNER]],Contacts!I:J,2,FALSE)),"",VLOOKUP(Patchlist1[[#This Row],[SERVER OWNER]],Contacts!I:J,2,FALSE))</f>
        <v>florian.ernst@allianz.com</v>
      </c>
      <c r="T57" s="243" t="s">
        <v>282</v>
      </c>
      <c r="U57" s="277" t="s">
        <v>283</v>
      </c>
      <c r="V57" s="202"/>
      <c r="W57" s="202"/>
      <c r="X57" s="244"/>
      <c r="Y57" s="244" t="s">
        <v>279</v>
      </c>
      <c r="Z57" s="157"/>
      <c r="AA57" s="278"/>
    </row>
    <row r="58" spans="1:27" ht="18.75" hidden="1" customHeight="1">
      <c r="A58" s="275" t="s">
        <v>284</v>
      </c>
      <c r="B58" s="196" t="s">
        <v>29</v>
      </c>
      <c r="C58" s="239" t="b">
        <v>1</v>
      </c>
      <c r="D58" s="182" t="str">
        <f>IF($C58&lt;&gt;TRUE,IF(ISNA(VLOOKUP($B58,'Patch Slot'!A$2:$E$39,3,FALSE)),"",VLOOKUP($B58,'Patch Slot'!A$2:$E$39,3,FALSE)),"excluded")</f>
        <v>excluded</v>
      </c>
      <c r="E58" s="182" t="str">
        <f>IF($C58&lt;&gt;TRUE,IF(ISNA(VLOOKUP($B58,'Patch Slot'!A$2:$E$39,4,FALSE)),"",VLOOKUP($B58,'Patch Slot'!A$2:$E$39,4,FALSE)),"excluded")</f>
        <v>excluded</v>
      </c>
      <c r="F58" s="198" t="s">
        <v>171</v>
      </c>
      <c r="G58" s="184" t="str">
        <f>IF(ISNA(VLOOKUP(Patchlist1[[#This Row],[Hostname]],CPU_socket!A:B,2,FALSE)),"",VLOOKUP(Patchlist1[[#This Row],[Hostname]],CPU_socket!A:B,2,FALSE))</f>
        <v/>
      </c>
      <c r="H58" s="281" t="s">
        <v>285</v>
      </c>
      <c r="I58" s="198" t="str">
        <f>IF(ISNA(VLOOKUP(Patchlist1[[#This Row],[Hostname]],'vm hardware'!A:C,3,FALSE)),"",VLOOKUP(Patchlist1[[#This Row],[Hostname]],'vm hardware'!A:C,3,FALSE))</f>
        <v/>
      </c>
      <c r="J58" s="276"/>
      <c r="K58" s="198" t="s">
        <v>172</v>
      </c>
      <c r="L58" s="198">
        <v>8.9</v>
      </c>
      <c r="M58" s="198" t="s">
        <v>245</v>
      </c>
      <c r="N58" s="198" t="s">
        <v>174</v>
      </c>
      <c r="O58" s="200" t="s">
        <v>279</v>
      </c>
      <c r="P58" s="277" t="s">
        <v>286</v>
      </c>
      <c r="Q58" s="157" t="s">
        <v>247</v>
      </c>
      <c r="R58" s="198" t="s">
        <v>248</v>
      </c>
      <c r="S58" s="242" t="str">
        <f>IF(ISNA(VLOOKUP(Patchlist1[[#This Row],[SERVER OWNER]],Contacts!I:J,2,FALSE)),"",VLOOKUP(Patchlist1[[#This Row],[SERVER OWNER]],Contacts!I:J,2,FALSE))</f>
        <v>Giorgio.Conti@allianz.it</v>
      </c>
      <c r="T58" s="243" t="s">
        <v>287</v>
      </c>
      <c r="U58" s="277" t="s">
        <v>180</v>
      </c>
      <c r="V58" s="202"/>
      <c r="W58" s="202"/>
      <c r="X58" s="244"/>
      <c r="Y58" s="244" t="s">
        <v>279</v>
      </c>
      <c r="Z58" s="157"/>
      <c r="AA58" s="278"/>
    </row>
    <row r="59" spans="1:27" ht="18.75" hidden="1" customHeight="1">
      <c r="A59" s="275" t="s">
        <v>288</v>
      </c>
      <c r="B59" s="196" t="s">
        <v>18</v>
      </c>
      <c r="C59" s="239" t="b">
        <v>1</v>
      </c>
      <c r="D59" s="182" t="str">
        <f>IF($C59&lt;&gt;TRUE,IF(ISNA(VLOOKUP($B59,'Patch Slot'!A$2:$E$39,3,FALSE)),"",VLOOKUP($B59,'Patch Slot'!A$2:$E$39,3,FALSE)),"excluded")</f>
        <v>excluded</v>
      </c>
      <c r="E59" s="182" t="str">
        <f>IF($C59&lt;&gt;TRUE,IF(ISNA(VLOOKUP($B59,'Patch Slot'!A$2:$E$39,4,FALSE)),"",VLOOKUP($B59,'Patch Slot'!A$2:$E$39,4,FALSE)),"excluded")</f>
        <v>excluded</v>
      </c>
      <c r="F59" s="198" t="s">
        <v>182</v>
      </c>
      <c r="G59" s="184" t="str">
        <f>IF(ISNA(VLOOKUP(Patchlist1[[#This Row],[Hostname]],CPU_socket!A:B,2,FALSE)),"",VLOOKUP(Patchlist1[[#This Row],[Hostname]],CPU_socket!A:B,2,FALSE))</f>
        <v/>
      </c>
      <c r="H59" s="184" t="str">
        <f>IF(ISNA(VLOOKUP(Patchlist1[[#This Row],[Hostname]],Vormetric!A:D,4,FALSE)),"",VLOOKUP(Patchlist1[[#This Row],[Hostname]],Vormetric!A:D,4,FALSE))</f>
        <v/>
      </c>
      <c r="I59" s="198" t="str">
        <f>IF(ISNA(VLOOKUP(Patchlist1[[#This Row],[Hostname]],'vm hardware'!A:C,3,FALSE)),"",VLOOKUP(Patchlist1[[#This Row],[Hostname]],'vm hardware'!A:C,3,FALSE))</f>
        <v/>
      </c>
      <c r="J59" s="276"/>
      <c r="K59" s="198" t="s">
        <v>172</v>
      </c>
      <c r="L59" s="198">
        <v>8.9</v>
      </c>
      <c r="M59" s="198" t="s">
        <v>245</v>
      </c>
      <c r="N59" s="198" t="s">
        <v>174</v>
      </c>
      <c r="O59" s="200" t="s">
        <v>279</v>
      </c>
      <c r="P59" s="277" t="s">
        <v>286</v>
      </c>
      <c r="Q59" s="157" t="s">
        <v>247</v>
      </c>
      <c r="R59" s="198" t="s">
        <v>248</v>
      </c>
      <c r="S59" s="242" t="str">
        <f>IF(ISNA(VLOOKUP(Patchlist1[[#This Row],[SERVER OWNER]],Contacts!I:J,2,FALSE)),"",VLOOKUP(Patchlist1[[#This Row],[SERVER OWNER]],Contacts!I:J,2,FALSE))</f>
        <v>Giorgio.Conti@allianz.it</v>
      </c>
      <c r="T59" s="243" t="s">
        <v>287</v>
      </c>
      <c r="U59" s="277" t="s">
        <v>180</v>
      </c>
      <c r="V59" s="202"/>
      <c r="W59" s="202"/>
      <c r="X59" s="244"/>
      <c r="Y59" s="244" t="s">
        <v>279</v>
      </c>
      <c r="Z59" s="157"/>
      <c r="AA59" s="278"/>
    </row>
    <row r="60" spans="1:27" ht="18.75" hidden="1" customHeight="1">
      <c r="A60" s="275" t="s">
        <v>289</v>
      </c>
      <c r="B60" s="196" t="s">
        <v>18</v>
      </c>
      <c r="C60" s="239" t="b">
        <v>1</v>
      </c>
      <c r="D60" s="182" t="str">
        <f>IF($C60&lt;&gt;TRUE,IF(ISNA(VLOOKUP($B60,'Patch Slot'!A$2:$E$39,3,FALSE)),"",VLOOKUP($B60,'Patch Slot'!A$2:$E$39,3,FALSE)),"excluded")</f>
        <v>excluded</v>
      </c>
      <c r="E60" s="182" t="str">
        <f>IF($C60&lt;&gt;TRUE,IF(ISNA(VLOOKUP($B60,'Patch Slot'!A$2:$E$39,4,FALSE)),"",VLOOKUP($B60,'Patch Slot'!A$2:$E$39,4,FALSE)),"excluded")</f>
        <v>excluded</v>
      </c>
      <c r="F60" s="198" t="s">
        <v>182</v>
      </c>
      <c r="G60" s="184" t="str">
        <f>IF(ISNA(VLOOKUP(Patchlist1[[#This Row],[Hostname]],CPU_socket!A:B,2,FALSE)),"",VLOOKUP(Patchlist1[[#This Row],[Hostname]],CPU_socket!A:B,2,FALSE))</f>
        <v/>
      </c>
      <c r="H60" s="184" t="str">
        <f>IF(ISNA(VLOOKUP(Patchlist1[[#This Row],[Hostname]],Vormetric!A:D,4,FALSE)),"",VLOOKUP(Patchlist1[[#This Row],[Hostname]],Vormetric!A:D,4,FALSE))</f>
        <v/>
      </c>
      <c r="I60" s="198" t="str">
        <f>IF(ISNA(VLOOKUP(Patchlist1[[#This Row],[Hostname]],'vm hardware'!A:C,3,FALSE)),"",VLOOKUP(Patchlist1[[#This Row],[Hostname]],'vm hardware'!A:C,3,FALSE))</f>
        <v/>
      </c>
      <c r="J60" s="276"/>
      <c r="K60" s="198" t="s">
        <v>172</v>
      </c>
      <c r="L60" s="198">
        <v>8.9</v>
      </c>
      <c r="M60" s="198" t="s">
        <v>245</v>
      </c>
      <c r="N60" s="198" t="s">
        <v>174</v>
      </c>
      <c r="O60" s="200" t="s">
        <v>279</v>
      </c>
      <c r="P60" s="277" t="s">
        <v>290</v>
      </c>
      <c r="Q60" s="157" t="s">
        <v>247</v>
      </c>
      <c r="R60" s="198" t="s">
        <v>291</v>
      </c>
      <c r="S60" s="242" t="str">
        <f>IF(ISNA(VLOOKUP(Patchlist1[[#This Row],[SERVER OWNER]],Contacts!I:J,2,FALSE)),"",VLOOKUP(Patchlist1[[#This Row],[SERVER OWNER]],Contacts!I:J,2,FALSE))</f>
        <v>Michele.Tarricone@allianz.it</v>
      </c>
      <c r="T60" s="243" t="s">
        <v>292</v>
      </c>
      <c r="U60" s="277" t="s">
        <v>180</v>
      </c>
      <c r="V60" s="202"/>
      <c r="W60" s="202"/>
      <c r="X60" s="244"/>
      <c r="Y60" s="244" t="s">
        <v>279</v>
      </c>
      <c r="Z60" s="157"/>
      <c r="AA60" s="278"/>
    </row>
    <row r="61" spans="1:27" ht="18.75" hidden="1" customHeight="1">
      <c r="A61" s="275" t="s">
        <v>293</v>
      </c>
      <c r="B61" s="196" t="s">
        <v>24</v>
      </c>
      <c r="C61" s="239" t="b">
        <v>0</v>
      </c>
      <c r="D61" s="182">
        <f>IF($C61&lt;&gt;TRUE,IF(ISNA(VLOOKUP($B61,'Patch Slot'!A$2:$E$39,3,FALSE)),"",VLOOKUP($B61,'Patch Slot'!A$2:$E$39,3,FALSE)),"excluded")</f>
        <v>45874.333333333299</v>
      </c>
      <c r="E61" s="182" t="str">
        <f>IF($C61&lt;&gt;TRUE,IF(ISNA(VLOOKUP($B61,'Patch Slot'!A$2:$E$39,4,FALSE)),"",VLOOKUP($B61,'Patch Slot'!A$2:$E$39,4,FALSE)),"excluded")</f>
        <v>08:00 – 14:00</v>
      </c>
      <c r="F61" s="198" t="s">
        <v>182</v>
      </c>
      <c r="G61" s="184" t="str">
        <f>IF(ISNA(VLOOKUP(Patchlist1[[#This Row],[Hostname]],CPU_socket!A:B,2,FALSE)),"",VLOOKUP(Patchlist1[[#This Row],[Hostname]],CPU_socket!A:B,2,FALSE))</f>
        <v/>
      </c>
      <c r="H61" s="184" t="str">
        <f>IF(ISNA(VLOOKUP(Patchlist1[[#This Row],[Hostname]],Vormetric!A:D,4,FALSE)),"",VLOOKUP(Patchlist1[[#This Row],[Hostname]],Vormetric!A:D,4,FALSE))</f>
        <v/>
      </c>
      <c r="I61" s="198" t="str">
        <f>IF(ISNA(VLOOKUP(Patchlist1[[#This Row],[Hostname]],'vm hardware'!A:C,3,FALSE)),"",VLOOKUP(Patchlist1[[#This Row],[Hostname]],'vm hardware'!A:C,3,FALSE))</f>
        <v/>
      </c>
      <c r="J61" s="276"/>
      <c r="K61" s="198" t="s">
        <v>172</v>
      </c>
      <c r="L61" s="198">
        <v>8.1</v>
      </c>
      <c r="M61" s="198" t="s">
        <v>245</v>
      </c>
      <c r="N61" s="198" t="s">
        <v>174</v>
      </c>
      <c r="O61" s="200" t="s">
        <v>175</v>
      </c>
      <c r="P61" s="277" t="s">
        <v>246</v>
      </c>
      <c r="Q61" s="157" t="s">
        <v>247</v>
      </c>
      <c r="R61" s="198" t="s">
        <v>248</v>
      </c>
      <c r="S61" s="242" t="str">
        <f>IF(ISNA(VLOOKUP(Patchlist1[[#This Row],[SERVER OWNER]],Contacts!I:J,2,FALSE)),"",VLOOKUP(Patchlist1[[#This Row],[SERVER OWNER]],Contacts!I:J,2,FALSE))</f>
        <v>Giorgio.Conti@allianz.it</v>
      </c>
      <c r="T61" s="243" t="s">
        <v>294</v>
      </c>
      <c r="U61" s="277" t="s">
        <v>180</v>
      </c>
      <c r="V61" s="202"/>
      <c r="W61" s="202"/>
      <c r="X61" s="244"/>
      <c r="Y61" s="244"/>
      <c r="Z61" s="157"/>
      <c r="AA61" s="278"/>
    </row>
    <row r="62" spans="1:27" ht="18.75" hidden="1" customHeight="1">
      <c r="A62" s="275" t="s">
        <v>295</v>
      </c>
      <c r="B62" s="196" t="s">
        <v>127</v>
      </c>
      <c r="C62" s="239" t="b">
        <v>0</v>
      </c>
      <c r="D62" s="182">
        <f>IF($C62&lt;&gt;TRUE,IF(ISNA(VLOOKUP($B62,'Patch Slot'!A$2:$E$39,3,FALSE)),"",VLOOKUP($B62,'Patch Slot'!A$2:$E$39,3,FALSE)),"excluded")</f>
        <v>45892.833333333299</v>
      </c>
      <c r="E62" s="182" t="str">
        <f>IF($C62&lt;&gt;TRUE,IF(ISNA(VLOOKUP($B62,'Patch Slot'!A$2:$E$39,4,FALSE)),"",VLOOKUP($B62,'Patch Slot'!A$2:$E$39,4,FALSE)),"excluded")</f>
        <v>20:00 – 24:00</v>
      </c>
      <c r="F62" s="198" t="s">
        <v>182</v>
      </c>
      <c r="G62" s="184" t="str">
        <f>IF(ISNA(VLOOKUP(Patchlist1[[#This Row],[Hostname]],CPU_socket!A:B,2,FALSE)),"",VLOOKUP(Patchlist1[[#This Row],[Hostname]],CPU_socket!A:B,2,FALSE))</f>
        <v/>
      </c>
      <c r="H62" s="184" t="str">
        <f>IF(ISNA(VLOOKUP(Patchlist1[[#This Row],[Hostname]],Vormetric!A:D,4,FALSE)),"",VLOOKUP(Patchlist1[[#This Row],[Hostname]],Vormetric!A:D,4,FALSE))</f>
        <v/>
      </c>
      <c r="I62" s="198" t="str">
        <f>IF(ISNA(VLOOKUP(Patchlist1[[#This Row],[Hostname]],'vm hardware'!A:C,3,FALSE)),"",VLOOKUP(Patchlist1[[#This Row],[Hostname]],'vm hardware'!A:C,3,FALSE))</f>
        <v/>
      </c>
      <c r="J62" s="276"/>
      <c r="K62" s="198" t="s">
        <v>172</v>
      </c>
      <c r="L62" s="198">
        <v>8.1</v>
      </c>
      <c r="M62" s="198" t="s">
        <v>245</v>
      </c>
      <c r="N62" s="198" t="s">
        <v>174</v>
      </c>
      <c r="O62" s="200" t="s">
        <v>175</v>
      </c>
      <c r="P62" s="277" t="s">
        <v>246</v>
      </c>
      <c r="Q62" s="157" t="s">
        <v>247</v>
      </c>
      <c r="R62" s="198" t="s">
        <v>248</v>
      </c>
      <c r="S62" s="242" t="str">
        <f>IF(ISNA(VLOOKUP(Patchlist1[[#This Row],[SERVER OWNER]],Contacts!I:J,2,FALSE)),"",VLOOKUP(Patchlist1[[#This Row],[SERVER OWNER]],Contacts!I:J,2,FALSE))</f>
        <v>Giorgio.Conti@allianz.it</v>
      </c>
      <c r="T62" s="243" t="s">
        <v>296</v>
      </c>
      <c r="U62" s="277" t="s">
        <v>180</v>
      </c>
      <c r="V62" s="202"/>
      <c r="W62" s="202"/>
      <c r="X62" s="244"/>
      <c r="Y62" s="244"/>
      <c r="Z62" s="157"/>
      <c r="AA62" s="278"/>
    </row>
    <row r="63" spans="1:27" ht="18.75" customHeight="1">
      <c r="A63" s="275" t="s">
        <v>297</v>
      </c>
      <c r="B63" s="196" t="s">
        <v>54</v>
      </c>
      <c r="C63" s="239" t="b">
        <v>0</v>
      </c>
      <c r="D63" s="182">
        <f>IF($C63&lt;&gt;TRUE,IF(ISNA(VLOOKUP($B63,'Patch Slot'!A$2:$E$39,3,FALSE)),"",VLOOKUP($B63,'Patch Slot'!A$2:$E$39,3,FALSE)),"excluded")</f>
        <v>45881.333333333299</v>
      </c>
      <c r="E63" s="182" t="str">
        <f>IF($C63&lt;&gt;TRUE,IF(ISNA(VLOOKUP($B63,'Patch Slot'!A$2:$E$39,4,FALSE)),"",VLOOKUP($B63,'Patch Slot'!A$2:$E$39,4,FALSE)),"excluded")</f>
        <v>08:00 – 14:00</v>
      </c>
      <c r="F63" s="198" t="s">
        <v>298</v>
      </c>
      <c r="G63" s="184" t="str">
        <f>IF(ISNA(VLOOKUP(Patchlist1[[#This Row],[Hostname]],CPU_socket!A:B,2,FALSE)),"",VLOOKUP(Patchlist1[[#This Row],[Hostname]],CPU_socket!A:B,2,FALSE))</f>
        <v/>
      </c>
      <c r="H63" s="184" t="str">
        <f>IF(ISNA(VLOOKUP(Patchlist1[[#This Row],[Hostname]],Vormetric!A:D,4,FALSE)),"",VLOOKUP(Patchlist1[[#This Row],[Hostname]],Vormetric!A:D,4,FALSE))</f>
        <v/>
      </c>
      <c r="I63" s="198" t="str">
        <f>IF(ISNA(VLOOKUP(Patchlist1[[#This Row],[Hostname]],'vm hardware'!A:C,3,FALSE)),"",VLOOKUP(Patchlist1[[#This Row],[Hostname]],'vm hardware'!A:C,3,FALSE))</f>
        <v/>
      </c>
      <c r="J63" s="276"/>
      <c r="K63" s="198" t="s">
        <v>172</v>
      </c>
      <c r="L63" s="198">
        <v>8.1</v>
      </c>
      <c r="M63" s="198" t="s">
        <v>245</v>
      </c>
      <c r="N63" s="198" t="s">
        <v>174</v>
      </c>
      <c r="O63" s="200" t="s">
        <v>175</v>
      </c>
      <c r="P63" s="277" t="s">
        <v>246</v>
      </c>
      <c r="Q63" s="157" t="s">
        <v>247</v>
      </c>
      <c r="R63" s="198" t="s">
        <v>248</v>
      </c>
      <c r="S63" s="242" t="str">
        <f>IF(ISNA(VLOOKUP(Patchlist1[[#This Row],[SERVER OWNER]],Contacts!I:J,2,FALSE)),"",VLOOKUP(Patchlist1[[#This Row],[SERVER OWNER]],Contacts!I:J,2,FALSE))</f>
        <v>Giorgio.Conti@allianz.it</v>
      </c>
      <c r="T63" s="243" t="s">
        <v>296</v>
      </c>
      <c r="U63" s="277" t="s">
        <v>180</v>
      </c>
      <c r="V63" s="202"/>
      <c r="W63" s="202"/>
      <c r="X63" s="244"/>
      <c r="Y63" s="244"/>
      <c r="Z63" s="157"/>
      <c r="AA63" s="278"/>
    </row>
    <row r="64" spans="1:27" ht="18.75" hidden="1" customHeight="1">
      <c r="A64" s="275" t="s">
        <v>299</v>
      </c>
      <c r="B64" s="196" t="s">
        <v>51</v>
      </c>
      <c r="C64" s="239" t="b">
        <v>0</v>
      </c>
      <c r="D64" s="182">
        <f>IF($C64&lt;&gt;TRUE,IF(ISNA(VLOOKUP($B64,'Patch Slot'!A$2:$E$39,3,FALSE)),"",VLOOKUP($B64,'Patch Slot'!A$2:$E$39,3,FALSE)),"excluded")</f>
        <v>45880.333333333299</v>
      </c>
      <c r="E64" s="182" t="str">
        <f>IF($C64&lt;&gt;TRUE,IF(ISNA(VLOOKUP($B64,'Patch Slot'!A$2:$E$39,4,FALSE)),"",VLOOKUP($B64,'Patch Slot'!A$2:$E$39,4,FALSE)),"excluded")</f>
        <v>08:00 – 14:00</v>
      </c>
      <c r="F64" s="198" t="s">
        <v>171</v>
      </c>
      <c r="G64" s="184" t="str">
        <f>IF(ISNA(VLOOKUP(Patchlist1[[#This Row],[Hostname]],CPU_socket!A:B,2,FALSE)),"",VLOOKUP(Patchlist1[[#This Row],[Hostname]],CPU_socket!A:B,2,FALSE))</f>
        <v/>
      </c>
      <c r="H64" s="184" t="str">
        <f>IF(ISNA(VLOOKUP(Patchlist1[[#This Row],[Hostname]],Vormetric!A:D,4,FALSE)),"",VLOOKUP(Patchlist1[[#This Row],[Hostname]],Vormetric!A:D,4,FALSE))</f>
        <v/>
      </c>
      <c r="I64" s="198" t="str">
        <f>IF(ISNA(VLOOKUP(Patchlist1[[#This Row],[Hostname]],'vm hardware'!A:C,3,FALSE)),"",VLOOKUP(Patchlist1[[#This Row],[Hostname]],'vm hardware'!A:C,3,FALSE))</f>
        <v/>
      </c>
      <c r="J64" s="276"/>
      <c r="K64" s="198" t="s">
        <v>172</v>
      </c>
      <c r="L64" s="198">
        <v>8.1</v>
      </c>
      <c r="M64" s="198" t="s">
        <v>245</v>
      </c>
      <c r="N64" s="198" t="s">
        <v>174</v>
      </c>
      <c r="O64" s="200" t="s">
        <v>175</v>
      </c>
      <c r="P64" s="277" t="s">
        <v>246</v>
      </c>
      <c r="Q64" s="157" t="s">
        <v>247</v>
      </c>
      <c r="R64" s="198" t="s">
        <v>248</v>
      </c>
      <c r="S64" s="242" t="str">
        <f>IF(ISNA(VLOOKUP(Patchlist1[[#This Row],[SERVER OWNER]],Contacts!I:J,2,FALSE)),"",VLOOKUP(Patchlist1[[#This Row],[SERVER OWNER]],Contacts!I:J,2,FALSE))</f>
        <v>Giorgio.Conti@allianz.it</v>
      </c>
      <c r="T64" s="243" t="s">
        <v>296</v>
      </c>
      <c r="U64" s="277" t="s">
        <v>180</v>
      </c>
      <c r="V64" s="202"/>
      <c r="W64" s="202"/>
      <c r="X64" s="244"/>
      <c r="Y64" s="244"/>
      <c r="Z64" s="157"/>
      <c r="AA64" s="278"/>
    </row>
    <row r="65" spans="1:27" ht="18.75" hidden="1" customHeight="1">
      <c r="A65" s="275" t="s">
        <v>300</v>
      </c>
      <c r="B65" s="196" t="s">
        <v>51</v>
      </c>
      <c r="C65" s="239" t="b">
        <v>0</v>
      </c>
      <c r="D65" s="182">
        <f>IF($C65&lt;&gt;TRUE,IF(ISNA(VLOOKUP($B65,'Patch Slot'!A$2:$E$39,3,FALSE)),"",VLOOKUP($B65,'Patch Slot'!A$2:$E$39,3,FALSE)),"excluded")</f>
        <v>45880.333333333299</v>
      </c>
      <c r="E65" s="182" t="str">
        <f>IF($C65&lt;&gt;TRUE,IF(ISNA(VLOOKUP($B65,'Patch Slot'!A$2:$E$39,4,FALSE)),"",VLOOKUP($B65,'Patch Slot'!A$2:$E$39,4,FALSE)),"excluded")</f>
        <v>08:00 – 14:00</v>
      </c>
      <c r="F65" s="198" t="s">
        <v>171</v>
      </c>
      <c r="G65" s="184" t="str">
        <f>IF(ISNA(VLOOKUP(Patchlist1[[#This Row],[Hostname]],CPU_socket!A:B,2,FALSE)),"",VLOOKUP(Patchlist1[[#This Row],[Hostname]],CPU_socket!A:B,2,FALSE))</f>
        <v/>
      </c>
      <c r="H65" s="184" t="str">
        <f>IF(ISNA(VLOOKUP(Patchlist1[[#This Row],[Hostname]],Vormetric!A:D,4,FALSE)),"",VLOOKUP(Patchlist1[[#This Row],[Hostname]],Vormetric!A:D,4,FALSE))</f>
        <v/>
      </c>
      <c r="I65" s="198" t="str">
        <f>IF(ISNA(VLOOKUP(Patchlist1[[#This Row],[Hostname]],'vm hardware'!A:C,3,FALSE)),"",VLOOKUP(Patchlist1[[#This Row],[Hostname]],'vm hardware'!A:C,3,FALSE))</f>
        <v/>
      </c>
      <c r="J65" s="276"/>
      <c r="K65" s="198" t="s">
        <v>172</v>
      </c>
      <c r="L65" s="198">
        <v>8.1</v>
      </c>
      <c r="M65" s="198" t="s">
        <v>245</v>
      </c>
      <c r="N65" s="198" t="s">
        <v>174</v>
      </c>
      <c r="O65" s="200" t="s">
        <v>175</v>
      </c>
      <c r="P65" s="277" t="s">
        <v>246</v>
      </c>
      <c r="Q65" s="157" t="s">
        <v>247</v>
      </c>
      <c r="R65" s="198" t="s">
        <v>248</v>
      </c>
      <c r="S65" s="242" t="str">
        <f>IF(ISNA(VLOOKUP(Patchlist1[[#This Row],[SERVER OWNER]],Contacts!I:J,2,FALSE)),"",VLOOKUP(Patchlist1[[#This Row],[SERVER OWNER]],Contacts!I:J,2,FALSE))</f>
        <v>Giorgio.Conti@allianz.it</v>
      </c>
      <c r="T65" s="243" t="s">
        <v>296</v>
      </c>
      <c r="U65" s="277" t="s">
        <v>180</v>
      </c>
      <c r="V65" s="202"/>
      <c r="W65" s="202"/>
      <c r="X65" s="244"/>
      <c r="Y65" s="244"/>
      <c r="Z65" s="157"/>
      <c r="AA65" s="278"/>
    </row>
    <row r="66" spans="1:27" ht="18.75" hidden="1" customHeight="1">
      <c r="A66" s="275" t="s">
        <v>301</v>
      </c>
      <c r="B66" s="196" t="s">
        <v>29</v>
      </c>
      <c r="C66" s="239" t="b">
        <v>0</v>
      </c>
      <c r="D66" s="182">
        <f>IF($C66&lt;&gt;TRUE,IF(ISNA(VLOOKUP($B66,'Patch Slot'!A$2:$E$39,3,FALSE)),"",VLOOKUP($B66,'Patch Slot'!A$2:$E$39,3,FALSE)),"excluded")</f>
        <v>45875.833333333299</v>
      </c>
      <c r="E66" s="182" t="str">
        <f>IF($C66&lt;&gt;TRUE,IF(ISNA(VLOOKUP($B66,'Patch Slot'!A$2:$E$39,4,FALSE)),"",VLOOKUP($B66,'Patch Slot'!A$2:$E$39,4,FALSE)),"excluded")</f>
        <v>20:00 – 24:00</v>
      </c>
      <c r="F66" s="198" t="s">
        <v>171</v>
      </c>
      <c r="G66" s="184" t="str">
        <f>IF(ISNA(VLOOKUP(Patchlist1[[#This Row],[Hostname]],CPU_socket!A:B,2,FALSE)),"",VLOOKUP(Patchlist1[[#This Row],[Hostname]],CPU_socket!A:B,2,FALSE))</f>
        <v/>
      </c>
      <c r="H66" s="184" t="str">
        <f>IF(ISNA(VLOOKUP(Patchlist1[[#This Row],[Hostname]],Vormetric!A:D,4,FALSE)),"",VLOOKUP(Patchlist1[[#This Row],[Hostname]],Vormetric!A:D,4,FALSE))</f>
        <v/>
      </c>
      <c r="I66" s="198" t="str">
        <f>IF(ISNA(VLOOKUP(Patchlist1[[#This Row],[Hostname]],'vm hardware'!A:C,3,FALSE)),"",VLOOKUP(Patchlist1[[#This Row],[Hostname]],'vm hardware'!A:C,3,FALSE))</f>
        <v/>
      </c>
      <c r="J66" s="276"/>
      <c r="K66" s="198" t="s">
        <v>172</v>
      </c>
      <c r="L66" s="198">
        <v>8.1</v>
      </c>
      <c r="M66" s="198" t="s">
        <v>245</v>
      </c>
      <c r="N66" s="198" t="s">
        <v>174</v>
      </c>
      <c r="O66" s="200" t="s">
        <v>175</v>
      </c>
      <c r="P66" s="277" t="s">
        <v>246</v>
      </c>
      <c r="Q66" s="157" t="s">
        <v>247</v>
      </c>
      <c r="R66" s="198" t="s">
        <v>248</v>
      </c>
      <c r="S66" s="242" t="str">
        <f>IF(ISNA(VLOOKUP(Patchlist1[[#This Row],[SERVER OWNER]],Contacts!I:J,2,FALSE)),"",VLOOKUP(Patchlist1[[#This Row],[SERVER OWNER]],Contacts!I:J,2,FALSE))</f>
        <v>Giorgio.Conti@allianz.it</v>
      </c>
      <c r="T66" s="243" t="s">
        <v>296</v>
      </c>
      <c r="U66" s="277" t="s">
        <v>180</v>
      </c>
      <c r="V66" s="202"/>
      <c r="W66" s="202"/>
      <c r="X66" s="244"/>
      <c r="Y66" s="244"/>
      <c r="Z66" s="157"/>
      <c r="AA66" s="278"/>
    </row>
    <row r="67" spans="1:27" ht="18.75" hidden="1" customHeight="1">
      <c r="A67" s="275" t="s">
        <v>302</v>
      </c>
      <c r="B67" s="196" t="s">
        <v>29</v>
      </c>
      <c r="C67" s="239" t="b">
        <v>0</v>
      </c>
      <c r="D67" s="182">
        <f>IF($C67&lt;&gt;TRUE,IF(ISNA(VLOOKUP($B67,'Patch Slot'!A$2:$E$39,3,FALSE)),"",VLOOKUP($B67,'Patch Slot'!A$2:$E$39,3,FALSE)),"excluded")</f>
        <v>45875.833333333299</v>
      </c>
      <c r="E67" s="182" t="str">
        <f>IF($C67&lt;&gt;TRUE,IF(ISNA(VLOOKUP($B67,'Patch Slot'!A$2:$E$39,4,FALSE)),"",VLOOKUP($B67,'Patch Slot'!A$2:$E$39,4,FALSE)),"excluded")</f>
        <v>20:00 – 24:00</v>
      </c>
      <c r="F67" s="198" t="s">
        <v>171</v>
      </c>
      <c r="G67" s="184" t="str">
        <f>IF(ISNA(VLOOKUP(Patchlist1[[#This Row],[Hostname]],CPU_socket!A:B,2,FALSE)),"",VLOOKUP(Patchlist1[[#This Row],[Hostname]],CPU_socket!A:B,2,FALSE))</f>
        <v/>
      </c>
      <c r="H67" s="184" t="str">
        <f>IF(ISNA(VLOOKUP(Patchlist1[[#This Row],[Hostname]],Vormetric!A:D,4,FALSE)),"",VLOOKUP(Patchlist1[[#This Row],[Hostname]],Vormetric!A:D,4,FALSE))</f>
        <v/>
      </c>
      <c r="I67" s="198" t="str">
        <f>IF(ISNA(VLOOKUP(Patchlist1[[#This Row],[Hostname]],'vm hardware'!A:C,3,FALSE)),"",VLOOKUP(Patchlist1[[#This Row],[Hostname]],'vm hardware'!A:C,3,FALSE))</f>
        <v/>
      </c>
      <c r="J67" s="276"/>
      <c r="K67" s="198" t="s">
        <v>172</v>
      </c>
      <c r="L67" s="198">
        <v>8.1</v>
      </c>
      <c r="M67" s="198" t="s">
        <v>245</v>
      </c>
      <c r="N67" s="198" t="s">
        <v>174</v>
      </c>
      <c r="O67" s="200" t="s">
        <v>175</v>
      </c>
      <c r="P67" s="277" t="s">
        <v>246</v>
      </c>
      <c r="Q67" s="157" t="s">
        <v>247</v>
      </c>
      <c r="R67" s="198" t="s">
        <v>248</v>
      </c>
      <c r="S67" s="242" t="str">
        <f>IF(ISNA(VLOOKUP(Patchlist1[[#This Row],[SERVER OWNER]],Contacts!I:J,2,FALSE)),"",VLOOKUP(Patchlist1[[#This Row],[SERVER OWNER]],Contacts!I:J,2,FALSE))</f>
        <v>Giorgio.Conti@allianz.it</v>
      </c>
      <c r="T67" s="243" t="s">
        <v>249</v>
      </c>
      <c r="U67" s="277" t="s">
        <v>180</v>
      </c>
      <c r="V67" s="202"/>
      <c r="W67" s="202"/>
      <c r="X67" s="244"/>
      <c r="Y67" s="244"/>
      <c r="Z67" s="157"/>
      <c r="AA67" s="278"/>
    </row>
    <row r="68" spans="1:27" ht="18.75" hidden="1" customHeight="1">
      <c r="A68" s="275" t="s">
        <v>303</v>
      </c>
      <c r="B68" s="196" t="s">
        <v>29</v>
      </c>
      <c r="C68" s="239" t="b">
        <v>0</v>
      </c>
      <c r="D68" s="182">
        <f>IF($C68&lt;&gt;TRUE,IF(ISNA(VLOOKUP($B68,'Patch Slot'!A$2:$E$39,3,FALSE)),"",VLOOKUP($B68,'Patch Slot'!A$2:$E$39,3,FALSE)),"excluded")</f>
        <v>45875.833333333299</v>
      </c>
      <c r="E68" s="182" t="str">
        <f>IF($C68&lt;&gt;TRUE,IF(ISNA(VLOOKUP($B68,'Patch Slot'!A$2:$E$39,4,FALSE)),"",VLOOKUP($B68,'Patch Slot'!A$2:$E$39,4,FALSE)),"excluded")</f>
        <v>20:00 – 24:00</v>
      </c>
      <c r="F68" s="198" t="s">
        <v>171</v>
      </c>
      <c r="G68" s="184" t="str">
        <f>IF(ISNA(VLOOKUP(Patchlist1[[#This Row],[Hostname]],CPU_socket!A:B,2,FALSE)),"",VLOOKUP(Patchlist1[[#This Row],[Hostname]],CPU_socket!A:B,2,FALSE))</f>
        <v/>
      </c>
      <c r="H68" s="184" t="str">
        <f>IF(ISNA(VLOOKUP(Patchlist1[[#This Row],[Hostname]],Vormetric!A:D,4,FALSE)),"",VLOOKUP(Patchlist1[[#This Row],[Hostname]],Vormetric!A:D,4,FALSE))</f>
        <v/>
      </c>
      <c r="I68" s="198" t="str">
        <f>IF(ISNA(VLOOKUP(Patchlist1[[#This Row],[Hostname]],'vm hardware'!A:C,3,FALSE)),"",VLOOKUP(Patchlist1[[#This Row],[Hostname]],'vm hardware'!A:C,3,FALSE))</f>
        <v/>
      </c>
      <c r="J68" s="276"/>
      <c r="K68" s="198" t="s">
        <v>172</v>
      </c>
      <c r="L68" s="198">
        <v>8.1</v>
      </c>
      <c r="M68" s="198" t="s">
        <v>245</v>
      </c>
      <c r="N68" s="198" t="s">
        <v>174</v>
      </c>
      <c r="O68" s="200" t="s">
        <v>175</v>
      </c>
      <c r="P68" s="277" t="s">
        <v>246</v>
      </c>
      <c r="Q68" s="157" t="s">
        <v>247</v>
      </c>
      <c r="R68" s="198" t="s">
        <v>248</v>
      </c>
      <c r="S68" s="242" t="str">
        <f>IF(ISNA(VLOOKUP(Patchlist1[[#This Row],[SERVER OWNER]],Contacts!I:J,2,FALSE)),"",VLOOKUP(Patchlist1[[#This Row],[SERVER OWNER]],Contacts!I:J,2,FALSE))</f>
        <v>Giorgio.Conti@allianz.it</v>
      </c>
      <c r="T68" s="243" t="s">
        <v>296</v>
      </c>
      <c r="U68" s="277" t="s">
        <v>180</v>
      </c>
      <c r="V68" s="202"/>
      <c r="W68" s="202"/>
      <c r="X68" s="244"/>
      <c r="Y68" s="244"/>
      <c r="Z68" s="157"/>
      <c r="AA68" s="278"/>
    </row>
    <row r="69" spans="1:27" ht="18.75" hidden="1" customHeight="1">
      <c r="A69" s="275" t="s">
        <v>304</v>
      </c>
      <c r="B69" s="196" t="s">
        <v>29</v>
      </c>
      <c r="C69" s="239" t="b">
        <v>0</v>
      </c>
      <c r="D69" s="182">
        <f>IF($C69&lt;&gt;TRUE,IF(ISNA(VLOOKUP($B69,'Patch Slot'!A$2:$E$39,3,FALSE)),"",VLOOKUP($B69,'Patch Slot'!A$2:$E$39,3,FALSE)),"excluded")</f>
        <v>45875.833333333299</v>
      </c>
      <c r="E69" s="182" t="str">
        <f>IF($C69&lt;&gt;TRUE,IF(ISNA(VLOOKUP($B69,'Patch Slot'!A$2:$E$39,4,FALSE)),"",VLOOKUP($B69,'Patch Slot'!A$2:$E$39,4,FALSE)),"excluded")</f>
        <v>20:00 – 24:00</v>
      </c>
      <c r="F69" s="198" t="s">
        <v>171</v>
      </c>
      <c r="G69" s="184" t="str">
        <f>IF(ISNA(VLOOKUP(Patchlist1[[#This Row],[Hostname]],CPU_socket!A:B,2,FALSE)),"",VLOOKUP(Patchlist1[[#This Row],[Hostname]],CPU_socket!A:B,2,FALSE))</f>
        <v/>
      </c>
      <c r="H69" s="184" t="str">
        <f>IF(ISNA(VLOOKUP(Patchlist1[[#This Row],[Hostname]],Vormetric!A:D,4,FALSE)),"",VLOOKUP(Patchlist1[[#This Row],[Hostname]],Vormetric!A:D,4,FALSE))</f>
        <v/>
      </c>
      <c r="I69" s="198" t="str">
        <f>IF(ISNA(VLOOKUP(Patchlist1[[#This Row],[Hostname]],'vm hardware'!A:C,3,FALSE)),"",VLOOKUP(Patchlist1[[#This Row],[Hostname]],'vm hardware'!A:C,3,FALSE))</f>
        <v/>
      </c>
      <c r="J69" s="276"/>
      <c r="K69" s="198" t="s">
        <v>172</v>
      </c>
      <c r="L69" s="198">
        <v>8.1</v>
      </c>
      <c r="M69" s="198" t="s">
        <v>245</v>
      </c>
      <c r="N69" s="198" t="s">
        <v>174</v>
      </c>
      <c r="O69" s="200" t="s">
        <v>175</v>
      </c>
      <c r="P69" s="277" t="s">
        <v>246</v>
      </c>
      <c r="Q69" s="157" t="s">
        <v>247</v>
      </c>
      <c r="R69" s="198" t="s">
        <v>248</v>
      </c>
      <c r="S69" s="242" t="str">
        <f>IF(ISNA(VLOOKUP(Patchlist1[[#This Row],[SERVER OWNER]],Contacts!I:J,2,FALSE)),"",VLOOKUP(Patchlist1[[#This Row],[SERVER OWNER]],Contacts!I:J,2,FALSE))</f>
        <v>Giorgio.Conti@allianz.it</v>
      </c>
      <c r="T69" s="243" t="s">
        <v>296</v>
      </c>
      <c r="U69" s="277" t="s">
        <v>180</v>
      </c>
      <c r="V69" s="202"/>
      <c r="W69" s="202"/>
      <c r="X69" s="244"/>
      <c r="Y69" s="244"/>
      <c r="Z69" s="157"/>
      <c r="AA69" s="278"/>
    </row>
    <row r="70" spans="1:27" ht="18.75" hidden="1" customHeight="1">
      <c r="A70" s="275" t="s">
        <v>305</v>
      </c>
      <c r="B70" s="196" t="s">
        <v>29</v>
      </c>
      <c r="C70" s="239" t="b">
        <v>0</v>
      </c>
      <c r="D70" s="182">
        <f>IF($C70&lt;&gt;TRUE,IF(ISNA(VLOOKUP($B70,'Patch Slot'!A$2:$E$39,3,FALSE)),"",VLOOKUP($B70,'Patch Slot'!A$2:$E$39,3,FALSE)),"excluded")</f>
        <v>45875.833333333299</v>
      </c>
      <c r="E70" s="182" t="str">
        <f>IF($C70&lt;&gt;TRUE,IF(ISNA(VLOOKUP($B70,'Patch Slot'!A$2:$E$39,4,FALSE)),"",VLOOKUP($B70,'Patch Slot'!A$2:$E$39,4,FALSE)),"excluded")</f>
        <v>20:00 – 24:00</v>
      </c>
      <c r="F70" s="198" t="s">
        <v>171</v>
      </c>
      <c r="G70" s="184" t="str">
        <f>IF(ISNA(VLOOKUP(Patchlist1[[#This Row],[Hostname]],CPU_socket!A:B,2,FALSE)),"",VLOOKUP(Patchlist1[[#This Row],[Hostname]],CPU_socket!A:B,2,FALSE))</f>
        <v/>
      </c>
      <c r="H70" s="184" t="str">
        <f>IF(ISNA(VLOOKUP(Patchlist1[[#This Row],[Hostname]],Vormetric!A:D,4,FALSE)),"",VLOOKUP(Patchlist1[[#This Row],[Hostname]],Vormetric!A:D,4,FALSE))</f>
        <v/>
      </c>
      <c r="I70" s="198" t="str">
        <f>IF(ISNA(VLOOKUP(Patchlist1[[#This Row],[Hostname]],'vm hardware'!A:C,3,FALSE)),"",VLOOKUP(Patchlist1[[#This Row],[Hostname]],'vm hardware'!A:C,3,FALSE))</f>
        <v/>
      </c>
      <c r="J70" s="276"/>
      <c r="K70" s="198" t="s">
        <v>172</v>
      </c>
      <c r="L70" s="198">
        <v>8.1</v>
      </c>
      <c r="M70" s="198" t="s">
        <v>245</v>
      </c>
      <c r="N70" s="198" t="s">
        <v>174</v>
      </c>
      <c r="O70" s="200" t="s">
        <v>175</v>
      </c>
      <c r="P70" s="277" t="s">
        <v>246</v>
      </c>
      <c r="Q70" s="157" t="s">
        <v>247</v>
      </c>
      <c r="R70" s="198" t="s">
        <v>248</v>
      </c>
      <c r="S70" s="242" t="str">
        <f>IF(ISNA(VLOOKUP(Patchlist1[[#This Row],[SERVER OWNER]],Contacts!I:J,2,FALSE)),"",VLOOKUP(Patchlist1[[#This Row],[SERVER OWNER]],Contacts!I:J,2,FALSE))</f>
        <v>Giorgio.Conti@allianz.it</v>
      </c>
      <c r="T70" s="243" t="s">
        <v>296</v>
      </c>
      <c r="U70" s="277" t="s">
        <v>180</v>
      </c>
      <c r="V70" s="202"/>
      <c r="W70" s="202"/>
      <c r="X70" s="244"/>
      <c r="Y70" s="244"/>
      <c r="Z70" s="157"/>
      <c r="AA70" s="278"/>
    </row>
    <row r="71" spans="1:27" ht="18.75" hidden="1" customHeight="1">
      <c r="A71" s="275" t="s">
        <v>306</v>
      </c>
      <c r="B71" s="196" t="s">
        <v>29</v>
      </c>
      <c r="C71" s="239" t="b">
        <v>0</v>
      </c>
      <c r="D71" s="182">
        <f>IF($C71&lt;&gt;TRUE,IF(ISNA(VLOOKUP($B71,'Patch Slot'!A$2:$E$39,3,FALSE)),"",VLOOKUP($B71,'Patch Slot'!A$2:$E$39,3,FALSE)),"excluded")</f>
        <v>45875.833333333299</v>
      </c>
      <c r="E71" s="182" t="str">
        <f>IF($C71&lt;&gt;TRUE,IF(ISNA(VLOOKUP($B71,'Patch Slot'!A$2:$E$39,4,FALSE)),"",VLOOKUP($B71,'Patch Slot'!A$2:$E$39,4,FALSE)),"excluded")</f>
        <v>20:00 – 24:00</v>
      </c>
      <c r="F71" s="198" t="s">
        <v>171</v>
      </c>
      <c r="G71" s="184" t="str">
        <f>IF(ISNA(VLOOKUP(Patchlist1[[#This Row],[Hostname]],CPU_socket!A:B,2,FALSE)),"",VLOOKUP(Patchlist1[[#This Row],[Hostname]],CPU_socket!A:B,2,FALSE))</f>
        <v/>
      </c>
      <c r="H71" s="184" t="str">
        <f>IF(ISNA(VLOOKUP(Patchlist1[[#This Row],[Hostname]],Vormetric!A:D,4,FALSE)),"",VLOOKUP(Patchlist1[[#This Row],[Hostname]],Vormetric!A:D,4,FALSE))</f>
        <v/>
      </c>
      <c r="I71" s="198" t="str">
        <f>IF(ISNA(VLOOKUP(Patchlist1[[#This Row],[Hostname]],'vm hardware'!A:C,3,FALSE)),"",VLOOKUP(Patchlist1[[#This Row],[Hostname]],'vm hardware'!A:C,3,FALSE))</f>
        <v/>
      </c>
      <c r="J71" s="276"/>
      <c r="K71" s="198" t="s">
        <v>172</v>
      </c>
      <c r="L71" s="198">
        <v>8.1</v>
      </c>
      <c r="M71" s="198" t="s">
        <v>245</v>
      </c>
      <c r="N71" s="198" t="s">
        <v>174</v>
      </c>
      <c r="O71" s="200" t="s">
        <v>175</v>
      </c>
      <c r="P71" s="277" t="s">
        <v>246</v>
      </c>
      <c r="Q71" s="157" t="s">
        <v>247</v>
      </c>
      <c r="R71" s="198" t="s">
        <v>248</v>
      </c>
      <c r="S71" s="242" t="str">
        <f>IF(ISNA(VLOOKUP(Patchlist1[[#This Row],[SERVER OWNER]],Contacts!I:J,2,FALSE)),"",VLOOKUP(Patchlist1[[#This Row],[SERVER OWNER]],Contacts!I:J,2,FALSE))</f>
        <v>Giorgio.Conti@allianz.it</v>
      </c>
      <c r="T71" s="243" t="s">
        <v>296</v>
      </c>
      <c r="U71" s="277" t="s">
        <v>180</v>
      </c>
      <c r="V71" s="202"/>
      <c r="W71" s="202"/>
      <c r="X71" s="244"/>
      <c r="Y71" s="244"/>
      <c r="Z71" s="157"/>
      <c r="AA71" s="278"/>
    </row>
    <row r="72" spans="1:27" ht="18.75" hidden="1" customHeight="1">
      <c r="A72" s="275" t="s">
        <v>307</v>
      </c>
      <c r="B72" s="196" t="s">
        <v>29</v>
      </c>
      <c r="C72" s="239" t="b">
        <v>0</v>
      </c>
      <c r="D72" s="182">
        <f>IF($C72&lt;&gt;TRUE,IF(ISNA(VLOOKUP($B72,'Patch Slot'!A$2:$E$39,3,FALSE)),"",VLOOKUP($B72,'Patch Slot'!A$2:$E$39,3,FALSE)),"excluded")</f>
        <v>45875.833333333299</v>
      </c>
      <c r="E72" s="182" t="str">
        <f>IF($C72&lt;&gt;TRUE,IF(ISNA(VLOOKUP($B72,'Patch Slot'!A$2:$E$39,4,FALSE)),"",VLOOKUP($B72,'Patch Slot'!A$2:$E$39,4,FALSE)),"excluded")</f>
        <v>20:00 – 24:00</v>
      </c>
      <c r="F72" s="198" t="s">
        <v>171</v>
      </c>
      <c r="G72" s="184" t="str">
        <f>IF(ISNA(VLOOKUP(Patchlist1[[#This Row],[Hostname]],CPU_socket!A:B,2,FALSE)),"",VLOOKUP(Patchlist1[[#This Row],[Hostname]],CPU_socket!A:B,2,FALSE))</f>
        <v/>
      </c>
      <c r="H72" s="184" t="str">
        <f>IF(ISNA(VLOOKUP(Patchlist1[[#This Row],[Hostname]],Vormetric!A:D,4,FALSE)),"",VLOOKUP(Patchlist1[[#This Row],[Hostname]],Vormetric!A:D,4,FALSE))</f>
        <v/>
      </c>
      <c r="I72" s="198" t="str">
        <f>IF(ISNA(VLOOKUP(Patchlist1[[#This Row],[Hostname]],'vm hardware'!A:C,3,FALSE)),"",VLOOKUP(Patchlist1[[#This Row],[Hostname]],'vm hardware'!A:C,3,FALSE))</f>
        <v/>
      </c>
      <c r="J72" s="276"/>
      <c r="K72" s="198" t="s">
        <v>172</v>
      </c>
      <c r="L72" s="198">
        <v>8.1</v>
      </c>
      <c r="M72" s="198" t="s">
        <v>245</v>
      </c>
      <c r="N72" s="198" t="s">
        <v>174</v>
      </c>
      <c r="O72" s="200" t="s">
        <v>175</v>
      </c>
      <c r="P72" s="277" t="s">
        <v>246</v>
      </c>
      <c r="Q72" s="157" t="s">
        <v>247</v>
      </c>
      <c r="R72" s="198" t="s">
        <v>248</v>
      </c>
      <c r="S72" s="242" t="str">
        <f>IF(ISNA(VLOOKUP(Patchlist1[[#This Row],[SERVER OWNER]],Contacts!I:J,2,FALSE)),"",VLOOKUP(Patchlist1[[#This Row],[SERVER OWNER]],Contacts!I:J,2,FALSE))</f>
        <v>Giorgio.Conti@allianz.it</v>
      </c>
      <c r="T72" s="243" t="s">
        <v>296</v>
      </c>
      <c r="U72" s="277" t="s">
        <v>180</v>
      </c>
      <c r="V72" s="202"/>
      <c r="W72" s="202"/>
      <c r="X72" s="244"/>
      <c r="Y72" s="244"/>
      <c r="Z72" s="157"/>
      <c r="AA72" s="278"/>
    </row>
    <row r="73" spans="1:27" ht="18.75" hidden="1" customHeight="1">
      <c r="A73" s="275" t="s">
        <v>308</v>
      </c>
      <c r="B73" s="196" t="s">
        <v>29</v>
      </c>
      <c r="C73" s="239" t="b">
        <v>0</v>
      </c>
      <c r="D73" s="182">
        <f>IF($C73&lt;&gt;TRUE,IF(ISNA(VLOOKUP($B73,'Patch Slot'!A$2:$E$39,3,FALSE)),"",VLOOKUP($B73,'Patch Slot'!A$2:$E$39,3,FALSE)),"excluded")</f>
        <v>45875.833333333299</v>
      </c>
      <c r="E73" s="182" t="str">
        <f>IF($C73&lt;&gt;TRUE,IF(ISNA(VLOOKUP($B73,'Patch Slot'!A$2:$E$39,4,FALSE)),"",VLOOKUP($B73,'Patch Slot'!A$2:$E$39,4,FALSE)),"excluded")</f>
        <v>20:00 – 24:00</v>
      </c>
      <c r="F73" s="198" t="s">
        <v>171</v>
      </c>
      <c r="G73" s="184" t="str">
        <f>IF(ISNA(VLOOKUP(Patchlist1[[#This Row],[Hostname]],CPU_socket!A:B,2,FALSE)),"",VLOOKUP(Patchlist1[[#This Row],[Hostname]],CPU_socket!A:B,2,FALSE))</f>
        <v/>
      </c>
      <c r="H73" s="184" t="str">
        <f>IF(ISNA(VLOOKUP(Patchlist1[[#This Row],[Hostname]],Vormetric!A:D,4,FALSE)),"",VLOOKUP(Patchlist1[[#This Row],[Hostname]],Vormetric!A:D,4,FALSE))</f>
        <v/>
      </c>
      <c r="I73" s="198" t="str">
        <f>IF(ISNA(VLOOKUP(Patchlist1[[#This Row],[Hostname]],'vm hardware'!A:C,3,FALSE)),"",VLOOKUP(Patchlist1[[#This Row],[Hostname]],'vm hardware'!A:C,3,FALSE))</f>
        <v/>
      </c>
      <c r="J73" s="276"/>
      <c r="K73" s="198" t="s">
        <v>172</v>
      </c>
      <c r="L73" s="198">
        <v>8.1</v>
      </c>
      <c r="M73" s="198" t="s">
        <v>245</v>
      </c>
      <c r="N73" s="198" t="s">
        <v>174</v>
      </c>
      <c r="O73" s="200" t="s">
        <v>175</v>
      </c>
      <c r="P73" s="277" t="s">
        <v>246</v>
      </c>
      <c r="Q73" s="157" t="s">
        <v>247</v>
      </c>
      <c r="R73" s="198" t="s">
        <v>248</v>
      </c>
      <c r="S73" s="242" t="str">
        <f>IF(ISNA(VLOOKUP(Patchlist1[[#This Row],[SERVER OWNER]],Contacts!I:J,2,FALSE)),"",VLOOKUP(Patchlist1[[#This Row],[SERVER OWNER]],Contacts!I:J,2,FALSE))</f>
        <v>Giorgio.Conti@allianz.it</v>
      </c>
      <c r="T73" s="243" t="s">
        <v>296</v>
      </c>
      <c r="U73" s="277" t="s">
        <v>180</v>
      </c>
      <c r="V73" s="202"/>
      <c r="W73" s="202"/>
      <c r="X73" s="244"/>
      <c r="Y73" s="244"/>
      <c r="Z73" s="157"/>
      <c r="AA73" s="278"/>
    </row>
    <row r="74" spans="1:27" ht="18.75" hidden="1" customHeight="1">
      <c r="A74" s="275" t="s">
        <v>309</v>
      </c>
      <c r="B74" s="196" t="s">
        <v>29</v>
      </c>
      <c r="C74" s="239" t="b">
        <v>0</v>
      </c>
      <c r="D74" s="182">
        <f>IF($C74&lt;&gt;TRUE,IF(ISNA(VLOOKUP($B74,'Patch Slot'!A$2:$E$39,3,FALSE)),"",VLOOKUP($B74,'Patch Slot'!A$2:$E$39,3,FALSE)),"excluded")</f>
        <v>45875.833333333299</v>
      </c>
      <c r="E74" s="182" t="str">
        <f>IF($C74&lt;&gt;TRUE,IF(ISNA(VLOOKUP($B74,'Patch Slot'!A$2:$E$39,4,FALSE)),"",VLOOKUP($B74,'Patch Slot'!A$2:$E$39,4,FALSE)),"excluded")</f>
        <v>20:00 – 24:00</v>
      </c>
      <c r="F74" s="198" t="s">
        <v>171</v>
      </c>
      <c r="G74" s="184" t="str">
        <f>IF(ISNA(VLOOKUP(Patchlist1[[#This Row],[Hostname]],CPU_socket!A:B,2,FALSE)),"",VLOOKUP(Patchlist1[[#This Row],[Hostname]],CPU_socket!A:B,2,FALSE))</f>
        <v/>
      </c>
      <c r="H74" s="184" t="str">
        <f>IF(ISNA(VLOOKUP(Patchlist1[[#This Row],[Hostname]],Vormetric!A:D,4,FALSE)),"",VLOOKUP(Patchlist1[[#This Row],[Hostname]],Vormetric!A:D,4,FALSE))</f>
        <v/>
      </c>
      <c r="I74" s="198" t="str">
        <f>IF(ISNA(VLOOKUP(Patchlist1[[#This Row],[Hostname]],'vm hardware'!A:C,3,FALSE)),"",VLOOKUP(Patchlist1[[#This Row],[Hostname]],'vm hardware'!A:C,3,FALSE))</f>
        <v/>
      </c>
      <c r="J74" s="276"/>
      <c r="K74" s="198" t="s">
        <v>172</v>
      </c>
      <c r="L74" s="198">
        <v>8.1</v>
      </c>
      <c r="M74" s="198" t="s">
        <v>245</v>
      </c>
      <c r="N74" s="198" t="s">
        <v>174</v>
      </c>
      <c r="O74" s="200" t="s">
        <v>175</v>
      </c>
      <c r="P74" s="277" t="s">
        <v>246</v>
      </c>
      <c r="Q74" s="202" t="s">
        <v>247</v>
      </c>
      <c r="R74" s="198" t="s">
        <v>248</v>
      </c>
      <c r="S74" s="242" t="str">
        <f>IF(ISNA(VLOOKUP(Patchlist1[[#This Row],[SERVER OWNER]],Contacts!I:J,2,FALSE)),"",VLOOKUP(Patchlist1[[#This Row],[SERVER OWNER]],Contacts!I:J,2,FALSE))</f>
        <v>Giorgio.Conti@allianz.it</v>
      </c>
      <c r="T74" s="243" t="s">
        <v>296</v>
      </c>
      <c r="U74" s="277" t="s">
        <v>180</v>
      </c>
      <c r="V74" s="202"/>
      <c r="W74" s="202"/>
      <c r="X74" s="244"/>
      <c r="Y74" s="244"/>
      <c r="Z74" s="157"/>
      <c r="AA74" s="278"/>
    </row>
    <row r="75" spans="1:27" ht="18.75" hidden="1" customHeight="1">
      <c r="A75" s="275" t="s">
        <v>310</v>
      </c>
      <c r="B75" s="196" t="s">
        <v>29</v>
      </c>
      <c r="C75" s="239" t="b">
        <v>0</v>
      </c>
      <c r="D75" s="182">
        <f>IF($C75&lt;&gt;TRUE,IF(ISNA(VLOOKUP($B75,'Patch Slot'!A$2:$E$39,3,FALSE)),"",VLOOKUP($B75,'Patch Slot'!A$2:$E$39,3,FALSE)),"excluded")</f>
        <v>45875.833333333299</v>
      </c>
      <c r="E75" s="182" t="str">
        <f>IF($C75&lt;&gt;TRUE,IF(ISNA(VLOOKUP($B75,'Patch Slot'!A$2:$E$39,4,FALSE)),"",VLOOKUP($B75,'Patch Slot'!A$2:$E$39,4,FALSE)),"excluded")</f>
        <v>20:00 – 24:00</v>
      </c>
      <c r="F75" s="198" t="s">
        <v>171</v>
      </c>
      <c r="G75" s="184" t="str">
        <f>IF(ISNA(VLOOKUP(Patchlist1[[#This Row],[Hostname]],CPU_socket!A:B,2,FALSE)),"",VLOOKUP(Patchlist1[[#This Row],[Hostname]],CPU_socket!A:B,2,FALSE))</f>
        <v/>
      </c>
      <c r="H75" s="184" t="str">
        <f>IF(ISNA(VLOOKUP(Patchlist1[[#This Row],[Hostname]],Vormetric!A:D,4,FALSE)),"",VLOOKUP(Patchlist1[[#This Row],[Hostname]],Vormetric!A:D,4,FALSE))</f>
        <v/>
      </c>
      <c r="I75" s="198" t="str">
        <f>IF(ISNA(VLOOKUP(Patchlist1[[#This Row],[Hostname]],'vm hardware'!A:C,3,FALSE)),"",VLOOKUP(Patchlist1[[#This Row],[Hostname]],'vm hardware'!A:C,3,FALSE))</f>
        <v/>
      </c>
      <c r="J75" s="276"/>
      <c r="K75" s="198" t="s">
        <v>172</v>
      </c>
      <c r="L75" s="198">
        <v>8.1</v>
      </c>
      <c r="M75" s="198" t="s">
        <v>245</v>
      </c>
      <c r="N75" s="198" t="s">
        <v>174</v>
      </c>
      <c r="O75" s="200" t="s">
        <v>175</v>
      </c>
      <c r="P75" s="277" t="s">
        <v>246</v>
      </c>
      <c r="Q75" s="157" t="s">
        <v>247</v>
      </c>
      <c r="R75" s="198" t="s">
        <v>248</v>
      </c>
      <c r="S75" s="242" t="str">
        <f>IF(ISNA(VLOOKUP(Patchlist1[[#This Row],[SERVER OWNER]],Contacts!I:J,2,FALSE)),"",VLOOKUP(Patchlist1[[#This Row],[SERVER OWNER]],Contacts!I:J,2,FALSE))</f>
        <v>Giorgio.Conti@allianz.it</v>
      </c>
      <c r="T75" s="243" t="s">
        <v>296</v>
      </c>
      <c r="U75" s="277" t="s">
        <v>180</v>
      </c>
      <c r="V75" s="202"/>
      <c r="W75" s="202"/>
      <c r="X75" s="244"/>
      <c r="Y75" s="244"/>
      <c r="Z75" s="157"/>
      <c r="AA75" s="278"/>
    </row>
    <row r="76" spans="1:27" ht="18.75" hidden="1" customHeight="1">
      <c r="A76" s="275" t="s">
        <v>311</v>
      </c>
      <c r="B76" s="196" t="s">
        <v>29</v>
      </c>
      <c r="C76" s="239" t="b">
        <v>0</v>
      </c>
      <c r="D76" s="182">
        <f>IF($C76&lt;&gt;TRUE,IF(ISNA(VLOOKUP($B76,'Patch Slot'!A$2:$E$39,3,FALSE)),"",VLOOKUP($B76,'Patch Slot'!A$2:$E$39,3,FALSE)),"excluded")</f>
        <v>45875.833333333299</v>
      </c>
      <c r="E76" s="182" t="str">
        <f>IF($C76&lt;&gt;TRUE,IF(ISNA(VLOOKUP($B76,'Patch Slot'!A$2:$E$39,4,FALSE)),"",VLOOKUP($B76,'Patch Slot'!A$2:$E$39,4,FALSE)),"excluded")</f>
        <v>20:00 – 24:00</v>
      </c>
      <c r="F76" s="198" t="s">
        <v>171</v>
      </c>
      <c r="G76" s="184" t="str">
        <f>IF(ISNA(VLOOKUP(Patchlist1[[#This Row],[Hostname]],CPU_socket!A:B,2,FALSE)),"",VLOOKUP(Patchlist1[[#This Row],[Hostname]],CPU_socket!A:B,2,FALSE))</f>
        <v/>
      </c>
      <c r="H76" s="184" t="str">
        <f>IF(ISNA(VLOOKUP(Patchlist1[[#This Row],[Hostname]],Vormetric!A:D,4,FALSE)),"",VLOOKUP(Patchlist1[[#This Row],[Hostname]],Vormetric!A:D,4,FALSE))</f>
        <v/>
      </c>
      <c r="I76" s="198" t="str">
        <f>IF(ISNA(VLOOKUP(Patchlist1[[#This Row],[Hostname]],'vm hardware'!A:C,3,FALSE)),"",VLOOKUP(Patchlist1[[#This Row],[Hostname]],'vm hardware'!A:C,3,FALSE))</f>
        <v/>
      </c>
      <c r="J76" s="276"/>
      <c r="K76" s="198" t="s">
        <v>172</v>
      </c>
      <c r="L76" s="198">
        <v>8.1</v>
      </c>
      <c r="M76" s="198" t="s">
        <v>245</v>
      </c>
      <c r="N76" s="198" t="s">
        <v>174</v>
      </c>
      <c r="O76" s="200" t="s">
        <v>175</v>
      </c>
      <c r="P76" s="277" t="s">
        <v>246</v>
      </c>
      <c r="Q76" s="157" t="s">
        <v>247</v>
      </c>
      <c r="R76" s="198" t="s">
        <v>248</v>
      </c>
      <c r="S76" s="242" t="str">
        <f>IF(ISNA(VLOOKUP(Patchlist1[[#This Row],[SERVER OWNER]],Contacts!I:J,2,FALSE)),"",VLOOKUP(Patchlist1[[#This Row],[SERVER OWNER]],Contacts!I:J,2,FALSE))</f>
        <v>Giorgio.Conti@allianz.it</v>
      </c>
      <c r="T76" s="243" t="s">
        <v>296</v>
      </c>
      <c r="U76" s="277" t="s">
        <v>180</v>
      </c>
      <c r="V76" s="202"/>
      <c r="W76" s="202"/>
      <c r="X76" s="244"/>
      <c r="Y76" s="244"/>
      <c r="Z76" s="157"/>
      <c r="AA76" s="278"/>
    </row>
    <row r="77" spans="1:27" ht="18.75" hidden="1" customHeight="1">
      <c r="A77" s="275" t="s">
        <v>312</v>
      </c>
      <c r="B77" s="196" t="s">
        <v>29</v>
      </c>
      <c r="C77" s="239" t="b">
        <v>0</v>
      </c>
      <c r="D77" s="182">
        <f>IF($C77&lt;&gt;TRUE,IF(ISNA(VLOOKUP($B77,'Patch Slot'!A$2:$E$39,3,FALSE)),"",VLOOKUP($B77,'Patch Slot'!A$2:$E$39,3,FALSE)),"excluded")</f>
        <v>45875.833333333299</v>
      </c>
      <c r="E77" s="182" t="str">
        <f>IF($C77&lt;&gt;TRUE,IF(ISNA(VLOOKUP($B77,'Patch Slot'!A$2:$E$39,4,FALSE)),"",VLOOKUP($B77,'Patch Slot'!A$2:$E$39,4,FALSE)),"excluded")</f>
        <v>20:00 – 24:00</v>
      </c>
      <c r="F77" s="198" t="s">
        <v>171</v>
      </c>
      <c r="G77" s="184" t="str">
        <f>IF(ISNA(VLOOKUP(Patchlist1[[#This Row],[Hostname]],CPU_socket!A:B,2,FALSE)),"",VLOOKUP(Patchlist1[[#This Row],[Hostname]],CPU_socket!A:B,2,FALSE))</f>
        <v/>
      </c>
      <c r="H77" s="184" t="str">
        <f>IF(ISNA(VLOOKUP(Patchlist1[[#This Row],[Hostname]],Vormetric!A:D,4,FALSE)),"",VLOOKUP(Patchlist1[[#This Row],[Hostname]],Vormetric!A:D,4,FALSE))</f>
        <v/>
      </c>
      <c r="I77" s="198" t="str">
        <f>IF(ISNA(VLOOKUP(Patchlist1[[#This Row],[Hostname]],'vm hardware'!A:C,3,FALSE)),"",VLOOKUP(Patchlist1[[#This Row],[Hostname]],'vm hardware'!A:C,3,FALSE))</f>
        <v/>
      </c>
      <c r="J77" s="276"/>
      <c r="K77" s="198" t="s">
        <v>172</v>
      </c>
      <c r="L77" s="198">
        <v>8.1</v>
      </c>
      <c r="M77" s="198" t="s">
        <v>245</v>
      </c>
      <c r="N77" s="198" t="s">
        <v>174</v>
      </c>
      <c r="O77" s="200" t="s">
        <v>175</v>
      </c>
      <c r="P77" s="277" t="s">
        <v>246</v>
      </c>
      <c r="Q77" s="157" t="s">
        <v>247</v>
      </c>
      <c r="R77" s="198" t="s">
        <v>248</v>
      </c>
      <c r="S77" s="242" t="str">
        <f>IF(ISNA(VLOOKUP(Patchlist1[[#This Row],[SERVER OWNER]],Contacts!I:J,2,FALSE)),"",VLOOKUP(Patchlist1[[#This Row],[SERVER OWNER]],Contacts!I:J,2,FALSE))</f>
        <v>Giorgio.Conti@allianz.it</v>
      </c>
      <c r="T77" s="243" t="s">
        <v>296</v>
      </c>
      <c r="U77" s="277" t="s">
        <v>180</v>
      </c>
      <c r="V77" s="202"/>
      <c r="W77" s="202"/>
      <c r="X77" s="244"/>
      <c r="Y77" s="244"/>
      <c r="Z77" s="157"/>
      <c r="AA77" s="278"/>
    </row>
    <row r="78" spans="1:27" ht="18.75" hidden="1" customHeight="1">
      <c r="A78" s="275" t="s">
        <v>313</v>
      </c>
      <c r="B78" s="196" t="s">
        <v>29</v>
      </c>
      <c r="C78" s="239" t="b">
        <v>0</v>
      </c>
      <c r="D78" s="182">
        <f>IF($C78&lt;&gt;TRUE,IF(ISNA(VLOOKUP($B78,'Patch Slot'!A$2:$E$39,3,FALSE)),"",VLOOKUP($B78,'Patch Slot'!A$2:$E$39,3,FALSE)),"excluded")</f>
        <v>45875.833333333299</v>
      </c>
      <c r="E78" s="182" t="str">
        <f>IF($C78&lt;&gt;TRUE,IF(ISNA(VLOOKUP($B78,'Patch Slot'!A$2:$E$39,4,FALSE)),"",VLOOKUP($B78,'Patch Slot'!A$2:$E$39,4,FALSE)),"excluded")</f>
        <v>20:00 – 24:00</v>
      </c>
      <c r="F78" s="198" t="s">
        <v>171</v>
      </c>
      <c r="G78" s="184" t="str">
        <f>IF(ISNA(VLOOKUP(Patchlist1[[#This Row],[Hostname]],CPU_socket!A:B,2,FALSE)),"",VLOOKUP(Patchlist1[[#This Row],[Hostname]],CPU_socket!A:B,2,FALSE))</f>
        <v/>
      </c>
      <c r="H78" s="184" t="str">
        <f>IF(ISNA(VLOOKUP(Patchlist1[[#This Row],[Hostname]],Vormetric!A:D,4,FALSE)),"",VLOOKUP(Patchlist1[[#This Row],[Hostname]],Vormetric!A:D,4,FALSE))</f>
        <v/>
      </c>
      <c r="I78" s="198" t="str">
        <f>IF(ISNA(VLOOKUP(Patchlist1[[#This Row],[Hostname]],'vm hardware'!A:C,3,FALSE)),"",VLOOKUP(Patchlist1[[#This Row],[Hostname]],'vm hardware'!A:C,3,FALSE))</f>
        <v/>
      </c>
      <c r="J78" s="276"/>
      <c r="K78" s="198" t="s">
        <v>172</v>
      </c>
      <c r="L78" s="198">
        <v>8.1</v>
      </c>
      <c r="M78" s="198" t="s">
        <v>245</v>
      </c>
      <c r="N78" s="198" t="s">
        <v>174</v>
      </c>
      <c r="O78" s="200" t="s">
        <v>175</v>
      </c>
      <c r="P78" s="277" t="s">
        <v>246</v>
      </c>
      <c r="Q78" s="157" t="s">
        <v>247</v>
      </c>
      <c r="R78" s="198" t="s">
        <v>248</v>
      </c>
      <c r="S78" s="242" t="str">
        <f>IF(ISNA(VLOOKUP(Patchlist1[[#This Row],[SERVER OWNER]],Contacts!I:J,2,FALSE)),"",VLOOKUP(Patchlist1[[#This Row],[SERVER OWNER]],Contacts!I:J,2,FALSE))</f>
        <v>Giorgio.Conti@allianz.it</v>
      </c>
      <c r="T78" s="243" t="s">
        <v>296</v>
      </c>
      <c r="U78" s="277" t="s">
        <v>180</v>
      </c>
      <c r="V78" s="202"/>
      <c r="W78" s="202"/>
      <c r="X78" s="244"/>
      <c r="Y78" s="244"/>
      <c r="Z78" s="157"/>
      <c r="AA78" s="278"/>
    </row>
    <row r="79" spans="1:27" ht="18.75" hidden="1" customHeight="1">
      <c r="A79" s="275" t="s">
        <v>314</v>
      </c>
      <c r="B79" s="196" t="s">
        <v>29</v>
      </c>
      <c r="C79" s="239" t="b">
        <v>0</v>
      </c>
      <c r="D79" s="182">
        <f>IF($C79&lt;&gt;TRUE,IF(ISNA(VLOOKUP($B79,'Patch Slot'!A$2:$E$39,3,FALSE)),"",VLOOKUP($B79,'Patch Slot'!A$2:$E$39,3,FALSE)),"excluded")</f>
        <v>45875.833333333299</v>
      </c>
      <c r="E79" s="182" t="str">
        <f>IF($C79&lt;&gt;TRUE,IF(ISNA(VLOOKUP($B79,'Patch Slot'!A$2:$E$39,4,FALSE)),"",VLOOKUP($B79,'Patch Slot'!A$2:$E$39,4,FALSE)),"excluded")</f>
        <v>20:00 – 24:00</v>
      </c>
      <c r="F79" s="198" t="s">
        <v>171</v>
      </c>
      <c r="G79" s="184" t="str">
        <f>IF(ISNA(VLOOKUP(Patchlist1[[#This Row],[Hostname]],CPU_socket!A:B,2,FALSE)),"",VLOOKUP(Patchlist1[[#This Row],[Hostname]],CPU_socket!A:B,2,FALSE))</f>
        <v/>
      </c>
      <c r="H79" s="184" t="str">
        <f>IF(ISNA(VLOOKUP(Patchlist1[[#This Row],[Hostname]],Vormetric!A:D,4,FALSE)),"",VLOOKUP(Patchlist1[[#This Row],[Hostname]],Vormetric!A:D,4,FALSE))</f>
        <v/>
      </c>
      <c r="I79" s="198" t="str">
        <f>IF(ISNA(VLOOKUP(Patchlist1[[#This Row],[Hostname]],'vm hardware'!A:C,3,FALSE)),"",VLOOKUP(Patchlist1[[#This Row],[Hostname]],'vm hardware'!A:C,3,FALSE))</f>
        <v/>
      </c>
      <c r="J79" s="276"/>
      <c r="K79" s="198" t="s">
        <v>172</v>
      </c>
      <c r="L79" s="198">
        <v>8.1</v>
      </c>
      <c r="M79" s="198" t="s">
        <v>245</v>
      </c>
      <c r="N79" s="198" t="s">
        <v>174</v>
      </c>
      <c r="O79" s="200" t="s">
        <v>175</v>
      </c>
      <c r="P79" s="277" t="s">
        <v>246</v>
      </c>
      <c r="Q79" s="157" t="s">
        <v>247</v>
      </c>
      <c r="R79" s="198" t="s">
        <v>248</v>
      </c>
      <c r="S79" s="242" t="str">
        <f>IF(ISNA(VLOOKUP(Patchlist1[[#This Row],[SERVER OWNER]],Contacts!I:J,2,FALSE)),"",VLOOKUP(Patchlist1[[#This Row],[SERVER OWNER]],Contacts!I:J,2,FALSE))</f>
        <v>Giorgio.Conti@allianz.it</v>
      </c>
      <c r="T79" s="243" t="s">
        <v>296</v>
      </c>
      <c r="U79" s="277" t="s">
        <v>180</v>
      </c>
      <c r="V79" s="202"/>
      <c r="W79" s="202"/>
      <c r="X79" s="244"/>
      <c r="Y79" s="244"/>
      <c r="Z79" s="157"/>
      <c r="AA79" s="278"/>
    </row>
    <row r="80" spans="1:27" ht="18.75" hidden="1" customHeight="1">
      <c r="A80" s="275" t="s">
        <v>315</v>
      </c>
      <c r="B80" s="196" t="s">
        <v>29</v>
      </c>
      <c r="C80" s="239" t="b">
        <v>0</v>
      </c>
      <c r="D80" s="182">
        <f>IF($C80&lt;&gt;TRUE,IF(ISNA(VLOOKUP($B80,'Patch Slot'!A$2:$E$39,3,FALSE)),"",VLOOKUP($B80,'Patch Slot'!A$2:$E$39,3,FALSE)),"excluded")</f>
        <v>45875.833333333299</v>
      </c>
      <c r="E80" s="182" t="str">
        <f>IF($C80&lt;&gt;TRUE,IF(ISNA(VLOOKUP($B80,'Patch Slot'!A$2:$E$39,4,FALSE)),"",VLOOKUP($B80,'Patch Slot'!A$2:$E$39,4,FALSE)),"excluded")</f>
        <v>20:00 – 24:00</v>
      </c>
      <c r="F80" s="198" t="s">
        <v>171</v>
      </c>
      <c r="G80" s="184" t="str">
        <f>IF(ISNA(VLOOKUP(Patchlist1[[#This Row],[Hostname]],CPU_socket!A:B,2,FALSE)),"",VLOOKUP(Patchlist1[[#This Row],[Hostname]],CPU_socket!A:B,2,FALSE))</f>
        <v/>
      </c>
      <c r="H80" s="184" t="str">
        <f>IF(ISNA(VLOOKUP(Patchlist1[[#This Row],[Hostname]],Vormetric!A:D,4,FALSE)),"",VLOOKUP(Patchlist1[[#This Row],[Hostname]],Vormetric!A:D,4,FALSE))</f>
        <v/>
      </c>
      <c r="I80" s="198" t="str">
        <f>IF(ISNA(VLOOKUP(Patchlist1[[#This Row],[Hostname]],'vm hardware'!A:C,3,FALSE)),"",VLOOKUP(Patchlist1[[#This Row],[Hostname]],'vm hardware'!A:C,3,FALSE))</f>
        <v/>
      </c>
      <c r="J80" s="276"/>
      <c r="K80" s="198" t="s">
        <v>172</v>
      </c>
      <c r="L80" s="198">
        <v>8.1</v>
      </c>
      <c r="M80" s="198" t="s">
        <v>245</v>
      </c>
      <c r="N80" s="198" t="s">
        <v>174</v>
      </c>
      <c r="O80" s="200" t="s">
        <v>175</v>
      </c>
      <c r="P80" s="277" t="s">
        <v>246</v>
      </c>
      <c r="Q80" s="157" t="s">
        <v>247</v>
      </c>
      <c r="R80" s="198" t="s">
        <v>248</v>
      </c>
      <c r="S80" s="242" t="str">
        <f>IF(ISNA(VLOOKUP(Patchlist1[[#This Row],[SERVER OWNER]],Contacts!I:J,2,FALSE)),"",VLOOKUP(Patchlist1[[#This Row],[SERVER OWNER]],Contacts!I:J,2,FALSE))</f>
        <v>Giorgio.Conti@allianz.it</v>
      </c>
      <c r="T80" s="243" t="s">
        <v>296</v>
      </c>
      <c r="U80" s="277" t="s">
        <v>180</v>
      </c>
      <c r="V80" s="202"/>
      <c r="W80" s="202"/>
      <c r="X80" s="244"/>
      <c r="Y80" s="244"/>
      <c r="Z80" s="157"/>
      <c r="AA80" s="278"/>
    </row>
    <row r="81" spans="1:27" ht="18.75" hidden="1" customHeight="1">
      <c r="A81" s="275" t="s">
        <v>316</v>
      </c>
      <c r="B81" s="196" t="s">
        <v>24</v>
      </c>
      <c r="C81" s="239" t="b">
        <v>0</v>
      </c>
      <c r="D81" s="182">
        <f>IF($C81&lt;&gt;TRUE,IF(ISNA(VLOOKUP($B81,'Patch Slot'!A$2:$E$39,3,FALSE)),"",VLOOKUP($B81,'Patch Slot'!A$2:$E$39,3,FALSE)),"excluded")</f>
        <v>45874.333333333299</v>
      </c>
      <c r="E81" s="182" t="str">
        <f>IF($C81&lt;&gt;TRUE,IF(ISNA(VLOOKUP($B81,'Patch Slot'!A$2:$E$39,4,FALSE)),"",VLOOKUP($B81,'Patch Slot'!A$2:$E$39,4,FALSE)),"excluded")</f>
        <v>08:00 – 14:00</v>
      </c>
      <c r="F81" s="198" t="s">
        <v>171</v>
      </c>
      <c r="G81" s="184" t="str">
        <f>IF(ISNA(VLOOKUP(Patchlist1[[#This Row],[Hostname]],CPU_socket!A:B,2,FALSE)),"",VLOOKUP(Patchlist1[[#This Row],[Hostname]],CPU_socket!A:B,2,FALSE))</f>
        <v/>
      </c>
      <c r="H81" s="184" t="str">
        <f>IF(ISNA(VLOOKUP(Patchlist1[[#This Row],[Hostname]],Vormetric!A:D,4,FALSE)),"",VLOOKUP(Patchlist1[[#This Row],[Hostname]],Vormetric!A:D,4,FALSE))</f>
        <v/>
      </c>
      <c r="I81" s="198" t="str">
        <f>IF(ISNA(VLOOKUP(Patchlist1[[#This Row],[Hostname]],'vm hardware'!A:C,3,FALSE)),"",VLOOKUP(Patchlist1[[#This Row],[Hostname]],'vm hardware'!A:C,3,FALSE))</f>
        <v/>
      </c>
      <c r="J81" s="276"/>
      <c r="K81" s="198" t="s">
        <v>172</v>
      </c>
      <c r="L81" s="198">
        <v>8.1</v>
      </c>
      <c r="M81" s="198" t="s">
        <v>245</v>
      </c>
      <c r="N81" s="198" t="s">
        <v>174</v>
      </c>
      <c r="O81" s="200" t="s">
        <v>175</v>
      </c>
      <c r="P81" s="277" t="s">
        <v>246</v>
      </c>
      <c r="Q81" s="157" t="s">
        <v>247</v>
      </c>
      <c r="R81" s="198" t="s">
        <v>248</v>
      </c>
      <c r="S81" s="242" t="str">
        <f>IF(ISNA(VLOOKUP(Patchlist1[[#This Row],[SERVER OWNER]],Contacts!I:J,2,FALSE)),"",VLOOKUP(Patchlist1[[#This Row],[SERVER OWNER]],Contacts!I:J,2,FALSE))</f>
        <v>Giorgio.Conti@allianz.it</v>
      </c>
      <c r="T81" s="243" t="s">
        <v>249</v>
      </c>
      <c r="U81" s="277" t="s">
        <v>180</v>
      </c>
      <c r="V81" s="202"/>
      <c r="W81" s="202"/>
      <c r="X81" s="244"/>
      <c r="Y81" s="244"/>
      <c r="Z81" s="157"/>
      <c r="AA81" s="278"/>
    </row>
    <row r="82" spans="1:27" ht="18.75" hidden="1" customHeight="1">
      <c r="A82" s="275" t="s">
        <v>317</v>
      </c>
      <c r="B82" s="196" t="s">
        <v>24</v>
      </c>
      <c r="C82" s="239" t="b">
        <v>0</v>
      </c>
      <c r="D82" s="182">
        <f>IF($C82&lt;&gt;TRUE,IF(ISNA(VLOOKUP($B82,'Patch Slot'!A$2:$E$39,3,FALSE)),"",VLOOKUP($B82,'Patch Slot'!A$2:$E$39,3,FALSE)),"excluded")</f>
        <v>45874.333333333299</v>
      </c>
      <c r="E82" s="182" t="str">
        <f>IF($C82&lt;&gt;TRUE,IF(ISNA(VLOOKUP($B82,'Patch Slot'!A$2:$E$39,4,FALSE)),"",VLOOKUP($B82,'Patch Slot'!A$2:$E$39,4,FALSE)),"excluded")</f>
        <v>08:00 – 14:00</v>
      </c>
      <c r="F82" s="198" t="s">
        <v>182</v>
      </c>
      <c r="G82" s="184" t="str">
        <f>IF(ISNA(VLOOKUP(Patchlist1[[#This Row],[Hostname]],CPU_socket!A:B,2,FALSE)),"",VLOOKUP(Patchlist1[[#This Row],[Hostname]],CPU_socket!A:B,2,FALSE))</f>
        <v/>
      </c>
      <c r="H82" s="184" t="str">
        <f>IF(ISNA(VLOOKUP(Patchlist1[[#This Row],[Hostname]],Vormetric!A:D,4,FALSE)),"",VLOOKUP(Patchlist1[[#This Row],[Hostname]],Vormetric!A:D,4,FALSE))</f>
        <v/>
      </c>
      <c r="I82" s="198" t="str">
        <f>IF(ISNA(VLOOKUP(Patchlist1[[#This Row],[Hostname]],'vm hardware'!A:C,3,FALSE)),"",VLOOKUP(Patchlist1[[#This Row],[Hostname]],'vm hardware'!A:C,3,FALSE))</f>
        <v/>
      </c>
      <c r="J82" s="276"/>
      <c r="K82" s="198" t="s">
        <v>172</v>
      </c>
      <c r="L82" s="198">
        <v>8.1</v>
      </c>
      <c r="M82" s="198" t="s">
        <v>245</v>
      </c>
      <c r="N82" s="198" t="s">
        <v>174</v>
      </c>
      <c r="O82" s="200" t="s">
        <v>175</v>
      </c>
      <c r="P82" s="277" t="s">
        <v>246</v>
      </c>
      <c r="Q82" s="202" t="s">
        <v>247</v>
      </c>
      <c r="R82" s="198" t="s">
        <v>248</v>
      </c>
      <c r="S82" s="242" t="str">
        <f>IF(ISNA(VLOOKUP(Patchlist1[[#This Row],[SERVER OWNER]],Contacts!I:J,2,FALSE)),"",VLOOKUP(Patchlist1[[#This Row],[SERVER OWNER]],Contacts!I:J,2,FALSE))</f>
        <v>Giorgio.Conti@allianz.it</v>
      </c>
      <c r="T82" s="243" t="s">
        <v>249</v>
      </c>
      <c r="U82" s="277" t="s">
        <v>180</v>
      </c>
      <c r="V82" s="202"/>
      <c r="W82" s="202"/>
      <c r="X82" s="244"/>
      <c r="Y82" s="244"/>
      <c r="Z82" s="157"/>
      <c r="AA82" s="278"/>
    </row>
    <row r="83" spans="1:27" ht="18.75" hidden="1" customHeight="1">
      <c r="A83" s="275" t="s">
        <v>318</v>
      </c>
      <c r="B83" s="196" t="s">
        <v>24</v>
      </c>
      <c r="C83" s="239" t="b">
        <v>0</v>
      </c>
      <c r="D83" s="182">
        <f>IF($C83&lt;&gt;TRUE,IF(ISNA(VLOOKUP($B83,'Patch Slot'!A$2:$E$39,3,FALSE)),"",VLOOKUP($B83,'Patch Slot'!A$2:$E$39,3,FALSE)),"excluded")</f>
        <v>45874.333333333299</v>
      </c>
      <c r="E83" s="182" t="str">
        <f>IF($C83&lt;&gt;TRUE,IF(ISNA(VLOOKUP($B83,'Patch Slot'!A$2:$E$39,4,FALSE)),"",VLOOKUP($B83,'Patch Slot'!A$2:$E$39,4,FALSE)),"excluded")</f>
        <v>08:00 – 14:00</v>
      </c>
      <c r="F83" s="198" t="s">
        <v>171</v>
      </c>
      <c r="G83" s="184" t="str">
        <f>IF(ISNA(VLOOKUP(Patchlist1[[#This Row],[Hostname]],CPU_socket!A:B,2,FALSE)),"",VLOOKUP(Patchlist1[[#This Row],[Hostname]],CPU_socket!A:B,2,FALSE))</f>
        <v/>
      </c>
      <c r="H83" s="184" t="str">
        <f>IF(ISNA(VLOOKUP(Patchlist1[[#This Row],[Hostname]],Vormetric!A:D,4,FALSE)),"",VLOOKUP(Patchlist1[[#This Row],[Hostname]],Vormetric!A:D,4,FALSE))</f>
        <v/>
      </c>
      <c r="I83" s="198" t="str">
        <f>IF(ISNA(VLOOKUP(Patchlist1[[#This Row],[Hostname]],'vm hardware'!A:C,3,FALSE)),"",VLOOKUP(Patchlist1[[#This Row],[Hostname]],'vm hardware'!A:C,3,FALSE))</f>
        <v/>
      </c>
      <c r="J83" s="276"/>
      <c r="K83" s="198" t="s">
        <v>172</v>
      </c>
      <c r="L83" s="198">
        <v>8.1</v>
      </c>
      <c r="M83" s="198" t="s">
        <v>245</v>
      </c>
      <c r="N83" s="198" t="s">
        <v>174</v>
      </c>
      <c r="O83" s="200" t="s">
        <v>175</v>
      </c>
      <c r="P83" s="277" t="s">
        <v>246</v>
      </c>
      <c r="Q83" s="157" t="s">
        <v>247</v>
      </c>
      <c r="R83" s="198" t="s">
        <v>248</v>
      </c>
      <c r="S83" s="242" t="str">
        <f>IF(ISNA(VLOOKUP(Patchlist1[[#This Row],[SERVER OWNER]],Contacts!I:J,2,FALSE)),"",VLOOKUP(Patchlist1[[#This Row],[SERVER OWNER]],Contacts!I:J,2,FALSE))</f>
        <v>Giorgio.Conti@allianz.it</v>
      </c>
      <c r="T83" s="243" t="s">
        <v>249</v>
      </c>
      <c r="U83" s="277" t="s">
        <v>180</v>
      </c>
      <c r="V83" s="202"/>
      <c r="W83" s="202"/>
      <c r="X83" s="244"/>
      <c r="Y83" s="244"/>
      <c r="Z83" s="157"/>
      <c r="AA83" s="278"/>
    </row>
    <row r="84" spans="1:27" ht="18.75" hidden="1" customHeight="1">
      <c r="A84" s="275" t="s">
        <v>319</v>
      </c>
      <c r="B84" s="196" t="s">
        <v>24</v>
      </c>
      <c r="C84" s="239" t="b">
        <v>0</v>
      </c>
      <c r="D84" s="182">
        <f>IF($C84&lt;&gt;TRUE,IF(ISNA(VLOOKUP($B84,'Patch Slot'!A$2:$E$39,3,FALSE)),"",VLOOKUP($B84,'Patch Slot'!A$2:$E$39,3,FALSE)),"excluded")</f>
        <v>45874.333333333299</v>
      </c>
      <c r="E84" s="182" t="str">
        <f>IF($C84&lt;&gt;TRUE,IF(ISNA(VLOOKUP($B84,'Patch Slot'!A$2:$E$39,4,FALSE)),"",VLOOKUP($B84,'Patch Slot'!A$2:$E$39,4,FALSE)),"excluded")</f>
        <v>08:00 – 14:00</v>
      </c>
      <c r="F84" s="198" t="s">
        <v>171</v>
      </c>
      <c r="G84" s="184" t="str">
        <f>IF(ISNA(VLOOKUP(Patchlist1[[#This Row],[Hostname]],CPU_socket!A:B,2,FALSE)),"",VLOOKUP(Patchlist1[[#This Row],[Hostname]],CPU_socket!A:B,2,FALSE))</f>
        <v/>
      </c>
      <c r="H84" s="184" t="str">
        <f>IF(ISNA(VLOOKUP(Patchlist1[[#This Row],[Hostname]],Vormetric!A:D,4,FALSE)),"",VLOOKUP(Patchlist1[[#This Row],[Hostname]],Vormetric!A:D,4,FALSE))</f>
        <v/>
      </c>
      <c r="I84" s="198" t="str">
        <f>IF(ISNA(VLOOKUP(Patchlist1[[#This Row],[Hostname]],'vm hardware'!A:C,3,FALSE)),"",VLOOKUP(Patchlist1[[#This Row],[Hostname]],'vm hardware'!A:C,3,FALSE))</f>
        <v/>
      </c>
      <c r="J84" s="276"/>
      <c r="K84" s="198" t="s">
        <v>172</v>
      </c>
      <c r="L84" s="198">
        <v>8.1</v>
      </c>
      <c r="M84" s="198" t="s">
        <v>245</v>
      </c>
      <c r="N84" s="198" t="s">
        <v>174</v>
      </c>
      <c r="O84" s="200" t="s">
        <v>175</v>
      </c>
      <c r="P84" s="277" t="s">
        <v>246</v>
      </c>
      <c r="Q84" s="157" t="s">
        <v>247</v>
      </c>
      <c r="R84" s="198" t="s">
        <v>248</v>
      </c>
      <c r="S84" s="242" t="str">
        <f>IF(ISNA(VLOOKUP(Patchlist1[[#This Row],[SERVER OWNER]],Contacts!I:J,2,FALSE)),"",VLOOKUP(Patchlist1[[#This Row],[SERVER OWNER]],Contacts!I:J,2,FALSE))</f>
        <v>Giorgio.Conti@allianz.it</v>
      </c>
      <c r="T84" s="243" t="s">
        <v>249</v>
      </c>
      <c r="U84" s="277" t="s">
        <v>180</v>
      </c>
      <c r="V84" s="202"/>
      <c r="W84" s="202"/>
      <c r="X84" s="244"/>
      <c r="Y84" s="244"/>
      <c r="Z84" s="157"/>
      <c r="AA84" s="278"/>
    </row>
    <row r="85" spans="1:27" ht="18.75" hidden="1" customHeight="1">
      <c r="A85" s="275" t="s">
        <v>320</v>
      </c>
      <c r="B85" s="196" t="s">
        <v>24</v>
      </c>
      <c r="C85" s="239" t="b">
        <v>0</v>
      </c>
      <c r="D85" s="182">
        <f>IF($C85&lt;&gt;TRUE,IF(ISNA(VLOOKUP($B85,'Patch Slot'!A$2:$E$39,3,FALSE)),"",VLOOKUP($B85,'Patch Slot'!A$2:$E$39,3,FALSE)),"excluded")</f>
        <v>45874.333333333299</v>
      </c>
      <c r="E85" s="182" t="str">
        <f>IF($C85&lt;&gt;TRUE,IF(ISNA(VLOOKUP($B85,'Patch Slot'!A$2:$E$39,4,FALSE)),"",VLOOKUP($B85,'Patch Slot'!A$2:$E$39,4,FALSE)),"excluded")</f>
        <v>08:00 – 14:00</v>
      </c>
      <c r="F85" s="198" t="s">
        <v>171</v>
      </c>
      <c r="G85" s="184" t="str">
        <f>IF(ISNA(VLOOKUP(Patchlist1[[#This Row],[Hostname]],CPU_socket!A:B,2,FALSE)),"",VLOOKUP(Patchlist1[[#This Row],[Hostname]],CPU_socket!A:B,2,FALSE))</f>
        <v/>
      </c>
      <c r="H85" s="184" t="str">
        <f>IF(ISNA(VLOOKUP(Patchlist1[[#This Row],[Hostname]],Vormetric!A:D,4,FALSE)),"",VLOOKUP(Patchlist1[[#This Row],[Hostname]],Vormetric!A:D,4,FALSE))</f>
        <v/>
      </c>
      <c r="I85" s="198" t="str">
        <f>IF(ISNA(VLOOKUP(Patchlist1[[#This Row],[Hostname]],'vm hardware'!A:C,3,FALSE)),"",VLOOKUP(Patchlist1[[#This Row],[Hostname]],'vm hardware'!A:C,3,FALSE))</f>
        <v/>
      </c>
      <c r="J85" s="276"/>
      <c r="K85" s="198" t="s">
        <v>172</v>
      </c>
      <c r="L85" s="198">
        <v>8.1</v>
      </c>
      <c r="M85" s="198" t="s">
        <v>245</v>
      </c>
      <c r="N85" s="198" t="s">
        <v>174</v>
      </c>
      <c r="O85" s="200" t="s">
        <v>175</v>
      </c>
      <c r="P85" s="277" t="s">
        <v>246</v>
      </c>
      <c r="Q85" s="157" t="s">
        <v>247</v>
      </c>
      <c r="R85" s="198" t="s">
        <v>248</v>
      </c>
      <c r="S85" s="242" t="str">
        <f>IF(ISNA(VLOOKUP(Patchlist1[[#This Row],[SERVER OWNER]],Contacts!I:J,2,FALSE)),"",VLOOKUP(Patchlist1[[#This Row],[SERVER OWNER]],Contacts!I:J,2,FALSE))</f>
        <v>Giorgio.Conti@allianz.it</v>
      </c>
      <c r="T85" s="243" t="s">
        <v>249</v>
      </c>
      <c r="U85" s="277" t="s">
        <v>180</v>
      </c>
      <c r="V85" s="202"/>
      <c r="W85" s="202"/>
      <c r="X85" s="244"/>
      <c r="Y85" s="244"/>
      <c r="Z85" s="157"/>
      <c r="AA85" s="278"/>
    </row>
    <row r="86" spans="1:27" ht="18.75" hidden="1" customHeight="1">
      <c r="A86" s="275" t="s">
        <v>321</v>
      </c>
      <c r="B86" s="196" t="s">
        <v>24</v>
      </c>
      <c r="C86" s="239" t="b">
        <v>0</v>
      </c>
      <c r="D86" s="182">
        <f>IF($C86&lt;&gt;TRUE,IF(ISNA(VLOOKUP($B86,'Patch Slot'!A$2:$E$39,3,FALSE)),"",VLOOKUP($B86,'Patch Slot'!A$2:$E$39,3,FALSE)),"excluded")</f>
        <v>45874.333333333299</v>
      </c>
      <c r="E86" s="182" t="str">
        <f>IF($C86&lt;&gt;TRUE,IF(ISNA(VLOOKUP($B86,'Patch Slot'!A$2:$E$39,4,FALSE)),"",VLOOKUP($B86,'Patch Slot'!A$2:$E$39,4,FALSE)),"excluded")</f>
        <v>08:00 – 14:00</v>
      </c>
      <c r="F86" s="198" t="s">
        <v>171</v>
      </c>
      <c r="G86" s="184" t="str">
        <f>IF(ISNA(VLOOKUP(Patchlist1[[#This Row],[Hostname]],CPU_socket!A:B,2,FALSE)),"",VLOOKUP(Patchlist1[[#This Row],[Hostname]],CPU_socket!A:B,2,FALSE))</f>
        <v/>
      </c>
      <c r="H86" s="184" t="str">
        <f>IF(ISNA(VLOOKUP(Patchlist1[[#This Row],[Hostname]],Vormetric!A:D,4,FALSE)),"",VLOOKUP(Patchlist1[[#This Row],[Hostname]],Vormetric!A:D,4,FALSE))</f>
        <v/>
      </c>
      <c r="I86" s="198" t="str">
        <f>IF(ISNA(VLOOKUP(Patchlist1[[#This Row],[Hostname]],'vm hardware'!A:C,3,FALSE)),"",VLOOKUP(Patchlist1[[#This Row],[Hostname]],'vm hardware'!A:C,3,FALSE))</f>
        <v/>
      </c>
      <c r="J86" s="276"/>
      <c r="K86" s="198" t="s">
        <v>172</v>
      </c>
      <c r="L86" s="198">
        <v>8.1</v>
      </c>
      <c r="M86" s="198" t="s">
        <v>245</v>
      </c>
      <c r="N86" s="198" t="s">
        <v>174</v>
      </c>
      <c r="O86" s="200" t="s">
        <v>175</v>
      </c>
      <c r="P86" s="277" t="s">
        <v>246</v>
      </c>
      <c r="Q86" s="157" t="s">
        <v>247</v>
      </c>
      <c r="R86" s="198" t="s">
        <v>248</v>
      </c>
      <c r="S86" s="242" t="str">
        <f>IF(ISNA(VLOOKUP(Patchlist1[[#This Row],[SERVER OWNER]],Contacts!I:J,2,FALSE)),"",VLOOKUP(Patchlist1[[#This Row],[SERVER OWNER]],Contacts!I:J,2,FALSE))</f>
        <v>Giorgio.Conti@allianz.it</v>
      </c>
      <c r="T86" s="243" t="s">
        <v>249</v>
      </c>
      <c r="U86" s="277" t="s">
        <v>180</v>
      </c>
      <c r="V86" s="202"/>
      <c r="W86" s="202"/>
      <c r="X86" s="244"/>
      <c r="Y86" s="244"/>
      <c r="Z86" s="157"/>
      <c r="AA86" s="278"/>
    </row>
    <row r="87" spans="1:27" ht="18.75" hidden="1" customHeight="1">
      <c r="A87" s="275" t="s">
        <v>322</v>
      </c>
      <c r="B87" s="196" t="s">
        <v>24</v>
      </c>
      <c r="C87" s="239" t="b">
        <v>0</v>
      </c>
      <c r="D87" s="182">
        <f>IF($C87&lt;&gt;TRUE,IF(ISNA(VLOOKUP($B87,'Patch Slot'!A$2:$E$39,3,FALSE)),"",VLOOKUP($B87,'Patch Slot'!A$2:$E$39,3,FALSE)),"excluded")</f>
        <v>45874.333333333299</v>
      </c>
      <c r="E87" s="182" t="str">
        <f>IF($C87&lt;&gt;TRUE,IF(ISNA(VLOOKUP($B87,'Patch Slot'!A$2:$E$39,4,FALSE)),"",VLOOKUP($B87,'Patch Slot'!A$2:$E$39,4,FALSE)),"excluded")</f>
        <v>08:00 – 14:00</v>
      </c>
      <c r="F87" s="198" t="s">
        <v>171</v>
      </c>
      <c r="G87" s="184" t="str">
        <f>IF(ISNA(VLOOKUP(Patchlist1[[#This Row],[Hostname]],CPU_socket!A:B,2,FALSE)),"",VLOOKUP(Patchlist1[[#This Row],[Hostname]],CPU_socket!A:B,2,FALSE))</f>
        <v/>
      </c>
      <c r="H87" s="184" t="str">
        <f>IF(ISNA(VLOOKUP(Patchlist1[[#This Row],[Hostname]],Vormetric!A:D,4,FALSE)),"",VLOOKUP(Patchlist1[[#This Row],[Hostname]],Vormetric!A:D,4,FALSE))</f>
        <v/>
      </c>
      <c r="I87" s="198" t="str">
        <f>IF(ISNA(VLOOKUP(Patchlist1[[#This Row],[Hostname]],'vm hardware'!A:C,3,FALSE)),"",VLOOKUP(Patchlist1[[#This Row],[Hostname]],'vm hardware'!A:C,3,FALSE))</f>
        <v/>
      </c>
      <c r="J87" s="276"/>
      <c r="K87" s="198" t="s">
        <v>172</v>
      </c>
      <c r="L87" s="198">
        <v>8.1</v>
      </c>
      <c r="M87" s="198" t="s">
        <v>245</v>
      </c>
      <c r="N87" s="198" t="s">
        <v>174</v>
      </c>
      <c r="O87" s="200" t="s">
        <v>175</v>
      </c>
      <c r="P87" s="277" t="s">
        <v>246</v>
      </c>
      <c r="Q87" s="157" t="s">
        <v>247</v>
      </c>
      <c r="R87" s="198" t="s">
        <v>248</v>
      </c>
      <c r="S87" s="242" t="str">
        <f>IF(ISNA(VLOOKUP(Patchlist1[[#This Row],[SERVER OWNER]],Contacts!I:J,2,FALSE)),"",VLOOKUP(Patchlist1[[#This Row],[SERVER OWNER]],Contacts!I:J,2,FALSE))</f>
        <v>Giorgio.Conti@allianz.it</v>
      </c>
      <c r="T87" s="243" t="s">
        <v>249</v>
      </c>
      <c r="U87" s="277" t="s">
        <v>180</v>
      </c>
      <c r="V87" s="202"/>
      <c r="W87" s="202"/>
      <c r="X87" s="244"/>
      <c r="Y87" s="244"/>
      <c r="Z87" s="157"/>
      <c r="AA87" s="278"/>
    </row>
    <row r="88" spans="1:27" ht="18.75" hidden="1" customHeight="1">
      <c r="A88" s="275" t="s">
        <v>323</v>
      </c>
      <c r="B88" s="196" t="s">
        <v>24</v>
      </c>
      <c r="C88" s="239" t="b">
        <v>0</v>
      </c>
      <c r="D88" s="182">
        <f>IF($C88&lt;&gt;TRUE,IF(ISNA(VLOOKUP($B88,'Patch Slot'!A$2:$E$39,3,FALSE)),"",VLOOKUP($B88,'Patch Slot'!A$2:$E$39,3,FALSE)),"excluded")</f>
        <v>45874.333333333299</v>
      </c>
      <c r="E88" s="182" t="str">
        <f>IF($C88&lt;&gt;TRUE,IF(ISNA(VLOOKUP($B88,'Patch Slot'!A$2:$E$39,4,FALSE)),"",VLOOKUP($B88,'Patch Slot'!A$2:$E$39,4,FALSE)),"excluded")</f>
        <v>08:00 – 14:00</v>
      </c>
      <c r="F88" s="198" t="s">
        <v>182</v>
      </c>
      <c r="G88" s="184" t="str">
        <f>IF(ISNA(VLOOKUP(Patchlist1[[#This Row],[Hostname]],CPU_socket!A:B,2,FALSE)),"",VLOOKUP(Patchlist1[[#This Row],[Hostname]],CPU_socket!A:B,2,FALSE))</f>
        <v/>
      </c>
      <c r="H88" s="184" t="str">
        <f>IF(ISNA(VLOOKUP(Patchlist1[[#This Row],[Hostname]],Vormetric!A:D,4,FALSE)),"",VLOOKUP(Patchlist1[[#This Row],[Hostname]],Vormetric!A:D,4,FALSE))</f>
        <v/>
      </c>
      <c r="I88" s="198" t="str">
        <f>IF(ISNA(VLOOKUP(Patchlist1[[#This Row],[Hostname]],'vm hardware'!A:C,3,FALSE)),"",VLOOKUP(Patchlist1[[#This Row],[Hostname]],'vm hardware'!A:C,3,FALSE))</f>
        <v/>
      </c>
      <c r="J88" s="276"/>
      <c r="K88" s="198" t="s">
        <v>172</v>
      </c>
      <c r="L88" s="198">
        <v>8.1</v>
      </c>
      <c r="M88" s="198" t="s">
        <v>245</v>
      </c>
      <c r="N88" s="198" t="s">
        <v>174</v>
      </c>
      <c r="O88" s="200" t="s">
        <v>175</v>
      </c>
      <c r="P88" s="277" t="s">
        <v>246</v>
      </c>
      <c r="Q88" s="202" t="s">
        <v>247</v>
      </c>
      <c r="R88" s="198" t="s">
        <v>248</v>
      </c>
      <c r="S88" s="242" t="str">
        <f>IF(ISNA(VLOOKUP(Patchlist1[[#This Row],[SERVER OWNER]],Contacts!I:J,2,FALSE)),"",VLOOKUP(Patchlist1[[#This Row],[SERVER OWNER]],Contacts!I:J,2,FALSE))</f>
        <v>Giorgio.Conti@allianz.it</v>
      </c>
      <c r="T88" s="243" t="s">
        <v>249</v>
      </c>
      <c r="U88" s="277" t="s">
        <v>180</v>
      </c>
      <c r="V88" s="202"/>
      <c r="W88" s="202"/>
      <c r="X88" s="244"/>
      <c r="Y88" s="244"/>
      <c r="Z88" s="157"/>
      <c r="AA88" s="278"/>
    </row>
    <row r="89" spans="1:27" ht="18.75" hidden="1" customHeight="1">
      <c r="A89" s="275" t="s">
        <v>324</v>
      </c>
      <c r="B89" s="196" t="s">
        <v>24</v>
      </c>
      <c r="C89" s="239" t="b">
        <v>0</v>
      </c>
      <c r="D89" s="182">
        <f>IF($C89&lt;&gt;TRUE,IF(ISNA(VLOOKUP($B89,'Patch Slot'!A$2:$E$39,3,FALSE)),"",VLOOKUP($B89,'Patch Slot'!A$2:$E$39,3,FALSE)),"excluded")</f>
        <v>45874.333333333299</v>
      </c>
      <c r="E89" s="182" t="str">
        <f>IF($C89&lt;&gt;TRUE,IF(ISNA(VLOOKUP($B89,'Patch Slot'!A$2:$E$39,4,FALSE)),"",VLOOKUP($B89,'Patch Slot'!A$2:$E$39,4,FALSE)),"excluded")</f>
        <v>08:00 – 14:00</v>
      </c>
      <c r="F89" s="198" t="s">
        <v>182</v>
      </c>
      <c r="G89" s="184" t="str">
        <f>IF(ISNA(VLOOKUP(Patchlist1[[#This Row],[Hostname]],CPU_socket!A:B,2,FALSE)),"",VLOOKUP(Patchlist1[[#This Row],[Hostname]],CPU_socket!A:B,2,FALSE))</f>
        <v/>
      </c>
      <c r="H89" s="184" t="str">
        <f>IF(ISNA(VLOOKUP(Patchlist1[[#This Row],[Hostname]],Vormetric!A:D,4,FALSE)),"",VLOOKUP(Patchlist1[[#This Row],[Hostname]],Vormetric!A:D,4,FALSE))</f>
        <v/>
      </c>
      <c r="I89" s="198" t="str">
        <f>IF(ISNA(VLOOKUP(Patchlist1[[#This Row],[Hostname]],'vm hardware'!A:C,3,FALSE)),"",VLOOKUP(Patchlist1[[#This Row],[Hostname]],'vm hardware'!A:C,3,FALSE))</f>
        <v/>
      </c>
      <c r="J89" s="276"/>
      <c r="K89" s="198" t="s">
        <v>172</v>
      </c>
      <c r="L89" s="198">
        <v>8.1</v>
      </c>
      <c r="M89" s="198" t="s">
        <v>245</v>
      </c>
      <c r="N89" s="198" t="s">
        <v>174</v>
      </c>
      <c r="O89" s="200" t="s">
        <v>175</v>
      </c>
      <c r="P89" s="277" t="s">
        <v>246</v>
      </c>
      <c r="Q89" s="202" t="s">
        <v>247</v>
      </c>
      <c r="R89" s="198" t="s">
        <v>248</v>
      </c>
      <c r="S89" s="242" t="str">
        <f>IF(ISNA(VLOOKUP(Patchlist1[[#This Row],[SERVER OWNER]],Contacts!I:J,2,FALSE)),"",VLOOKUP(Patchlist1[[#This Row],[SERVER OWNER]],Contacts!I:J,2,FALSE))</f>
        <v>Giorgio.Conti@allianz.it</v>
      </c>
      <c r="T89" s="243" t="s">
        <v>249</v>
      </c>
      <c r="U89" s="277" t="s">
        <v>180</v>
      </c>
      <c r="V89" s="202"/>
      <c r="W89" s="202"/>
      <c r="X89" s="244"/>
      <c r="Y89" s="244"/>
      <c r="Z89" s="157"/>
      <c r="AA89" s="278"/>
    </row>
    <row r="90" spans="1:27" ht="18.75" hidden="1" customHeight="1">
      <c r="A90" s="275" t="s">
        <v>325</v>
      </c>
      <c r="B90" s="196" t="s">
        <v>24</v>
      </c>
      <c r="C90" s="239" t="b">
        <v>0</v>
      </c>
      <c r="D90" s="182">
        <f>IF($C90&lt;&gt;TRUE,IF(ISNA(VLOOKUP($B90,'Patch Slot'!A$2:$E$39,3,FALSE)),"",VLOOKUP($B90,'Patch Slot'!A$2:$E$39,3,FALSE)),"excluded")</f>
        <v>45874.333333333299</v>
      </c>
      <c r="E90" s="182" t="str">
        <f>IF($C90&lt;&gt;TRUE,IF(ISNA(VLOOKUP($B90,'Patch Slot'!A$2:$E$39,4,FALSE)),"",VLOOKUP($B90,'Patch Slot'!A$2:$E$39,4,FALSE)),"excluded")</f>
        <v>08:00 – 14:00</v>
      </c>
      <c r="F90" s="198" t="s">
        <v>182</v>
      </c>
      <c r="G90" s="184" t="str">
        <f>IF(ISNA(VLOOKUP(Patchlist1[[#This Row],[Hostname]],CPU_socket!A:B,2,FALSE)),"",VLOOKUP(Patchlist1[[#This Row],[Hostname]],CPU_socket!A:B,2,FALSE))</f>
        <v/>
      </c>
      <c r="H90" s="184" t="str">
        <f>IF(ISNA(VLOOKUP(Patchlist1[[#This Row],[Hostname]],Vormetric!A:D,4,FALSE)),"",VLOOKUP(Patchlist1[[#This Row],[Hostname]],Vormetric!A:D,4,FALSE))</f>
        <v/>
      </c>
      <c r="I90" s="198" t="str">
        <f>IF(ISNA(VLOOKUP(Patchlist1[[#This Row],[Hostname]],'vm hardware'!A:C,3,FALSE)),"",VLOOKUP(Patchlist1[[#This Row],[Hostname]],'vm hardware'!A:C,3,FALSE))</f>
        <v/>
      </c>
      <c r="J90" s="276"/>
      <c r="K90" s="198" t="s">
        <v>172</v>
      </c>
      <c r="L90" s="198">
        <v>8.1</v>
      </c>
      <c r="M90" s="198" t="s">
        <v>245</v>
      </c>
      <c r="N90" s="198" t="s">
        <v>174</v>
      </c>
      <c r="O90" s="200" t="s">
        <v>175</v>
      </c>
      <c r="P90" s="277" t="s">
        <v>246</v>
      </c>
      <c r="Q90" s="202" t="s">
        <v>247</v>
      </c>
      <c r="R90" s="198" t="s">
        <v>248</v>
      </c>
      <c r="S90" s="242" t="str">
        <f>IF(ISNA(VLOOKUP(Patchlist1[[#This Row],[SERVER OWNER]],Contacts!I:J,2,FALSE)),"",VLOOKUP(Patchlist1[[#This Row],[SERVER OWNER]],Contacts!I:J,2,FALSE))</f>
        <v>Giorgio.Conti@allianz.it</v>
      </c>
      <c r="T90" s="243" t="s">
        <v>249</v>
      </c>
      <c r="U90" s="277" t="s">
        <v>180</v>
      </c>
      <c r="V90" s="202"/>
      <c r="W90" s="202"/>
      <c r="X90" s="244"/>
      <c r="Y90" s="244"/>
      <c r="Z90" s="157"/>
      <c r="AA90" s="278"/>
    </row>
    <row r="91" spans="1:27" ht="18.75" hidden="1" customHeight="1">
      <c r="A91" s="275" t="s">
        <v>326</v>
      </c>
      <c r="B91" s="196" t="s">
        <v>24</v>
      </c>
      <c r="C91" s="239" t="b">
        <v>0</v>
      </c>
      <c r="D91" s="182">
        <f>IF($C91&lt;&gt;TRUE,IF(ISNA(VLOOKUP($B91,'Patch Slot'!A$2:$E$39,3,FALSE)),"",VLOOKUP($B91,'Patch Slot'!A$2:$E$39,3,FALSE)),"excluded")</f>
        <v>45874.333333333299</v>
      </c>
      <c r="E91" s="182" t="str">
        <f>IF($C91&lt;&gt;TRUE,IF(ISNA(VLOOKUP($B91,'Patch Slot'!A$2:$E$39,4,FALSE)),"",VLOOKUP($B91,'Patch Slot'!A$2:$E$39,4,FALSE)),"excluded")</f>
        <v>08:00 – 14:00</v>
      </c>
      <c r="F91" s="198" t="s">
        <v>182</v>
      </c>
      <c r="G91" s="184" t="str">
        <f>IF(ISNA(VLOOKUP(Patchlist1[[#This Row],[Hostname]],CPU_socket!A:B,2,FALSE)),"",VLOOKUP(Patchlist1[[#This Row],[Hostname]],CPU_socket!A:B,2,FALSE))</f>
        <v/>
      </c>
      <c r="H91" s="184" t="str">
        <f>IF(ISNA(VLOOKUP(Patchlist1[[#This Row],[Hostname]],Vormetric!A:D,4,FALSE)),"",VLOOKUP(Patchlist1[[#This Row],[Hostname]],Vormetric!A:D,4,FALSE))</f>
        <v/>
      </c>
      <c r="I91" s="198" t="str">
        <f>IF(ISNA(VLOOKUP(Patchlist1[[#This Row],[Hostname]],'vm hardware'!A:C,3,FALSE)),"",VLOOKUP(Patchlist1[[#This Row],[Hostname]],'vm hardware'!A:C,3,FALSE))</f>
        <v/>
      </c>
      <c r="J91" s="276"/>
      <c r="K91" s="198" t="s">
        <v>172</v>
      </c>
      <c r="L91" s="198">
        <v>8.1</v>
      </c>
      <c r="M91" s="198" t="s">
        <v>245</v>
      </c>
      <c r="N91" s="198" t="s">
        <v>174</v>
      </c>
      <c r="O91" s="200" t="s">
        <v>175</v>
      </c>
      <c r="P91" s="277" t="s">
        <v>246</v>
      </c>
      <c r="Q91" s="202" t="s">
        <v>247</v>
      </c>
      <c r="R91" s="198" t="s">
        <v>248</v>
      </c>
      <c r="S91" s="242" t="str">
        <f>IF(ISNA(VLOOKUP(Patchlist1[[#This Row],[SERVER OWNER]],Contacts!I:J,2,FALSE)),"",VLOOKUP(Patchlist1[[#This Row],[SERVER OWNER]],Contacts!I:J,2,FALSE))</f>
        <v>Giorgio.Conti@allianz.it</v>
      </c>
      <c r="T91" s="243" t="s">
        <v>249</v>
      </c>
      <c r="U91" s="277" t="s">
        <v>180</v>
      </c>
      <c r="V91" s="202"/>
      <c r="W91" s="202"/>
      <c r="X91" s="244"/>
      <c r="Y91" s="244"/>
      <c r="Z91" s="157"/>
      <c r="AA91" s="278"/>
    </row>
    <row r="92" spans="1:27" ht="18.75" hidden="1" customHeight="1">
      <c r="A92" s="275" t="s">
        <v>327</v>
      </c>
      <c r="B92" s="196" t="s">
        <v>24</v>
      </c>
      <c r="C92" s="239" t="b">
        <v>0</v>
      </c>
      <c r="D92" s="182">
        <f>IF($C92&lt;&gt;TRUE,IF(ISNA(VLOOKUP($B92,'Patch Slot'!A$2:$E$39,3,FALSE)),"",VLOOKUP($B92,'Patch Slot'!A$2:$E$39,3,FALSE)),"excluded")</f>
        <v>45874.333333333299</v>
      </c>
      <c r="E92" s="182" t="str">
        <f>IF($C92&lt;&gt;TRUE,IF(ISNA(VLOOKUP($B92,'Patch Slot'!A$2:$E$39,4,FALSE)),"",VLOOKUP($B92,'Patch Slot'!A$2:$E$39,4,FALSE)),"excluded")</f>
        <v>08:00 – 14:00</v>
      </c>
      <c r="F92" s="198" t="s">
        <v>182</v>
      </c>
      <c r="G92" s="184" t="str">
        <f>IF(ISNA(VLOOKUP(Patchlist1[[#This Row],[Hostname]],CPU_socket!A:B,2,FALSE)),"",VLOOKUP(Patchlist1[[#This Row],[Hostname]],CPU_socket!A:B,2,FALSE))</f>
        <v/>
      </c>
      <c r="H92" s="184" t="str">
        <f>IF(ISNA(VLOOKUP(Patchlist1[[#This Row],[Hostname]],Vormetric!A:D,4,FALSE)),"",VLOOKUP(Patchlist1[[#This Row],[Hostname]],Vormetric!A:D,4,FALSE))</f>
        <v/>
      </c>
      <c r="I92" s="198" t="str">
        <f>IF(ISNA(VLOOKUP(Patchlist1[[#This Row],[Hostname]],'vm hardware'!A:C,3,FALSE)),"",VLOOKUP(Patchlist1[[#This Row],[Hostname]],'vm hardware'!A:C,3,FALSE))</f>
        <v/>
      </c>
      <c r="J92" s="276"/>
      <c r="K92" s="198" t="s">
        <v>172</v>
      </c>
      <c r="L92" s="198">
        <v>8.1</v>
      </c>
      <c r="M92" s="198" t="s">
        <v>245</v>
      </c>
      <c r="N92" s="198" t="s">
        <v>174</v>
      </c>
      <c r="O92" s="200" t="s">
        <v>175</v>
      </c>
      <c r="P92" s="277" t="s">
        <v>246</v>
      </c>
      <c r="Q92" s="202" t="s">
        <v>247</v>
      </c>
      <c r="R92" s="198" t="s">
        <v>248</v>
      </c>
      <c r="S92" s="242" t="str">
        <f>IF(ISNA(VLOOKUP(Patchlist1[[#This Row],[SERVER OWNER]],Contacts!I:J,2,FALSE)),"",VLOOKUP(Patchlist1[[#This Row],[SERVER OWNER]],Contacts!I:J,2,FALSE))</f>
        <v>Giorgio.Conti@allianz.it</v>
      </c>
      <c r="T92" s="243" t="s">
        <v>296</v>
      </c>
      <c r="U92" s="277" t="s">
        <v>180</v>
      </c>
      <c r="V92" s="202"/>
      <c r="W92" s="202"/>
      <c r="X92" s="244"/>
      <c r="Y92" s="244"/>
      <c r="Z92" s="157"/>
      <c r="AA92" s="278"/>
    </row>
    <row r="93" spans="1:27" ht="18.75" hidden="1" customHeight="1">
      <c r="A93" s="275" t="s">
        <v>328</v>
      </c>
      <c r="B93" s="196" t="s">
        <v>24</v>
      </c>
      <c r="C93" s="239" t="b">
        <v>0</v>
      </c>
      <c r="D93" s="182">
        <f>IF($C93&lt;&gt;TRUE,IF(ISNA(VLOOKUP($B93,'Patch Slot'!A$2:$E$39,3,FALSE)),"",VLOOKUP($B93,'Patch Slot'!A$2:$E$39,3,FALSE)),"excluded")</f>
        <v>45874.333333333299</v>
      </c>
      <c r="E93" s="182" t="str">
        <f>IF($C93&lt;&gt;TRUE,IF(ISNA(VLOOKUP($B93,'Patch Slot'!A$2:$E$39,4,FALSE)),"",VLOOKUP($B93,'Patch Slot'!A$2:$E$39,4,FALSE)),"excluded")</f>
        <v>08:00 – 14:00</v>
      </c>
      <c r="F93" s="198" t="s">
        <v>182</v>
      </c>
      <c r="G93" s="184" t="str">
        <f>IF(ISNA(VLOOKUP(Patchlist1[[#This Row],[Hostname]],CPU_socket!A:B,2,FALSE)),"",VLOOKUP(Patchlist1[[#This Row],[Hostname]],CPU_socket!A:B,2,FALSE))</f>
        <v/>
      </c>
      <c r="H93" s="184" t="str">
        <f>IF(ISNA(VLOOKUP(Patchlist1[[#This Row],[Hostname]],Vormetric!A:D,4,FALSE)),"",VLOOKUP(Patchlist1[[#This Row],[Hostname]],Vormetric!A:D,4,FALSE))</f>
        <v/>
      </c>
      <c r="I93" s="198" t="str">
        <f>IF(ISNA(VLOOKUP(Patchlist1[[#This Row],[Hostname]],'vm hardware'!A:C,3,FALSE)),"",VLOOKUP(Patchlist1[[#This Row],[Hostname]],'vm hardware'!A:C,3,FALSE))</f>
        <v/>
      </c>
      <c r="J93" s="276"/>
      <c r="K93" s="198" t="s">
        <v>172</v>
      </c>
      <c r="L93" s="198">
        <v>8.1</v>
      </c>
      <c r="M93" s="198" t="s">
        <v>245</v>
      </c>
      <c r="N93" s="198" t="s">
        <v>174</v>
      </c>
      <c r="O93" s="200" t="s">
        <v>175</v>
      </c>
      <c r="P93" s="277" t="s">
        <v>246</v>
      </c>
      <c r="Q93" s="202" t="s">
        <v>247</v>
      </c>
      <c r="R93" s="198" t="s">
        <v>248</v>
      </c>
      <c r="S93" s="242" t="str">
        <f>IF(ISNA(VLOOKUP(Patchlist1[[#This Row],[SERVER OWNER]],Contacts!I:J,2,FALSE)),"",VLOOKUP(Patchlist1[[#This Row],[SERVER OWNER]],Contacts!I:J,2,FALSE))</f>
        <v>Giorgio.Conti@allianz.it</v>
      </c>
      <c r="T93" s="243" t="s">
        <v>296</v>
      </c>
      <c r="U93" s="277" t="s">
        <v>180</v>
      </c>
      <c r="V93" s="202"/>
      <c r="W93" s="202"/>
      <c r="X93" s="244"/>
      <c r="Y93" s="244"/>
      <c r="Z93" s="157"/>
      <c r="AA93" s="278"/>
    </row>
    <row r="94" spans="1:27" ht="18.75" hidden="1" customHeight="1">
      <c r="A94" s="275" t="s">
        <v>329</v>
      </c>
      <c r="B94" s="196" t="s">
        <v>24</v>
      </c>
      <c r="C94" s="239" t="b">
        <v>0</v>
      </c>
      <c r="D94" s="182">
        <f>IF($C94&lt;&gt;TRUE,IF(ISNA(VLOOKUP($B94,'Patch Slot'!A$2:$E$39,3,FALSE)),"",VLOOKUP($B94,'Patch Slot'!A$2:$E$39,3,FALSE)),"excluded")</f>
        <v>45874.333333333299</v>
      </c>
      <c r="E94" s="182" t="str">
        <f>IF($C94&lt;&gt;TRUE,IF(ISNA(VLOOKUP($B94,'Patch Slot'!A$2:$E$39,4,FALSE)),"",VLOOKUP($B94,'Patch Slot'!A$2:$E$39,4,FALSE)),"excluded")</f>
        <v>08:00 – 14:00</v>
      </c>
      <c r="F94" s="198" t="s">
        <v>182</v>
      </c>
      <c r="G94" s="184" t="str">
        <f>IF(ISNA(VLOOKUP(Patchlist1[[#This Row],[Hostname]],CPU_socket!A:B,2,FALSE)),"",VLOOKUP(Patchlist1[[#This Row],[Hostname]],CPU_socket!A:B,2,FALSE))</f>
        <v/>
      </c>
      <c r="H94" s="184" t="str">
        <f>IF(ISNA(VLOOKUP(Patchlist1[[#This Row],[Hostname]],Vormetric!A:D,4,FALSE)),"",VLOOKUP(Patchlist1[[#This Row],[Hostname]],Vormetric!A:D,4,FALSE))</f>
        <v/>
      </c>
      <c r="I94" s="198" t="str">
        <f>IF(ISNA(VLOOKUP(Patchlist1[[#This Row],[Hostname]],'vm hardware'!A:C,3,FALSE)),"",VLOOKUP(Patchlist1[[#This Row],[Hostname]],'vm hardware'!A:C,3,FALSE))</f>
        <v/>
      </c>
      <c r="J94" s="276"/>
      <c r="K94" s="198" t="s">
        <v>172</v>
      </c>
      <c r="L94" s="198">
        <v>8.1</v>
      </c>
      <c r="M94" s="198" t="s">
        <v>245</v>
      </c>
      <c r="N94" s="198" t="s">
        <v>174</v>
      </c>
      <c r="O94" s="200" t="s">
        <v>175</v>
      </c>
      <c r="P94" s="277" t="s">
        <v>246</v>
      </c>
      <c r="Q94" s="202" t="s">
        <v>247</v>
      </c>
      <c r="R94" s="198" t="s">
        <v>248</v>
      </c>
      <c r="S94" s="242" t="str">
        <f>IF(ISNA(VLOOKUP(Patchlist1[[#This Row],[SERVER OWNER]],Contacts!I:J,2,FALSE)),"",VLOOKUP(Patchlist1[[#This Row],[SERVER OWNER]],Contacts!I:J,2,FALSE))</f>
        <v>Giorgio.Conti@allianz.it</v>
      </c>
      <c r="T94" s="243" t="s">
        <v>296</v>
      </c>
      <c r="U94" s="277" t="s">
        <v>180</v>
      </c>
      <c r="V94" s="202"/>
      <c r="W94" s="202"/>
      <c r="X94" s="244"/>
      <c r="Y94" s="244"/>
      <c r="Z94" s="157"/>
      <c r="AA94" s="278"/>
    </row>
    <row r="95" spans="1:27" ht="18.75" hidden="1" customHeight="1">
      <c r="A95" s="275" t="s">
        <v>330</v>
      </c>
      <c r="B95" s="196" t="s">
        <v>24</v>
      </c>
      <c r="C95" s="239" t="b">
        <v>0</v>
      </c>
      <c r="D95" s="182">
        <f>IF($C95&lt;&gt;TRUE,IF(ISNA(VLOOKUP($B95,'Patch Slot'!A$2:$E$39,3,FALSE)),"",VLOOKUP($B95,'Patch Slot'!A$2:$E$39,3,FALSE)),"excluded")</f>
        <v>45874.333333333299</v>
      </c>
      <c r="E95" s="182" t="str">
        <f>IF($C95&lt;&gt;TRUE,IF(ISNA(VLOOKUP($B95,'Patch Slot'!A$2:$E$39,4,FALSE)),"",VLOOKUP($B95,'Patch Slot'!A$2:$E$39,4,FALSE)),"excluded")</f>
        <v>08:00 – 14:00</v>
      </c>
      <c r="F95" s="198" t="s">
        <v>182</v>
      </c>
      <c r="G95" s="184" t="str">
        <f>IF(ISNA(VLOOKUP(Patchlist1[[#This Row],[Hostname]],CPU_socket!A:B,2,FALSE)),"",VLOOKUP(Patchlist1[[#This Row],[Hostname]],CPU_socket!A:B,2,FALSE))</f>
        <v/>
      </c>
      <c r="H95" s="184" t="str">
        <f>IF(ISNA(VLOOKUP(Patchlist1[[#This Row],[Hostname]],Vormetric!A:D,4,FALSE)),"",VLOOKUP(Patchlist1[[#This Row],[Hostname]],Vormetric!A:D,4,FALSE))</f>
        <v/>
      </c>
      <c r="I95" s="198" t="str">
        <f>IF(ISNA(VLOOKUP(Patchlist1[[#This Row],[Hostname]],'vm hardware'!A:C,3,FALSE)),"",VLOOKUP(Patchlist1[[#This Row],[Hostname]],'vm hardware'!A:C,3,FALSE))</f>
        <v/>
      </c>
      <c r="J95" s="276"/>
      <c r="K95" s="198" t="s">
        <v>172</v>
      </c>
      <c r="L95" s="198">
        <v>8.1</v>
      </c>
      <c r="M95" s="198" t="s">
        <v>245</v>
      </c>
      <c r="N95" s="198" t="s">
        <v>174</v>
      </c>
      <c r="O95" s="200" t="s">
        <v>175</v>
      </c>
      <c r="P95" s="277" t="s">
        <v>246</v>
      </c>
      <c r="Q95" s="202" t="s">
        <v>247</v>
      </c>
      <c r="R95" s="198" t="s">
        <v>248</v>
      </c>
      <c r="S95" s="242" t="str">
        <f>IF(ISNA(VLOOKUP(Patchlist1[[#This Row],[SERVER OWNER]],Contacts!I:J,2,FALSE)),"",VLOOKUP(Patchlist1[[#This Row],[SERVER OWNER]],Contacts!I:J,2,FALSE))</f>
        <v>Giorgio.Conti@allianz.it</v>
      </c>
      <c r="T95" s="243" t="s">
        <v>296</v>
      </c>
      <c r="U95" s="277" t="s">
        <v>180</v>
      </c>
      <c r="V95" s="202"/>
      <c r="W95" s="202"/>
      <c r="X95" s="244"/>
      <c r="Y95" s="244"/>
      <c r="Z95" s="157"/>
      <c r="AA95" s="278"/>
    </row>
    <row r="96" spans="1:27" ht="18.75" hidden="1" customHeight="1">
      <c r="A96" s="275" t="s">
        <v>331</v>
      </c>
      <c r="B96" s="196" t="s">
        <v>24</v>
      </c>
      <c r="C96" s="239" t="b">
        <v>0</v>
      </c>
      <c r="D96" s="182">
        <f>IF($C96&lt;&gt;TRUE,IF(ISNA(VLOOKUP($B96,'Patch Slot'!A$2:$E$39,3,FALSE)),"",VLOOKUP($B96,'Patch Slot'!A$2:$E$39,3,FALSE)),"excluded")</f>
        <v>45874.333333333299</v>
      </c>
      <c r="E96" s="182" t="str">
        <f>IF($C96&lt;&gt;TRUE,IF(ISNA(VLOOKUP($B96,'Patch Slot'!A$2:$E$39,4,FALSE)),"",VLOOKUP($B96,'Patch Slot'!A$2:$E$39,4,FALSE)),"excluded")</f>
        <v>08:00 – 14:00</v>
      </c>
      <c r="F96" s="198" t="s">
        <v>182</v>
      </c>
      <c r="G96" s="184" t="str">
        <f>IF(ISNA(VLOOKUP(Patchlist1[[#This Row],[Hostname]],CPU_socket!A:B,2,FALSE)),"",VLOOKUP(Patchlist1[[#This Row],[Hostname]],CPU_socket!A:B,2,FALSE))</f>
        <v/>
      </c>
      <c r="H96" s="184" t="str">
        <f>IF(ISNA(VLOOKUP(Patchlist1[[#This Row],[Hostname]],Vormetric!A:D,4,FALSE)),"",VLOOKUP(Patchlist1[[#This Row],[Hostname]],Vormetric!A:D,4,FALSE))</f>
        <v/>
      </c>
      <c r="I96" s="198" t="str">
        <f>IF(ISNA(VLOOKUP(Patchlist1[[#This Row],[Hostname]],'vm hardware'!A:C,3,FALSE)),"",VLOOKUP(Patchlist1[[#This Row],[Hostname]],'vm hardware'!A:C,3,FALSE))</f>
        <v/>
      </c>
      <c r="J96" s="276"/>
      <c r="K96" s="198" t="s">
        <v>172</v>
      </c>
      <c r="L96" s="198">
        <v>8.1</v>
      </c>
      <c r="M96" s="198" t="s">
        <v>245</v>
      </c>
      <c r="N96" s="198" t="s">
        <v>174</v>
      </c>
      <c r="O96" s="200" t="s">
        <v>175</v>
      </c>
      <c r="P96" s="277" t="s">
        <v>246</v>
      </c>
      <c r="Q96" s="202" t="s">
        <v>247</v>
      </c>
      <c r="R96" s="198" t="s">
        <v>248</v>
      </c>
      <c r="S96" s="242" t="str">
        <f>IF(ISNA(VLOOKUP(Patchlist1[[#This Row],[SERVER OWNER]],Contacts!I:J,2,FALSE)),"",VLOOKUP(Patchlist1[[#This Row],[SERVER OWNER]],Contacts!I:J,2,FALSE))</f>
        <v>Giorgio.Conti@allianz.it</v>
      </c>
      <c r="T96" s="243" t="s">
        <v>296</v>
      </c>
      <c r="U96" s="277" t="s">
        <v>180</v>
      </c>
      <c r="V96" s="202"/>
      <c r="W96" s="202"/>
      <c r="X96" s="244"/>
      <c r="Y96" s="244"/>
      <c r="Z96" s="157"/>
      <c r="AA96" s="278"/>
    </row>
    <row r="97" spans="1:27" ht="18.75" hidden="1" customHeight="1">
      <c r="A97" s="275" t="s">
        <v>332</v>
      </c>
      <c r="B97" s="196" t="s">
        <v>24</v>
      </c>
      <c r="C97" s="239" t="b">
        <v>0</v>
      </c>
      <c r="D97" s="182">
        <f>IF($C97&lt;&gt;TRUE,IF(ISNA(VLOOKUP($B97,'Patch Slot'!A$2:$E$39,3,FALSE)),"",VLOOKUP($B97,'Patch Slot'!A$2:$E$39,3,FALSE)),"excluded")</f>
        <v>45874.333333333299</v>
      </c>
      <c r="E97" s="182" t="str">
        <f>IF($C97&lt;&gt;TRUE,IF(ISNA(VLOOKUP($B97,'Patch Slot'!A$2:$E$39,4,FALSE)),"",VLOOKUP($B97,'Patch Slot'!A$2:$E$39,4,FALSE)),"excluded")</f>
        <v>08:00 – 14:00</v>
      </c>
      <c r="F97" s="198" t="s">
        <v>182</v>
      </c>
      <c r="G97" s="184" t="str">
        <f>IF(ISNA(VLOOKUP(Patchlist1[[#This Row],[Hostname]],CPU_socket!A:B,2,FALSE)),"",VLOOKUP(Patchlist1[[#This Row],[Hostname]],CPU_socket!A:B,2,FALSE))</f>
        <v/>
      </c>
      <c r="H97" s="184" t="str">
        <f>IF(ISNA(VLOOKUP(Patchlist1[[#This Row],[Hostname]],Vormetric!A:D,4,FALSE)),"",VLOOKUP(Patchlist1[[#This Row],[Hostname]],Vormetric!A:D,4,FALSE))</f>
        <v/>
      </c>
      <c r="I97" s="198" t="str">
        <f>IF(ISNA(VLOOKUP(Patchlist1[[#This Row],[Hostname]],'vm hardware'!A:C,3,FALSE)),"",VLOOKUP(Patchlist1[[#This Row],[Hostname]],'vm hardware'!A:C,3,FALSE))</f>
        <v/>
      </c>
      <c r="J97" s="276"/>
      <c r="K97" s="198" t="s">
        <v>172</v>
      </c>
      <c r="L97" s="198">
        <v>8.1</v>
      </c>
      <c r="M97" s="198" t="s">
        <v>245</v>
      </c>
      <c r="N97" s="198" t="s">
        <v>174</v>
      </c>
      <c r="O97" s="200" t="s">
        <v>175</v>
      </c>
      <c r="P97" s="277" t="s">
        <v>246</v>
      </c>
      <c r="Q97" s="202" t="s">
        <v>247</v>
      </c>
      <c r="R97" s="198" t="s">
        <v>248</v>
      </c>
      <c r="S97" s="242" t="str">
        <f>IF(ISNA(VLOOKUP(Patchlist1[[#This Row],[SERVER OWNER]],Contacts!I:J,2,FALSE)),"",VLOOKUP(Patchlist1[[#This Row],[SERVER OWNER]],Contacts!I:J,2,FALSE))</f>
        <v>Giorgio.Conti@allianz.it</v>
      </c>
      <c r="T97" s="243" t="s">
        <v>296</v>
      </c>
      <c r="U97" s="277" t="s">
        <v>180</v>
      </c>
      <c r="V97" s="202"/>
      <c r="W97" s="202"/>
      <c r="X97" s="244"/>
      <c r="Y97" s="244"/>
      <c r="Z97" s="157"/>
      <c r="AA97" s="278"/>
    </row>
    <row r="98" spans="1:27" ht="18.75" hidden="1" customHeight="1">
      <c r="A98" s="275" t="s">
        <v>333</v>
      </c>
      <c r="B98" s="196" t="s">
        <v>18</v>
      </c>
      <c r="C98" s="239" t="b">
        <v>0</v>
      </c>
      <c r="D98" s="182">
        <f>IF($C98&lt;&gt;TRUE,IF(ISNA(VLOOKUP($B98,'Patch Slot'!A$2:$E$39,3,FALSE)),"",VLOOKUP($B98,'Patch Slot'!A$2:$E$39,3,FALSE)),"excluded")</f>
        <v>45873.833333333299</v>
      </c>
      <c r="E98" s="182" t="str">
        <f>IF($C98&lt;&gt;TRUE,IF(ISNA(VLOOKUP($B98,'Patch Slot'!A$2:$E$39,4,FALSE)),"",VLOOKUP($B98,'Patch Slot'!A$2:$E$39,4,FALSE)),"excluded")</f>
        <v>20:00 – 24:00</v>
      </c>
      <c r="F98" s="198" t="s">
        <v>182</v>
      </c>
      <c r="G98" s="184" t="str">
        <f>IF(ISNA(VLOOKUP(Patchlist1[[#This Row],[Hostname]],CPU_socket!A:B,2,FALSE)),"",VLOOKUP(Patchlist1[[#This Row],[Hostname]],CPU_socket!A:B,2,FALSE))</f>
        <v/>
      </c>
      <c r="H98" s="184" t="str">
        <f>IF(ISNA(VLOOKUP(Patchlist1[[#This Row],[Hostname]],Vormetric!A:D,4,FALSE)),"",VLOOKUP(Patchlist1[[#This Row],[Hostname]],Vormetric!A:D,4,FALSE))</f>
        <v/>
      </c>
      <c r="I98" s="198" t="str">
        <f>IF(ISNA(VLOOKUP(Patchlist1[[#This Row],[Hostname]],'vm hardware'!A:C,3,FALSE)),"",VLOOKUP(Patchlist1[[#This Row],[Hostname]],'vm hardware'!A:C,3,FALSE))</f>
        <v/>
      </c>
      <c r="J98" s="276"/>
      <c r="K98" s="198" t="s">
        <v>172</v>
      </c>
      <c r="L98" s="198">
        <v>8.1</v>
      </c>
      <c r="M98" s="198" t="s">
        <v>245</v>
      </c>
      <c r="N98" s="198" t="s">
        <v>174</v>
      </c>
      <c r="O98" s="200" t="s">
        <v>175</v>
      </c>
      <c r="P98" s="277" t="s">
        <v>246</v>
      </c>
      <c r="Q98" s="202" t="s">
        <v>247</v>
      </c>
      <c r="R98" s="198" t="s">
        <v>248</v>
      </c>
      <c r="S98" s="242" t="str">
        <f>IF(ISNA(VLOOKUP(Patchlist1[[#This Row],[SERVER OWNER]],Contacts!I:J,2,FALSE)),"",VLOOKUP(Patchlist1[[#This Row],[SERVER OWNER]],Contacts!I:J,2,FALSE))</f>
        <v>Giorgio.Conti@allianz.it</v>
      </c>
      <c r="T98" s="243" t="s">
        <v>296</v>
      </c>
      <c r="U98" s="277" t="s">
        <v>180</v>
      </c>
      <c r="V98" s="202"/>
      <c r="W98" s="202"/>
      <c r="X98" s="244"/>
      <c r="Y98" s="244"/>
      <c r="Z98" s="157"/>
      <c r="AA98" s="278"/>
    </row>
    <row r="99" spans="1:27" ht="18.75" hidden="1" customHeight="1">
      <c r="A99" s="275" t="s">
        <v>334</v>
      </c>
      <c r="B99" s="196" t="s">
        <v>18</v>
      </c>
      <c r="C99" s="239" t="b">
        <v>0</v>
      </c>
      <c r="D99" s="182">
        <f>IF($C99&lt;&gt;TRUE,IF(ISNA(VLOOKUP($B99,'Patch Slot'!A$2:$E$39,3,FALSE)),"",VLOOKUP($B99,'Patch Slot'!A$2:$E$39,3,FALSE)),"excluded")</f>
        <v>45873.833333333299</v>
      </c>
      <c r="E99" s="182" t="str">
        <f>IF($C99&lt;&gt;TRUE,IF(ISNA(VLOOKUP($B99,'Patch Slot'!A$2:$E$39,4,FALSE)),"",VLOOKUP($B99,'Patch Slot'!A$2:$E$39,4,FALSE)),"excluded")</f>
        <v>20:00 – 24:00</v>
      </c>
      <c r="F99" s="198" t="s">
        <v>182</v>
      </c>
      <c r="G99" s="184" t="str">
        <f>IF(ISNA(VLOOKUP(Patchlist1[[#This Row],[Hostname]],CPU_socket!A:B,2,FALSE)),"",VLOOKUP(Patchlist1[[#This Row],[Hostname]],CPU_socket!A:B,2,FALSE))</f>
        <v/>
      </c>
      <c r="H99" s="184" t="str">
        <f>IF(ISNA(VLOOKUP(Patchlist1[[#This Row],[Hostname]],Vormetric!A:D,4,FALSE)),"",VLOOKUP(Patchlist1[[#This Row],[Hostname]],Vormetric!A:D,4,FALSE))</f>
        <v/>
      </c>
      <c r="I99" s="198" t="str">
        <f>IF(ISNA(VLOOKUP(Patchlist1[[#This Row],[Hostname]],'vm hardware'!A:C,3,FALSE)),"",VLOOKUP(Patchlist1[[#This Row],[Hostname]],'vm hardware'!A:C,3,FALSE))</f>
        <v/>
      </c>
      <c r="J99" s="276"/>
      <c r="K99" s="198" t="s">
        <v>172</v>
      </c>
      <c r="L99" s="198">
        <v>8.1</v>
      </c>
      <c r="M99" s="198" t="s">
        <v>245</v>
      </c>
      <c r="N99" s="198" t="s">
        <v>174</v>
      </c>
      <c r="O99" s="200" t="s">
        <v>175</v>
      </c>
      <c r="P99" s="277" t="s">
        <v>246</v>
      </c>
      <c r="Q99" s="202" t="s">
        <v>247</v>
      </c>
      <c r="R99" s="198" t="s">
        <v>248</v>
      </c>
      <c r="S99" s="242" t="str">
        <f>IF(ISNA(VLOOKUP(Patchlist1[[#This Row],[SERVER OWNER]],Contacts!I:J,2,FALSE)),"",VLOOKUP(Patchlist1[[#This Row],[SERVER OWNER]],Contacts!I:J,2,FALSE))</f>
        <v>Giorgio.Conti@allianz.it</v>
      </c>
      <c r="T99" s="243" t="s">
        <v>296</v>
      </c>
      <c r="U99" s="277" t="s">
        <v>180</v>
      </c>
      <c r="V99" s="202"/>
      <c r="W99" s="202"/>
      <c r="X99" s="244"/>
      <c r="Y99" s="244"/>
      <c r="Z99" s="157"/>
      <c r="AA99" s="278"/>
    </row>
    <row r="100" spans="1:27" ht="18.75" hidden="1" customHeight="1">
      <c r="A100" s="275" t="s">
        <v>335</v>
      </c>
      <c r="B100" s="196" t="s">
        <v>18</v>
      </c>
      <c r="C100" s="239" t="b">
        <v>0</v>
      </c>
      <c r="D100" s="182">
        <f>IF($C100&lt;&gt;TRUE,IF(ISNA(VLOOKUP($B100,'Patch Slot'!A$2:$E$39,3,FALSE)),"",VLOOKUP($B100,'Patch Slot'!A$2:$E$39,3,FALSE)),"excluded")</f>
        <v>45873.833333333299</v>
      </c>
      <c r="E100" s="182" t="str">
        <f>IF($C100&lt;&gt;TRUE,IF(ISNA(VLOOKUP($B100,'Patch Slot'!A$2:$E$39,4,FALSE)),"",VLOOKUP($B100,'Patch Slot'!A$2:$E$39,4,FALSE)),"excluded")</f>
        <v>20:00 – 24:00</v>
      </c>
      <c r="F100" s="198" t="s">
        <v>182</v>
      </c>
      <c r="G100" s="184" t="str">
        <f>IF(ISNA(VLOOKUP(Patchlist1[[#This Row],[Hostname]],CPU_socket!A:B,2,FALSE)),"",VLOOKUP(Patchlist1[[#This Row],[Hostname]],CPU_socket!A:B,2,FALSE))</f>
        <v/>
      </c>
      <c r="H100" s="184" t="str">
        <f>IF(ISNA(VLOOKUP(Patchlist1[[#This Row],[Hostname]],Vormetric!A:D,4,FALSE)),"",VLOOKUP(Patchlist1[[#This Row],[Hostname]],Vormetric!A:D,4,FALSE))</f>
        <v/>
      </c>
      <c r="I100" s="198" t="str">
        <f>IF(ISNA(VLOOKUP(Patchlist1[[#This Row],[Hostname]],'vm hardware'!A:C,3,FALSE)),"",VLOOKUP(Patchlist1[[#This Row],[Hostname]],'vm hardware'!A:C,3,FALSE))</f>
        <v/>
      </c>
      <c r="J100" s="276"/>
      <c r="K100" s="198" t="s">
        <v>172</v>
      </c>
      <c r="L100" s="198">
        <v>8.1</v>
      </c>
      <c r="M100" s="198" t="s">
        <v>245</v>
      </c>
      <c r="N100" s="198" t="s">
        <v>174</v>
      </c>
      <c r="O100" s="200" t="s">
        <v>175</v>
      </c>
      <c r="P100" s="277" t="s">
        <v>246</v>
      </c>
      <c r="Q100" s="202" t="s">
        <v>247</v>
      </c>
      <c r="R100" s="198" t="s">
        <v>248</v>
      </c>
      <c r="S100" s="242" t="str">
        <f>IF(ISNA(VLOOKUP(Patchlist1[[#This Row],[SERVER OWNER]],Contacts!I:J,2,FALSE)),"",VLOOKUP(Patchlist1[[#This Row],[SERVER OWNER]],Contacts!I:J,2,FALSE))</f>
        <v>Giorgio.Conti@allianz.it</v>
      </c>
      <c r="T100" s="243" t="s">
        <v>296</v>
      </c>
      <c r="U100" s="277" t="s">
        <v>180</v>
      </c>
      <c r="V100" s="202"/>
      <c r="W100" s="202"/>
      <c r="X100" s="244"/>
      <c r="Y100" s="244"/>
      <c r="Z100" s="157"/>
      <c r="AA100" s="278"/>
    </row>
    <row r="101" spans="1:27" ht="18.75" hidden="1" customHeight="1">
      <c r="A101" s="275" t="s">
        <v>336</v>
      </c>
      <c r="B101" s="196" t="s">
        <v>18</v>
      </c>
      <c r="C101" s="239" t="b">
        <v>0</v>
      </c>
      <c r="D101" s="182">
        <f>IF($C101&lt;&gt;TRUE,IF(ISNA(VLOOKUP($B101,'Patch Slot'!A$2:$E$39,3,FALSE)),"",VLOOKUP($B101,'Patch Slot'!A$2:$E$39,3,FALSE)),"excluded")</f>
        <v>45873.833333333299</v>
      </c>
      <c r="E101" s="182" t="str">
        <f>IF($C101&lt;&gt;TRUE,IF(ISNA(VLOOKUP($B101,'Patch Slot'!A$2:$E$39,4,FALSE)),"",VLOOKUP($B101,'Patch Slot'!A$2:$E$39,4,FALSE)),"excluded")</f>
        <v>20:00 – 24:00</v>
      </c>
      <c r="F101" s="198" t="s">
        <v>182</v>
      </c>
      <c r="G101" s="184" t="str">
        <f>IF(ISNA(VLOOKUP(Patchlist1[[#This Row],[Hostname]],CPU_socket!A:B,2,FALSE)),"",VLOOKUP(Patchlist1[[#This Row],[Hostname]],CPU_socket!A:B,2,FALSE))</f>
        <v/>
      </c>
      <c r="H101" s="184" t="str">
        <f>IF(ISNA(VLOOKUP(Patchlist1[[#This Row],[Hostname]],Vormetric!A:D,4,FALSE)),"",VLOOKUP(Patchlist1[[#This Row],[Hostname]],Vormetric!A:D,4,FALSE))</f>
        <v/>
      </c>
      <c r="I101" s="198" t="str">
        <f>IF(ISNA(VLOOKUP(Patchlist1[[#This Row],[Hostname]],'vm hardware'!A:C,3,FALSE)),"",VLOOKUP(Patchlist1[[#This Row],[Hostname]],'vm hardware'!A:C,3,FALSE))</f>
        <v/>
      </c>
      <c r="J101" s="276"/>
      <c r="K101" s="198" t="s">
        <v>172</v>
      </c>
      <c r="L101" s="198">
        <v>8.1</v>
      </c>
      <c r="M101" s="198" t="s">
        <v>245</v>
      </c>
      <c r="N101" s="198" t="s">
        <v>174</v>
      </c>
      <c r="O101" s="200" t="s">
        <v>175</v>
      </c>
      <c r="P101" s="277" t="s">
        <v>246</v>
      </c>
      <c r="Q101" s="202" t="s">
        <v>247</v>
      </c>
      <c r="R101" s="198" t="s">
        <v>248</v>
      </c>
      <c r="S101" s="242" t="str">
        <f>IF(ISNA(VLOOKUP(Patchlist1[[#This Row],[SERVER OWNER]],Contacts!I:J,2,FALSE)),"",VLOOKUP(Patchlist1[[#This Row],[SERVER OWNER]],Contacts!I:J,2,FALSE))</f>
        <v>Giorgio.Conti@allianz.it</v>
      </c>
      <c r="T101" s="243" t="s">
        <v>296</v>
      </c>
      <c r="U101" s="277" t="s">
        <v>180</v>
      </c>
      <c r="V101" s="202"/>
      <c r="W101" s="202"/>
      <c r="X101" s="244"/>
      <c r="Y101" s="244"/>
      <c r="Z101" s="157"/>
      <c r="AA101" s="278"/>
    </row>
    <row r="102" spans="1:27" ht="18.75" hidden="1" customHeight="1">
      <c r="A102" s="275" t="s">
        <v>337</v>
      </c>
      <c r="B102" s="196" t="s">
        <v>18</v>
      </c>
      <c r="C102" s="239" t="b">
        <v>0</v>
      </c>
      <c r="D102" s="182">
        <f>IF($C102&lt;&gt;TRUE,IF(ISNA(VLOOKUP($B102,'Patch Slot'!A$2:$E$39,3,FALSE)),"",VLOOKUP($B102,'Patch Slot'!A$2:$E$39,3,FALSE)),"excluded")</f>
        <v>45873.833333333299</v>
      </c>
      <c r="E102" s="182" t="str">
        <f>IF($C102&lt;&gt;TRUE,IF(ISNA(VLOOKUP($B102,'Patch Slot'!A$2:$E$39,4,FALSE)),"",VLOOKUP($B102,'Patch Slot'!A$2:$E$39,4,FALSE)),"excluded")</f>
        <v>20:00 – 24:00</v>
      </c>
      <c r="F102" s="198" t="s">
        <v>182</v>
      </c>
      <c r="G102" s="184" t="str">
        <f>IF(ISNA(VLOOKUP(Patchlist1[[#This Row],[Hostname]],CPU_socket!A:B,2,FALSE)),"",VLOOKUP(Patchlist1[[#This Row],[Hostname]],CPU_socket!A:B,2,FALSE))</f>
        <v/>
      </c>
      <c r="H102" s="184" t="str">
        <f>IF(ISNA(VLOOKUP(Patchlist1[[#This Row],[Hostname]],Vormetric!A:D,4,FALSE)),"",VLOOKUP(Patchlist1[[#This Row],[Hostname]],Vormetric!A:D,4,FALSE))</f>
        <v/>
      </c>
      <c r="I102" s="198" t="str">
        <f>IF(ISNA(VLOOKUP(Patchlist1[[#This Row],[Hostname]],'vm hardware'!A:C,3,FALSE)),"",VLOOKUP(Patchlist1[[#This Row],[Hostname]],'vm hardware'!A:C,3,FALSE))</f>
        <v/>
      </c>
      <c r="J102" s="276"/>
      <c r="K102" s="198" t="s">
        <v>172</v>
      </c>
      <c r="L102" s="198">
        <v>8.1</v>
      </c>
      <c r="M102" s="198" t="s">
        <v>245</v>
      </c>
      <c r="N102" s="198" t="s">
        <v>174</v>
      </c>
      <c r="O102" s="200" t="s">
        <v>175</v>
      </c>
      <c r="P102" s="277" t="s">
        <v>246</v>
      </c>
      <c r="Q102" s="202" t="s">
        <v>247</v>
      </c>
      <c r="R102" s="198" t="s">
        <v>248</v>
      </c>
      <c r="S102" s="242" t="str">
        <f>IF(ISNA(VLOOKUP(Patchlist1[[#This Row],[SERVER OWNER]],Contacts!I:J,2,FALSE)),"",VLOOKUP(Patchlist1[[#This Row],[SERVER OWNER]],Contacts!I:J,2,FALSE))</f>
        <v>Giorgio.Conti@allianz.it</v>
      </c>
      <c r="T102" s="243" t="s">
        <v>296</v>
      </c>
      <c r="U102" s="277" t="s">
        <v>180</v>
      </c>
      <c r="V102" s="202"/>
      <c r="W102" s="202"/>
      <c r="X102" s="244"/>
      <c r="Y102" s="244"/>
      <c r="Z102" s="157"/>
      <c r="AA102" s="278"/>
    </row>
    <row r="103" spans="1:27" ht="18.75" hidden="1" customHeight="1">
      <c r="A103" s="275" t="s">
        <v>338</v>
      </c>
      <c r="B103" s="196" t="s">
        <v>18</v>
      </c>
      <c r="C103" s="239" t="b">
        <v>0</v>
      </c>
      <c r="D103" s="182">
        <f>IF($C103&lt;&gt;TRUE,IF(ISNA(VLOOKUP($B103,'Patch Slot'!A$2:$E$39,3,FALSE)),"",VLOOKUP($B103,'Patch Slot'!A$2:$E$39,3,FALSE)),"excluded")</f>
        <v>45873.833333333299</v>
      </c>
      <c r="E103" s="182" t="str">
        <f>IF($C103&lt;&gt;TRUE,IF(ISNA(VLOOKUP($B103,'Patch Slot'!A$2:$E$39,4,FALSE)),"",VLOOKUP($B103,'Patch Slot'!A$2:$E$39,4,FALSE)),"excluded")</f>
        <v>20:00 – 24:00</v>
      </c>
      <c r="F103" s="198" t="s">
        <v>182</v>
      </c>
      <c r="G103" s="184" t="str">
        <f>IF(ISNA(VLOOKUP(Patchlist1[[#This Row],[Hostname]],CPU_socket!A:B,2,FALSE)),"",VLOOKUP(Patchlist1[[#This Row],[Hostname]],CPU_socket!A:B,2,FALSE))</f>
        <v/>
      </c>
      <c r="H103" s="184" t="str">
        <f>IF(ISNA(VLOOKUP(Patchlist1[[#This Row],[Hostname]],Vormetric!A:D,4,FALSE)),"",VLOOKUP(Patchlist1[[#This Row],[Hostname]],Vormetric!A:D,4,FALSE))</f>
        <v/>
      </c>
      <c r="I103" s="198" t="str">
        <f>IF(ISNA(VLOOKUP(Patchlist1[[#This Row],[Hostname]],'vm hardware'!A:C,3,FALSE)),"",VLOOKUP(Patchlist1[[#This Row],[Hostname]],'vm hardware'!A:C,3,FALSE))</f>
        <v/>
      </c>
      <c r="J103" s="276"/>
      <c r="K103" s="198" t="s">
        <v>172</v>
      </c>
      <c r="L103" s="198">
        <v>8.1</v>
      </c>
      <c r="M103" s="198" t="s">
        <v>245</v>
      </c>
      <c r="N103" s="198" t="s">
        <v>174</v>
      </c>
      <c r="O103" s="200" t="s">
        <v>175</v>
      </c>
      <c r="P103" s="277" t="s">
        <v>246</v>
      </c>
      <c r="Q103" s="202" t="s">
        <v>247</v>
      </c>
      <c r="R103" s="198" t="s">
        <v>248</v>
      </c>
      <c r="S103" s="242" t="str">
        <f>IF(ISNA(VLOOKUP(Patchlist1[[#This Row],[SERVER OWNER]],Contacts!I:J,2,FALSE)),"",VLOOKUP(Patchlist1[[#This Row],[SERVER OWNER]],Contacts!I:J,2,FALSE))</f>
        <v>Giorgio.Conti@allianz.it</v>
      </c>
      <c r="T103" s="243" t="s">
        <v>296</v>
      </c>
      <c r="U103" s="277" t="s">
        <v>180</v>
      </c>
      <c r="V103" s="202"/>
      <c r="W103" s="202"/>
      <c r="X103" s="244"/>
      <c r="Y103" s="244"/>
      <c r="Z103" s="157"/>
      <c r="AA103" s="278"/>
    </row>
    <row r="104" spans="1:27" ht="18.75" hidden="1" customHeight="1">
      <c r="A104" s="275" t="s">
        <v>339</v>
      </c>
      <c r="B104" s="196" t="s">
        <v>18</v>
      </c>
      <c r="C104" s="239" t="b">
        <v>0</v>
      </c>
      <c r="D104" s="182">
        <f>IF($C104&lt;&gt;TRUE,IF(ISNA(VLOOKUP($B104,'Patch Slot'!A$2:$E$39,3,FALSE)),"",VLOOKUP($B104,'Patch Slot'!A$2:$E$39,3,FALSE)),"excluded")</f>
        <v>45873.833333333299</v>
      </c>
      <c r="E104" s="182" t="str">
        <f>IF($C104&lt;&gt;TRUE,IF(ISNA(VLOOKUP($B104,'Patch Slot'!A$2:$E$39,4,FALSE)),"",VLOOKUP($B104,'Patch Slot'!A$2:$E$39,4,FALSE)),"excluded")</f>
        <v>20:00 – 24:00</v>
      </c>
      <c r="F104" s="198" t="s">
        <v>182</v>
      </c>
      <c r="G104" s="184" t="str">
        <f>IF(ISNA(VLOOKUP(Patchlist1[[#This Row],[Hostname]],CPU_socket!A:B,2,FALSE)),"",VLOOKUP(Patchlist1[[#This Row],[Hostname]],CPU_socket!A:B,2,FALSE))</f>
        <v/>
      </c>
      <c r="H104" s="184" t="str">
        <f>IF(ISNA(VLOOKUP(Patchlist1[[#This Row],[Hostname]],Vormetric!A:D,4,FALSE)),"",VLOOKUP(Patchlist1[[#This Row],[Hostname]],Vormetric!A:D,4,FALSE))</f>
        <v/>
      </c>
      <c r="I104" s="198" t="str">
        <f>IF(ISNA(VLOOKUP(Patchlist1[[#This Row],[Hostname]],'vm hardware'!A:C,3,FALSE)),"",VLOOKUP(Patchlist1[[#This Row],[Hostname]],'vm hardware'!A:C,3,FALSE))</f>
        <v/>
      </c>
      <c r="J104" s="276"/>
      <c r="K104" s="198" t="s">
        <v>172</v>
      </c>
      <c r="L104" s="198">
        <v>8.1</v>
      </c>
      <c r="M104" s="198" t="s">
        <v>245</v>
      </c>
      <c r="N104" s="198" t="s">
        <v>174</v>
      </c>
      <c r="O104" s="200" t="s">
        <v>175</v>
      </c>
      <c r="P104" s="277" t="s">
        <v>246</v>
      </c>
      <c r="Q104" s="202" t="s">
        <v>247</v>
      </c>
      <c r="R104" s="198" t="s">
        <v>248</v>
      </c>
      <c r="S104" s="242" t="str">
        <f>IF(ISNA(VLOOKUP(Patchlist1[[#This Row],[SERVER OWNER]],Contacts!I:J,2,FALSE)),"",VLOOKUP(Patchlist1[[#This Row],[SERVER OWNER]],Contacts!I:J,2,FALSE))</f>
        <v>Giorgio.Conti@allianz.it</v>
      </c>
      <c r="T104" s="243" t="s">
        <v>296</v>
      </c>
      <c r="U104" s="277" t="s">
        <v>180</v>
      </c>
      <c r="V104" s="202"/>
      <c r="W104" s="202"/>
      <c r="X104" s="244"/>
      <c r="Y104" s="244"/>
      <c r="Z104" s="157"/>
      <c r="AA104" s="278"/>
    </row>
    <row r="105" spans="1:27" ht="18.75" hidden="1" customHeight="1">
      <c r="A105" s="275" t="s">
        <v>340</v>
      </c>
      <c r="B105" s="196" t="s">
        <v>18</v>
      </c>
      <c r="C105" s="239" t="b">
        <v>0</v>
      </c>
      <c r="D105" s="182">
        <f>IF($C105&lt;&gt;TRUE,IF(ISNA(VLOOKUP($B105,'Patch Slot'!A$2:$E$39,3,FALSE)),"",VLOOKUP($B105,'Patch Slot'!A$2:$E$39,3,FALSE)),"excluded")</f>
        <v>45873.833333333299</v>
      </c>
      <c r="E105" s="182" t="str">
        <f>IF($C105&lt;&gt;TRUE,IF(ISNA(VLOOKUP($B105,'Patch Slot'!A$2:$E$39,4,FALSE)),"",VLOOKUP($B105,'Patch Slot'!A$2:$E$39,4,FALSE)),"excluded")</f>
        <v>20:00 – 24:00</v>
      </c>
      <c r="F105" s="198" t="s">
        <v>182</v>
      </c>
      <c r="G105" s="184" t="str">
        <f>IF(ISNA(VLOOKUP(Patchlist1[[#This Row],[Hostname]],CPU_socket!A:B,2,FALSE)),"",VLOOKUP(Patchlist1[[#This Row],[Hostname]],CPU_socket!A:B,2,FALSE))</f>
        <v/>
      </c>
      <c r="H105" s="184" t="str">
        <f>IF(ISNA(VLOOKUP(Patchlist1[[#This Row],[Hostname]],Vormetric!A:D,4,FALSE)),"",VLOOKUP(Patchlist1[[#This Row],[Hostname]],Vormetric!A:D,4,FALSE))</f>
        <v/>
      </c>
      <c r="I105" s="198" t="str">
        <f>IF(ISNA(VLOOKUP(Patchlist1[[#This Row],[Hostname]],'vm hardware'!A:C,3,FALSE)),"",VLOOKUP(Patchlist1[[#This Row],[Hostname]],'vm hardware'!A:C,3,FALSE))</f>
        <v/>
      </c>
      <c r="J105" s="276"/>
      <c r="K105" s="198" t="s">
        <v>172</v>
      </c>
      <c r="L105" s="198">
        <v>8.1</v>
      </c>
      <c r="M105" s="198" t="s">
        <v>245</v>
      </c>
      <c r="N105" s="198" t="s">
        <v>174</v>
      </c>
      <c r="O105" s="200" t="s">
        <v>175</v>
      </c>
      <c r="P105" s="277" t="s">
        <v>246</v>
      </c>
      <c r="Q105" s="202" t="s">
        <v>247</v>
      </c>
      <c r="R105" s="198" t="s">
        <v>248</v>
      </c>
      <c r="S105" s="242" t="str">
        <f>IF(ISNA(VLOOKUP(Patchlist1[[#This Row],[SERVER OWNER]],Contacts!I:J,2,FALSE)),"",VLOOKUP(Patchlist1[[#This Row],[SERVER OWNER]],Contacts!I:J,2,FALSE))</f>
        <v>Giorgio.Conti@allianz.it</v>
      </c>
      <c r="T105" s="243" t="s">
        <v>296</v>
      </c>
      <c r="U105" s="277" t="s">
        <v>180</v>
      </c>
      <c r="V105" s="202"/>
      <c r="W105" s="202"/>
      <c r="X105" s="244"/>
      <c r="Y105" s="244"/>
      <c r="Z105" s="157"/>
      <c r="AA105" s="278"/>
    </row>
    <row r="106" spans="1:27" ht="18.75" hidden="1" customHeight="1">
      <c r="A106" s="275" t="s">
        <v>341</v>
      </c>
      <c r="B106" s="196" t="s">
        <v>18</v>
      </c>
      <c r="C106" s="239" t="b">
        <v>0</v>
      </c>
      <c r="D106" s="182">
        <f>IF($C106&lt;&gt;TRUE,IF(ISNA(VLOOKUP($B106,'Patch Slot'!A$2:$E$39,3,FALSE)),"",VLOOKUP($B106,'Patch Slot'!A$2:$E$39,3,FALSE)),"excluded")</f>
        <v>45873.833333333299</v>
      </c>
      <c r="E106" s="182" t="str">
        <f>IF($C106&lt;&gt;TRUE,IF(ISNA(VLOOKUP($B106,'Patch Slot'!A$2:$E$39,4,FALSE)),"",VLOOKUP($B106,'Patch Slot'!A$2:$E$39,4,FALSE)),"excluded")</f>
        <v>20:00 – 24:00</v>
      </c>
      <c r="F106" s="198" t="s">
        <v>182</v>
      </c>
      <c r="G106" s="184" t="str">
        <f>IF(ISNA(VLOOKUP(Patchlist1[[#This Row],[Hostname]],CPU_socket!A:B,2,FALSE)),"",VLOOKUP(Patchlist1[[#This Row],[Hostname]],CPU_socket!A:B,2,FALSE))</f>
        <v/>
      </c>
      <c r="H106" s="184" t="str">
        <f>IF(ISNA(VLOOKUP(Patchlist1[[#This Row],[Hostname]],Vormetric!A:D,4,FALSE)),"",VLOOKUP(Patchlist1[[#This Row],[Hostname]],Vormetric!A:D,4,FALSE))</f>
        <v/>
      </c>
      <c r="I106" s="198" t="str">
        <f>IF(ISNA(VLOOKUP(Patchlist1[[#This Row],[Hostname]],'vm hardware'!A:C,3,FALSE)),"",VLOOKUP(Patchlist1[[#This Row],[Hostname]],'vm hardware'!A:C,3,FALSE))</f>
        <v/>
      </c>
      <c r="J106" s="276"/>
      <c r="K106" s="198" t="s">
        <v>172</v>
      </c>
      <c r="L106" s="198">
        <v>8.1</v>
      </c>
      <c r="M106" s="198" t="s">
        <v>245</v>
      </c>
      <c r="N106" s="198" t="s">
        <v>174</v>
      </c>
      <c r="O106" s="200" t="s">
        <v>175</v>
      </c>
      <c r="P106" s="277" t="s">
        <v>246</v>
      </c>
      <c r="Q106" s="202" t="s">
        <v>247</v>
      </c>
      <c r="R106" s="198" t="s">
        <v>248</v>
      </c>
      <c r="S106" s="242" t="str">
        <f>IF(ISNA(VLOOKUP(Patchlist1[[#This Row],[SERVER OWNER]],Contacts!I:J,2,FALSE)),"",VLOOKUP(Patchlist1[[#This Row],[SERVER OWNER]],Contacts!I:J,2,FALSE))</f>
        <v>Giorgio.Conti@allianz.it</v>
      </c>
      <c r="T106" s="243" t="s">
        <v>296</v>
      </c>
      <c r="U106" s="277" t="s">
        <v>180</v>
      </c>
      <c r="V106" s="202"/>
      <c r="W106" s="202"/>
      <c r="X106" s="244"/>
      <c r="Y106" s="244"/>
      <c r="Z106" s="157"/>
      <c r="AA106" s="278"/>
    </row>
    <row r="107" spans="1:27" ht="18.75" hidden="1" customHeight="1">
      <c r="A107" s="275" t="s">
        <v>342</v>
      </c>
      <c r="B107" s="196" t="s">
        <v>18</v>
      </c>
      <c r="C107" s="239" t="b">
        <v>0</v>
      </c>
      <c r="D107" s="182">
        <f>IF($C107&lt;&gt;TRUE,IF(ISNA(VLOOKUP($B107,'Patch Slot'!A$2:$E$39,3,FALSE)),"",VLOOKUP($B107,'Patch Slot'!A$2:$E$39,3,FALSE)),"excluded")</f>
        <v>45873.833333333299</v>
      </c>
      <c r="E107" s="182" t="str">
        <f>IF($C107&lt;&gt;TRUE,IF(ISNA(VLOOKUP($B107,'Patch Slot'!A$2:$E$39,4,FALSE)),"",VLOOKUP($B107,'Patch Slot'!A$2:$E$39,4,FALSE)),"excluded")</f>
        <v>20:00 – 24:00</v>
      </c>
      <c r="F107" s="198" t="s">
        <v>182</v>
      </c>
      <c r="G107" s="184" t="str">
        <f>IF(ISNA(VLOOKUP(Patchlist1[[#This Row],[Hostname]],CPU_socket!A:B,2,FALSE)),"",VLOOKUP(Patchlist1[[#This Row],[Hostname]],CPU_socket!A:B,2,FALSE))</f>
        <v/>
      </c>
      <c r="H107" s="184" t="str">
        <f>IF(ISNA(VLOOKUP(Patchlist1[[#This Row],[Hostname]],Vormetric!A:D,4,FALSE)),"",VLOOKUP(Patchlist1[[#This Row],[Hostname]],Vormetric!A:D,4,FALSE))</f>
        <v/>
      </c>
      <c r="I107" s="198" t="str">
        <f>IF(ISNA(VLOOKUP(Patchlist1[[#This Row],[Hostname]],'vm hardware'!A:C,3,FALSE)),"",VLOOKUP(Patchlist1[[#This Row],[Hostname]],'vm hardware'!A:C,3,FALSE))</f>
        <v/>
      </c>
      <c r="J107" s="276"/>
      <c r="K107" s="198" t="s">
        <v>172</v>
      </c>
      <c r="L107" s="198">
        <v>8.1</v>
      </c>
      <c r="M107" s="198" t="s">
        <v>245</v>
      </c>
      <c r="N107" s="198" t="s">
        <v>174</v>
      </c>
      <c r="O107" s="200" t="s">
        <v>175</v>
      </c>
      <c r="P107" s="277" t="s">
        <v>246</v>
      </c>
      <c r="Q107" s="202" t="s">
        <v>247</v>
      </c>
      <c r="R107" s="198" t="s">
        <v>248</v>
      </c>
      <c r="S107" s="242" t="str">
        <f>IF(ISNA(VLOOKUP(Patchlist1[[#This Row],[SERVER OWNER]],Contacts!I:J,2,FALSE)),"",VLOOKUP(Patchlist1[[#This Row],[SERVER OWNER]],Contacts!I:J,2,FALSE))</f>
        <v>Giorgio.Conti@allianz.it</v>
      </c>
      <c r="T107" s="243" t="s">
        <v>296</v>
      </c>
      <c r="U107" s="277" t="s">
        <v>180</v>
      </c>
      <c r="V107" s="202"/>
      <c r="W107" s="202"/>
      <c r="X107" s="244"/>
      <c r="Y107" s="244"/>
      <c r="Z107" s="157"/>
      <c r="AA107" s="278"/>
    </row>
    <row r="108" spans="1:27" ht="18.75" hidden="1" customHeight="1">
      <c r="A108" s="275" t="s">
        <v>343</v>
      </c>
      <c r="B108" s="196" t="s">
        <v>18</v>
      </c>
      <c r="C108" s="239" t="b">
        <v>0</v>
      </c>
      <c r="D108" s="182">
        <f>IF($C108&lt;&gt;TRUE,IF(ISNA(VLOOKUP($B108,'Patch Slot'!A$2:$E$39,3,FALSE)),"",VLOOKUP($B108,'Patch Slot'!A$2:$E$39,3,FALSE)),"excluded")</f>
        <v>45873.833333333299</v>
      </c>
      <c r="E108" s="182" t="str">
        <f>IF($C108&lt;&gt;TRUE,IF(ISNA(VLOOKUP($B108,'Patch Slot'!A$2:$E$39,4,FALSE)),"",VLOOKUP($B108,'Patch Slot'!A$2:$E$39,4,FALSE)),"excluded")</f>
        <v>20:00 – 24:00</v>
      </c>
      <c r="F108" s="198" t="s">
        <v>182</v>
      </c>
      <c r="G108" s="184" t="str">
        <f>IF(ISNA(VLOOKUP(Patchlist1[[#This Row],[Hostname]],CPU_socket!A:B,2,FALSE)),"",VLOOKUP(Patchlist1[[#This Row],[Hostname]],CPU_socket!A:B,2,FALSE))</f>
        <v/>
      </c>
      <c r="H108" s="184" t="str">
        <f>IF(ISNA(VLOOKUP(Patchlist1[[#This Row],[Hostname]],Vormetric!A:D,4,FALSE)),"",VLOOKUP(Patchlist1[[#This Row],[Hostname]],Vormetric!A:D,4,FALSE))</f>
        <v/>
      </c>
      <c r="I108" s="198" t="str">
        <f>IF(ISNA(VLOOKUP(Patchlist1[[#This Row],[Hostname]],'vm hardware'!A:C,3,FALSE)),"",VLOOKUP(Patchlist1[[#This Row],[Hostname]],'vm hardware'!A:C,3,FALSE))</f>
        <v/>
      </c>
      <c r="J108" s="276"/>
      <c r="K108" s="198" t="s">
        <v>172</v>
      </c>
      <c r="L108" s="198">
        <v>8.1</v>
      </c>
      <c r="M108" s="198" t="s">
        <v>245</v>
      </c>
      <c r="N108" s="198" t="s">
        <v>174</v>
      </c>
      <c r="O108" s="200" t="s">
        <v>175</v>
      </c>
      <c r="P108" s="277" t="s">
        <v>246</v>
      </c>
      <c r="Q108" s="202" t="s">
        <v>247</v>
      </c>
      <c r="R108" s="198" t="s">
        <v>248</v>
      </c>
      <c r="S108" s="242" t="str">
        <f>IF(ISNA(VLOOKUP(Patchlist1[[#This Row],[SERVER OWNER]],Contacts!I:J,2,FALSE)),"",VLOOKUP(Patchlist1[[#This Row],[SERVER OWNER]],Contacts!I:J,2,FALSE))</f>
        <v>Giorgio.Conti@allianz.it</v>
      </c>
      <c r="T108" s="243" t="s">
        <v>296</v>
      </c>
      <c r="U108" s="277" t="s">
        <v>180</v>
      </c>
      <c r="V108" s="202"/>
      <c r="W108" s="202"/>
      <c r="X108" s="244"/>
      <c r="Y108" s="244"/>
      <c r="Z108" s="157"/>
      <c r="AA108" s="278"/>
    </row>
    <row r="109" spans="1:27" ht="18.75" hidden="1" customHeight="1">
      <c r="A109" s="275" t="s">
        <v>344</v>
      </c>
      <c r="B109" s="196" t="s">
        <v>18</v>
      </c>
      <c r="C109" s="239" t="b">
        <v>0</v>
      </c>
      <c r="D109" s="182">
        <f>IF($C109&lt;&gt;TRUE,IF(ISNA(VLOOKUP($B109,'Patch Slot'!A$2:$E$39,3,FALSE)),"",VLOOKUP($B109,'Patch Slot'!A$2:$E$39,3,FALSE)),"excluded")</f>
        <v>45873.833333333299</v>
      </c>
      <c r="E109" s="182" t="str">
        <f>IF($C109&lt;&gt;TRUE,IF(ISNA(VLOOKUP($B109,'Patch Slot'!A$2:$E$39,4,FALSE)),"",VLOOKUP($B109,'Patch Slot'!A$2:$E$39,4,FALSE)),"excluded")</f>
        <v>20:00 – 24:00</v>
      </c>
      <c r="F109" s="198" t="s">
        <v>182</v>
      </c>
      <c r="G109" s="184" t="str">
        <f>IF(ISNA(VLOOKUP(Patchlist1[[#This Row],[Hostname]],CPU_socket!A:B,2,FALSE)),"",VLOOKUP(Patchlist1[[#This Row],[Hostname]],CPU_socket!A:B,2,FALSE))</f>
        <v/>
      </c>
      <c r="H109" s="184" t="str">
        <f>IF(ISNA(VLOOKUP(Patchlist1[[#This Row],[Hostname]],Vormetric!A:D,4,FALSE)),"",VLOOKUP(Patchlist1[[#This Row],[Hostname]],Vormetric!A:D,4,FALSE))</f>
        <v/>
      </c>
      <c r="I109" s="198" t="str">
        <f>IF(ISNA(VLOOKUP(Patchlist1[[#This Row],[Hostname]],'vm hardware'!A:C,3,FALSE)),"",VLOOKUP(Patchlist1[[#This Row],[Hostname]],'vm hardware'!A:C,3,FALSE))</f>
        <v/>
      </c>
      <c r="J109" s="276"/>
      <c r="K109" s="198" t="s">
        <v>172</v>
      </c>
      <c r="L109" s="198">
        <v>8.1</v>
      </c>
      <c r="M109" s="198" t="s">
        <v>245</v>
      </c>
      <c r="N109" s="198" t="s">
        <v>174</v>
      </c>
      <c r="O109" s="200" t="s">
        <v>175</v>
      </c>
      <c r="P109" s="277" t="s">
        <v>246</v>
      </c>
      <c r="Q109" s="202" t="s">
        <v>247</v>
      </c>
      <c r="R109" s="198" t="s">
        <v>248</v>
      </c>
      <c r="S109" s="242" t="str">
        <f>IF(ISNA(VLOOKUP(Patchlist1[[#This Row],[SERVER OWNER]],Contacts!I:J,2,FALSE)),"",VLOOKUP(Patchlist1[[#This Row],[SERVER OWNER]],Contacts!I:J,2,FALSE))</f>
        <v>Giorgio.Conti@allianz.it</v>
      </c>
      <c r="T109" s="243" t="s">
        <v>296</v>
      </c>
      <c r="U109" s="277" t="s">
        <v>180</v>
      </c>
      <c r="V109" s="202"/>
      <c r="W109" s="202"/>
      <c r="X109" s="244"/>
      <c r="Y109" s="244"/>
      <c r="Z109" s="157"/>
      <c r="AA109" s="278"/>
    </row>
    <row r="110" spans="1:27" ht="18.75" hidden="1" customHeight="1">
      <c r="A110" s="275" t="s">
        <v>345</v>
      </c>
      <c r="B110" s="196" t="s">
        <v>18</v>
      </c>
      <c r="C110" s="239" t="b">
        <v>0</v>
      </c>
      <c r="D110" s="182">
        <f>IF($C110&lt;&gt;TRUE,IF(ISNA(VLOOKUP($B110,'Patch Slot'!A$2:$E$39,3,FALSE)),"",VLOOKUP($B110,'Patch Slot'!A$2:$E$39,3,FALSE)),"excluded")</f>
        <v>45873.833333333299</v>
      </c>
      <c r="E110" s="182" t="str">
        <f>IF($C110&lt;&gt;TRUE,IF(ISNA(VLOOKUP($B110,'Patch Slot'!A$2:$E$39,4,FALSE)),"",VLOOKUP($B110,'Patch Slot'!A$2:$E$39,4,FALSE)),"excluded")</f>
        <v>20:00 – 24:00</v>
      </c>
      <c r="F110" s="198" t="s">
        <v>182</v>
      </c>
      <c r="G110" s="184" t="str">
        <f>IF(ISNA(VLOOKUP(Patchlist1[[#This Row],[Hostname]],CPU_socket!A:B,2,FALSE)),"",VLOOKUP(Patchlist1[[#This Row],[Hostname]],CPU_socket!A:B,2,FALSE))</f>
        <v/>
      </c>
      <c r="H110" s="184" t="str">
        <f>IF(ISNA(VLOOKUP(Patchlist1[[#This Row],[Hostname]],Vormetric!A:D,4,FALSE)),"",VLOOKUP(Patchlist1[[#This Row],[Hostname]],Vormetric!A:D,4,FALSE))</f>
        <v/>
      </c>
      <c r="I110" s="198" t="str">
        <f>IF(ISNA(VLOOKUP(Patchlist1[[#This Row],[Hostname]],'vm hardware'!A:C,3,FALSE)),"",VLOOKUP(Patchlist1[[#This Row],[Hostname]],'vm hardware'!A:C,3,FALSE))</f>
        <v/>
      </c>
      <c r="J110" s="276"/>
      <c r="K110" s="198" t="s">
        <v>172</v>
      </c>
      <c r="L110" s="198">
        <v>8.1</v>
      </c>
      <c r="M110" s="198" t="s">
        <v>245</v>
      </c>
      <c r="N110" s="198" t="s">
        <v>174</v>
      </c>
      <c r="O110" s="200" t="s">
        <v>175</v>
      </c>
      <c r="P110" s="277" t="s">
        <v>246</v>
      </c>
      <c r="Q110" s="202" t="s">
        <v>247</v>
      </c>
      <c r="R110" s="198" t="s">
        <v>248</v>
      </c>
      <c r="S110" s="242" t="str">
        <f>IF(ISNA(VLOOKUP(Patchlist1[[#This Row],[SERVER OWNER]],Contacts!I:J,2,FALSE)),"",VLOOKUP(Patchlist1[[#This Row],[SERVER OWNER]],Contacts!I:J,2,FALSE))</f>
        <v>Giorgio.Conti@allianz.it</v>
      </c>
      <c r="T110" s="243" t="s">
        <v>296</v>
      </c>
      <c r="U110" s="277" t="s">
        <v>180</v>
      </c>
      <c r="V110" s="202"/>
      <c r="W110" s="202"/>
      <c r="X110" s="244"/>
      <c r="Y110" s="244"/>
      <c r="Z110" s="157"/>
      <c r="AA110" s="278"/>
    </row>
    <row r="111" spans="1:27" ht="18.75" hidden="1" customHeight="1">
      <c r="A111" s="275" t="s">
        <v>346</v>
      </c>
      <c r="B111" s="196" t="s">
        <v>18</v>
      </c>
      <c r="C111" s="239" t="b">
        <v>0</v>
      </c>
      <c r="D111" s="182">
        <f>IF($C111&lt;&gt;TRUE,IF(ISNA(VLOOKUP($B111,'Patch Slot'!A$2:$E$39,3,FALSE)),"",VLOOKUP($B111,'Patch Slot'!A$2:$E$39,3,FALSE)),"excluded")</f>
        <v>45873.833333333299</v>
      </c>
      <c r="E111" s="182" t="str">
        <f>IF($C111&lt;&gt;TRUE,IF(ISNA(VLOOKUP($B111,'Patch Slot'!A$2:$E$39,4,FALSE)),"",VLOOKUP($B111,'Patch Slot'!A$2:$E$39,4,FALSE)),"excluded")</f>
        <v>20:00 – 24:00</v>
      </c>
      <c r="F111" s="198" t="s">
        <v>182</v>
      </c>
      <c r="G111" s="184" t="str">
        <f>IF(ISNA(VLOOKUP(Patchlist1[[#This Row],[Hostname]],CPU_socket!A:B,2,FALSE)),"",VLOOKUP(Patchlist1[[#This Row],[Hostname]],CPU_socket!A:B,2,FALSE))</f>
        <v/>
      </c>
      <c r="H111" s="184" t="str">
        <f>IF(ISNA(VLOOKUP(Patchlist1[[#This Row],[Hostname]],Vormetric!A:D,4,FALSE)),"",VLOOKUP(Patchlist1[[#This Row],[Hostname]],Vormetric!A:D,4,FALSE))</f>
        <v/>
      </c>
      <c r="I111" s="198" t="str">
        <f>IF(ISNA(VLOOKUP(Patchlist1[[#This Row],[Hostname]],'vm hardware'!A:C,3,FALSE)),"",VLOOKUP(Patchlist1[[#This Row],[Hostname]],'vm hardware'!A:C,3,FALSE))</f>
        <v/>
      </c>
      <c r="J111" s="276"/>
      <c r="K111" s="198" t="s">
        <v>172</v>
      </c>
      <c r="L111" s="198">
        <v>8.1</v>
      </c>
      <c r="M111" s="198" t="s">
        <v>245</v>
      </c>
      <c r="N111" s="198" t="s">
        <v>174</v>
      </c>
      <c r="O111" s="200" t="s">
        <v>175</v>
      </c>
      <c r="P111" s="277" t="s">
        <v>246</v>
      </c>
      <c r="Q111" s="202" t="s">
        <v>247</v>
      </c>
      <c r="R111" s="198" t="s">
        <v>248</v>
      </c>
      <c r="S111" s="242" t="str">
        <f>IF(ISNA(VLOOKUP(Patchlist1[[#This Row],[SERVER OWNER]],Contacts!I:J,2,FALSE)),"",VLOOKUP(Patchlist1[[#This Row],[SERVER OWNER]],Contacts!I:J,2,FALSE))</f>
        <v>Giorgio.Conti@allianz.it</v>
      </c>
      <c r="T111" s="243" t="s">
        <v>296</v>
      </c>
      <c r="U111" s="277" t="s">
        <v>180</v>
      </c>
      <c r="V111" s="202"/>
      <c r="W111" s="202"/>
      <c r="X111" s="244"/>
      <c r="Y111" s="244"/>
      <c r="Z111" s="157"/>
      <c r="AA111" s="278"/>
    </row>
    <row r="112" spans="1:27" ht="18.75" hidden="1" customHeight="1">
      <c r="A112" s="275" t="s">
        <v>347</v>
      </c>
      <c r="B112" s="196" t="s">
        <v>18</v>
      </c>
      <c r="C112" s="239" t="b">
        <v>0</v>
      </c>
      <c r="D112" s="182">
        <f>IF($C112&lt;&gt;TRUE,IF(ISNA(VLOOKUP($B112,'Patch Slot'!A$2:$E$39,3,FALSE)),"",VLOOKUP($B112,'Patch Slot'!A$2:$E$39,3,FALSE)),"excluded")</f>
        <v>45873.833333333299</v>
      </c>
      <c r="E112" s="182" t="str">
        <f>IF($C112&lt;&gt;TRUE,IF(ISNA(VLOOKUP($B112,'Patch Slot'!A$2:$E$39,4,FALSE)),"",VLOOKUP($B112,'Patch Slot'!A$2:$E$39,4,FALSE)),"excluded")</f>
        <v>20:00 – 24:00</v>
      </c>
      <c r="F112" s="198" t="s">
        <v>182</v>
      </c>
      <c r="G112" s="184" t="str">
        <f>IF(ISNA(VLOOKUP(Patchlist1[[#This Row],[Hostname]],CPU_socket!A:B,2,FALSE)),"",VLOOKUP(Patchlist1[[#This Row],[Hostname]],CPU_socket!A:B,2,FALSE))</f>
        <v/>
      </c>
      <c r="H112" s="184" t="str">
        <f>IF(ISNA(VLOOKUP(Patchlist1[[#This Row],[Hostname]],Vormetric!A:D,4,FALSE)),"",VLOOKUP(Patchlist1[[#This Row],[Hostname]],Vormetric!A:D,4,FALSE))</f>
        <v/>
      </c>
      <c r="I112" s="198" t="str">
        <f>IF(ISNA(VLOOKUP(Patchlist1[[#This Row],[Hostname]],'vm hardware'!A:C,3,FALSE)),"",VLOOKUP(Patchlist1[[#This Row],[Hostname]],'vm hardware'!A:C,3,FALSE))</f>
        <v/>
      </c>
      <c r="J112" s="276"/>
      <c r="K112" s="198" t="s">
        <v>172</v>
      </c>
      <c r="L112" s="198">
        <v>8.1</v>
      </c>
      <c r="M112" s="198" t="s">
        <v>245</v>
      </c>
      <c r="N112" s="198" t="s">
        <v>174</v>
      </c>
      <c r="O112" s="200" t="s">
        <v>175</v>
      </c>
      <c r="P112" s="277" t="s">
        <v>246</v>
      </c>
      <c r="Q112" s="202" t="s">
        <v>247</v>
      </c>
      <c r="R112" s="198" t="s">
        <v>248</v>
      </c>
      <c r="S112" s="242" t="str">
        <f>IF(ISNA(VLOOKUP(Patchlist1[[#This Row],[SERVER OWNER]],Contacts!I:J,2,FALSE)),"",VLOOKUP(Patchlist1[[#This Row],[SERVER OWNER]],Contacts!I:J,2,FALSE))</f>
        <v>Giorgio.Conti@allianz.it</v>
      </c>
      <c r="T112" s="243" t="s">
        <v>296</v>
      </c>
      <c r="U112" s="277" t="s">
        <v>180</v>
      </c>
      <c r="V112" s="202"/>
      <c r="W112" s="202"/>
      <c r="X112" s="244"/>
      <c r="Y112" s="244"/>
      <c r="Z112" s="157"/>
      <c r="AA112" s="278"/>
    </row>
    <row r="113" spans="1:27" ht="18.75" hidden="1" customHeight="1">
      <c r="A113" s="275" t="s">
        <v>348</v>
      </c>
      <c r="B113" s="196" t="s">
        <v>18</v>
      </c>
      <c r="C113" s="239" t="b">
        <v>0</v>
      </c>
      <c r="D113" s="182">
        <f>IF($C113&lt;&gt;TRUE,IF(ISNA(VLOOKUP($B113,'Patch Slot'!A$2:$E$39,3,FALSE)),"",VLOOKUP($B113,'Patch Slot'!A$2:$E$39,3,FALSE)),"excluded")</f>
        <v>45873.833333333299</v>
      </c>
      <c r="E113" s="182" t="str">
        <f>IF($C113&lt;&gt;TRUE,IF(ISNA(VLOOKUP($B113,'Patch Slot'!A$2:$E$39,4,FALSE)),"",VLOOKUP($B113,'Patch Slot'!A$2:$E$39,4,FALSE)),"excluded")</f>
        <v>20:00 – 24:00</v>
      </c>
      <c r="F113" s="198" t="s">
        <v>182</v>
      </c>
      <c r="G113" s="184" t="str">
        <f>IF(ISNA(VLOOKUP(Patchlist1[[#This Row],[Hostname]],CPU_socket!A:B,2,FALSE)),"",VLOOKUP(Patchlist1[[#This Row],[Hostname]],CPU_socket!A:B,2,FALSE))</f>
        <v/>
      </c>
      <c r="H113" s="184" t="str">
        <f>IF(ISNA(VLOOKUP(Patchlist1[[#This Row],[Hostname]],Vormetric!A:D,4,FALSE)),"",VLOOKUP(Patchlist1[[#This Row],[Hostname]],Vormetric!A:D,4,FALSE))</f>
        <v/>
      </c>
      <c r="I113" s="198" t="str">
        <f>IF(ISNA(VLOOKUP(Patchlist1[[#This Row],[Hostname]],'vm hardware'!A:C,3,FALSE)),"",VLOOKUP(Patchlist1[[#This Row],[Hostname]],'vm hardware'!A:C,3,FALSE))</f>
        <v/>
      </c>
      <c r="J113" s="276"/>
      <c r="K113" s="198" t="s">
        <v>172</v>
      </c>
      <c r="L113" s="198">
        <v>8.1</v>
      </c>
      <c r="M113" s="198" t="s">
        <v>245</v>
      </c>
      <c r="N113" s="198" t="s">
        <v>174</v>
      </c>
      <c r="O113" s="200" t="s">
        <v>175</v>
      </c>
      <c r="P113" s="277" t="s">
        <v>246</v>
      </c>
      <c r="Q113" s="202" t="s">
        <v>247</v>
      </c>
      <c r="R113" s="198" t="s">
        <v>248</v>
      </c>
      <c r="S113" s="242" t="str">
        <f>IF(ISNA(VLOOKUP(Patchlist1[[#This Row],[SERVER OWNER]],Contacts!I:J,2,FALSE)),"",VLOOKUP(Patchlist1[[#This Row],[SERVER OWNER]],Contacts!I:J,2,FALSE))</f>
        <v>Giorgio.Conti@allianz.it</v>
      </c>
      <c r="T113" s="243" t="s">
        <v>296</v>
      </c>
      <c r="U113" s="277" t="s">
        <v>180</v>
      </c>
      <c r="V113" s="202"/>
      <c r="W113" s="202"/>
      <c r="X113" s="244"/>
      <c r="Y113" s="244"/>
      <c r="Z113" s="157"/>
      <c r="AA113" s="278"/>
    </row>
    <row r="114" spans="1:27" ht="18.75" hidden="1" customHeight="1">
      <c r="A114" s="275" t="s">
        <v>349</v>
      </c>
      <c r="B114" s="196" t="s">
        <v>18</v>
      </c>
      <c r="C114" s="239" t="b">
        <v>0</v>
      </c>
      <c r="D114" s="182">
        <f>IF($C114&lt;&gt;TRUE,IF(ISNA(VLOOKUP($B114,'Patch Slot'!A$2:$E$39,3,FALSE)),"",VLOOKUP($B114,'Patch Slot'!A$2:$E$39,3,FALSE)),"excluded")</f>
        <v>45873.833333333299</v>
      </c>
      <c r="E114" s="182" t="str">
        <f>IF($C114&lt;&gt;TRUE,IF(ISNA(VLOOKUP($B114,'Patch Slot'!A$2:$E$39,4,FALSE)),"",VLOOKUP($B114,'Patch Slot'!A$2:$E$39,4,FALSE)),"excluded")</f>
        <v>20:00 – 24:00</v>
      </c>
      <c r="F114" s="198" t="s">
        <v>182</v>
      </c>
      <c r="G114" s="184" t="str">
        <f>IF(ISNA(VLOOKUP(Patchlist1[[#This Row],[Hostname]],CPU_socket!A:B,2,FALSE)),"",VLOOKUP(Patchlist1[[#This Row],[Hostname]],CPU_socket!A:B,2,FALSE))</f>
        <v/>
      </c>
      <c r="H114" s="184" t="str">
        <f>IF(ISNA(VLOOKUP(Patchlist1[[#This Row],[Hostname]],Vormetric!A:D,4,FALSE)),"",VLOOKUP(Patchlist1[[#This Row],[Hostname]],Vormetric!A:D,4,FALSE))</f>
        <v/>
      </c>
      <c r="I114" s="198" t="str">
        <f>IF(ISNA(VLOOKUP(Patchlist1[[#This Row],[Hostname]],'vm hardware'!A:C,3,FALSE)),"",VLOOKUP(Patchlist1[[#This Row],[Hostname]],'vm hardware'!A:C,3,FALSE))</f>
        <v/>
      </c>
      <c r="J114" s="276"/>
      <c r="K114" s="198" t="s">
        <v>172</v>
      </c>
      <c r="L114" s="198">
        <v>8.1</v>
      </c>
      <c r="M114" s="198" t="s">
        <v>245</v>
      </c>
      <c r="N114" s="198" t="s">
        <v>174</v>
      </c>
      <c r="O114" s="200" t="s">
        <v>175</v>
      </c>
      <c r="P114" s="277" t="s">
        <v>246</v>
      </c>
      <c r="Q114" s="202" t="s">
        <v>247</v>
      </c>
      <c r="R114" s="198" t="s">
        <v>248</v>
      </c>
      <c r="S114" s="242" t="str">
        <f>IF(ISNA(VLOOKUP(Patchlist1[[#This Row],[SERVER OWNER]],Contacts!I:J,2,FALSE)),"",VLOOKUP(Patchlist1[[#This Row],[SERVER OWNER]],Contacts!I:J,2,FALSE))</f>
        <v>Giorgio.Conti@allianz.it</v>
      </c>
      <c r="T114" s="243" t="s">
        <v>296</v>
      </c>
      <c r="U114" s="277" t="s">
        <v>180</v>
      </c>
      <c r="V114" s="202"/>
      <c r="W114" s="202"/>
      <c r="X114" s="244"/>
      <c r="Y114" s="244"/>
      <c r="Z114" s="157"/>
      <c r="AA114" s="278"/>
    </row>
    <row r="115" spans="1:27" ht="18.75" hidden="1" customHeight="1">
      <c r="A115" s="275" t="s">
        <v>350</v>
      </c>
      <c r="B115" s="196" t="s">
        <v>18</v>
      </c>
      <c r="C115" s="239" t="b">
        <v>0</v>
      </c>
      <c r="D115" s="182">
        <f>IF($C115&lt;&gt;TRUE,IF(ISNA(VLOOKUP($B115,'Patch Slot'!A$2:$E$39,3,FALSE)),"",VLOOKUP($B115,'Patch Slot'!A$2:$E$39,3,FALSE)),"excluded")</f>
        <v>45873.833333333299</v>
      </c>
      <c r="E115" s="182" t="str">
        <f>IF($C115&lt;&gt;TRUE,IF(ISNA(VLOOKUP($B115,'Patch Slot'!A$2:$E$39,4,FALSE)),"",VLOOKUP($B115,'Patch Slot'!A$2:$E$39,4,FALSE)),"excluded")</f>
        <v>20:00 – 24:00</v>
      </c>
      <c r="F115" s="198" t="s">
        <v>182</v>
      </c>
      <c r="G115" s="184" t="str">
        <f>IF(ISNA(VLOOKUP(Patchlist1[[#This Row],[Hostname]],CPU_socket!A:B,2,FALSE)),"",VLOOKUP(Patchlist1[[#This Row],[Hostname]],CPU_socket!A:B,2,FALSE))</f>
        <v/>
      </c>
      <c r="H115" s="184" t="str">
        <f>IF(ISNA(VLOOKUP(Patchlist1[[#This Row],[Hostname]],Vormetric!A:D,4,FALSE)),"",VLOOKUP(Patchlist1[[#This Row],[Hostname]],Vormetric!A:D,4,FALSE))</f>
        <v/>
      </c>
      <c r="I115" s="198" t="str">
        <f>IF(ISNA(VLOOKUP(Patchlist1[[#This Row],[Hostname]],'vm hardware'!A:C,3,FALSE)),"",VLOOKUP(Patchlist1[[#This Row],[Hostname]],'vm hardware'!A:C,3,FALSE))</f>
        <v/>
      </c>
      <c r="J115" s="276"/>
      <c r="K115" s="198" t="s">
        <v>172</v>
      </c>
      <c r="L115" s="198">
        <v>8.1</v>
      </c>
      <c r="M115" s="198" t="s">
        <v>245</v>
      </c>
      <c r="N115" s="198" t="s">
        <v>174</v>
      </c>
      <c r="O115" s="200" t="s">
        <v>175</v>
      </c>
      <c r="P115" s="277" t="s">
        <v>246</v>
      </c>
      <c r="Q115" s="202" t="s">
        <v>247</v>
      </c>
      <c r="R115" s="198" t="s">
        <v>248</v>
      </c>
      <c r="S115" s="242" t="str">
        <f>IF(ISNA(VLOOKUP(Patchlist1[[#This Row],[SERVER OWNER]],Contacts!I:J,2,FALSE)),"",VLOOKUP(Patchlist1[[#This Row],[SERVER OWNER]],Contacts!I:J,2,FALSE))</f>
        <v>Giorgio.Conti@allianz.it</v>
      </c>
      <c r="T115" s="243" t="s">
        <v>296</v>
      </c>
      <c r="U115" s="277" t="s">
        <v>180</v>
      </c>
      <c r="V115" s="202"/>
      <c r="W115" s="202"/>
      <c r="X115" s="244"/>
      <c r="Y115" s="244"/>
      <c r="Z115" s="157"/>
      <c r="AA115" s="278"/>
    </row>
    <row r="116" spans="1:27" ht="18.75" hidden="1" customHeight="1">
      <c r="A116" s="275" t="s">
        <v>351</v>
      </c>
      <c r="B116" s="196" t="s">
        <v>18</v>
      </c>
      <c r="C116" s="239" t="b">
        <v>0</v>
      </c>
      <c r="D116" s="182">
        <f>IF($C116&lt;&gt;TRUE,IF(ISNA(VLOOKUP($B116,'Patch Slot'!A$2:$E$39,3,FALSE)),"",VLOOKUP($B116,'Patch Slot'!A$2:$E$39,3,FALSE)),"excluded")</f>
        <v>45873.833333333299</v>
      </c>
      <c r="E116" s="182" t="str">
        <f>IF($C116&lt;&gt;TRUE,IF(ISNA(VLOOKUP($B116,'Patch Slot'!A$2:$E$39,4,FALSE)),"",VLOOKUP($B116,'Patch Slot'!A$2:$E$39,4,FALSE)),"excluded")</f>
        <v>20:00 – 24:00</v>
      </c>
      <c r="F116" s="198" t="s">
        <v>182</v>
      </c>
      <c r="G116" s="184" t="str">
        <f>IF(ISNA(VLOOKUP(Patchlist1[[#This Row],[Hostname]],CPU_socket!A:B,2,FALSE)),"",VLOOKUP(Patchlist1[[#This Row],[Hostname]],CPU_socket!A:B,2,FALSE))</f>
        <v/>
      </c>
      <c r="H116" s="184" t="str">
        <f>IF(ISNA(VLOOKUP(Patchlist1[[#This Row],[Hostname]],Vormetric!A:D,4,FALSE)),"",VLOOKUP(Patchlist1[[#This Row],[Hostname]],Vormetric!A:D,4,FALSE))</f>
        <v/>
      </c>
      <c r="I116" s="198" t="str">
        <f>IF(ISNA(VLOOKUP(Patchlist1[[#This Row],[Hostname]],'vm hardware'!A:C,3,FALSE)),"",VLOOKUP(Patchlist1[[#This Row],[Hostname]],'vm hardware'!A:C,3,FALSE))</f>
        <v/>
      </c>
      <c r="J116" s="276"/>
      <c r="K116" s="198" t="s">
        <v>172</v>
      </c>
      <c r="L116" s="198">
        <v>8.1</v>
      </c>
      <c r="M116" s="198" t="s">
        <v>245</v>
      </c>
      <c r="N116" s="198" t="s">
        <v>174</v>
      </c>
      <c r="O116" s="200" t="s">
        <v>175</v>
      </c>
      <c r="P116" s="277" t="s">
        <v>246</v>
      </c>
      <c r="Q116" s="202" t="s">
        <v>247</v>
      </c>
      <c r="R116" s="198" t="s">
        <v>248</v>
      </c>
      <c r="S116" s="242" t="str">
        <f>IF(ISNA(VLOOKUP(Patchlist1[[#This Row],[SERVER OWNER]],Contacts!I:J,2,FALSE)),"",VLOOKUP(Patchlist1[[#This Row],[SERVER OWNER]],Contacts!I:J,2,FALSE))</f>
        <v>Giorgio.Conti@allianz.it</v>
      </c>
      <c r="T116" s="243" t="s">
        <v>296</v>
      </c>
      <c r="U116" s="277" t="s">
        <v>180</v>
      </c>
      <c r="V116" s="202"/>
      <c r="W116" s="202"/>
      <c r="X116" s="244"/>
      <c r="Y116" s="244"/>
      <c r="Z116" s="157"/>
      <c r="AA116" s="278"/>
    </row>
    <row r="117" spans="1:27" ht="18.75" hidden="1" customHeight="1">
      <c r="A117" s="275" t="s">
        <v>352</v>
      </c>
      <c r="B117" s="196" t="s">
        <v>18</v>
      </c>
      <c r="C117" s="239" t="b">
        <v>0</v>
      </c>
      <c r="D117" s="182">
        <f>IF($C117&lt;&gt;TRUE,IF(ISNA(VLOOKUP($B117,'Patch Slot'!A$2:$E$39,3,FALSE)),"",VLOOKUP($B117,'Patch Slot'!A$2:$E$39,3,FALSE)),"excluded")</f>
        <v>45873.833333333299</v>
      </c>
      <c r="E117" s="182" t="str">
        <f>IF($C117&lt;&gt;TRUE,IF(ISNA(VLOOKUP($B117,'Patch Slot'!A$2:$E$39,4,FALSE)),"",VLOOKUP($B117,'Patch Slot'!A$2:$E$39,4,FALSE)),"excluded")</f>
        <v>20:00 – 24:00</v>
      </c>
      <c r="F117" s="198" t="s">
        <v>182</v>
      </c>
      <c r="G117" s="184" t="str">
        <f>IF(ISNA(VLOOKUP(Patchlist1[[#This Row],[Hostname]],CPU_socket!A:B,2,FALSE)),"",VLOOKUP(Patchlist1[[#This Row],[Hostname]],CPU_socket!A:B,2,FALSE))</f>
        <v/>
      </c>
      <c r="H117" s="184" t="str">
        <f>IF(ISNA(VLOOKUP(Patchlist1[[#This Row],[Hostname]],Vormetric!A:D,4,FALSE)),"",VLOOKUP(Patchlist1[[#This Row],[Hostname]],Vormetric!A:D,4,FALSE))</f>
        <v/>
      </c>
      <c r="I117" s="198" t="str">
        <f>IF(ISNA(VLOOKUP(Patchlist1[[#This Row],[Hostname]],'vm hardware'!A:C,3,FALSE)),"",VLOOKUP(Patchlist1[[#This Row],[Hostname]],'vm hardware'!A:C,3,FALSE))</f>
        <v/>
      </c>
      <c r="J117" s="276"/>
      <c r="K117" s="198" t="s">
        <v>172</v>
      </c>
      <c r="L117" s="198">
        <v>8.1</v>
      </c>
      <c r="M117" s="198" t="s">
        <v>245</v>
      </c>
      <c r="N117" s="198" t="s">
        <v>174</v>
      </c>
      <c r="O117" s="200" t="s">
        <v>175</v>
      </c>
      <c r="P117" s="277" t="s">
        <v>246</v>
      </c>
      <c r="Q117" s="202" t="s">
        <v>247</v>
      </c>
      <c r="R117" s="198" t="s">
        <v>248</v>
      </c>
      <c r="S117" s="242" t="str">
        <f>IF(ISNA(VLOOKUP(Patchlist1[[#This Row],[SERVER OWNER]],Contacts!I:J,2,FALSE)),"",VLOOKUP(Patchlist1[[#This Row],[SERVER OWNER]],Contacts!I:J,2,FALSE))</f>
        <v>Giorgio.Conti@allianz.it</v>
      </c>
      <c r="T117" s="243" t="s">
        <v>296</v>
      </c>
      <c r="U117" s="277" t="s">
        <v>180</v>
      </c>
      <c r="V117" s="202"/>
      <c r="W117" s="202"/>
      <c r="X117" s="244"/>
      <c r="Y117" s="244"/>
      <c r="Z117" s="157"/>
      <c r="AA117" s="278"/>
    </row>
    <row r="118" spans="1:27" ht="18.75" hidden="1" customHeight="1">
      <c r="A118" s="275" t="s">
        <v>353</v>
      </c>
      <c r="B118" s="196" t="s">
        <v>18</v>
      </c>
      <c r="C118" s="239" t="b">
        <v>0</v>
      </c>
      <c r="D118" s="182">
        <f>IF($C118&lt;&gt;TRUE,IF(ISNA(VLOOKUP($B118,'Patch Slot'!A$2:$E$39,3,FALSE)),"",VLOOKUP($B118,'Patch Slot'!A$2:$E$39,3,FALSE)),"excluded")</f>
        <v>45873.833333333299</v>
      </c>
      <c r="E118" s="182" t="str">
        <f>IF($C118&lt;&gt;TRUE,IF(ISNA(VLOOKUP($B118,'Patch Slot'!A$2:$E$39,4,FALSE)),"",VLOOKUP($B118,'Patch Slot'!A$2:$E$39,4,FALSE)),"excluded")</f>
        <v>20:00 – 24:00</v>
      </c>
      <c r="F118" s="198" t="s">
        <v>182</v>
      </c>
      <c r="G118" s="184" t="str">
        <f>IF(ISNA(VLOOKUP(Patchlist1[[#This Row],[Hostname]],CPU_socket!A:B,2,FALSE)),"",VLOOKUP(Patchlist1[[#This Row],[Hostname]],CPU_socket!A:B,2,FALSE))</f>
        <v/>
      </c>
      <c r="H118" s="184" t="str">
        <f>IF(ISNA(VLOOKUP(Patchlist1[[#This Row],[Hostname]],Vormetric!A:D,4,FALSE)),"",VLOOKUP(Patchlist1[[#This Row],[Hostname]],Vormetric!A:D,4,FALSE))</f>
        <v/>
      </c>
      <c r="I118" s="198" t="str">
        <f>IF(ISNA(VLOOKUP(Patchlist1[[#This Row],[Hostname]],'vm hardware'!A:C,3,FALSE)),"",VLOOKUP(Patchlist1[[#This Row],[Hostname]],'vm hardware'!A:C,3,FALSE))</f>
        <v/>
      </c>
      <c r="J118" s="276"/>
      <c r="K118" s="198" t="s">
        <v>172</v>
      </c>
      <c r="L118" s="198">
        <v>8.1</v>
      </c>
      <c r="M118" s="198" t="s">
        <v>245</v>
      </c>
      <c r="N118" s="198" t="s">
        <v>174</v>
      </c>
      <c r="O118" s="200" t="s">
        <v>175</v>
      </c>
      <c r="P118" s="277" t="s">
        <v>246</v>
      </c>
      <c r="Q118" s="202" t="s">
        <v>247</v>
      </c>
      <c r="R118" s="198" t="s">
        <v>248</v>
      </c>
      <c r="S118" s="242" t="str">
        <f>IF(ISNA(VLOOKUP(Patchlist1[[#This Row],[SERVER OWNER]],Contacts!I:J,2,FALSE)),"",VLOOKUP(Patchlist1[[#This Row],[SERVER OWNER]],Contacts!I:J,2,FALSE))</f>
        <v>Giorgio.Conti@allianz.it</v>
      </c>
      <c r="T118" s="243" t="s">
        <v>296</v>
      </c>
      <c r="U118" s="277" t="s">
        <v>180</v>
      </c>
      <c r="V118" s="202"/>
      <c r="W118" s="202"/>
      <c r="X118" s="244"/>
      <c r="Y118" s="244"/>
      <c r="Z118" s="157"/>
      <c r="AA118" s="278"/>
    </row>
    <row r="119" spans="1:27" ht="18.75" hidden="1" customHeight="1">
      <c r="A119" s="275" t="s">
        <v>354</v>
      </c>
      <c r="B119" s="196" t="s">
        <v>34</v>
      </c>
      <c r="C119" s="239" t="b">
        <v>0</v>
      </c>
      <c r="D119" s="182">
        <f>IF($C119&lt;&gt;TRUE,IF(ISNA(VLOOKUP($B119,'Patch Slot'!A$2:$E$39,3,FALSE)),"",VLOOKUP($B119,'Patch Slot'!A$2:$E$39,3,FALSE)),"excluded")</f>
        <v>45876.833333333299</v>
      </c>
      <c r="E119" s="182" t="str">
        <f>IF($C119&lt;&gt;TRUE,IF(ISNA(VLOOKUP($B119,'Patch Slot'!A$2:$E$39,4,FALSE)),"",VLOOKUP($B119,'Patch Slot'!A$2:$E$39,4,FALSE)),"excluded")</f>
        <v>20:00 – 24:00</v>
      </c>
      <c r="F119" s="198" t="s">
        <v>182</v>
      </c>
      <c r="G119" s="184" t="str">
        <f>IF(ISNA(VLOOKUP(Patchlist1[[#This Row],[Hostname]],CPU_socket!A:B,2,FALSE)),"",VLOOKUP(Patchlist1[[#This Row],[Hostname]],CPU_socket!A:B,2,FALSE))</f>
        <v/>
      </c>
      <c r="H119" s="184" t="str">
        <f>IF(ISNA(VLOOKUP(Patchlist1[[#This Row],[Hostname]],Vormetric!A:D,4,FALSE)),"",VLOOKUP(Patchlist1[[#This Row],[Hostname]],Vormetric!A:D,4,FALSE))</f>
        <v/>
      </c>
      <c r="I119" s="198" t="str">
        <f>IF(ISNA(VLOOKUP(Patchlist1[[#This Row],[Hostname]],'vm hardware'!A:C,3,FALSE)),"",VLOOKUP(Patchlist1[[#This Row],[Hostname]],'vm hardware'!A:C,3,FALSE))</f>
        <v/>
      </c>
      <c r="J119" s="276"/>
      <c r="K119" s="198" t="s">
        <v>172</v>
      </c>
      <c r="L119" s="198">
        <v>8.1</v>
      </c>
      <c r="M119" s="198" t="s">
        <v>173</v>
      </c>
      <c r="N119" s="198" t="s">
        <v>174</v>
      </c>
      <c r="O119" s="200" t="s">
        <v>175</v>
      </c>
      <c r="P119" s="277" t="s">
        <v>262</v>
      </c>
      <c r="Q119" s="202" t="s">
        <v>355</v>
      </c>
      <c r="R119" s="198" t="s">
        <v>356</v>
      </c>
      <c r="S119" s="242" t="str">
        <f>IF(ISNA(VLOOKUP(Patchlist1[[#This Row],[SERVER OWNER]],Contacts!I:J,2,FALSE)),"",VLOOKUP(Patchlist1[[#This Row],[SERVER OWNER]],Contacts!I:J,2,FALSE))</f>
        <v>goran.jovanovic@allianz.de</v>
      </c>
      <c r="T119" s="243" t="s">
        <v>357</v>
      </c>
      <c r="U119" s="277" t="s">
        <v>180</v>
      </c>
      <c r="V119" s="202"/>
      <c r="W119" s="202"/>
      <c r="X119" s="244"/>
      <c r="Y119" s="244"/>
      <c r="Z119" s="157"/>
      <c r="AA119" s="278"/>
    </row>
    <row r="120" spans="1:27" ht="18.75" hidden="1" customHeight="1">
      <c r="A120" s="275" t="s">
        <v>358</v>
      </c>
      <c r="B120" s="196" t="s">
        <v>18</v>
      </c>
      <c r="C120" s="239" t="b">
        <v>0</v>
      </c>
      <c r="D120" s="182">
        <f>IF($C120&lt;&gt;TRUE,IF(ISNA(VLOOKUP($B120,'Patch Slot'!A$2:$E$39,3,FALSE)),"",VLOOKUP($B120,'Patch Slot'!A$2:$E$39,3,FALSE)),"excluded")</f>
        <v>45873.833333333299</v>
      </c>
      <c r="E120" s="182" t="str">
        <f>IF($C120&lt;&gt;TRUE,IF(ISNA(VLOOKUP($B120,'Patch Slot'!A$2:$E$39,4,FALSE)),"",VLOOKUP($B120,'Patch Slot'!A$2:$E$39,4,FALSE)),"excluded")</f>
        <v>20:00 – 24:00</v>
      </c>
      <c r="F120" s="198" t="s">
        <v>182</v>
      </c>
      <c r="G120" s="184" t="str">
        <f>IF(ISNA(VLOOKUP(Patchlist1[[#This Row],[Hostname]],CPU_socket!A:B,2,FALSE)),"",VLOOKUP(Patchlist1[[#This Row],[Hostname]],CPU_socket!A:B,2,FALSE))</f>
        <v/>
      </c>
      <c r="H120" s="184" t="str">
        <f>IF(ISNA(VLOOKUP(Patchlist1[[#This Row],[Hostname]],Vormetric!A:D,4,FALSE)),"",VLOOKUP(Patchlist1[[#This Row],[Hostname]],Vormetric!A:D,4,FALSE))</f>
        <v/>
      </c>
      <c r="I120" s="198" t="str">
        <f>IF(ISNA(VLOOKUP(Patchlist1[[#This Row],[Hostname]],'vm hardware'!A:C,3,FALSE)),"",VLOOKUP(Patchlist1[[#This Row],[Hostname]],'vm hardware'!A:C,3,FALSE))</f>
        <v/>
      </c>
      <c r="J120" s="276"/>
      <c r="K120" s="198" t="s">
        <v>172</v>
      </c>
      <c r="L120" s="198">
        <v>8.1</v>
      </c>
      <c r="M120" s="198" t="s">
        <v>359</v>
      </c>
      <c r="N120" s="198" t="s">
        <v>174</v>
      </c>
      <c r="O120" s="200" t="s">
        <v>175</v>
      </c>
      <c r="P120" s="277" t="s">
        <v>262</v>
      </c>
      <c r="Q120" s="202" t="s">
        <v>355</v>
      </c>
      <c r="R120" s="198" t="s">
        <v>360</v>
      </c>
      <c r="S120" s="242" t="str">
        <f>IF(ISNA(VLOOKUP(Patchlist1[[#This Row],[SERVER OWNER]],Contacts!I:J,2,FALSE)),"",VLOOKUP(Patchlist1[[#This Row],[SERVER OWNER]],Contacts!I:J,2,FALSE))</f>
        <v>parikshit.roy@allianz.de</v>
      </c>
      <c r="T120" s="243" t="s">
        <v>361</v>
      </c>
      <c r="U120" s="277" t="s">
        <v>180</v>
      </c>
      <c r="V120" s="202"/>
      <c r="W120" s="202"/>
      <c r="X120" s="244"/>
      <c r="Y120" s="244"/>
      <c r="Z120" s="157"/>
      <c r="AA120" s="278"/>
    </row>
    <row r="121" spans="1:27" ht="18.75" hidden="1" customHeight="1">
      <c r="A121" s="275" t="s">
        <v>362</v>
      </c>
      <c r="B121" s="196" t="s">
        <v>67</v>
      </c>
      <c r="C121" s="239" t="b">
        <v>0</v>
      </c>
      <c r="D121" s="182">
        <f>IF($C121&lt;&gt;TRUE,IF(ISNA(VLOOKUP($B121,'Patch Slot'!A$2:$E$39,3,FALSE)),"",VLOOKUP($B121,'Patch Slot'!A$2:$E$39,3,FALSE)),"excluded")</f>
        <v>45883.833333333299</v>
      </c>
      <c r="E121" s="182" t="str">
        <f>IF($C121&lt;&gt;TRUE,IF(ISNA(VLOOKUP($B121,'Patch Slot'!A$2:$E$39,4,FALSE)),"",VLOOKUP($B121,'Patch Slot'!A$2:$E$39,4,FALSE)),"excluded")</f>
        <v>20:00 – 24:00</v>
      </c>
      <c r="F121" s="198" t="s">
        <v>171</v>
      </c>
      <c r="G121" s="184" t="str">
        <f>IF(ISNA(VLOOKUP(Patchlist1[[#This Row],[Hostname]],CPU_socket!A:B,2,FALSE)),"",VLOOKUP(Patchlist1[[#This Row],[Hostname]],CPU_socket!A:B,2,FALSE))</f>
        <v/>
      </c>
      <c r="H121" s="184" t="str">
        <f>IF(ISNA(VLOOKUP(Patchlist1[[#This Row],[Hostname]],Vormetric!A:D,4,FALSE)),"",VLOOKUP(Patchlist1[[#This Row],[Hostname]],Vormetric!A:D,4,FALSE))</f>
        <v/>
      </c>
      <c r="I121" s="198" t="str">
        <f>IF(ISNA(VLOOKUP(Patchlist1[[#This Row],[Hostname]],'vm hardware'!A:C,3,FALSE)),"",VLOOKUP(Patchlist1[[#This Row],[Hostname]],'vm hardware'!A:C,3,FALSE))</f>
        <v/>
      </c>
      <c r="J121" s="276"/>
      <c r="K121" s="198" t="s">
        <v>172</v>
      </c>
      <c r="L121" s="198">
        <v>8.1</v>
      </c>
      <c r="M121" s="198" t="s">
        <v>363</v>
      </c>
      <c r="N121" s="198" t="s">
        <v>174</v>
      </c>
      <c r="O121" s="200" t="s">
        <v>175</v>
      </c>
      <c r="P121" s="277" t="s">
        <v>262</v>
      </c>
      <c r="Q121" s="157" t="s">
        <v>355</v>
      </c>
      <c r="R121" s="198" t="s">
        <v>356</v>
      </c>
      <c r="S121" s="242" t="str">
        <f>IF(ISNA(VLOOKUP(Patchlist1[[#This Row],[SERVER OWNER]],Contacts!I:J,2,FALSE)),"",VLOOKUP(Patchlist1[[#This Row],[SERVER OWNER]],Contacts!I:J,2,FALSE))</f>
        <v>goran.jovanovic@allianz.de</v>
      </c>
      <c r="T121" s="243" t="s">
        <v>364</v>
      </c>
      <c r="U121" s="277" t="s">
        <v>180</v>
      </c>
      <c r="V121" s="202"/>
      <c r="W121" s="202"/>
      <c r="X121" s="244"/>
      <c r="Y121" s="244"/>
      <c r="Z121" s="157"/>
      <c r="AA121" s="278"/>
    </row>
    <row r="122" spans="1:27" ht="18.75" hidden="1" customHeight="1">
      <c r="A122" s="275" t="s">
        <v>365</v>
      </c>
      <c r="B122" s="196" t="s">
        <v>90</v>
      </c>
      <c r="C122" s="239" t="b">
        <v>0</v>
      </c>
      <c r="D122" s="182">
        <f>IF($C122&lt;&gt;TRUE,IF(ISNA(VLOOKUP($B122,'Patch Slot'!A$2:$E$39,3,FALSE)),"",VLOOKUP($B122,'Patch Slot'!A$2:$E$39,3,FALSE)),"excluded")</f>
        <v>45886.333333333299</v>
      </c>
      <c r="E122" s="182" t="str">
        <f>IF($C122&lt;&gt;TRUE,IF(ISNA(VLOOKUP($B122,'Patch Slot'!A$2:$E$39,4,FALSE)),"",VLOOKUP($B122,'Patch Slot'!A$2:$E$39,4,FALSE)),"excluded")</f>
        <v>08:00 – 14:00</v>
      </c>
      <c r="F122" s="198" t="s">
        <v>298</v>
      </c>
      <c r="G122" s="184" t="str">
        <f>IF(ISNA(VLOOKUP(Patchlist1[[#This Row],[Hostname]],CPU_socket!A:B,2,FALSE)),"",VLOOKUP(Patchlist1[[#This Row],[Hostname]],CPU_socket!A:B,2,FALSE))</f>
        <v/>
      </c>
      <c r="H122" s="184" t="str">
        <f>IF(ISNA(VLOOKUP(Patchlist1[[#This Row],[Hostname]],Vormetric!A:D,4,FALSE)),"",VLOOKUP(Patchlist1[[#This Row],[Hostname]],Vormetric!A:D,4,FALSE))</f>
        <v/>
      </c>
      <c r="I122" s="198" t="str">
        <f>IF(ISNA(VLOOKUP(Patchlist1[[#This Row],[Hostname]],'vm hardware'!A:C,3,FALSE)),"",VLOOKUP(Patchlist1[[#This Row],[Hostname]],'vm hardware'!A:C,3,FALSE))</f>
        <v/>
      </c>
      <c r="J122" s="276"/>
      <c r="K122" s="198" t="s">
        <v>172</v>
      </c>
      <c r="L122" s="198">
        <v>8.1</v>
      </c>
      <c r="M122" s="198" t="s">
        <v>173</v>
      </c>
      <c r="N122" s="198" t="s">
        <v>174</v>
      </c>
      <c r="O122" s="200" t="s">
        <v>175</v>
      </c>
      <c r="P122" s="277" t="s">
        <v>262</v>
      </c>
      <c r="Q122" s="157" t="s">
        <v>355</v>
      </c>
      <c r="R122" s="198" t="s">
        <v>356</v>
      </c>
      <c r="S122" s="242" t="str">
        <f>IF(ISNA(VLOOKUP(Patchlist1[[#This Row],[SERVER OWNER]],Contacts!I:J,2,FALSE)),"",VLOOKUP(Patchlist1[[#This Row],[SERVER OWNER]],Contacts!I:J,2,FALSE))</f>
        <v>goran.jovanovic@allianz.de</v>
      </c>
      <c r="T122" s="243" t="s">
        <v>366</v>
      </c>
      <c r="U122" s="277" t="s">
        <v>180</v>
      </c>
      <c r="V122" s="202"/>
      <c r="W122" s="202"/>
      <c r="X122" s="244"/>
      <c r="Y122" s="244"/>
      <c r="Z122" s="157"/>
      <c r="AA122" s="278"/>
    </row>
    <row r="123" spans="1:27" ht="18.75" hidden="1" customHeight="1">
      <c r="A123" s="275" t="s">
        <v>367</v>
      </c>
      <c r="B123" s="196" t="s">
        <v>90</v>
      </c>
      <c r="C123" s="239" t="b">
        <v>0</v>
      </c>
      <c r="D123" s="182">
        <f>IF($C123&lt;&gt;TRUE,IF(ISNA(VLOOKUP($B123,'Patch Slot'!A$2:$E$39,3,FALSE)),"",VLOOKUP($B123,'Patch Slot'!A$2:$E$39,3,FALSE)),"excluded")</f>
        <v>45886.333333333299</v>
      </c>
      <c r="E123" s="182" t="str">
        <f>IF($C123&lt;&gt;TRUE,IF(ISNA(VLOOKUP($B123,'Patch Slot'!A$2:$E$39,4,FALSE)),"",VLOOKUP($B123,'Patch Slot'!A$2:$E$39,4,FALSE)),"excluded")</f>
        <v>08:00 – 14:00</v>
      </c>
      <c r="F123" s="198" t="s">
        <v>298</v>
      </c>
      <c r="G123" s="184" t="str">
        <f>IF(ISNA(VLOOKUP(Patchlist1[[#This Row],[Hostname]],CPU_socket!A:B,2,FALSE)),"",VLOOKUP(Patchlist1[[#This Row],[Hostname]],CPU_socket!A:B,2,FALSE))</f>
        <v/>
      </c>
      <c r="H123" s="184" t="str">
        <f>IF(ISNA(VLOOKUP(Patchlist1[[#This Row],[Hostname]],Vormetric!A:D,4,FALSE)),"",VLOOKUP(Patchlist1[[#This Row],[Hostname]],Vormetric!A:D,4,FALSE))</f>
        <v/>
      </c>
      <c r="I123" s="198" t="str">
        <f>IF(ISNA(VLOOKUP(Patchlist1[[#This Row],[Hostname]],'vm hardware'!A:C,3,FALSE)),"",VLOOKUP(Patchlist1[[#This Row],[Hostname]],'vm hardware'!A:C,3,FALSE))</f>
        <v/>
      </c>
      <c r="J123" s="276"/>
      <c r="K123" s="198" t="s">
        <v>172</v>
      </c>
      <c r="L123" s="198">
        <v>8.1</v>
      </c>
      <c r="M123" s="198" t="s">
        <v>173</v>
      </c>
      <c r="N123" s="198" t="s">
        <v>174</v>
      </c>
      <c r="O123" s="200" t="s">
        <v>175</v>
      </c>
      <c r="P123" s="277" t="s">
        <v>262</v>
      </c>
      <c r="Q123" s="157" t="s">
        <v>355</v>
      </c>
      <c r="R123" s="198" t="s">
        <v>356</v>
      </c>
      <c r="S123" s="242" t="str">
        <f>IF(ISNA(VLOOKUP(Patchlist1[[#This Row],[SERVER OWNER]],Contacts!I:J,2,FALSE)),"",VLOOKUP(Patchlist1[[#This Row],[SERVER OWNER]],Contacts!I:J,2,FALSE))</f>
        <v>goran.jovanovic@allianz.de</v>
      </c>
      <c r="T123" s="243" t="s">
        <v>366</v>
      </c>
      <c r="U123" s="277" t="s">
        <v>180</v>
      </c>
      <c r="V123" s="202"/>
      <c r="W123" s="202"/>
      <c r="X123" s="244"/>
      <c r="Y123" s="244"/>
      <c r="Z123" s="157"/>
      <c r="AA123" s="278"/>
    </row>
    <row r="124" spans="1:27" ht="18.75" hidden="1" customHeight="1">
      <c r="A124" s="275" t="s">
        <v>368</v>
      </c>
      <c r="B124" s="196" t="s">
        <v>90</v>
      </c>
      <c r="C124" s="239" t="b">
        <v>0</v>
      </c>
      <c r="D124" s="182">
        <f>IF($C124&lt;&gt;TRUE,IF(ISNA(VLOOKUP($B124,'Patch Slot'!A$2:$E$39,3,FALSE)),"",VLOOKUP($B124,'Patch Slot'!A$2:$E$39,3,FALSE)),"excluded")</f>
        <v>45886.333333333299</v>
      </c>
      <c r="E124" s="182" t="str">
        <f>IF($C124&lt;&gt;TRUE,IF(ISNA(VLOOKUP($B124,'Patch Slot'!A$2:$E$39,4,FALSE)),"",VLOOKUP($B124,'Patch Slot'!A$2:$E$39,4,FALSE)),"excluded")</f>
        <v>08:00 – 14:00</v>
      </c>
      <c r="F124" s="198" t="s">
        <v>298</v>
      </c>
      <c r="G124" s="184" t="str">
        <f>IF(ISNA(VLOOKUP(Patchlist1[[#This Row],[Hostname]],CPU_socket!A:B,2,FALSE)),"",VLOOKUP(Patchlist1[[#This Row],[Hostname]],CPU_socket!A:B,2,FALSE))</f>
        <v/>
      </c>
      <c r="H124" s="184" t="str">
        <f>IF(ISNA(VLOOKUP(Patchlist1[[#This Row],[Hostname]],Vormetric!A:D,4,FALSE)),"",VLOOKUP(Patchlist1[[#This Row],[Hostname]],Vormetric!A:D,4,FALSE))</f>
        <v/>
      </c>
      <c r="I124" s="198" t="str">
        <f>IF(ISNA(VLOOKUP(Patchlist1[[#This Row],[Hostname]],'vm hardware'!A:C,3,FALSE)),"",VLOOKUP(Patchlist1[[#This Row],[Hostname]],'vm hardware'!A:C,3,FALSE))</f>
        <v/>
      </c>
      <c r="J124" s="276"/>
      <c r="K124" s="198" t="s">
        <v>172</v>
      </c>
      <c r="L124" s="198">
        <v>8.1</v>
      </c>
      <c r="M124" s="198" t="s">
        <v>369</v>
      </c>
      <c r="N124" s="198" t="s">
        <v>174</v>
      </c>
      <c r="O124" s="200" t="s">
        <v>175</v>
      </c>
      <c r="P124" s="277" t="s">
        <v>262</v>
      </c>
      <c r="Q124" s="157" t="s">
        <v>355</v>
      </c>
      <c r="R124" s="198" t="s">
        <v>356</v>
      </c>
      <c r="S124" s="242" t="str">
        <f>IF(ISNA(VLOOKUP(Patchlist1[[#This Row],[SERVER OWNER]],Contacts!I:J,2,FALSE)),"",VLOOKUP(Patchlist1[[#This Row],[SERVER OWNER]],Contacts!I:J,2,FALSE))</f>
        <v>goran.jovanovic@allianz.de</v>
      </c>
      <c r="T124" s="243" t="s">
        <v>366</v>
      </c>
      <c r="U124" s="277" t="s">
        <v>180</v>
      </c>
      <c r="V124" s="202"/>
      <c r="W124" s="202"/>
      <c r="X124" s="244"/>
      <c r="Y124" s="244"/>
      <c r="Z124" s="157"/>
      <c r="AA124" s="278"/>
    </row>
    <row r="125" spans="1:27" ht="18.75" hidden="1" customHeight="1">
      <c r="A125" s="275" t="s">
        <v>370</v>
      </c>
      <c r="B125" s="196" t="s">
        <v>90</v>
      </c>
      <c r="C125" s="239" t="b">
        <v>0</v>
      </c>
      <c r="D125" s="182">
        <f>IF($C125&lt;&gt;TRUE,IF(ISNA(VLOOKUP($B125,'Patch Slot'!A$2:$E$39,3,FALSE)),"",VLOOKUP($B125,'Patch Slot'!A$2:$E$39,3,FALSE)),"excluded")</f>
        <v>45886.333333333299</v>
      </c>
      <c r="E125" s="182" t="str">
        <f>IF($C125&lt;&gt;TRUE,IF(ISNA(VLOOKUP($B125,'Patch Slot'!A$2:$E$39,4,FALSE)),"",VLOOKUP($B125,'Patch Slot'!A$2:$E$39,4,FALSE)),"excluded")</f>
        <v>08:00 – 14:00</v>
      </c>
      <c r="F125" s="198" t="s">
        <v>298</v>
      </c>
      <c r="G125" s="184" t="str">
        <f>IF(ISNA(VLOOKUP(Patchlist1[[#This Row],[Hostname]],CPU_socket!A:B,2,FALSE)),"",VLOOKUP(Patchlist1[[#This Row],[Hostname]],CPU_socket!A:B,2,FALSE))</f>
        <v/>
      </c>
      <c r="H125" s="184" t="str">
        <f>IF(ISNA(VLOOKUP(Patchlist1[[#This Row],[Hostname]],Vormetric!A:D,4,FALSE)),"",VLOOKUP(Patchlist1[[#This Row],[Hostname]],Vormetric!A:D,4,FALSE))</f>
        <v/>
      </c>
      <c r="I125" s="198" t="str">
        <f>IF(ISNA(VLOOKUP(Patchlist1[[#This Row],[Hostname]],'vm hardware'!A:C,3,FALSE)),"",VLOOKUP(Patchlist1[[#This Row],[Hostname]],'vm hardware'!A:C,3,FALSE))</f>
        <v/>
      </c>
      <c r="J125" s="276"/>
      <c r="K125" s="198" t="s">
        <v>172</v>
      </c>
      <c r="L125" s="198">
        <v>8.1</v>
      </c>
      <c r="M125" s="198" t="s">
        <v>369</v>
      </c>
      <c r="N125" s="198" t="s">
        <v>174</v>
      </c>
      <c r="O125" s="200" t="s">
        <v>175</v>
      </c>
      <c r="P125" s="277" t="s">
        <v>262</v>
      </c>
      <c r="Q125" s="157" t="s">
        <v>355</v>
      </c>
      <c r="R125" s="198" t="s">
        <v>356</v>
      </c>
      <c r="S125" s="242" t="str">
        <f>IF(ISNA(VLOOKUP(Patchlist1[[#This Row],[SERVER OWNER]],Contacts!I:J,2,FALSE)),"",VLOOKUP(Patchlist1[[#This Row],[SERVER OWNER]],Contacts!I:J,2,FALSE))</f>
        <v>goran.jovanovic@allianz.de</v>
      </c>
      <c r="T125" s="243" t="s">
        <v>366</v>
      </c>
      <c r="U125" s="277" t="s">
        <v>180</v>
      </c>
      <c r="V125" s="202"/>
      <c r="W125" s="202"/>
      <c r="X125" s="244"/>
      <c r="Y125" s="244"/>
      <c r="Z125" s="157"/>
      <c r="AA125" s="278"/>
    </row>
    <row r="126" spans="1:27" ht="18.75" hidden="1" customHeight="1">
      <c r="A126" s="275" t="s">
        <v>371</v>
      </c>
      <c r="B126" s="196" t="s">
        <v>34</v>
      </c>
      <c r="C126" s="239" t="b">
        <v>0</v>
      </c>
      <c r="D126" s="182">
        <f>IF($C126&lt;&gt;TRUE,IF(ISNA(VLOOKUP($B126,'Patch Slot'!A$2:$E$39,3,FALSE)),"",VLOOKUP($B126,'Patch Slot'!A$2:$E$39,3,FALSE)),"excluded")</f>
        <v>45876.833333333299</v>
      </c>
      <c r="E126" s="182" t="str">
        <f>IF($C126&lt;&gt;TRUE,IF(ISNA(VLOOKUP($B126,'Patch Slot'!A$2:$E$39,4,FALSE)),"",VLOOKUP($B126,'Patch Slot'!A$2:$E$39,4,FALSE)),"excluded")</f>
        <v>20:00 – 24:00</v>
      </c>
      <c r="F126" s="198" t="s">
        <v>298</v>
      </c>
      <c r="G126" s="184" t="str">
        <f>IF(ISNA(VLOOKUP(Patchlist1[[#This Row],[Hostname]],CPU_socket!A:B,2,FALSE)),"",VLOOKUP(Patchlist1[[#This Row],[Hostname]],CPU_socket!A:B,2,FALSE))</f>
        <v/>
      </c>
      <c r="H126" s="281" t="s">
        <v>285</v>
      </c>
      <c r="I126" s="198" t="str">
        <f>IF(ISNA(VLOOKUP(Patchlist1[[#This Row],[Hostname]],'vm hardware'!A:C,3,FALSE)),"",VLOOKUP(Patchlist1[[#This Row],[Hostname]],'vm hardware'!A:C,3,FALSE))</f>
        <v/>
      </c>
      <c r="J126" s="276"/>
      <c r="K126" s="198" t="s">
        <v>172</v>
      </c>
      <c r="L126" s="198">
        <v>8.1</v>
      </c>
      <c r="M126" s="198" t="s">
        <v>372</v>
      </c>
      <c r="N126" s="198" t="s">
        <v>174</v>
      </c>
      <c r="O126" s="200" t="s">
        <v>175</v>
      </c>
      <c r="P126" s="277" t="s">
        <v>262</v>
      </c>
      <c r="Q126" s="157" t="s">
        <v>355</v>
      </c>
      <c r="R126" s="198" t="s">
        <v>360</v>
      </c>
      <c r="S126" s="242" t="str">
        <f>IF(ISNA(VLOOKUP(Patchlist1[[#This Row],[SERVER OWNER]],Contacts!I:J,2,FALSE)),"",VLOOKUP(Patchlist1[[#This Row],[SERVER OWNER]],Contacts!I:J,2,FALSE))</f>
        <v>parikshit.roy@allianz.de</v>
      </c>
      <c r="T126" s="243" t="s">
        <v>373</v>
      </c>
      <c r="U126" s="277" t="s">
        <v>180</v>
      </c>
      <c r="V126" s="202"/>
      <c r="W126" s="202"/>
      <c r="X126" s="244"/>
      <c r="Y126" s="244"/>
      <c r="Z126" s="157"/>
      <c r="AA126" s="278"/>
    </row>
    <row r="127" spans="1:27" ht="18.75" hidden="1" customHeight="1">
      <c r="A127" s="275" t="s">
        <v>374</v>
      </c>
      <c r="B127" s="196" t="s">
        <v>34</v>
      </c>
      <c r="C127" s="239" t="b">
        <v>0</v>
      </c>
      <c r="D127" s="182">
        <f>IF($C127&lt;&gt;TRUE,IF(ISNA(VLOOKUP($B127,'Patch Slot'!A$2:$E$39,3,FALSE)),"",VLOOKUP($B127,'Patch Slot'!A$2:$E$39,3,FALSE)),"excluded")</f>
        <v>45876.833333333299</v>
      </c>
      <c r="E127" s="182" t="str">
        <f>IF($C127&lt;&gt;TRUE,IF(ISNA(VLOOKUP($B127,'Patch Slot'!A$2:$E$39,4,FALSE)),"",VLOOKUP($B127,'Patch Slot'!A$2:$E$39,4,FALSE)),"excluded")</f>
        <v>20:00 – 24:00</v>
      </c>
      <c r="F127" s="198" t="s">
        <v>298</v>
      </c>
      <c r="G127" s="184" t="str">
        <f>IF(ISNA(VLOOKUP(Patchlist1[[#This Row],[Hostname]],CPU_socket!A:B,2,FALSE)),"",VLOOKUP(Patchlist1[[#This Row],[Hostname]],CPU_socket!A:B,2,FALSE))</f>
        <v/>
      </c>
      <c r="H127" s="184" t="str">
        <f>IF(ISNA(VLOOKUP(Patchlist1[[#This Row],[Hostname]],Vormetric!A:D,4,FALSE)),"",VLOOKUP(Patchlist1[[#This Row],[Hostname]],Vormetric!A:D,4,FALSE))</f>
        <v/>
      </c>
      <c r="I127" s="198" t="str">
        <f>IF(ISNA(VLOOKUP(Patchlist1[[#This Row],[Hostname]],'vm hardware'!A:C,3,FALSE)),"",VLOOKUP(Patchlist1[[#This Row],[Hostname]],'vm hardware'!A:C,3,FALSE))</f>
        <v/>
      </c>
      <c r="J127" s="276"/>
      <c r="K127" s="198" t="s">
        <v>172</v>
      </c>
      <c r="L127" s="198">
        <v>8.1</v>
      </c>
      <c r="M127" s="198" t="s">
        <v>372</v>
      </c>
      <c r="N127" s="198" t="s">
        <v>174</v>
      </c>
      <c r="O127" s="200" t="s">
        <v>175</v>
      </c>
      <c r="P127" s="277" t="s">
        <v>262</v>
      </c>
      <c r="Q127" s="157" t="s">
        <v>355</v>
      </c>
      <c r="R127" s="198" t="s">
        <v>360</v>
      </c>
      <c r="S127" s="242" t="str">
        <f>IF(ISNA(VLOOKUP(Patchlist1[[#This Row],[SERVER OWNER]],Contacts!I:J,2,FALSE)),"",VLOOKUP(Patchlist1[[#This Row],[SERVER OWNER]],Contacts!I:J,2,FALSE))</f>
        <v>parikshit.roy@allianz.de</v>
      </c>
      <c r="T127" s="243" t="s">
        <v>373</v>
      </c>
      <c r="U127" s="277" t="s">
        <v>180</v>
      </c>
      <c r="V127" s="202"/>
      <c r="W127" s="202"/>
      <c r="X127" s="244"/>
      <c r="Y127" s="244"/>
      <c r="Z127" s="157"/>
      <c r="AA127" s="278"/>
    </row>
    <row r="128" spans="1:27" ht="18.75" hidden="1" customHeight="1">
      <c r="A128" s="275" t="s">
        <v>375</v>
      </c>
      <c r="B128" s="196" t="s">
        <v>18</v>
      </c>
      <c r="C128" s="239" t="b">
        <v>0</v>
      </c>
      <c r="D128" s="182">
        <f>IF($C128&lt;&gt;TRUE,IF(ISNA(VLOOKUP($B128,'Patch Slot'!A$2:$E$39,3,FALSE)),"",VLOOKUP($B128,'Patch Slot'!A$2:$E$39,3,FALSE)),"excluded")</f>
        <v>45873.833333333299</v>
      </c>
      <c r="E128" s="182" t="str">
        <f>IF($C128&lt;&gt;TRUE,IF(ISNA(VLOOKUP($B128,'Patch Slot'!A$2:$E$39,4,FALSE)),"",VLOOKUP($B128,'Patch Slot'!A$2:$E$39,4,FALSE)),"excluded")</f>
        <v>20:00 – 24:00</v>
      </c>
      <c r="F128" s="198" t="s">
        <v>182</v>
      </c>
      <c r="G128" s="184" t="str">
        <f>IF(ISNA(VLOOKUP(Patchlist1[[#This Row],[Hostname]],CPU_socket!A:B,2,FALSE)),"",VLOOKUP(Patchlist1[[#This Row],[Hostname]],CPU_socket!A:B,2,FALSE))</f>
        <v/>
      </c>
      <c r="H128" s="281" t="s">
        <v>285</v>
      </c>
      <c r="I128" s="198" t="str">
        <f>IF(ISNA(VLOOKUP(Patchlist1[[#This Row],[Hostname]],'vm hardware'!A:C,3,FALSE)),"",VLOOKUP(Patchlist1[[#This Row],[Hostname]],'vm hardware'!A:C,3,FALSE))</f>
        <v/>
      </c>
      <c r="J128" s="276"/>
      <c r="K128" s="198" t="s">
        <v>172</v>
      </c>
      <c r="L128" s="198">
        <v>8.1</v>
      </c>
      <c r="M128" s="198" t="s">
        <v>372</v>
      </c>
      <c r="N128" s="198" t="s">
        <v>174</v>
      </c>
      <c r="O128" s="200" t="s">
        <v>175</v>
      </c>
      <c r="P128" s="277" t="s">
        <v>262</v>
      </c>
      <c r="Q128" s="202" t="s">
        <v>355</v>
      </c>
      <c r="R128" s="198" t="s">
        <v>360</v>
      </c>
      <c r="S128" s="242" t="str">
        <f>IF(ISNA(VLOOKUP(Patchlist1[[#This Row],[SERVER OWNER]],Contacts!I:J,2,FALSE)),"",VLOOKUP(Patchlist1[[#This Row],[SERVER OWNER]],Contacts!I:J,2,FALSE))</f>
        <v>parikshit.roy@allianz.de</v>
      </c>
      <c r="T128" s="243" t="s">
        <v>373</v>
      </c>
      <c r="U128" s="277" t="s">
        <v>180</v>
      </c>
      <c r="V128" s="202"/>
      <c r="W128" s="202"/>
      <c r="X128" s="244"/>
      <c r="Y128" s="244"/>
      <c r="Z128" s="157"/>
      <c r="AA128" s="278"/>
    </row>
    <row r="129" spans="1:27" ht="18.75" hidden="1" customHeight="1">
      <c r="A129" s="275" t="s">
        <v>376</v>
      </c>
      <c r="B129" s="196" t="s">
        <v>18</v>
      </c>
      <c r="C129" s="239" t="b">
        <v>0</v>
      </c>
      <c r="D129" s="182">
        <f>IF($C129&lt;&gt;TRUE,IF(ISNA(VLOOKUP($B129,'Patch Slot'!A$2:$E$39,3,FALSE)),"",VLOOKUP($B129,'Patch Slot'!A$2:$E$39,3,FALSE)),"excluded")</f>
        <v>45873.833333333299</v>
      </c>
      <c r="E129" s="182" t="str">
        <f>IF($C129&lt;&gt;TRUE,IF(ISNA(VLOOKUP($B129,'Patch Slot'!A$2:$E$39,4,FALSE)),"",VLOOKUP($B129,'Patch Slot'!A$2:$E$39,4,FALSE)),"excluded")</f>
        <v>20:00 – 24:00</v>
      </c>
      <c r="F129" s="198" t="s">
        <v>182</v>
      </c>
      <c r="G129" s="184" t="str">
        <f>IF(ISNA(VLOOKUP(Patchlist1[[#This Row],[Hostname]],CPU_socket!A:B,2,FALSE)),"",VLOOKUP(Patchlist1[[#This Row],[Hostname]],CPU_socket!A:B,2,FALSE))</f>
        <v/>
      </c>
      <c r="H129" s="184" t="str">
        <f>IF(ISNA(VLOOKUP(Patchlist1[[#This Row],[Hostname]],Vormetric!A:D,4,FALSE)),"",VLOOKUP(Patchlist1[[#This Row],[Hostname]],Vormetric!A:D,4,FALSE))</f>
        <v/>
      </c>
      <c r="I129" s="198" t="str">
        <f>IF(ISNA(VLOOKUP(Patchlist1[[#This Row],[Hostname]],'vm hardware'!A:C,3,FALSE)),"",VLOOKUP(Patchlist1[[#This Row],[Hostname]],'vm hardware'!A:C,3,FALSE))</f>
        <v/>
      </c>
      <c r="J129" s="276"/>
      <c r="K129" s="198" t="s">
        <v>172</v>
      </c>
      <c r="L129" s="198">
        <v>8.1</v>
      </c>
      <c r="M129" s="198" t="s">
        <v>372</v>
      </c>
      <c r="N129" s="198" t="s">
        <v>174</v>
      </c>
      <c r="O129" s="200" t="s">
        <v>175</v>
      </c>
      <c r="P129" s="277" t="s">
        <v>262</v>
      </c>
      <c r="Q129" s="157" t="s">
        <v>355</v>
      </c>
      <c r="R129" s="198" t="s">
        <v>360</v>
      </c>
      <c r="S129" s="242" t="str">
        <f>IF(ISNA(VLOOKUP(Patchlist1[[#This Row],[SERVER OWNER]],Contacts!I:J,2,FALSE)),"",VLOOKUP(Patchlist1[[#This Row],[SERVER OWNER]],Contacts!I:J,2,FALSE))</f>
        <v>parikshit.roy@allianz.de</v>
      </c>
      <c r="T129" s="243" t="s">
        <v>373</v>
      </c>
      <c r="U129" s="277" t="s">
        <v>180</v>
      </c>
      <c r="V129" s="202"/>
      <c r="W129" s="202"/>
      <c r="X129" s="244"/>
      <c r="Y129" s="244"/>
      <c r="Z129" s="157"/>
      <c r="AA129" s="278"/>
    </row>
    <row r="130" spans="1:27" ht="18.75" hidden="1" customHeight="1">
      <c r="A130" s="275" t="s">
        <v>377</v>
      </c>
      <c r="B130" s="196" t="s">
        <v>51</v>
      </c>
      <c r="C130" s="239" t="b">
        <v>1</v>
      </c>
      <c r="D130" s="182" t="str">
        <f>IF($C130&lt;&gt;TRUE,IF(ISNA(VLOOKUP($B130,'Patch Slot'!A$2:$E$39,3,FALSE)),"",VLOOKUP($B130,'Patch Slot'!A$2:$E$39,3,FALSE)),"excluded")</f>
        <v>excluded</v>
      </c>
      <c r="E130" s="182" t="str">
        <f>IF($C130&lt;&gt;TRUE,IF(ISNA(VLOOKUP($B130,'Patch Slot'!A$2:$E$39,4,FALSE)),"",VLOOKUP($B130,'Patch Slot'!A$2:$E$39,4,FALSE)),"excluded")</f>
        <v>excluded</v>
      </c>
      <c r="F130" s="198" t="s">
        <v>298</v>
      </c>
      <c r="G130" s="184" t="str">
        <f>IF(ISNA(VLOOKUP(Patchlist1[[#This Row],[Hostname]],CPU_socket!A:B,2,FALSE)),"",VLOOKUP(Patchlist1[[#This Row],[Hostname]],CPU_socket!A:B,2,FALSE))</f>
        <v/>
      </c>
      <c r="H130" s="184" t="str">
        <f>IF(ISNA(VLOOKUP(Patchlist1[[#This Row],[Hostname]],Vormetric!A:D,4,FALSE)),"",VLOOKUP(Patchlist1[[#This Row],[Hostname]],Vormetric!A:D,4,FALSE))</f>
        <v/>
      </c>
      <c r="I130" s="198" t="str">
        <f>IF(ISNA(VLOOKUP(Patchlist1[[#This Row],[Hostname]],'vm hardware'!A:C,3,FALSE)),"",VLOOKUP(Patchlist1[[#This Row],[Hostname]],'vm hardware'!A:C,3,FALSE))</f>
        <v/>
      </c>
      <c r="J130" s="276"/>
      <c r="K130" s="198" t="s">
        <v>172</v>
      </c>
      <c r="L130" s="198">
        <v>8.1</v>
      </c>
      <c r="M130" s="198" t="s">
        <v>173</v>
      </c>
      <c r="N130" s="198" t="s">
        <v>174</v>
      </c>
      <c r="O130" s="200" t="s">
        <v>279</v>
      </c>
      <c r="P130" s="277" t="s">
        <v>378</v>
      </c>
      <c r="Q130" s="157" t="s">
        <v>379</v>
      </c>
      <c r="R130" s="198" t="s">
        <v>380</v>
      </c>
      <c r="S130" s="242" t="str">
        <f>IF(ISNA(VLOOKUP(Patchlist1[[#This Row],[SERVER OWNER]],Contacts!I:J,2,FALSE)),"",VLOOKUP(Patchlist1[[#This Row],[SERVER OWNER]],Contacts!I:J,2,FALSE))</f>
        <v>stefan.kling@allianz.de</v>
      </c>
      <c r="T130" s="243" t="s">
        <v>381</v>
      </c>
      <c r="U130" s="277" t="s">
        <v>180</v>
      </c>
      <c r="V130" s="202"/>
      <c r="W130" s="202"/>
      <c r="X130" s="244"/>
      <c r="Y130" s="244" t="s">
        <v>279</v>
      </c>
      <c r="Z130" s="157"/>
      <c r="AA130" s="278"/>
    </row>
    <row r="131" spans="1:27" ht="18.75" hidden="1" customHeight="1">
      <c r="A131" s="275" t="s">
        <v>382</v>
      </c>
      <c r="B131" s="196" t="s">
        <v>103</v>
      </c>
      <c r="C131" s="239" t="b">
        <v>1</v>
      </c>
      <c r="D131" s="182" t="str">
        <f>IF($C131&lt;&gt;TRUE,IF(ISNA(VLOOKUP($B131,'Patch Slot'!A$2:$E$39,3,FALSE)),"",VLOOKUP($B131,'Patch Slot'!A$2:$E$39,3,FALSE)),"excluded")</f>
        <v>excluded</v>
      </c>
      <c r="E131" s="182" t="str">
        <f>IF($C131&lt;&gt;TRUE,IF(ISNA(VLOOKUP($B131,'Patch Slot'!A$2:$E$39,4,FALSE)),"",VLOOKUP($B131,'Patch Slot'!A$2:$E$39,4,FALSE)),"excluded")</f>
        <v>excluded</v>
      </c>
      <c r="F131" s="198" t="s">
        <v>171</v>
      </c>
      <c r="G131" s="184" t="str">
        <f>IF(ISNA(VLOOKUP(Patchlist1[[#This Row],[Hostname]],CPU_socket!A:B,2,FALSE)),"",VLOOKUP(Patchlist1[[#This Row],[Hostname]],CPU_socket!A:B,2,FALSE))</f>
        <v/>
      </c>
      <c r="H131" s="184" t="str">
        <f>IF(ISNA(VLOOKUP(Patchlist1[[#This Row],[Hostname]],Vormetric!A:D,4,FALSE)),"",VLOOKUP(Patchlist1[[#This Row],[Hostname]],Vormetric!A:D,4,FALSE))</f>
        <v/>
      </c>
      <c r="I131" s="198" t="str">
        <f>IF(ISNA(VLOOKUP(Patchlist1[[#This Row],[Hostname]],'vm hardware'!A:C,3,FALSE)),"",VLOOKUP(Patchlist1[[#This Row],[Hostname]],'vm hardware'!A:C,3,FALSE))</f>
        <v/>
      </c>
      <c r="J131" s="276"/>
      <c r="K131" s="198" t="s">
        <v>172</v>
      </c>
      <c r="L131" s="198">
        <v>8.6</v>
      </c>
      <c r="M131" s="198" t="s">
        <v>173</v>
      </c>
      <c r="N131" s="198" t="s">
        <v>174</v>
      </c>
      <c r="O131" s="200" t="s">
        <v>279</v>
      </c>
      <c r="P131" s="277" t="s">
        <v>383</v>
      </c>
      <c r="Q131" s="157"/>
      <c r="R131" s="198" t="s">
        <v>384</v>
      </c>
      <c r="S131" s="242" t="str">
        <f>IF(ISNA(VLOOKUP(Patchlist1[[#This Row],[SERVER OWNER]],Contacts!I:J,2,FALSE)),"",VLOOKUP(Patchlist1[[#This Row],[SERVER OWNER]],Contacts!I:J,2,FALSE))</f>
        <v>jesper.pedersen@allianz.de</v>
      </c>
      <c r="T131" s="243" t="s">
        <v>385</v>
      </c>
      <c r="U131" s="277" t="s">
        <v>180</v>
      </c>
      <c r="V131" s="202"/>
      <c r="W131" s="202"/>
      <c r="X131" s="244"/>
      <c r="Y131" s="244" t="s">
        <v>279</v>
      </c>
      <c r="Z131" s="157"/>
      <c r="AA131" s="278"/>
    </row>
    <row r="132" spans="1:27" ht="18.75" hidden="1" customHeight="1">
      <c r="A132" s="275" t="s">
        <v>386</v>
      </c>
      <c r="B132" s="196" t="s">
        <v>47</v>
      </c>
      <c r="C132" s="239" t="b">
        <v>0</v>
      </c>
      <c r="D132" s="182">
        <f>IF($C132&lt;&gt;TRUE,IF(ISNA(VLOOKUP($B132,'Patch Slot'!A$2:$E$39,3,FALSE)),"",VLOOKUP($B132,'Patch Slot'!A$2:$E$39,3,FALSE)),"excluded")</f>
        <v>45879.333333333299</v>
      </c>
      <c r="E132" s="182" t="str">
        <f>IF($C132&lt;&gt;TRUE,IF(ISNA(VLOOKUP($B132,'Patch Slot'!A$2:$E$39,4,FALSE)),"",VLOOKUP($B132,'Patch Slot'!A$2:$E$39,4,FALSE)),"excluded")</f>
        <v>08:00 – 14:00</v>
      </c>
      <c r="F132" s="198" t="s">
        <v>171</v>
      </c>
      <c r="G132" s="184" t="str">
        <f>IF(ISNA(VLOOKUP(Patchlist1[[#This Row],[Hostname]],CPU_socket!A:B,2,FALSE)),"",VLOOKUP(Patchlist1[[#This Row],[Hostname]],CPU_socket!A:B,2,FALSE))</f>
        <v/>
      </c>
      <c r="H132" s="184" t="str">
        <f>IF(ISNA(VLOOKUP(Patchlist1[[#This Row],[Hostname]],Vormetric!A:D,4,FALSE)),"",VLOOKUP(Patchlist1[[#This Row],[Hostname]],Vormetric!A:D,4,FALSE))</f>
        <v/>
      </c>
      <c r="I132" s="240" t="str">
        <f>IF(ISNA(VLOOKUP(Patchlist1[[#This Row],[Hostname]],'vm hardware'!A:C,3,FALSE)),"",VLOOKUP(Patchlist1[[#This Row],[Hostname]],'vm hardware'!A:C,3,FALSE))</f>
        <v/>
      </c>
      <c r="J132" s="198"/>
      <c r="K132" s="198" t="s">
        <v>172</v>
      </c>
      <c r="L132" s="198">
        <v>9.4</v>
      </c>
      <c r="M132" s="198" t="s">
        <v>189</v>
      </c>
      <c r="N132" s="198" t="s">
        <v>174</v>
      </c>
      <c r="O132" s="200" t="s">
        <v>175</v>
      </c>
      <c r="P132" s="277" t="s">
        <v>190</v>
      </c>
      <c r="Q132" s="241"/>
      <c r="R132" s="198" t="s">
        <v>192</v>
      </c>
      <c r="S132" s="242" t="str">
        <f>IF(ISNA(VLOOKUP(Patchlist1[[#This Row],[SERVER OWNER]],Contacts!I:J,2,FALSE)),"",VLOOKUP(Patchlist1[[#This Row],[SERVER OWNER]],Contacts!I:J,2,FALSE))</f>
        <v>kenneth.fink@allianz.co.uk</v>
      </c>
      <c r="T132" s="279" t="s">
        <v>193</v>
      </c>
      <c r="U132" s="277" t="s">
        <v>180</v>
      </c>
      <c r="V132" s="202"/>
      <c r="W132" s="202"/>
      <c r="X132" s="244"/>
      <c r="Y132" s="244"/>
      <c r="Z132" s="157"/>
      <c r="AA132" s="278"/>
    </row>
    <row r="133" spans="1:27" ht="18.75" hidden="1" customHeight="1">
      <c r="A133" s="275" t="s">
        <v>387</v>
      </c>
      <c r="B133" s="196" t="s">
        <v>47</v>
      </c>
      <c r="C133" s="239" t="b">
        <v>0</v>
      </c>
      <c r="D133" s="182">
        <f>IF($C133&lt;&gt;TRUE,IF(ISNA(VLOOKUP($B133,'Patch Slot'!A$2:$E$39,3,FALSE)),"",VLOOKUP($B133,'Patch Slot'!A$2:$E$39,3,FALSE)),"excluded")</f>
        <v>45879.333333333299</v>
      </c>
      <c r="E133" s="182" t="str">
        <f>IF($C133&lt;&gt;TRUE,IF(ISNA(VLOOKUP($B133,'Patch Slot'!A$2:$E$39,4,FALSE)),"",VLOOKUP($B133,'Patch Slot'!A$2:$E$39,4,FALSE)),"excluded")</f>
        <v>08:00 – 14:00</v>
      </c>
      <c r="F133" s="198" t="s">
        <v>171</v>
      </c>
      <c r="G133" s="184" t="str">
        <f>IF(ISNA(VLOOKUP(Patchlist1[[#This Row],[Hostname]],CPU_socket!A:B,2,FALSE)),"",VLOOKUP(Patchlist1[[#This Row],[Hostname]],CPU_socket!A:B,2,FALSE))</f>
        <v/>
      </c>
      <c r="H133" s="184" t="str">
        <f>IF(ISNA(VLOOKUP(Patchlist1[[#This Row],[Hostname]],Vormetric!A:D,4,FALSE)),"",VLOOKUP(Patchlist1[[#This Row],[Hostname]],Vormetric!A:D,4,FALSE))</f>
        <v/>
      </c>
      <c r="I133" s="240" t="str">
        <f>IF(ISNA(VLOOKUP(Patchlist1[[#This Row],[Hostname]],'vm hardware'!A:C,3,FALSE)),"",VLOOKUP(Patchlist1[[#This Row],[Hostname]],'vm hardware'!A:C,3,FALSE))</f>
        <v/>
      </c>
      <c r="J133" s="198"/>
      <c r="K133" s="198" t="s">
        <v>172</v>
      </c>
      <c r="L133" s="198">
        <v>9.4</v>
      </c>
      <c r="M133" s="198" t="s">
        <v>189</v>
      </c>
      <c r="N133" s="198" t="s">
        <v>174</v>
      </c>
      <c r="O133" s="200" t="s">
        <v>175</v>
      </c>
      <c r="P133" s="277" t="s">
        <v>190</v>
      </c>
      <c r="Q133" s="282"/>
      <c r="R133" s="198" t="s">
        <v>192</v>
      </c>
      <c r="S133" s="242" t="str">
        <f>IF(ISNA(VLOOKUP(Patchlist1[[#This Row],[SERVER OWNER]],Contacts!I:J,2,FALSE)),"",VLOOKUP(Patchlist1[[#This Row],[SERVER OWNER]],Contacts!I:J,2,FALSE))</f>
        <v>kenneth.fink@allianz.co.uk</v>
      </c>
      <c r="T133" s="279" t="s">
        <v>193</v>
      </c>
      <c r="U133" s="277" t="s">
        <v>180</v>
      </c>
      <c r="V133" s="202"/>
      <c r="W133" s="202"/>
      <c r="X133" s="244"/>
      <c r="Y133" s="244"/>
      <c r="Z133" s="157"/>
      <c r="AA133" s="278"/>
    </row>
    <row r="134" spans="1:27" ht="18.75" hidden="1" customHeight="1">
      <c r="A134" s="275" t="s">
        <v>388</v>
      </c>
      <c r="B134" s="196" t="s">
        <v>43</v>
      </c>
      <c r="C134" s="239" t="b">
        <v>0</v>
      </c>
      <c r="D134" s="182">
        <f>IF($C134&lt;&gt;TRUE,IF(ISNA(VLOOKUP($B134,'Patch Slot'!A$2:$E$39,3,FALSE)),"",VLOOKUP($B134,'Patch Slot'!A$2:$E$39,3,FALSE)),"excluded")</f>
        <v>45878.333333333299</v>
      </c>
      <c r="E134" s="182" t="str">
        <f>IF($C134&lt;&gt;TRUE,IF(ISNA(VLOOKUP($B134,'Patch Slot'!A$2:$E$39,4,FALSE)),"",VLOOKUP($B134,'Patch Slot'!A$2:$E$39,4,FALSE)),"excluded")</f>
        <v>08:00 – 14:00</v>
      </c>
      <c r="F134" s="198" t="s">
        <v>171</v>
      </c>
      <c r="G134" s="184" t="str">
        <f>IF(ISNA(VLOOKUP(Patchlist1[[#This Row],[Hostname]],CPU_socket!A:B,2,FALSE)),"",VLOOKUP(Patchlist1[[#This Row],[Hostname]],CPU_socket!A:B,2,FALSE))</f>
        <v/>
      </c>
      <c r="H134" s="184" t="str">
        <f>IF(ISNA(VLOOKUP(Patchlist1[[#This Row],[Hostname]],Vormetric!A:D,4,FALSE)),"",VLOOKUP(Patchlist1[[#This Row],[Hostname]],Vormetric!A:D,4,FALSE))</f>
        <v/>
      </c>
      <c r="I134" s="240" t="str">
        <f>IF(ISNA(VLOOKUP(Patchlist1[[#This Row],[Hostname]],'vm hardware'!A:C,3,FALSE)),"",VLOOKUP(Patchlist1[[#This Row],[Hostname]],'vm hardware'!A:C,3,FALSE))</f>
        <v/>
      </c>
      <c r="J134" s="198"/>
      <c r="K134" s="198" t="s">
        <v>172</v>
      </c>
      <c r="L134" s="198">
        <v>9.4</v>
      </c>
      <c r="M134" s="198" t="s">
        <v>189</v>
      </c>
      <c r="N134" s="198" t="s">
        <v>174</v>
      </c>
      <c r="O134" s="200" t="s">
        <v>175</v>
      </c>
      <c r="P134" s="277" t="s">
        <v>190</v>
      </c>
      <c r="Q134" s="241"/>
      <c r="R134" s="198" t="s">
        <v>192</v>
      </c>
      <c r="S134" s="242" t="str">
        <f>IF(ISNA(VLOOKUP(Patchlist1[[#This Row],[SERVER OWNER]],Contacts!I:J,2,FALSE)),"",VLOOKUP(Patchlist1[[#This Row],[SERVER OWNER]],Contacts!I:J,2,FALSE))</f>
        <v>kenneth.fink@allianz.co.uk</v>
      </c>
      <c r="T134" s="279" t="s">
        <v>193</v>
      </c>
      <c r="U134" s="277" t="s">
        <v>180</v>
      </c>
      <c r="V134" s="202"/>
      <c r="W134" s="202"/>
      <c r="X134" s="244"/>
      <c r="Y134" s="244"/>
      <c r="Z134" s="157"/>
      <c r="AA134" s="278"/>
    </row>
    <row r="135" spans="1:27" ht="18.75" hidden="1" customHeight="1">
      <c r="A135" s="275" t="s">
        <v>389</v>
      </c>
      <c r="B135" s="196" t="s">
        <v>43</v>
      </c>
      <c r="C135" s="239" t="b">
        <v>0</v>
      </c>
      <c r="D135" s="182">
        <f>IF($C135&lt;&gt;TRUE,IF(ISNA(VLOOKUP($B135,'Patch Slot'!A$2:$E$39,3,FALSE)),"",VLOOKUP($B135,'Patch Slot'!A$2:$E$39,3,FALSE)),"excluded")</f>
        <v>45878.333333333299</v>
      </c>
      <c r="E135" s="182" t="str">
        <f>IF($C135&lt;&gt;TRUE,IF(ISNA(VLOOKUP($B135,'Patch Slot'!A$2:$E$39,4,FALSE)),"",VLOOKUP($B135,'Patch Slot'!A$2:$E$39,4,FALSE)),"excluded")</f>
        <v>08:00 – 14:00</v>
      </c>
      <c r="F135" s="198" t="s">
        <v>171</v>
      </c>
      <c r="G135" s="184" t="str">
        <f>IF(ISNA(VLOOKUP(Patchlist1[[#This Row],[Hostname]],CPU_socket!A:B,2,FALSE)),"",VLOOKUP(Patchlist1[[#This Row],[Hostname]],CPU_socket!A:B,2,FALSE))</f>
        <v/>
      </c>
      <c r="H135" s="184" t="str">
        <f>IF(ISNA(VLOOKUP(Patchlist1[[#This Row],[Hostname]],Vormetric!A:D,4,FALSE)),"",VLOOKUP(Patchlist1[[#This Row],[Hostname]],Vormetric!A:D,4,FALSE))</f>
        <v/>
      </c>
      <c r="I135" s="240" t="str">
        <f>IF(ISNA(VLOOKUP(Patchlist1[[#This Row],[Hostname]],'vm hardware'!A:C,3,FALSE)),"",VLOOKUP(Patchlist1[[#This Row],[Hostname]],'vm hardware'!A:C,3,FALSE))</f>
        <v/>
      </c>
      <c r="J135" s="198"/>
      <c r="K135" s="198" t="s">
        <v>172</v>
      </c>
      <c r="L135" s="198">
        <v>9.4</v>
      </c>
      <c r="M135" s="198" t="s">
        <v>189</v>
      </c>
      <c r="N135" s="198" t="s">
        <v>174</v>
      </c>
      <c r="O135" s="200" t="s">
        <v>175</v>
      </c>
      <c r="P135" s="277" t="s">
        <v>190</v>
      </c>
      <c r="Q135" s="282"/>
      <c r="R135" s="198" t="s">
        <v>192</v>
      </c>
      <c r="S135" s="242" t="str">
        <f>IF(ISNA(VLOOKUP(Patchlist1[[#This Row],[SERVER OWNER]],Contacts!I:J,2,FALSE)),"",VLOOKUP(Patchlist1[[#This Row],[SERVER OWNER]],Contacts!I:J,2,FALSE))</f>
        <v>kenneth.fink@allianz.co.uk</v>
      </c>
      <c r="T135" s="279" t="s">
        <v>193</v>
      </c>
      <c r="U135" s="277" t="s">
        <v>180</v>
      </c>
      <c r="V135" s="202"/>
      <c r="W135" s="202"/>
      <c r="X135" s="244"/>
      <c r="Y135" s="244"/>
      <c r="Z135" s="157"/>
      <c r="AA135" s="278"/>
    </row>
    <row r="136" spans="1:27" ht="18.75" hidden="1" customHeight="1">
      <c r="A136" s="275" t="s">
        <v>390</v>
      </c>
      <c r="B136" s="196" t="s">
        <v>29</v>
      </c>
      <c r="C136" s="239" t="b">
        <v>0</v>
      </c>
      <c r="D136" s="182">
        <f>IF($C136&lt;&gt;TRUE,IF(ISNA(VLOOKUP($B136,'Patch Slot'!A$2:$E$39,3,FALSE)),"",VLOOKUP($B136,'Patch Slot'!A$2:$E$39,3,FALSE)),"excluded")</f>
        <v>45875.833333333299</v>
      </c>
      <c r="E136" s="182" t="str">
        <f>IF($C136&lt;&gt;TRUE,IF(ISNA(VLOOKUP($B136,'Patch Slot'!A$2:$E$39,4,FALSE)),"",VLOOKUP($B136,'Patch Slot'!A$2:$E$39,4,FALSE)),"excluded")</f>
        <v>20:00 – 24:00</v>
      </c>
      <c r="F136" s="198" t="s">
        <v>196</v>
      </c>
      <c r="G136" s="184" t="str">
        <f>IF(ISNA(VLOOKUP(Patchlist1[[#This Row],[Hostname]],CPU_socket!A:B,2,FALSE)),"",VLOOKUP(Patchlist1[[#This Row],[Hostname]],CPU_socket!A:B,2,FALSE))</f>
        <v/>
      </c>
      <c r="H136" s="184" t="str">
        <f>IF(ISNA(VLOOKUP(Patchlist1[[#This Row],[Hostname]],Vormetric!A:D,4,FALSE)),"",VLOOKUP(Patchlist1[[#This Row],[Hostname]],Vormetric!A:D,4,FALSE))</f>
        <v/>
      </c>
      <c r="I136" s="240" t="str">
        <f>IF(ISNA(VLOOKUP(Patchlist1[[#This Row],[Hostname]],'vm hardware'!A:C,3,FALSE)),"",VLOOKUP(Patchlist1[[#This Row],[Hostname]],'vm hardware'!A:C,3,FALSE))</f>
        <v/>
      </c>
      <c r="J136" s="198"/>
      <c r="K136" s="198" t="s">
        <v>172</v>
      </c>
      <c r="L136" s="198">
        <v>9.4</v>
      </c>
      <c r="M136" s="198" t="s">
        <v>189</v>
      </c>
      <c r="N136" s="198" t="s">
        <v>174</v>
      </c>
      <c r="O136" s="200" t="s">
        <v>175</v>
      </c>
      <c r="P136" s="277" t="s">
        <v>190</v>
      </c>
      <c r="Q136" s="282"/>
      <c r="R136" s="198" t="s">
        <v>192</v>
      </c>
      <c r="S136" s="242" t="str">
        <f>IF(ISNA(VLOOKUP(Patchlist1[[#This Row],[SERVER OWNER]],Contacts!I:J,2,FALSE)),"",VLOOKUP(Patchlist1[[#This Row],[SERVER OWNER]],Contacts!I:J,2,FALSE))</f>
        <v>kenneth.fink@allianz.co.uk</v>
      </c>
      <c r="T136" s="279" t="s">
        <v>198</v>
      </c>
      <c r="U136" s="277" t="s">
        <v>180</v>
      </c>
      <c r="V136" s="202"/>
      <c r="W136" s="202"/>
      <c r="X136" s="244"/>
      <c r="Y136" s="244"/>
      <c r="Z136" s="157"/>
      <c r="AA136" s="278"/>
    </row>
    <row r="137" spans="1:27" ht="18.75" hidden="1" customHeight="1">
      <c r="A137" s="275" t="s">
        <v>391</v>
      </c>
      <c r="B137" s="196" t="s">
        <v>29</v>
      </c>
      <c r="C137" s="239" t="b">
        <v>0</v>
      </c>
      <c r="D137" s="182">
        <f>IF($C137&lt;&gt;TRUE,IF(ISNA(VLOOKUP($B137,'Patch Slot'!A$2:$E$39,3,FALSE)),"",VLOOKUP($B137,'Patch Slot'!A$2:$E$39,3,FALSE)),"excluded")</f>
        <v>45875.833333333299</v>
      </c>
      <c r="E137" s="182" t="str">
        <f>IF($C137&lt;&gt;TRUE,IF(ISNA(VLOOKUP($B137,'Patch Slot'!A$2:$E$39,4,FALSE)),"",VLOOKUP($B137,'Patch Slot'!A$2:$E$39,4,FALSE)),"excluded")</f>
        <v>20:00 – 24:00</v>
      </c>
      <c r="F137" s="198" t="s">
        <v>196</v>
      </c>
      <c r="G137" s="184" t="str">
        <f>IF(ISNA(VLOOKUP(Patchlist1[[#This Row],[Hostname]],CPU_socket!A:B,2,FALSE)),"",VLOOKUP(Patchlist1[[#This Row],[Hostname]],CPU_socket!A:B,2,FALSE))</f>
        <v/>
      </c>
      <c r="H137" s="184" t="str">
        <f>IF(ISNA(VLOOKUP(Patchlist1[[#This Row],[Hostname]],Vormetric!A:D,4,FALSE)),"",VLOOKUP(Patchlist1[[#This Row],[Hostname]],Vormetric!A:D,4,FALSE))</f>
        <v/>
      </c>
      <c r="I137" s="240" t="str">
        <f>IF(ISNA(VLOOKUP(Patchlist1[[#This Row],[Hostname]],'vm hardware'!A:C,3,FALSE)),"",VLOOKUP(Patchlist1[[#This Row],[Hostname]],'vm hardware'!A:C,3,FALSE))</f>
        <v/>
      </c>
      <c r="J137" s="198"/>
      <c r="K137" s="198" t="s">
        <v>172</v>
      </c>
      <c r="L137" s="198">
        <v>9.4</v>
      </c>
      <c r="M137" s="198" t="s">
        <v>189</v>
      </c>
      <c r="N137" s="198" t="s">
        <v>174</v>
      </c>
      <c r="O137" s="200" t="s">
        <v>175</v>
      </c>
      <c r="P137" s="277" t="s">
        <v>190</v>
      </c>
      <c r="Q137" s="282"/>
      <c r="R137" s="198" t="s">
        <v>192</v>
      </c>
      <c r="S137" s="242" t="str">
        <f>IF(ISNA(VLOOKUP(Patchlist1[[#This Row],[SERVER OWNER]],Contacts!I:J,2,FALSE)),"",VLOOKUP(Patchlist1[[#This Row],[SERVER OWNER]],Contacts!I:J,2,FALSE))</f>
        <v>kenneth.fink@allianz.co.uk</v>
      </c>
      <c r="T137" s="279" t="s">
        <v>198</v>
      </c>
      <c r="U137" s="277" t="s">
        <v>180</v>
      </c>
      <c r="V137" s="202"/>
      <c r="W137" s="202"/>
      <c r="X137" s="244"/>
      <c r="Y137" s="244"/>
      <c r="Z137" s="157"/>
      <c r="AA137" s="278"/>
    </row>
    <row r="138" spans="1:27" ht="18.75" hidden="1" customHeight="1">
      <c r="A138" s="275" t="s">
        <v>392</v>
      </c>
      <c r="B138" s="196" t="s">
        <v>29</v>
      </c>
      <c r="C138" s="239" t="b">
        <v>0</v>
      </c>
      <c r="D138" s="182">
        <f>IF($C138&lt;&gt;TRUE,IF(ISNA(VLOOKUP($B138,'Patch Slot'!A$2:$E$39,3,FALSE)),"",VLOOKUP($B138,'Patch Slot'!A$2:$E$39,3,FALSE)),"excluded")</f>
        <v>45875.833333333299</v>
      </c>
      <c r="E138" s="182" t="str">
        <f>IF($C138&lt;&gt;TRUE,IF(ISNA(VLOOKUP($B138,'Patch Slot'!A$2:$E$39,4,FALSE)),"",VLOOKUP($B138,'Patch Slot'!A$2:$E$39,4,FALSE)),"excluded")</f>
        <v>20:00 – 24:00</v>
      </c>
      <c r="F138" s="198" t="s">
        <v>200</v>
      </c>
      <c r="G138" s="184" t="str">
        <f>IF(ISNA(VLOOKUP(Patchlist1[[#This Row],[Hostname]],CPU_socket!A:B,2,FALSE)),"",VLOOKUP(Patchlist1[[#This Row],[Hostname]],CPU_socket!A:B,2,FALSE))</f>
        <v/>
      </c>
      <c r="H138" s="184" t="str">
        <f>IF(ISNA(VLOOKUP(Patchlist1[[#This Row],[Hostname]],Vormetric!A:D,4,FALSE)),"",VLOOKUP(Patchlist1[[#This Row],[Hostname]],Vormetric!A:D,4,FALSE))</f>
        <v/>
      </c>
      <c r="I138" s="240" t="str">
        <f>IF(ISNA(VLOOKUP(Patchlist1[[#This Row],[Hostname]],'vm hardware'!A:C,3,FALSE)),"",VLOOKUP(Patchlist1[[#This Row],[Hostname]],'vm hardware'!A:C,3,FALSE))</f>
        <v/>
      </c>
      <c r="J138" s="198"/>
      <c r="K138" s="198" t="s">
        <v>172</v>
      </c>
      <c r="L138" s="198">
        <v>9.4</v>
      </c>
      <c r="M138" s="198" t="s">
        <v>189</v>
      </c>
      <c r="N138" s="198" t="s">
        <v>174</v>
      </c>
      <c r="O138" s="200" t="s">
        <v>175</v>
      </c>
      <c r="P138" s="277" t="s">
        <v>190</v>
      </c>
      <c r="Q138" s="282"/>
      <c r="R138" s="198" t="s">
        <v>192</v>
      </c>
      <c r="S138" s="242" t="str">
        <f>IF(ISNA(VLOOKUP(Patchlist1[[#This Row],[SERVER OWNER]],Contacts!I:J,2,FALSE)),"",VLOOKUP(Patchlist1[[#This Row],[SERVER OWNER]],Contacts!I:J,2,FALSE))</f>
        <v>kenneth.fink@allianz.co.uk</v>
      </c>
      <c r="T138" s="279" t="s">
        <v>198</v>
      </c>
      <c r="U138" s="277" t="s">
        <v>180</v>
      </c>
      <c r="V138" s="202"/>
      <c r="W138" s="202"/>
      <c r="X138" s="244"/>
      <c r="Y138" s="244"/>
      <c r="Z138" s="157"/>
      <c r="AA138" s="278"/>
    </row>
    <row r="139" spans="1:27" ht="18.75" hidden="1" customHeight="1">
      <c r="A139" s="275" t="s">
        <v>393</v>
      </c>
      <c r="B139" s="196" t="s">
        <v>29</v>
      </c>
      <c r="C139" s="239" t="b">
        <v>0</v>
      </c>
      <c r="D139" s="182">
        <f>IF($C139&lt;&gt;TRUE,IF(ISNA(VLOOKUP($B139,'Patch Slot'!A$2:$E$39,3,FALSE)),"",VLOOKUP($B139,'Patch Slot'!A$2:$E$39,3,FALSE)),"excluded")</f>
        <v>45875.833333333299</v>
      </c>
      <c r="E139" s="182" t="str">
        <f>IF($C139&lt;&gt;TRUE,IF(ISNA(VLOOKUP($B139,'Patch Slot'!A$2:$E$39,4,FALSE)),"",VLOOKUP($B139,'Patch Slot'!A$2:$E$39,4,FALSE)),"excluded")</f>
        <v>20:00 – 24:00</v>
      </c>
      <c r="F139" s="198" t="s">
        <v>196</v>
      </c>
      <c r="G139" s="184" t="str">
        <f>IF(ISNA(VLOOKUP(Patchlist1[[#This Row],[Hostname]],CPU_socket!A:B,2,FALSE)),"",VLOOKUP(Patchlist1[[#This Row],[Hostname]],CPU_socket!A:B,2,FALSE))</f>
        <v/>
      </c>
      <c r="H139" s="184" t="str">
        <f>IF(ISNA(VLOOKUP(Patchlist1[[#This Row],[Hostname]],Vormetric!A:D,4,FALSE)),"",VLOOKUP(Patchlist1[[#This Row],[Hostname]],Vormetric!A:D,4,FALSE))</f>
        <v/>
      </c>
      <c r="I139" s="240" t="str">
        <f>IF(ISNA(VLOOKUP(Patchlist1[[#This Row],[Hostname]],'vm hardware'!A:C,3,FALSE)),"",VLOOKUP(Patchlist1[[#This Row],[Hostname]],'vm hardware'!A:C,3,FALSE))</f>
        <v/>
      </c>
      <c r="J139" s="198"/>
      <c r="K139" s="198" t="s">
        <v>172</v>
      </c>
      <c r="L139" s="198">
        <v>9.4</v>
      </c>
      <c r="M139" s="198" t="s">
        <v>189</v>
      </c>
      <c r="N139" s="198" t="s">
        <v>174</v>
      </c>
      <c r="O139" s="200" t="s">
        <v>175</v>
      </c>
      <c r="P139" s="277" t="s">
        <v>190</v>
      </c>
      <c r="Q139" s="282"/>
      <c r="R139" s="198" t="s">
        <v>192</v>
      </c>
      <c r="S139" s="242" t="str">
        <f>IF(ISNA(VLOOKUP(Patchlist1[[#This Row],[SERVER OWNER]],Contacts!I:J,2,FALSE)),"",VLOOKUP(Patchlist1[[#This Row],[SERVER OWNER]],Contacts!I:J,2,FALSE))</f>
        <v>kenneth.fink@allianz.co.uk</v>
      </c>
      <c r="T139" s="279" t="s">
        <v>198</v>
      </c>
      <c r="U139" s="277" t="s">
        <v>180</v>
      </c>
      <c r="V139" s="202"/>
      <c r="W139" s="202"/>
      <c r="X139" s="244"/>
      <c r="Y139" s="244"/>
      <c r="Z139" s="157"/>
      <c r="AA139" s="278"/>
    </row>
    <row r="140" spans="1:27" ht="18.75" hidden="1" customHeight="1">
      <c r="A140" s="275" t="s">
        <v>394</v>
      </c>
      <c r="B140" s="196" t="s">
        <v>47</v>
      </c>
      <c r="C140" s="239" t="b">
        <v>0</v>
      </c>
      <c r="D140" s="182">
        <f>IF($C140&lt;&gt;TRUE,IF(ISNA(VLOOKUP($B140,'Patch Slot'!A$2:$E$39,3,FALSE)),"",VLOOKUP($B140,'Patch Slot'!A$2:$E$39,3,FALSE)),"excluded")</f>
        <v>45879.333333333299</v>
      </c>
      <c r="E140" s="182" t="str">
        <f>IF($C140&lt;&gt;TRUE,IF(ISNA(VLOOKUP($B140,'Patch Slot'!A$2:$E$39,4,FALSE)),"",VLOOKUP($B140,'Patch Slot'!A$2:$E$39,4,FALSE)),"excluded")</f>
        <v>08:00 – 14:00</v>
      </c>
      <c r="F140" s="198" t="s">
        <v>196</v>
      </c>
      <c r="G140" s="184" t="str">
        <f>IF(ISNA(VLOOKUP(Patchlist1[[#This Row],[Hostname]],CPU_socket!A:B,2,FALSE)),"",VLOOKUP(Patchlist1[[#This Row],[Hostname]],CPU_socket!A:B,2,FALSE))</f>
        <v/>
      </c>
      <c r="H140" s="184" t="str">
        <f>IF(ISNA(VLOOKUP(Patchlist1[[#This Row],[Hostname]],Vormetric!A:D,4,FALSE)),"",VLOOKUP(Patchlist1[[#This Row],[Hostname]],Vormetric!A:D,4,FALSE))</f>
        <v/>
      </c>
      <c r="I140" s="198" t="str">
        <f>IF(ISNA(VLOOKUP(Patchlist1[[#This Row],[Hostname]],'vm hardware'!A:C,3,FALSE)),"",VLOOKUP(Patchlist1[[#This Row],[Hostname]],'vm hardware'!A:C,3,FALSE))</f>
        <v/>
      </c>
      <c r="J140" s="276"/>
      <c r="K140" s="198" t="s">
        <v>172</v>
      </c>
      <c r="L140" s="198">
        <v>8.1</v>
      </c>
      <c r="M140" s="198" t="s">
        <v>395</v>
      </c>
      <c r="N140" s="198" t="s">
        <v>174</v>
      </c>
      <c r="O140" s="200" t="s">
        <v>175</v>
      </c>
      <c r="P140" s="277" t="s">
        <v>396</v>
      </c>
      <c r="Q140" s="157"/>
      <c r="R140" s="198" t="s">
        <v>397</v>
      </c>
      <c r="S140" s="242" t="str">
        <f>IF(ISNA(VLOOKUP(Patchlist1[[#This Row],[SERVER OWNER]],Contacts!I:J,2,FALSE)),"",VLOOKUP(Patchlist1[[#This Row],[SERVER OWNER]],Contacts!I:J,2,FALSE))</f>
        <v>muireann.nicgiollaphadraig@allianz.ie</v>
      </c>
      <c r="T140" s="243" t="s">
        <v>398</v>
      </c>
      <c r="U140" s="277" t="s">
        <v>180</v>
      </c>
      <c r="V140" s="202"/>
      <c r="W140" s="202"/>
      <c r="X140" s="244"/>
      <c r="Y140" s="244"/>
      <c r="Z140" s="157"/>
      <c r="AA140" s="278"/>
    </row>
    <row r="141" spans="1:27" ht="18.75" hidden="1" customHeight="1">
      <c r="A141" s="275" t="s">
        <v>399</v>
      </c>
      <c r="B141" s="196" t="s">
        <v>47</v>
      </c>
      <c r="C141" s="239" t="b">
        <v>0</v>
      </c>
      <c r="D141" s="182">
        <f>IF($C141&lt;&gt;TRUE,IF(ISNA(VLOOKUP($B141,'Patch Slot'!A$2:$E$39,3,FALSE)),"",VLOOKUP($B141,'Patch Slot'!A$2:$E$39,3,FALSE)),"excluded")</f>
        <v>45879.333333333299</v>
      </c>
      <c r="E141" s="182" t="str">
        <f>IF($C141&lt;&gt;TRUE,IF(ISNA(VLOOKUP($B141,'Patch Slot'!A$2:$E$39,4,FALSE)),"",VLOOKUP($B141,'Patch Slot'!A$2:$E$39,4,FALSE)),"excluded")</f>
        <v>08:00 – 14:00</v>
      </c>
      <c r="F141" s="198" t="s">
        <v>182</v>
      </c>
      <c r="G141" s="184" t="str">
        <f>IF(ISNA(VLOOKUP(Patchlist1[[#This Row],[Hostname]],CPU_socket!A:B,2,FALSE)),"",VLOOKUP(Patchlist1[[#This Row],[Hostname]],CPU_socket!A:B,2,FALSE))</f>
        <v/>
      </c>
      <c r="H141" s="184" t="str">
        <f>IF(ISNA(VLOOKUP(Patchlist1[[#This Row],[Hostname]],Vormetric!A:D,4,FALSE)),"",VLOOKUP(Patchlist1[[#This Row],[Hostname]],Vormetric!A:D,4,FALSE))</f>
        <v/>
      </c>
      <c r="I141" s="198" t="str">
        <f>IF(ISNA(VLOOKUP(Patchlist1[[#This Row],[Hostname]],'vm hardware'!A:C,3,FALSE)),"",VLOOKUP(Patchlist1[[#This Row],[Hostname]],'vm hardware'!A:C,3,FALSE))</f>
        <v/>
      </c>
      <c r="J141" s="276"/>
      <c r="K141" s="198" t="s">
        <v>172</v>
      </c>
      <c r="L141" s="198">
        <v>8.1</v>
      </c>
      <c r="M141" s="198" t="s">
        <v>395</v>
      </c>
      <c r="N141" s="198" t="s">
        <v>174</v>
      </c>
      <c r="O141" s="200" t="s">
        <v>175</v>
      </c>
      <c r="P141" s="277" t="s">
        <v>396</v>
      </c>
      <c r="Q141" s="157"/>
      <c r="R141" s="198" t="s">
        <v>397</v>
      </c>
      <c r="S141" s="242" t="str">
        <f>IF(ISNA(VLOOKUP(Patchlist1[[#This Row],[SERVER OWNER]],Contacts!I:J,2,FALSE)),"",VLOOKUP(Patchlist1[[#This Row],[SERVER OWNER]],Contacts!I:J,2,FALSE))</f>
        <v>muireann.nicgiollaphadraig@allianz.ie</v>
      </c>
      <c r="T141" s="243" t="s">
        <v>400</v>
      </c>
      <c r="U141" s="277" t="s">
        <v>180</v>
      </c>
      <c r="V141" s="202"/>
      <c r="W141" s="202"/>
      <c r="X141" s="244"/>
      <c r="Y141" s="244"/>
      <c r="Z141" s="157"/>
      <c r="AA141" s="278"/>
    </row>
    <row r="142" spans="1:27" ht="18.75" hidden="1" customHeight="1">
      <c r="A142" s="275" t="s">
        <v>401</v>
      </c>
      <c r="B142" s="196" t="s">
        <v>47</v>
      </c>
      <c r="C142" s="239" t="b">
        <v>0</v>
      </c>
      <c r="D142" s="182">
        <f>IF($C142&lt;&gt;TRUE,IF(ISNA(VLOOKUP($B142,'Patch Slot'!A$2:$E$39,3,FALSE)),"",VLOOKUP($B142,'Patch Slot'!A$2:$E$39,3,FALSE)),"excluded")</f>
        <v>45879.333333333299</v>
      </c>
      <c r="E142" s="182" t="str">
        <f>IF($C142&lt;&gt;TRUE,IF(ISNA(VLOOKUP($B142,'Patch Slot'!A$2:$E$39,4,FALSE)),"",VLOOKUP($B142,'Patch Slot'!A$2:$E$39,4,FALSE)),"excluded")</f>
        <v>08:00 – 14:00</v>
      </c>
      <c r="F142" s="198" t="s">
        <v>196</v>
      </c>
      <c r="G142" s="184" t="str">
        <f>IF(ISNA(VLOOKUP(Patchlist1[[#This Row],[Hostname]],CPU_socket!A:B,2,FALSE)),"",VLOOKUP(Patchlist1[[#This Row],[Hostname]],CPU_socket!A:B,2,FALSE))</f>
        <v/>
      </c>
      <c r="H142" s="184" t="str">
        <f>IF(ISNA(VLOOKUP(Patchlist1[[#This Row],[Hostname]],Vormetric!A:D,4,FALSE)),"",VLOOKUP(Patchlist1[[#This Row],[Hostname]],Vormetric!A:D,4,FALSE))</f>
        <v/>
      </c>
      <c r="I142" s="198" t="str">
        <f>IF(ISNA(VLOOKUP(Patchlist1[[#This Row],[Hostname]],'vm hardware'!A:C,3,FALSE)),"",VLOOKUP(Patchlist1[[#This Row],[Hostname]],'vm hardware'!A:C,3,FALSE))</f>
        <v/>
      </c>
      <c r="J142" s="276"/>
      <c r="K142" s="198" t="s">
        <v>172</v>
      </c>
      <c r="L142" s="198">
        <v>8.1</v>
      </c>
      <c r="M142" s="198" t="s">
        <v>395</v>
      </c>
      <c r="N142" s="198" t="s">
        <v>174</v>
      </c>
      <c r="O142" s="200" t="s">
        <v>175</v>
      </c>
      <c r="P142" s="277" t="s">
        <v>396</v>
      </c>
      <c r="Q142" s="157"/>
      <c r="R142" s="198" t="s">
        <v>397</v>
      </c>
      <c r="S142" s="242" t="str">
        <f>IF(ISNA(VLOOKUP(Patchlist1[[#This Row],[SERVER OWNER]],Contacts!I:J,2,FALSE)),"",VLOOKUP(Patchlist1[[#This Row],[SERVER OWNER]],Contacts!I:J,2,FALSE))</f>
        <v>muireann.nicgiollaphadraig@allianz.ie</v>
      </c>
      <c r="T142" s="243" t="s">
        <v>400</v>
      </c>
      <c r="U142" s="277" t="s">
        <v>180</v>
      </c>
      <c r="V142" s="202"/>
      <c r="W142" s="202"/>
      <c r="X142" s="244"/>
      <c r="Y142" s="244"/>
      <c r="Z142" s="157"/>
      <c r="AA142" s="278"/>
    </row>
    <row r="143" spans="1:27" ht="18.75" hidden="1" customHeight="1">
      <c r="A143" s="275" t="s">
        <v>402</v>
      </c>
      <c r="B143" s="196" t="s">
        <v>47</v>
      </c>
      <c r="C143" s="239" t="b">
        <v>0</v>
      </c>
      <c r="D143" s="182">
        <f>IF($C143&lt;&gt;TRUE,IF(ISNA(VLOOKUP($B143,'Patch Slot'!A$2:$E$39,3,FALSE)),"",VLOOKUP($B143,'Patch Slot'!A$2:$E$39,3,FALSE)),"excluded")</f>
        <v>45879.333333333299</v>
      </c>
      <c r="E143" s="182" t="str">
        <f>IF($C143&lt;&gt;TRUE,IF(ISNA(VLOOKUP($B143,'Patch Slot'!A$2:$E$39,4,FALSE)),"",VLOOKUP($B143,'Patch Slot'!A$2:$E$39,4,FALSE)),"excluded")</f>
        <v>08:00 – 14:00</v>
      </c>
      <c r="F143" s="198" t="s">
        <v>196</v>
      </c>
      <c r="G143" s="184" t="str">
        <f>IF(ISNA(VLOOKUP(Patchlist1[[#This Row],[Hostname]],CPU_socket!A:B,2,FALSE)),"",VLOOKUP(Patchlist1[[#This Row],[Hostname]],CPU_socket!A:B,2,FALSE))</f>
        <v/>
      </c>
      <c r="H143" s="184" t="str">
        <f>IF(ISNA(VLOOKUP(Patchlist1[[#This Row],[Hostname]],Vormetric!A:D,4,FALSE)),"",VLOOKUP(Patchlist1[[#This Row],[Hostname]],Vormetric!A:D,4,FALSE))</f>
        <v/>
      </c>
      <c r="I143" s="198" t="str">
        <f>IF(ISNA(VLOOKUP(Patchlist1[[#This Row],[Hostname]],'vm hardware'!A:C,3,FALSE)),"",VLOOKUP(Patchlist1[[#This Row],[Hostname]],'vm hardware'!A:C,3,FALSE))</f>
        <v/>
      </c>
      <c r="J143" s="276"/>
      <c r="K143" s="198" t="s">
        <v>172</v>
      </c>
      <c r="L143" s="198">
        <v>8.1</v>
      </c>
      <c r="M143" s="198" t="s">
        <v>395</v>
      </c>
      <c r="N143" s="198" t="s">
        <v>174</v>
      </c>
      <c r="O143" s="200" t="s">
        <v>175</v>
      </c>
      <c r="P143" s="277" t="s">
        <v>396</v>
      </c>
      <c r="Q143" s="157"/>
      <c r="R143" s="198" t="s">
        <v>397</v>
      </c>
      <c r="S143" s="242" t="str">
        <f>IF(ISNA(VLOOKUP(Patchlist1[[#This Row],[SERVER OWNER]],Contacts!I:J,2,FALSE)),"",VLOOKUP(Patchlist1[[#This Row],[SERVER OWNER]],Contacts!I:J,2,FALSE))</f>
        <v>muireann.nicgiollaphadraig@allianz.ie</v>
      </c>
      <c r="T143" s="243" t="s">
        <v>403</v>
      </c>
      <c r="U143" s="277" t="s">
        <v>180</v>
      </c>
      <c r="V143" s="202"/>
      <c r="W143" s="202"/>
      <c r="X143" s="244"/>
      <c r="Y143" s="244"/>
      <c r="Z143" s="157"/>
      <c r="AA143" s="278"/>
    </row>
    <row r="144" spans="1:27" ht="18.75" hidden="1" customHeight="1">
      <c r="A144" s="275" t="s">
        <v>404</v>
      </c>
      <c r="B144" s="196" t="s">
        <v>76</v>
      </c>
      <c r="C144" s="239" t="b">
        <v>0</v>
      </c>
      <c r="D144" s="182">
        <f>IF($C144&lt;&gt;TRUE,IF(ISNA(VLOOKUP($B144,'Patch Slot'!A$2:$E$39,3,FALSE)),"",VLOOKUP($B144,'Patch Slot'!A$2:$E$39,3,FALSE)),"excluded")</f>
        <v>45885.166666666635</v>
      </c>
      <c r="E144" s="182" t="str">
        <f>IF($C144&lt;&gt;TRUE,IF(ISNA(VLOOKUP($B144,'Patch Slot'!A$2:$E$39,4,FALSE)),"",VLOOKUP($B144,'Patch Slot'!A$2:$E$39,4,FALSE)),"excluded")</f>
        <v>04:00 – 08:00</v>
      </c>
      <c r="F144" s="198" t="s">
        <v>298</v>
      </c>
      <c r="G144" s="184" t="str">
        <f>IF(ISNA(VLOOKUP(Patchlist1[[#This Row],[Hostname]],CPU_socket!A:B,2,FALSE)),"",VLOOKUP(Patchlist1[[#This Row],[Hostname]],CPU_socket!A:B,2,FALSE))</f>
        <v/>
      </c>
      <c r="H144" s="184" t="str">
        <f>IF(ISNA(VLOOKUP(Patchlist1[[#This Row],[Hostname]],Vormetric!A:D,4,FALSE)),"",VLOOKUP(Patchlist1[[#This Row],[Hostname]],Vormetric!A:D,4,FALSE))</f>
        <v/>
      </c>
      <c r="I144" s="198" t="str">
        <f>IF(ISNA(VLOOKUP(Patchlist1[[#This Row],[Hostname]],'vm hardware'!A:C,3,FALSE)),"",VLOOKUP(Patchlist1[[#This Row],[Hostname]],'vm hardware'!A:C,3,FALSE))</f>
        <v/>
      </c>
      <c r="J144" s="276"/>
      <c r="K144" s="198" t="s">
        <v>172</v>
      </c>
      <c r="L144" s="198">
        <v>8.1</v>
      </c>
      <c r="M144" s="198" t="s">
        <v>173</v>
      </c>
      <c r="N144" s="198" t="s">
        <v>174</v>
      </c>
      <c r="O144" s="200" t="s">
        <v>175</v>
      </c>
      <c r="P144" s="277" t="s">
        <v>405</v>
      </c>
      <c r="Q144" s="157"/>
      <c r="R144" s="198" t="s">
        <v>406</v>
      </c>
      <c r="S144" s="242" t="str">
        <f>IF(ISNA(VLOOKUP(Patchlist1[[#This Row],[SERVER OWNER]],Contacts!I:J,2,FALSE)),"",VLOOKUP(Patchlist1[[#This Row],[SERVER OWNER]],Contacts!I:J,2,FALSE))</f>
        <v>prashant.baravkar@allianz.com</v>
      </c>
      <c r="T144" s="243" t="s">
        <v>407</v>
      </c>
      <c r="U144" s="277" t="s">
        <v>180</v>
      </c>
      <c r="V144" s="202"/>
      <c r="W144" s="202"/>
      <c r="X144" s="244"/>
      <c r="Y144" s="244"/>
      <c r="Z144" s="157"/>
      <c r="AA144" s="278"/>
    </row>
    <row r="145" spans="1:27" ht="18.75" hidden="1" customHeight="1">
      <c r="A145" s="275" t="s">
        <v>408</v>
      </c>
      <c r="B145" s="196" t="s">
        <v>34</v>
      </c>
      <c r="C145" s="239" t="b">
        <v>0</v>
      </c>
      <c r="D145" s="182">
        <f>IF($C145&lt;&gt;TRUE,IF(ISNA(VLOOKUP($B145,'Patch Slot'!A$2:$E$39,3,FALSE)),"",VLOOKUP($B145,'Patch Slot'!A$2:$E$39,3,FALSE)),"excluded")</f>
        <v>45876.833333333299</v>
      </c>
      <c r="E145" s="182" t="str">
        <f>IF($C145&lt;&gt;TRUE,IF(ISNA(VLOOKUP($B145,'Patch Slot'!A$2:$E$39,4,FALSE)),"",VLOOKUP($B145,'Patch Slot'!A$2:$E$39,4,FALSE)),"excluded")</f>
        <v>20:00 – 24:00</v>
      </c>
      <c r="F145" s="198" t="s">
        <v>182</v>
      </c>
      <c r="G145" s="184" t="str">
        <f>IF(ISNA(VLOOKUP(Patchlist1[[#This Row],[Hostname]],CPU_socket!A:B,2,FALSE)),"",VLOOKUP(Patchlist1[[#This Row],[Hostname]],CPU_socket!A:B,2,FALSE))</f>
        <v/>
      </c>
      <c r="H145" s="184" t="str">
        <f>IF(ISNA(VLOOKUP(Patchlist1[[#This Row],[Hostname]],Vormetric!A:D,4,FALSE)),"",VLOOKUP(Patchlist1[[#This Row],[Hostname]],Vormetric!A:D,4,FALSE))</f>
        <v/>
      </c>
      <c r="I145" s="198" t="str">
        <f>IF(ISNA(VLOOKUP(Patchlist1[[#This Row],[Hostname]],'vm hardware'!A:C,3,FALSE)),"",VLOOKUP(Patchlist1[[#This Row],[Hostname]],'vm hardware'!A:C,3,FALSE))</f>
        <v/>
      </c>
      <c r="J145" s="276"/>
      <c r="K145" s="198" t="s">
        <v>172</v>
      </c>
      <c r="L145" s="198">
        <v>8.1</v>
      </c>
      <c r="M145" s="198" t="s">
        <v>173</v>
      </c>
      <c r="N145" s="198" t="s">
        <v>174</v>
      </c>
      <c r="O145" s="200" t="s">
        <v>175</v>
      </c>
      <c r="P145" s="277" t="s">
        <v>405</v>
      </c>
      <c r="Q145" s="202"/>
      <c r="R145" s="198" t="s">
        <v>406</v>
      </c>
      <c r="S145" s="242" t="str">
        <f>IF(ISNA(VLOOKUP(Patchlist1[[#This Row],[SERVER OWNER]],Contacts!I:J,2,FALSE)),"",VLOOKUP(Patchlist1[[#This Row],[SERVER OWNER]],Contacts!I:J,2,FALSE))</f>
        <v>prashant.baravkar@allianz.com</v>
      </c>
      <c r="T145" s="243" t="s">
        <v>407</v>
      </c>
      <c r="U145" s="277" t="s">
        <v>180</v>
      </c>
      <c r="V145" s="202"/>
      <c r="W145" s="202"/>
      <c r="X145" s="244"/>
      <c r="Y145" s="244"/>
      <c r="Z145" s="157"/>
      <c r="AA145" s="278"/>
    </row>
    <row r="146" spans="1:27" ht="18.75" hidden="1" customHeight="1">
      <c r="A146" s="275" t="s">
        <v>409</v>
      </c>
      <c r="B146" s="196" t="s">
        <v>39</v>
      </c>
      <c r="C146" s="239" t="b">
        <v>0</v>
      </c>
      <c r="D146" s="182">
        <f>IF($C146&lt;&gt;TRUE,IF(ISNA(VLOOKUP($B146,'Patch Slot'!A$2:$E$39,3,FALSE)),"",VLOOKUP($B146,'Patch Slot'!A$2:$E$39,3,FALSE)),"excluded")</f>
        <v>45877.833333333299</v>
      </c>
      <c r="E146" s="182" t="str">
        <f>IF($C146&lt;&gt;TRUE,IF(ISNA(VLOOKUP($B146,'Patch Slot'!A$2:$E$39,4,FALSE)),"",VLOOKUP($B146,'Patch Slot'!A$2:$E$39,4,FALSE)),"excluded")</f>
        <v>20:00 – 24:00</v>
      </c>
      <c r="F146" s="198" t="s">
        <v>298</v>
      </c>
      <c r="G146" s="184" t="str">
        <f>IF(ISNA(VLOOKUP(Patchlist1[[#This Row],[Hostname]],CPU_socket!A:B,2,FALSE)),"",VLOOKUP(Patchlist1[[#This Row],[Hostname]],CPU_socket!A:B,2,FALSE))</f>
        <v/>
      </c>
      <c r="H146" s="184" t="str">
        <f>IF(ISNA(VLOOKUP(Patchlist1[[#This Row],[Hostname]],Vormetric!A:D,4,FALSE)),"",VLOOKUP(Patchlist1[[#This Row],[Hostname]],Vormetric!A:D,4,FALSE))</f>
        <v/>
      </c>
      <c r="I146" s="198" t="str">
        <f>IF(ISNA(VLOOKUP(Patchlist1[[#This Row],[Hostname]],'vm hardware'!A:C,3,FALSE)),"",VLOOKUP(Patchlist1[[#This Row],[Hostname]],'vm hardware'!A:C,3,FALSE))</f>
        <v/>
      </c>
      <c r="J146" s="276"/>
      <c r="K146" s="198" t="s">
        <v>410</v>
      </c>
      <c r="L146" s="198">
        <v>8.1</v>
      </c>
      <c r="M146" s="198" t="s">
        <v>411</v>
      </c>
      <c r="N146" s="198" t="s">
        <v>174</v>
      </c>
      <c r="O146" s="200" t="s">
        <v>175</v>
      </c>
      <c r="P146" s="277" t="s">
        <v>412</v>
      </c>
      <c r="Q146" s="157"/>
      <c r="R146" s="198" t="s">
        <v>413</v>
      </c>
      <c r="S146" s="242" t="str">
        <f>IF(ISNA(VLOOKUP(Patchlist1[[#This Row],[SERVER OWNER]],Contacts!I:J,2,FALSE)),"",VLOOKUP(Patchlist1[[#This Row],[SERVER OWNER]],Contacts!I:J,2,FALSE))</f>
        <v>ronald.rijnders@allianz.nl</v>
      </c>
      <c r="T146" s="243" t="s">
        <v>414</v>
      </c>
      <c r="U146" s="277" t="s">
        <v>180</v>
      </c>
      <c r="V146" s="202"/>
      <c r="W146" s="202"/>
      <c r="X146" s="244"/>
      <c r="Y146" s="244"/>
      <c r="Z146" s="157"/>
      <c r="AA146" s="278"/>
    </row>
    <row r="147" spans="1:27" ht="18.75" hidden="1" customHeight="1">
      <c r="A147" s="275" t="s">
        <v>415</v>
      </c>
      <c r="B147" s="196" t="s">
        <v>34</v>
      </c>
      <c r="C147" s="239" t="b">
        <v>0</v>
      </c>
      <c r="D147" s="182">
        <f>IF($C147&lt;&gt;TRUE,IF(ISNA(VLOOKUP($B147,'Patch Slot'!A$2:$E$39,3,FALSE)),"",VLOOKUP($B147,'Patch Slot'!A$2:$E$39,3,FALSE)),"excluded")</f>
        <v>45876.833333333299</v>
      </c>
      <c r="E147" s="182" t="str">
        <f>IF($C147&lt;&gt;TRUE,IF(ISNA(VLOOKUP($B147,'Patch Slot'!A$2:$E$39,4,FALSE)),"",VLOOKUP($B147,'Patch Slot'!A$2:$E$39,4,FALSE)),"excluded")</f>
        <v>20:00 – 24:00</v>
      </c>
      <c r="F147" s="198" t="s">
        <v>196</v>
      </c>
      <c r="G147" s="184" t="str">
        <f>IF(ISNA(VLOOKUP(Patchlist1[[#This Row],[Hostname]],CPU_socket!A:B,2,FALSE)),"",VLOOKUP(Patchlist1[[#This Row],[Hostname]],CPU_socket!A:B,2,FALSE))</f>
        <v/>
      </c>
      <c r="H147" s="184" t="str">
        <f>IF(ISNA(VLOOKUP(Patchlist1[[#This Row],[Hostname]],Vormetric!A:D,4,FALSE)),"",VLOOKUP(Patchlist1[[#This Row],[Hostname]],Vormetric!A:D,4,FALSE))</f>
        <v/>
      </c>
      <c r="I147" s="240" t="str">
        <f>IF(ISNA(VLOOKUP(Patchlist1[[#This Row],[Hostname]],'vm hardware'!A:C,3,FALSE)),"",VLOOKUP(Patchlist1[[#This Row],[Hostname]],'vm hardware'!A:C,3,FALSE))</f>
        <v/>
      </c>
      <c r="J147" s="198"/>
      <c r="K147" s="198" t="s">
        <v>172</v>
      </c>
      <c r="L147" s="198">
        <v>8.1</v>
      </c>
      <c r="M147" s="198" t="s">
        <v>411</v>
      </c>
      <c r="N147" s="198" t="s">
        <v>174</v>
      </c>
      <c r="O147" s="200" t="s">
        <v>175</v>
      </c>
      <c r="P147" s="277" t="s">
        <v>412</v>
      </c>
      <c r="Q147" s="282"/>
      <c r="R147" s="198" t="s">
        <v>413</v>
      </c>
      <c r="S147" s="242" t="str">
        <f>IF(ISNA(VLOOKUP(Patchlist1[[#This Row],[SERVER OWNER]],Contacts!I:J,2,FALSE)),"",VLOOKUP(Patchlist1[[#This Row],[SERVER OWNER]],Contacts!I:J,2,FALSE))</f>
        <v>ronald.rijnders@allianz.nl</v>
      </c>
      <c r="T147" s="243" t="s">
        <v>414</v>
      </c>
      <c r="U147" s="277" t="s">
        <v>180</v>
      </c>
      <c r="V147" s="202"/>
      <c r="W147" s="202"/>
      <c r="X147" s="244"/>
      <c r="Y147" s="244"/>
      <c r="Z147" s="157"/>
      <c r="AA147" s="278"/>
    </row>
    <row r="148" spans="1:27" ht="18.75" hidden="1" customHeight="1">
      <c r="A148" s="275" t="s">
        <v>416</v>
      </c>
      <c r="B148" s="196" t="s">
        <v>34</v>
      </c>
      <c r="C148" s="239" t="b">
        <v>0</v>
      </c>
      <c r="D148" s="182">
        <f>IF($C148&lt;&gt;TRUE,IF(ISNA(VLOOKUP($B148,'Patch Slot'!A$2:$E$39,3,FALSE)),"",VLOOKUP($B148,'Patch Slot'!A$2:$E$39,3,FALSE)),"excluded")</f>
        <v>45876.833333333299</v>
      </c>
      <c r="E148" s="182" t="str">
        <f>IF($C148&lt;&gt;TRUE,IF(ISNA(VLOOKUP($B148,'Patch Slot'!A$2:$E$39,4,FALSE)),"",VLOOKUP($B148,'Patch Slot'!A$2:$E$39,4,FALSE)),"excluded")</f>
        <v>20:00 – 24:00</v>
      </c>
      <c r="F148" s="198" t="s">
        <v>196</v>
      </c>
      <c r="G148" s="184" t="str">
        <f>IF(ISNA(VLOOKUP(Patchlist1[[#This Row],[Hostname]],CPU_socket!A:B,2,FALSE)),"",VLOOKUP(Patchlist1[[#This Row],[Hostname]],CPU_socket!A:B,2,FALSE))</f>
        <v/>
      </c>
      <c r="H148" s="184" t="str">
        <f>IF(ISNA(VLOOKUP(Patchlist1[[#This Row],[Hostname]],Vormetric!A:D,4,FALSE)),"",VLOOKUP(Patchlist1[[#This Row],[Hostname]],Vormetric!A:D,4,FALSE))</f>
        <v/>
      </c>
      <c r="I148" s="240" t="str">
        <f>IF(ISNA(VLOOKUP(Patchlist1[[#This Row],[Hostname]],'vm hardware'!A:C,3,FALSE)),"",VLOOKUP(Patchlist1[[#This Row],[Hostname]],'vm hardware'!A:C,3,FALSE))</f>
        <v/>
      </c>
      <c r="J148" s="198"/>
      <c r="K148" s="198" t="s">
        <v>172</v>
      </c>
      <c r="L148" s="198">
        <v>8.1</v>
      </c>
      <c r="M148" s="198" t="s">
        <v>411</v>
      </c>
      <c r="N148" s="198" t="s">
        <v>174</v>
      </c>
      <c r="O148" s="200" t="s">
        <v>175</v>
      </c>
      <c r="P148" s="277" t="s">
        <v>412</v>
      </c>
      <c r="Q148" s="282"/>
      <c r="R148" s="198" t="s">
        <v>413</v>
      </c>
      <c r="S148" s="242" t="str">
        <f>IF(ISNA(VLOOKUP(Patchlist1[[#This Row],[SERVER OWNER]],Contacts!I:J,2,FALSE)),"",VLOOKUP(Patchlist1[[#This Row],[SERVER OWNER]],Contacts!I:J,2,FALSE))</f>
        <v>ronald.rijnders@allianz.nl</v>
      </c>
      <c r="T148" s="243" t="s">
        <v>414</v>
      </c>
      <c r="U148" s="277" t="s">
        <v>180</v>
      </c>
      <c r="V148" s="202"/>
      <c r="W148" s="202"/>
      <c r="X148" s="244"/>
      <c r="Y148" s="244"/>
      <c r="Z148" s="157"/>
      <c r="AA148" s="278"/>
    </row>
    <row r="149" spans="1:27" ht="18.75" hidden="1" customHeight="1">
      <c r="A149" s="275" t="s">
        <v>417</v>
      </c>
      <c r="B149" s="196" t="s">
        <v>34</v>
      </c>
      <c r="C149" s="239" t="b">
        <v>0</v>
      </c>
      <c r="D149" s="182">
        <f>IF($C149&lt;&gt;TRUE,IF(ISNA(VLOOKUP($B149,'Patch Slot'!A$2:$E$39,3,FALSE)),"",VLOOKUP($B149,'Patch Slot'!A$2:$E$39,3,FALSE)),"excluded")</f>
        <v>45876.833333333299</v>
      </c>
      <c r="E149" s="182" t="str">
        <f>IF($C149&lt;&gt;TRUE,IF(ISNA(VLOOKUP($B149,'Patch Slot'!A$2:$E$39,4,FALSE)),"",VLOOKUP($B149,'Patch Slot'!A$2:$E$39,4,FALSE)),"excluded")</f>
        <v>20:00 – 24:00</v>
      </c>
      <c r="F149" s="198" t="s">
        <v>171</v>
      </c>
      <c r="G149" s="184"/>
      <c r="H149" s="184" t="str">
        <f>IF(ISNA(VLOOKUP(Patchlist1[[#This Row],[Hostname]],Vormetric!A:D,4,FALSE)),"",VLOOKUP(Patchlist1[[#This Row],[Hostname]],Vormetric!A:D,4,FALSE))</f>
        <v/>
      </c>
      <c r="I149" s="198" t="str">
        <f>IF(ISNA(VLOOKUP(Patchlist1[[#This Row],[Hostname]],'vm hardware'!A:C,3,FALSE)),"",VLOOKUP(Patchlist1[[#This Row],[Hostname]],'vm hardware'!A:C,3,FALSE))</f>
        <v/>
      </c>
      <c r="J149" s="276"/>
      <c r="K149" s="198" t="s">
        <v>172</v>
      </c>
      <c r="L149" s="198">
        <v>8.1</v>
      </c>
      <c r="M149" s="198" t="s">
        <v>411</v>
      </c>
      <c r="N149" s="198" t="s">
        <v>174</v>
      </c>
      <c r="O149" s="200" t="s">
        <v>175</v>
      </c>
      <c r="P149" s="277" t="s">
        <v>412</v>
      </c>
      <c r="Q149" s="157"/>
      <c r="R149" s="198" t="s">
        <v>413</v>
      </c>
      <c r="S149" s="242" t="str">
        <f>IF(ISNA(VLOOKUP(Patchlist1[[#This Row],[SERVER OWNER]],Contacts!I:J,2,FALSE)),"",VLOOKUP(Patchlist1[[#This Row],[SERVER OWNER]],Contacts!I:J,2,FALSE))</f>
        <v>ronald.rijnders@allianz.nl</v>
      </c>
      <c r="T149" s="243" t="s">
        <v>414</v>
      </c>
      <c r="U149" s="277" t="s">
        <v>180</v>
      </c>
      <c r="V149" s="202"/>
      <c r="W149" s="202"/>
      <c r="X149" s="244"/>
      <c r="Y149" s="244"/>
      <c r="Z149" s="157"/>
      <c r="AA149" s="278"/>
    </row>
    <row r="150" spans="1:27" ht="18.75" hidden="1" customHeight="1">
      <c r="A150" s="275" t="s">
        <v>418</v>
      </c>
      <c r="B150" s="196" t="s">
        <v>34</v>
      </c>
      <c r="C150" s="239" t="b">
        <v>0</v>
      </c>
      <c r="D150" s="182">
        <f>IF($C150&lt;&gt;TRUE,IF(ISNA(VLOOKUP($B150,'Patch Slot'!A$2:$E$39,3,FALSE)),"",VLOOKUP($B150,'Patch Slot'!A$2:$E$39,3,FALSE)),"excluded")</f>
        <v>45876.833333333299</v>
      </c>
      <c r="E150" s="182" t="str">
        <f>IF($C150&lt;&gt;TRUE,IF(ISNA(VLOOKUP($B150,'Patch Slot'!A$2:$E$39,4,FALSE)),"",VLOOKUP($B150,'Patch Slot'!A$2:$E$39,4,FALSE)),"excluded")</f>
        <v>20:00 – 24:00</v>
      </c>
      <c r="F150" s="198" t="s">
        <v>171</v>
      </c>
      <c r="G150" s="184"/>
      <c r="H150" s="184" t="str">
        <f>IF(ISNA(VLOOKUP(Patchlist1[[#This Row],[Hostname]],Vormetric!A:D,4,FALSE)),"",VLOOKUP(Patchlist1[[#This Row],[Hostname]],Vormetric!A:D,4,FALSE))</f>
        <v/>
      </c>
      <c r="I150" s="198" t="str">
        <f>IF(ISNA(VLOOKUP(Patchlist1[[#This Row],[Hostname]],'vm hardware'!A:C,3,FALSE)),"",VLOOKUP(Patchlist1[[#This Row],[Hostname]],'vm hardware'!A:C,3,FALSE))</f>
        <v/>
      </c>
      <c r="J150" s="276"/>
      <c r="K150" s="198" t="s">
        <v>172</v>
      </c>
      <c r="L150" s="198">
        <v>8.1</v>
      </c>
      <c r="M150" s="198" t="s">
        <v>411</v>
      </c>
      <c r="N150" s="198" t="s">
        <v>174</v>
      </c>
      <c r="O150" s="200" t="s">
        <v>175</v>
      </c>
      <c r="P150" s="277" t="s">
        <v>412</v>
      </c>
      <c r="Q150" s="157"/>
      <c r="R150" s="198" t="s">
        <v>413</v>
      </c>
      <c r="S150" s="242" t="str">
        <f>IF(ISNA(VLOOKUP(Patchlist1[[#This Row],[SERVER OWNER]],Contacts!I:J,2,FALSE)),"",VLOOKUP(Patchlist1[[#This Row],[SERVER OWNER]],Contacts!I:J,2,FALSE))</f>
        <v>ronald.rijnders@allianz.nl</v>
      </c>
      <c r="T150" s="243" t="s">
        <v>414</v>
      </c>
      <c r="U150" s="277" t="s">
        <v>180</v>
      </c>
      <c r="V150" s="202"/>
      <c r="W150" s="202"/>
      <c r="X150" s="244"/>
      <c r="Y150" s="244"/>
      <c r="Z150" s="157"/>
      <c r="AA150" s="278"/>
    </row>
    <row r="151" spans="1:27" ht="18.75" hidden="1" customHeight="1">
      <c r="A151" s="275" t="s">
        <v>419</v>
      </c>
      <c r="B151" s="196" t="s">
        <v>34</v>
      </c>
      <c r="C151" s="239" t="b">
        <v>0</v>
      </c>
      <c r="D151" s="182">
        <f>IF($C151&lt;&gt;TRUE,IF(ISNA(VLOOKUP($B151,'Patch Slot'!A$2:$E$39,3,FALSE)),"",VLOOKUP($B151,'Patch Slot'!A$2:$E$39,3,FALSE)),"excluded")</f>
        <v>45876.833333333299</v>
      </c>
      <c r="E151" s="182" t="str">
        <f>IF($C151&lt;&gt;TRUE,IF(ISNA(VLOOKUP($B151,'Patch Slot'!A$2:$E$39,4,FALSE)),"",VLOOKUP($B151,'Patch Slot'!A$2:$E$39,4,FALSE)),"excluded")</f>
        <v>20:00 – 24:00</v>
      </c>
      <c r="F151" s="198" t="s">
        <v>196</v>
      </c>
      <c r="G151" s="184" t="str">
        <f>IF(ISNA(VLOOKUP(Patchlist1[[#This Row],[Hostname]],CPU_socket!A:B,2,FALSE)),"",VLOOKUP(Patchlist1[[#This Row],[Hostname]],CPU_socket!A:B,2,FALSE))</f>
        <v/>
      </c>
      <c r="H151" s="184" t="str">
        <f>IF(ISNA(VLOOKUP(Patchlist1[[#This Row],[Hostname]],Vormetric!A:D,4,FALSE)),"",VLOOKUP(Patchlist1[[#This Row],[Hostname]],Vormetric!A:D,4,FALSE))</f>
        <v/>
      </c>
      <c r="I151" s="198" t="str">
        <f>IF(ISNA(VLOOKUP(Patchlist1[[#This Row],[Hostname]],'vm hardware'!A:C,3,FALSE)),"",VLOOKUP(Patchlist1[[#This Row],[Hostname]],'vm hardware'!A:C,3,FALSE))</f>
        <v/>
      </c>
      <c r="J151" s="276"/>
      <c r="K151" s="198" t="s">
        <v>172</v>
      </c>
      <c r="L151" s="198">
        <v>8.1</v>
      </c>
      <c r="M151" s="198" t="s">
        <v>411</v>
      </c>
      <c r="N151" s="198" t="s">
        <v>174</v>
      </c>
      <c r="O151" s="200" t="s">
        <v>175</v>
      </c>
      <c r="P151" s="277" t="s">
        <v>412</v>
      </c>
      <c r="Q151" s="157"/>
      <c r="R151" s="198" t="s">
        <v>413</v>
      </c>
      <c r="S151" s="242" t="str">
        <f>IF(ISNA(VLOOKUP(Patchlist1[[#This Row],[SERVER OWNER]],Contacts!I:J,2,FALSE)),"",VLOOKUP(Patchlist1[[#This Row],[SERVER OWNER]],Contacts!I:J,2,FALSE))</f>
        <v>ronald.rijnders@allianz.nl</v>
      </c>
      <c r="T151" s="243" t="s">
        <v>414</v>
      </c>
      <c r="U151" s="277" t="s">
        <v>180</v>
      </c>
      <c r="V151" s="202"/>
      <c r="W151" s="202"/>
      <c r="X151" s="244"/>
      <c r="Y151" s="244"/>
      <c r="Z151" s="157"/>
      <c r="AA151" s="278"/>
    </row>
    <row r="152" spans="1:27" ht="18.75" hidden="1" customHeight="1">
      <c r="A152" s="275" t="s">
        <v>420</v>
      </c>
      <c r="B152" s="196" t="s">
        <v>34</v>
      </c>
      <c r="C152" s="239" t="b">
        <v>0</v>
      </c>
      <c r="D152" s="182">
        <f>IF($C152&lt;&gt;TRUE,IF(ISNA(VLOOKUP($B152,'Patch Slot'!A$2:$E$39,3,FALSE)),"",VLOOKUP($B152,'Patch Slot'!A$2:$E$39,3,FALSE)),"excluded")</f>
        <v>45876.833333333299</v>
      </c>
      <c r="E152" s="182" t="str">
        <f>IF($C152&lt;&gt;TRUE,IF(ISNA(VLOOKUP($B152,'Patch Slot'!A$2:$E$39,4,FALSE)),"",VLOOKUP($B152,'Patch Slot'!A$2:$E$39,4,FALSE)),"excluded")</f>
        <v>20:00 – 24:00</v>
      </c>
      <c r="F152" s="198" t="s">
        <v>171</v>
      </c>
      <c r="G152" s="184" t="str">
        <f>IF(ISNA(VLOOKUP(Patchlist1[[#This Row],[Hostname]],CPU_socket!A:B,2,FALSE)),"",VLOOKUP(Patchlist1[[#This Row],[Hostname]],CPU_socket!A:B,2,FALSE))</f>
        <v/>
      </c>
      <c r="H152" s="184" t="str">
        <f>IF(ISNA(VLOOKUP(Patchlist1[[#This Row],[Hostname]],Vormetric!A:D,4,FALSE)),"",VLOOKUP(Patchlist1[[#This Row],[Hostname]],Vormetric!A:D,4,FALSE))</f>
        <v/>
      </c>
      <c r="I152" s="198" t="str">
        <f>IF(ISNA(VLOOKUP(Patchlist1[[#This Row],[Hostname]],'vm hardware'!A:C,3,FALSE)),"",VLOOKUP(Patchlist1[[#This Row],[Hostname]],'vm hardware'!A:C,3,FALSE))</f>
        <v/>
      </c>
      <c r="J152" s="276"/>
      <c r="K152" s="198" t="s">
        <v>172</v>
      </c>
      <c r="L152" s="198">
        <v>8.1</v>
      </c>
      <c r="M152" s="198" t="s">
        <v>411</v>
      </c>
      <c r="N152" s="198" t="s">
        <v>174</v>
      </c>
      <c r="O152" s="200" t="s">
        <v>175</v>
      </c>
      <c r="P152" s="277" t="s">
        <v>412</v>
      </c>
      <c r="Q152" s="157"/>
      <c r="R152" s="198" t="s">
        <v>413</v>
      </c>
      <c r="S152" s="242" t="str">
        <f>IF(ISNA(VLOOKUP(Patchlist1[[#This Row],[SERVER OWNER]],Contacts!I:J,2,FALSE)),"",VLOOKUP(Patchlist1[[#This Row],[SERVER OWNER]],Contacts!I:J,2,FALSE))</f>
        <v>ronald.rijnders@allianz.nl</v>
      </c>
      <c r="T152" s="243" t="s">
        <v>414</v>
      </c>
      <c r="U152" s="277" t="s">
        <v>180</v>
      </c>
      <c r="V152" s="202"/>
      <c r="W152" s="202"/>
      <c r="X152" s="244"/>
      <c r="Y152" s="244"/>
      <c r="Z152" s="157"/>
      <c r="AA152" s="278"/>
    </row>
    <row r="153" spans="1:27" ht="18.75" hidden="1" customHeight="1">
      <c r="A153" s="275" t="s">
        <v>421</v>
      </c>
      <c r="B153" s="196" t="s">
        <v>34</v>
      </c>
      <c r="C153" s="239" t="b">
        <v>0</v>
      </c>
      <c r="D153" s="182">
        <f>IF($C153&lt;&gt;TRUE,IF(ISNA(VLOOKUP($B153,'Patch Slot'!A$2:$E$39,3,FALSE)),"",VLOOKUP($B153,'Patch Slot'!A$2:$E$39,3,FALSE)),"excluded")</f>
        <v>45876.833333333299</v>
      </c>
      <c r="E153" s="182" t="str">
        <f>IF($C153&lt;&gt;TRUE,IF(ISNA(VLOOKUP($B153,'Patch Slot'!A$2:$E$39,4,FALSE)),"",VLOOKUP($B153,'Patch Slot'!A$2:$E$39,4,FALSE)),"excluded")</f>
        <v>20:00 – 24:00</v>
      </c>
      <c r="F153" s="198" t="s">
        <v>196</v>
      </c>
      <c r="G153" s="184" t="str">
        <f>IF(ISNA(VLOOKUP(Patchlist1[[#This Row],[Hostname]],CPU_socket!A:B,2,FALSE)),"",VLOOKUP(Patchlist1[[#This Row],[Hostname]],CPU_socket!A:B,2,FALSE))</f>
        <v/>
      </c>
      <c r="H153" s="184" t="str">
        <f>IF(ISNA(VLOOKUP(Patchlist1[[#This Row],[Hostname]],Vormetric!A:D,4,FALSE)),"",VLOOKUP(Patchlist1[[#This Row],[Hostname]],Vormetric!A:D,4,FALSE))</f>
        <v/>
      </c>
      <c r="I153" s="198" t="str">
        <f>IF(ISNA(VLOOKUP(Patchlist1[[#This Row],[Hostname]],'vm hardware'!A:C,3,FALSE)),"",VLOOKUP(Patchlist1[[#This Row],[Hostname]],'vm hardware'!A:C,3,FALSE))</f>
        <v/>
      </c>
      <c r="J153" s="276"/>
      <c r="K153" s="198" t="s">
        <v>172</v>
      </c>
      <c r="L153" s="198">
        <v>8.1</v>
      </c>
      <c r="M153" s="198" t="s">
        <v>411</v>
      </c>
      <c r="N153" s="198" t="s">
        <v>174</v>
      </c>
      <c r="O153" s="200" t="s">
        <v>175</v>
      </c>
      <c r="P153" s="277" t="s">
        <v>412</v>
      </c>
      <c r="Q153" s="157"/>
      <c r="R153" s="198" t="s">
        <v>413</v>
      </c>
      <c r="S153" s="242" t="str">
        <f>IF(ISNA(VLOOKUP(Patchlist1[[#This Row],[SERVER OWNER]],Contacts!I:J,2,FALSE)),"",VLOOKUP(Patchlist1[[#This Row],[SERVER OWNER]],Contacts!I:J,2,FALSE))</f>
        <v>ronald.rijnders@allianz.nl</v>
      </c>
      <c r="T153" s="243" t="s">
        <v>414</v>
      </c>
      <c r="U153" s="277" t="s">
        <v>180</v>
      </c>
      <c r="V153" s="202"/>
      <c r="W153" s="202"/>
      <c r="X153" s="244"/>
      <c r="Y153" s="244"/>
      <c r="Z153" s="157"/>
      <c r="AA153" s="278"/>
    </row>
    <row r="154" spans="1:27" ht="18.75" hidden="1" customHeight="1">
      <c r="A154" s="275" t="s">
        <v>422</v>
      </c>
      <c r="B154" s="196" t="s">
        <v>34</v>
      </c>
      <c r="C154" s="239" t="b">
        <v>0</v>
      </c>
      <c r="D154" s="182">
        <f>IF($C154&lt;&gt;TRUE,IF(ISNA(VLOOKUP($B154,'Patch Slot'!A$2:$E$39,3,FALSE)),"",VLOOKUP($B154,'Patch Slot'!A$2:$E$39,3,FALSE)),"excluded")</f>
        <v>45876.833333333299</v>
      </c>
      <c r="E154" s="182" t="str">
        <f>IF($C154&lt;&gt;TRUE,IF(ISNA(VLOOKUP($B154,'Patch Slot'!A$2:$E$39,4,FALSE)),"",VLOOKUP($B154,'Patch Slot'!A$2:$E$39,4,FALSE)),"excluded")</f>
        <v>20:00 – 24:00</v>
      </c>
      <c r="F154" s="198" t="s">
        <v>171</v>
      </c>
      <c r="G154" s="184" t="str">
        <f>IF(ISNA(VLOOKUP(Patchlist1[[#This Row],[Hostname]],CPU_socket!A:B,2,FALSE)),"",VLOOKUP(Patchlist1[[#This Row],[Hostname]],CPU_socket!A:B,2,FALSE))</f>
        <v/>
      </c>
      <c r="H154" s="184" t="str">
        <f>IF(ISNA(VLOOKUP(Patchlist1[[#This Row],[Hostname]],Vormetric!A:D,4,FALSE)),"",VLOOKUP(Patchlist1[[#This Row],[Hostname]],Vormetric!A:D,4,FALSE))</f>
        <v/>
      </c>
      <c r="I154" s="198" t="str">
        <f>IF(ISNA(VLOOKUP(Patchlist1[[#This Row],[Hostname]],'vm hardware'!A:C,3,FALSE)),"",VLOOKUP(Patchlist1[[#This Row],[Hostname]],'vm hardware'!A:C,3,FALSE))</f>
        <v/>
      </c>
      <c r="J154" s="276"/>
      <c r="K154" s="198" t="s">
        <v>172</v>
      </c>
      <c r="L154" s="198">
        <v>8.1</v>
      </c>
      <c r="M154" s="198" t="s">
        <v>411</v>
      </c>
      <c r="N154" s="198" t="s">
        <v>174</v>
      </c>
      <c r="O154" s="200" t="s">
        <v>175</v>
      </c>
      <c r="P154" s="277" t="s">
        <v>412</v>
      </c>
      <c r="Q154" s="157"/>
      <c r="R154" s="198" t="s">
        <v>413</v>
      </c>
      <c r="S154" s="242" t="str">
        <f>IF(ISNA(VLOOKUP(Patchlist1[[#This Row],[SERVER OWNER]],Contacts!I:J,2,FALSE)),"",VLOOKUP(Patchlist1[[#This Row],[SERVER OWNER]],Contacts!I:J,2,FALSE))</f>
        <v>ronald.rijnders@allianz.nl</v>
      </c>
      <c r="T154" s="243" t="s">
        <v>414</v>
      </c>
      <c r="U154" s="277" t="s">
        <v>180</v>
      </c>
      <c r="V154" s="202"/>
      <c r="W154" s="202"/>
      <c r="X154" s="244"/>
      <c r="Y154" s="244"/>
      <c r="Z154" s="157"/>
      <c r="AA154" s="278"/>
    </row>
    <row r="155" spans="1:27" ht="18.75" hidden="1" customHeight="1">
      <c r="A155" s="275" t="s">
        <v>423</v>
      </c>
      <c r="B155" s="196" t="s">
        <v>34</v>
      </c>
      <c r="C155" s="239" t="b">
        <v>0</v>
      </c>
      <c r="D155" s="182">
        <f>IF($C155&lt;&gt;TRUE,IF(ISNA(VLOOKUP($B155,'Patch Slot'!A$2:$E$39,3,FALSE)),"",VLOOKUP($B155,'Patch Slot'!A$2:$E$39,3,FALSE)),"excluded")</f>
        <v>45876.833333333299</v>
      </c>
      <c r="E155" s="182" t="str">
        <f>IF($C155&lt;&gt;TRUE,IF(ISNA(VLOOKUP($B155,'Patch Slot'!A$2:$E$39,4,FALSE)),"",VLOOKUP($B155,'Patch Slot'!A$2:$E$39,4,FALSE)),"excluded")</f>
        <v>20:00 – 24:00</v>
      </c>
      <c r="F155" s="198" t="s">
        <v>196</v>
      </c>
      <c r="G155" s="184" t="str">
        <f>IF(ISNA(VLOOKUP(Patchlist1[[#This Row],[Hostname]],CPU_socket!A:B,2,FALSE)),"",VLOOKUP(Patchlist1[[#This Row],[Hostname]],CPU_socket!A:B,2,FALSE))</f>
        <v/>
      </c>
      <c r="H155" s="184" t="str">
        <f>IF(ISNA(VLOOKUP(Patchlist1[[#This Row],[Hostname]],Vormetric!A:D,4,FALSE)),"",VLOOKUP(Patchlist1[[#This Row],[Hostname]],Vormetric!A:D,4,FALSE))</f>
        <v/>
      </c>
      <c r="I155" s="198" t="str">
        <f>IF(ISNA(VLOOKUP(Patchlist1[[#This Row],[Hostname]],'vm hardware'!A:C,3,FALSE)),"",VLOOKUP(Patchlist1[[#This Row],[Hostname]],'vm hardware'!A:C,3,FALSE))</f>
        <v/>
      </c>
      <c r="J155" s="276"/>
      <c r="K155" s="198" t="s">
        <v>172</v>
      </c>
      <c r="L155" s="198">
        <v>8.1</v>
      </c>
      <c r="M155" s="198" t="s">
        <v>411</v>
      </c>
      <c r="N155" s="198" t="s">
        <v>174</v>
      </c>
      <c r="O155" s="200" t="s">
        <v>175</v>
      </c>
      <c r="P155" s="277" t="s">
        <v>412</v>
      </c>
      <c r="Q155" s="157"/>
      <c r="R155" s="198" t="s">
        <v>413</v>
      </c>
      <c r="S155" s="242" t="str">
        <f>IF(ISNA(VLOOKUP(Patchlist1[[#This Row],[SERVER OWNER]],Contacts!I:J,2,FALSE)),"",VLOOKUP(Patchlist1[[#This Row],[SERVER OWNER]],Contacts!I:J,2,FALSE))</f>
        <v>ronald.rijnders@allianz.nl</v>
      </c>
      <c r="T155" s="243" t="s">
        <v>414</v>
      </c>
      <c r="U155" s="277" t="s">
        <v>180</v>
      </c>
      <c r="V155" s="202"/>
      <c r="W155" s="202"/>
      <c r="X155" s="244"/>
      <c r="Y155" s="244"/>
      <c r="Z155" s="157"/>
      <c r="AA155" s="278"/>
    </row>
    <row r="156" spans="1:27" ht="18.75" hidden="1" customHeight="1">
      <c r="A156" s="275" t="s">
        <v>424</v>
      </c>
      <c r="B156" s="196" t="s">
        <v>34</v>
      </c>
      <c r="C156" s="239" t="b">
        <v>0</v>
      </c>
      <c r="D156" s="182">
        <f>IF($C156&lt;&gt;TRUE,IF(ISNA(VLOOKUP($B156,'Patch Slot'!A$2:$E$39,3,FALSE)),"",VLOOKUP($B156,'Patch Slot'!A$2:$E$39,3,FALSE)),"excluded")</f>
        <v>45876.833333333299</v>
      </c>
      <c r="E156" s="182" t="str">
        <f>IF($C156&lt;&gt;TRUE,IF(ISNA(VLOOKUP($B156,'Patch Slot'!A$2:$E$39,4,FALSE)),"",VLOOKUP($B156,'Patch Slot'!A$2:$E$39,4,FALSE)),"excluded")</f>
        <v>20:00 – 24:00</v>
      </c>
      <c r="F156" s="198" t="s">
        <v>182</v>
      </c>
      <c r="G156" s="184" t="str">
        <f>IF(ISNA(VLOOKUP(Patchlist1[[#This Row],[Hostname]],CPU_socket!A:B,2,FALSE)),"",VLOOKUP(Patchlist1[[#This Row],[Hostname]],CPU_socket!A:B,2,FALSE))</f>
        <v/>
      </c>
      <c r="H156" s="184" t="str">
        <f>IF(ISNA(VLOOKUP(Patchlist1[[#This Row],[Hostname]],Vormetric!A:D,4,FALSE)),"",VLOOKUP(Patchlist1[[#This Row],[Hostname]],Vormetric!A:D,4,FALSE))</f>
        <v/>
      </c>
      <c r="I156" s="198" t="str">
        <f>IF(ISNA(VLOOKUP(Patchlist1[[#This Row],[Hostname]],'vm hardware'!A:C,3,FALSE)),"",VLOOKUP(Patchlist1[[#This Row],[Hostname]],'vm hardware'!A:C,3,FALSE))</f>
        <v/>
      </c>
      <c r="J156" s="276"/>
      <c r="K156" s="198" t="s">
        <v>172</v>
      </c>
      <c r="L156" s="198">
        <v>8.1</v>
      </c>
      <c r="M156" s="198" t="s">
        <v>411</v>
      </c>
      <c r="N156" s="198" t="s">
        <v>174</v>
      </c>
      <c r="O156" s="200" t="s">
        <v>175</v>
      </c>
      <c r="P156" s="277" t="s">
        <v>412</v>
      </c>
      <c r="Q156" s="202"/>
      <c r="R156" s="198" t="s">
        <v>413</v>
      </c>
      <c r="S156" s="242" t="str">
        <f>IF(ISNA(VLOOKUP(Patchlist1[[#This Row],[SERVER OWNER]],Contacts!I:J,2,FALSE)),"",VLOOKUP(Patchlist1[[#This Row],[SERVER OWNER]],Contacts!I:J,2,FALSE))</f>
        <v>ronald.rijnders@allianz.nl</v>
      </c>
      <c r="T156" s="243" t="s">
        <v>414</v>
      </c>
      <c r="U156" s="277" t="s">
        <v>180</v>
      </c>
      <c r="V156" s="202"/>
      <c r="W156" s="202"/>
      <c r="X156" s="244"/>
      <c r="Y156" s="244"/>
      <c r="Z156" s="157"/>
      <c r="AA156" s="278"/>
    </row>
    <row r="157" spans="1:27" ht="18.75" hidden="1" customHeight="1">
      <c r="A157" s="275" t="s">
        <v>425</v>
      </c>
      <c r="B157" s="196" t="s">
        <v>34</v>
      </c>
      <c r="C157" s="239" t="b">
        <v>0</v>
      </c>
      <c r="D157" s="182">
        <f>IF($C157&lt;&gt;TRUE,IF(ISNA(VLOOKUP($B157,'Patch Slot'!A$2:$E$39,3,FALSE)),"",VLOOKUP($B157,'Patch Slot'!A$2:$E$39,3,FALSE)),"excluded")</f>
        <v>45876.833333333299</v>
      </c>
      <c r="E157" s="182" t="str">
        <f>IF($C157&lt;&gt;TRUE,IF(ISNA(VLOOKUP($B157,'Patch Slot'!A$2:$E$39,4,FALSE)),"",VLOOKUP($B157,'Patch Slot'!A$2:$E$39,4,FALSE)),"excluded")</f>
        <v>20:00 – 24:00</v>
      </c>
      <c r="F157" s="198" t="s">
        <v>171</v>
      </c>
      <c r="G157" s="184" t="str">
        <f>IF(ISNA(VLOOKUP(Patchlist1[[#This Row],[Hostname]],CPU_socket!A:B,2,FALSE)),"",VLOOKUP(Patchlist1[[#This Row],[Hostname]],CPU_socket!A:B,2,FALSE))</f>
        <v/>
      </c>
      <c r="H157" s="184" t="str">
        <f>IF(ISNA(VLOOKUP(Patchlist1[[#This Row],[Hostname]],Vormetric!A:D,4,FALSE)),"",VLOOKUP(Patchlist1[[#This Row],[Hostname]],Vormetric!A:D,4,FALSE))</f>
        <v/>
      </c>
      <c r="I157" s="198" t="str">
        <f>IF(ISNA(VLOOKUP(Patchlist1[[#This Row],[Hostname]],'vm hardware'!A:C,3,FALSE)),"",VLOOKUP(Patchlist1[[#This Row],[Hostname]],'vm hardware'!A:C,3,FALSE))</f>
        <v/>
      </c>
      <c r="J157" s="276"/>
      <c r="K157" s="198" t="s">
        <v>172</v>
      </c>
      <c r="L157" s="198">
        <v>8.1</v>
      </c>
      <c r="M157" s="198" t="s">
        <v>411</v>
      </c>
      <c r="N157" s="198" t="s">
        <v>174</v>
      </c>
      <c r="O157" s="200" t="s">
        <v>175</v>
      </c>
      <c r="P157" s="277" t="s">
        <v>412</v>
      </c>
      <c r="Q157" s="157"/>
      <c r="R157" s="198" t="s">
        <v>413</v>
      </c>
      <c r="S157" s="242" t="str">
        <f>IF(ISNA(VLOOKUP(Patchlist1[[#This Row],[SERVER OWNER]],Contacts!I:J,2,FALSE)),"",VLOOKUP(Patchlist1[[#This Row],[SERVER OWNER]],Contacts!I:J,2,FALSE))</f>
        <v>ronald.rijnders@allianz.nl</v>
      </c>
      <c r="T157" s="243" t="s">
        <v>414</v>
      </c>
      <c r="U157" s="277" t="s">
        <v>180</v>
      </c>
      <c r="V157" s="202"/>
      <c r="W157" s="202"/>
      <c r="X157" s="244"/>
      <c r="Y157" s="244"/>
      <c r="Z157" s="157"/>
      <c r="AA157" s="278"/>
    </row>
    <row r="158" spans="1:27" ht="18.75" hidden="1" customHeight="1">
      <c r="A158" s="275" t="s">
        <v>426</v>
      </c>
      <c r="B158" s="196" t="s">
        <v>106</v>
      </c>
      <c r="C158" s="239" t="b">
        <v>0</v>
      </c>
      <c r="D158" s="182">
        <f>IF($C158&lt;&gt;TRUE,IF(ISNA(VLOOKUP($B158,'Patch Slot'!A$2:$E$39,3,FALSE)),"",VLOOKUP($B158,'Patch Slot'!A$2:$E$39,3,FALSE)),"excluded")</f>
        <v>45888.833333333299</v>
      </c>
      <c r="E158" s="182" t="str">
        <f>IF($C158&lt;&gt;TRUE,IF(ISNA(VLOOKUP($B158,'Patch Slot'!A$2:$E$39,4,FALSE)),"",VLOOKUP($B158,'Patch Slot'!A$2:$E$39,4,FALSE)),"excluded")</f>
        <v>20:00 – 24:00</v>
      </c>
      <c r="F158" s="198" t="s">
        <v>171</v>
      </c>
      <c r="G158" s="184" t="str">
        <f>IF(ISNA(VLOOKUP(Patchlist1[[#This Row],[Hostname]],CPU_socket!A:B,2,FALSE)),"",VLOOKUP(Patchlist1[[#This Row],[Hostname]],CPU_socket!A:B,2,FALSE))</f>
        <v/>
      </c>
      <c r="H158" s="184" t="str">
        <f>IF(ISNA(VLOOKUP(Patchlist1[[#This Row],[Hostname]],Vormetric!A:D,4,FALSE)),"",VLOOKUP(Patchlist1[[#This Row],[Hostname]],Vormetric!A:D,4,FALSE))</f>
        <v/>
      </c>
      <c r="I158" s="198" t="str">
        <f>IF(ISNA(VLOOKUP(Patchlist1[[#This Row],[Hostname]],'vm hardware'!A:C,3,FALSE)),"",VLOOKUP(Patchlist1[[#This Row],[Hostname]],'vm hardware'!A:C,3,FALSE))</f>
        <v/>
      </c>
      <c r="J158" s="276"/>
      <c r="K158" s="198" t="s">
        <v>172</v>
      </c>
      <c r="L158" s="198">
        <v>8.1</v>
      </c>
      <c r="M158" s="198" t="s">
        <v>173</v>
      </c>
      <c r="N158" s="198" t="s">
        <v>174</v>
      </c>
      <c r="O158" s="200" t="s">
        <v>175</v>
      </c>
      <c r="P158" s="277" t="s">
        <v>427</v>
      </c>
      <c r="Q158" s="157"/>
      <c r="R158" s="198" t="s">
        <v>428</v>
      </c>
      <c r="S158" s="242" t="str">
        <f>IF(ISNA(VLOOKUP(Patchlist1[[#This Row],[SERVER OWNER]],Contacts!I:J,2,FALSE)),"",VLOOKUP(Patchlist1[[#This Row],[SERVER OWNER]],Contacts!I:J,2,FALSE))</f>
        <v>thomassubin.philip@allianz.com</v>
      </c>
      <c r="T158" s="243" t="s">
        <v>429</v>
      </c>
      <c r="U158" s="277" t="s">
        <v>180</v>
      </c>
      <c r="V158" s="202"/>
      <c r="W158" s="202"/>
      <c r="X158" s="244"/>
      <c r="Y158" s="244"/>
      <c r="Z158" s="157"/>
      <c r="AA158" s="278"/>
    </row>
    <row r="159" spans="1:27" ht="18.75" hidden="1" customHeight="1">
      <c r="A159" s="275" t="s">
        <v>430</v>
      </c>
      <c r="B159" s="196" t="s">
        <v>124</v>
      </c>
      <c r="C159" s="239" t="b">
        <v>0</v>
      </c>
      <c r="D159" s="182">
        <f>IF($C159&lt;&gt;TRUE,IF(ISNA(VLOOKUP($B159,'Patch Slot'!A$2:$E$39,3,FALSE)),"",VLOOKUP($B159,'Patch Slot'!A$2:$E$39,3,FALSE)),"excluded")</f>
        <v>45892.666666666635</v>
      </c>
      <c r="E159" s="182" t="str">
        <f>IF($C159&lt;&gt;TRUE,IF(ISNA(VLOOKUP($B159,'Patch Slot'!A$2:$E$39,4,FALSE)),"",VLOOKUP($B159,'Patch Slot'!A$2:$E$39,4,FALSE)),"excluded")</f>
        <v>16:00 – 20:00</v>
      </c>
      <c r="F159" s="198" t="s">
        <v>171</v>
      </c>
      <c r="G159" s="184" t="str">
        <f>IF(ISNA(VLOOKUP(Patchlist1[[#This Row],[Hostname]],CPU_socket!A:B,2,FALSE)),"",VLOOKUP(Patchlist1[[#This Row],[Hostname]],CPU_socket!A:B,2,FALSE))</f>
        <v/>
      </c>
      <c r="H159" s="184" t="str">
        <f>IF(ISNA(VLOOKUP(Patchlist1[[#This Row],[Hostname]],Vormetric!A:D,4,FALSE)),"",VLOOKUP(Patchlist1[[#This Row],[Hostname]],Vormetric!A:D,4,FALSE))</f>
        <v/>
      </c>
      <c r="I159" s="198" t="str">
        <f>IF(ISNA(VLOOKUP(Patchlist1[[#This Row],[Hostname]],'vm hardware'!A:C,3,FALSE)),"",VLOOKUP(Patchlist1[[#This Row],[Hostname]],'vm hardware'!A:C,3,FALSE))</f>
        <v/>
      </c>
      <c r="J159" s="276"/>
      <c r="K159" s="198" t="s">
        <v>172</v>
      </c>
      <c r="L159" s="198">
        <v>8.1</v>
      </c>
      <c r="M159" s="198" t="s">
        <v>173</v>
      </c>
      <c r="N159" s="198" t="s">
        <v>174</v>
      </c>
      <c r="O159" s="200" t="s">
        <v>175</v>
      </c>
      <c r="P159" s="277" t="s">
        <v>431</v>
      </c>
      <c r="Q159" s="157"/>
      <c r="R159" s="198" t="s">
        <v>432</v>
      </c>
      <c r="S159" s="242" t="str">
        <f>IF(ISNA(VLOOKUP(Patchlist1[[#This Row],[SERVER OWNER]],Contacts!I:J,2,FALSE)),"",VLOOKUP(Patchlist1[[#This Row],[SERVER OWNER]],Contacts!I:J,2,FALSE))</f>
        <v>florian.loibl@allianz.de</v>
      </c>
      <c r="T159" s="243" t="s">
        <v>433</v>
      </c>
      <c r="U159" s="277" t="s">
        <v>180</v>
      </c>
      <c r="V159" s="202"/>
      <c r="W159" s="202"/>
      <c r="X159" s="244"/>
      <c r="Y159" s="244"/>
      <c r="Z159" s="157"/>
      <c r="AA159" s="278"/>
    </row>
    <row r="160" spans="1:27" ht="18.75" hidden="1" customHeight="1">
      <c r="A160" s="275" t="s">
        <v>434</v>
      </c>
      <c r="B160" s="196" t="s">
        <v>80</v>
      </c>
      <c r="C160" s="239" t="b">
        <v>0</v>
      </c>
      <c r="D160" s="182">
        <f>IF($C160&lt;&gt;TRUE,IF(ISNA(VLOOKUP($B160,'Patch Slot'!A$2:$E$39,3,FALSE)),"",VLOOKUP($B160,'Patch Slot'!A$2:$E$39,3,FALSE)),"excluded")</f>
        <v>45885.666666666635</v>
      </c>
      <c r="E160" s="182" t="str">
        <f>IF($C160&lt;&gt;TRUE,IF(ISNA(VLOOKUP($B160,'Patch Slot'!A$2:$E$39,4,FALSE)),"",VLOOKUP($B160,'Patch Slot'!A$2:$E$39,4,FALSE)),"excluded")</f>
        <v>16:00 – 20:00</v>
      </c>
      <c r="F160" s="198" t="s">
        <v>171</v>
      </c>
      <c r="G160" s="184" t="str">
        <f>IF(ISNA(VLOOKUP(Patchlist1[[#This Row],[Hostname]],CPU_socket!A:B,2,FALSE)),"",VLOOKUP(Patchlist1[[#This Row],[Hostname]],CPU_socket!A:B,2,FALSE))</f>
        <v/>
      </c>
      <c r="H160" s="184" t="str">
        <f>IF(ISNA(VLOOKUP(Patchlist1[[#This Row],[Hostname]],Vormetric!A:D,4,FALSE)),"",VLOOKUP(Patchlist1[[#This Row],[Hostname]],Vormetric!A:D,4,FALSE))</f>
        <v/>
      </c>
      <c r="I160" s="198" t="str">
        <f>IF(ISNA(VLOOKUP(Patchlist1[[#This Row],[Hostname]],'vm hardware'!A:C,3,FALSE)),"",VLOOKUP(Patchlist1[[#This Row],[Hostname]],'vm hardware'!A:C,3,FALSE))</f>
        <v/>
      </c>
      <c r="J160" s="276"/>
      <c r="K160" s="198" t="s">
        <v>172</v>
      </c>
      <c r="L160" s="198">
        <v>8.1</v>
      </c>
      <c r="M160" s="198" t="s">
        <v>173</v>
      </c>
      <c r="N160" s="198" t="s">
        <v>174</v>
      </c>
      <c r="O160" s="200" t="s">
        <v>175</v>
      </c>
      <c r="P160" s="277" t="s">
        <v>431</v>
      </c>
      <c r="Q160" s="157"/>
      <c r="R160" s="198" t="s">
        <v>432</v>
      </c>
      <c r="S160" s="242" t="str">
        <f>IF(ISNA(VLOOKUP(Patchlist1[[#This Row],[SERVER OWNER]],Contacts!I:J,2,FALSE)),"",VLOOKUP(Patchlist1[[#This Row],[SERVER OWNER]],Contacts!I:J,2,FALSE))</f>
        <v>florian.loibl@allianz.de</v>
      </c>
      <c r="T160" s="243" t="s">
        <v>433</v>
      </c>
      <c r="U160" s="277" t="s">
        <v>180</v>
      </c>
      <c r="V160" s="202"/>
      <c r="W160" s="202"/>
      <c r="X160" s="244"/>
      <c r="Y160" s="244"/>
      <c r="Z160" s="157"/>
      <c r="AA160" s="278"/>
    </row>
    <row r="161" spans="1:27" ht="18.75" hidden="1" customHeight="1">
      <c r="A161" s="275" t="s">
        <v>435</v>
      </c>
      <c r="B161" s="196" t="s">
        <v>34</v>
      </c>
      <c r="C161" s="239" t="b">
        <v>0</v>
      </c>
      <c r="D161" s="182">
        <f>IF($C161&lt;&gt;TRUE,IF(ISNA(VLOOKUP($B161,'Patch Slot'!A$2:$E$39,3,FALSE)),"",VLOOKUP($B161,'Patch Slot'!A$2:$E$39,3,FALSE)),"excluded")</f>
        <v>45876.833333333299</v>
      </c>
      <c r="E161" s="182" t="str">
        <f>IF($C161&lt;&gt;TRUE,IF(ISNA(VLOOKUP($B161,'Patch Slot'!A$2:$E$39,4,FALSE)),"",VLOOKUP($B161,'Patch Slot'!A$2:$E$39,4,FALSE)),"excluded")</f>
        <v>20:00 – 24:00</v>
      </c>
      <c r="F161" s="198" t="s">
        <v>171</v>
      </c>
      <c r="G161" s="184" t="str">
        <f>IF(ISNA(VLOOKUP(Patchlist1[[#This Row],[Hostname]],CPU_socket!A:B,2,FALSE)),"",VLOOKUP(Patchlist1[[#This Row],[Hostname]],CPU_socket!A:B,2,FALSE))</f>
        <v/>
      </c>
      <c r="H161" s="184" t="str">
        <f>IF(ISNA(VLOOKUP(Patchlist1[[#This Row],[Hostname]],Vormetric!A:D,4,FALSE)),"",VLOOKUP(Patchlist1[[#This Row],[Hostname]],Vormetric!A:D,4,FALSE))</f>
        <v/>
      </c>
      <c r="I161" s="240" t="str">
        <f>IF(ISNA(VLOOKUP(Patchlist1[[#This Row],[Hostname]],'vm hardware'!A:C,3,FALSE)),"",VLOOKUP(Patchlist1[[#This Row],[Hostname]],'vm hardware'!A:C,3,FALSE))</f>
        <v/>
      </c>
      <c r="J161" s="198"/>
      <c r="K161" s="198" t="s">
        <v>172</v>
      </c>
      <c r="L161" s="198">
        <v>8.1</v>
      </c>
      <c r="M161" s="198" t="s">
        <v>173</v>
      </c>
      <c r="N161" s="198" t="s">
        <v>174</v>
      </c>
      <c r="O161" s="200" t="s">
        <v>175</v>
      </c>
      <c r="P161" s="277" t="s">
        <v>431</v>
      </c>
      <c r="Q161" s="282"/>
      <c r="R161" s="198" t="s">
        <v>432</v>
      </c>
      <c r="S161" s="242" t="str">
        <f>IF(ISNA(VLOOKUP(Patchlist1[[#This Row],[SERVER OWNER]],Contacts!I:J,2,FALSE)),"",VLOOKUP(Patchlist1[[#This Row],[SERVER OWNER]],Contacts!I:J,2,FALSE))</f>
        <v>florian.loibl@allianz.de</v>
      </c>
      <c r="T161" s="243" t="s">
        <v>433</v>
      </c>
      <c r="U161" s="277" t="s">
        <v>180</v>
      </c>
      <c r="V161" s="202"/>
      <c r="W161" s="202"/>
      <c r="X161" s="244"/>
      <c r="Y161" s="244"/>
      <c r="Z161" s="157"/>
      <c r="AA161" s="278"/>
    </row>
    <row r="162" spans="1:27" ht="18.75" hidden="1" customHeight="1">
      <c r="A162" s="275" t="s">
        <v>436</v>
      </c>
      <c r="B162" s="196" t="s">
        <v>29</v>
      </c>
      <c r="C162" s="239" t="b">
        <v>0</v>
      </c>
      <c r="D162" s="182">
        <f>IF($C162&lt;&gt;TRUE,IF(ISNA(VLOOKUP($B162,'Patch Slot'!A$2:$E$39,3,FALSE)),"",VLOOKUP($B162,'Patch Slot'!A$2:$E$39,3,FALSE)),"excluded")</f>
        <v>45875.833333333299</v>
      </c>
      <c r="E162" s="182" t="str">
        <f>IF($C162&lt;&gt;TRUE,IF(ISNA(VLOOKUP($B162,'Patch Slot'!A$2:$E$39,4,FALSE)),"",VLOOKUP($B162,'Patch Slot'!A$2:$E$39,4,FALSE)),"excluded")</f>
        <v>20:00 – 24:00</v>
      </c>
      <c r="F162" s="198" t="s">
        <v>171</v>
      </c>
      <c r="G162" s="184" t="str">
        <f>IF(ISNA(VLOOKUP(Patchlist1[[#This Row],[Hostname]],CPU_socket!A:B,2,FALSE)),"",VLOOKUP(Patchlist1[[#This Row],[Hostname]],CPU_socket!A:B,2,FALSE))</f>
        <v/>
      </c>
      <c r="H162" s="184" t="str">
        <f>IF(ISNA(VLOOKUP(Patchlist1[[#This Row],[Hostname]],Vormetric!A:D,4,FALSE)),"",VLOOKUP(Patchlist1[[#This Row],[Hostname]],Vormetric!A:D,4,FALSE))</f>
        <v/>
      </c>
      <c r="I162" s="240" t="str">
        <f>IF(ISNA(VLOOKUP(Patchlist1[[#This Row],[Hostname]],'vm hardware'!A:C,3,FALSE)),"",VLOOKUP(Patchlist1[[#This Row],[Hostname]],'vm hardware'!A:C,3,FALSE))</f>
        <v/>
      </c>
      <c r="J162" s="198"/>
      <c r="K162" s="198" t="s">
        <v>172</v>
      </c>
      <c r="L162" s="198">
        <v>8.1</v>
      </c>
      <c r="M162" s="198" t="s">
        <v>173</v>
      </c>
      <c r="N162" s="198" t="s">
        <v>174</v>
      </c>
      <c r="O162" s="200" t="s">
        <v>175</v>
      </c>
      <c r="P162" s="277" t="s">
        <v>431</v>
      </c>
      <c r="Q162" s="282"/>
      <c r="R162" s="198" t="s">
        <v>432</v>
      </c>
      <c r="S162" s="242" t="str">
        <f>IF(ISNA(VLOOKUP(Patchlist1[[#This Row],[SERVER OWNER]],Contacts!I:J,2,FALSE)),"",VLOOKUP(Patchlist1[[#This Row],[SERVER OWNER]],Contacts!I:J,2,FALSE))</f>
        <v>florian.loibl@allianz.de</v>
      </c>
      <c r="T162" s="243" t="s">
        <v>433</v>
      </c>
      <c r="U162" s="277" t="s">
        <v>180</v>
      </c>
      <c r="V162" s="202"/>
      <c r="W162" s="202"/>
      <c r="X162" s="244"/>
      <c r="Y162" s="244"/>
      <c r="Z162" s="157"/>
      <c r="AA162" s="278"/>
    </row>
    <row r="163" spans="1:27" ht="18.75" hidden="1" customHeight="1">
      <c r="A163" s="275" t="s">
        <v>437</v>
      </c>
      <c r="B163" s="196" t="s">
        <v>18</v>
      </c>
      <c r="C163" s="239" t="b">
        <v>0</v>
      </c>
      <c r="D163" s="182">
        <f>IF($C163&lt;&gt;TRUE,IF(ISNA(VLOOKUP($B163,'Patch Slot'!A$2:$E$39,3,FALSE)),"",VLOOKUP($B163,'Patch Slot'!A$2:$E$39,3,FALSE)),"excluded")</f>
        <v>45873.833333333299</v>
      </c>
      <c r="E163" s="182" t="str">
        <f>IF($C163&lt;&gt;TRUE,IF(ISNA(VLOOKUP($B163,'Patch Slot'!A$2:$E$39,4,FALSE)),"",VLOOKUP($B163,'Patch Slot'!A$2:$E$39,4,FALSE)),"excluded")</f>
        <v>20:00 – 24:00</v>
      </c>
      <c r="F163" s="198" t="s">
        <v>171</v>
      </c>
      <c r="G163" s="184" t="str">
        <f>IF(ISNA(VLOOKUP(Patchlist1[[#This Row],[Hostname]],CPU_socket!A:B,2,FALSE)),"",VLOOKUP(Patchlist1[[#This Row],[Hostname]],CPU_socket!A:B,2,FALSE))</f>
        <v/>
      </c>
      <c r="H163" s="184" t="str">
        <f>IF(ISNA(VLOOKUP(Patchlist1[[#This Row],[Hostname]],Vormetric!A:D,4,FALSE)),"",VLOOKUP(Patchlist1[[#This Row],[Hostname]],Vormetric!A:D,4,FALSE))</f>
        <v/>
      </c>
      <c r="I163" s="240" t="str">
        <f>IF(ISNA(VLOOKUP(Patchlist1[[#This Row],[Hostname]],'vm hardware'!A:C,3,FALSE)),"",VLOOKUP(Patchlist1[[#This Row],[Hostname]],'vm hardware'!A:C,3,FALSE))</f>
        <v/>
      </c>
      <c r="J163" s="198"/>
      <c r="K163" s="198" t="s">
        <v>172</v>
      </c>
      <c r="L163" s="198">
        <v>8.1</v>
      </c>
      <c r="M163" s="198" t="s">
        <v>173</v>
      </c>
      <c r="N163" s="198" t="s">
        <v>174</v>
      </c>
      <c r="O163" s="200" t="s">
        <v>175</v>
      </c>
      <c r="P163" s="277" t="s">
        <v>431</v>
      </c>
      <c r="Q163" s="282"/>
      <c r="R163" s="198" t="s">
        <v>432</v>
      </c>
      <c r="S163" s="242" t="str">
        <f>IF(ISNA(VLOOKUP(Patchlist1[[#This Row],[SERVER OWNER]],Contacts!I:J,2,FALSE)),"",VLOOKUP(Patchlist1[[#This Row],[SERVER OWNER]],Contacts!I:J,2,FALSE))</f>
        <v>florian.loibl@allianz.de</v>
      </c>
      <c r="T163" s="243" t="s">
        <v>433</v>
      </c>
      <c r="U163" s="277" t="s">
        <v>180</v>
      </c>
      <c r="V163" s="202"/>
      <c r="W163" s="202"/>
      <c r="X163" s="244"/>
      <c r="Y163" s="244"/>
      <c r="Z163" s="157"/>
      <c r="AA163" s="278"/>
    </row>
    <row r="164" spans="1:27" ht="18.75" hidden="1" customHeight="1">
      <c r="A164" s="275" t="s">
        <v>438</v>
      </c>
      <c r="B164" s="196" t="s">
        <v>67</v>
      </c>
      <c r="C164" s="239" t="b">
        <v>0</v>
      </c>
      <c r="D164" s="182">
        <f>IF($C164&lt;&gt;TRUE,IF(ISNA(VLOOKUP($B164,'Patch Slot'!A$2:$E$39,3,FALSE)),"",VLOOKUP($B164,'Patch Slot'!A$2:$E$39,3,FALSE)),"excluded")</f>
        <v>45883.833333333299</v>
      </c>
      <c r="E164" s="182" t="str">
        <f>IF($C164&lt;&gt;TRUE,IF(ISNA(VLOOKUP($B164,'Patch Slot'!A$2:$E$39,4,FALSE)),"",VLOOKUP($B164,'Patch Slot'!A$2:$E$39,4,FALSE)),"excluded")</f>
        <v>20:00 – 24:00</v>
      </c>
      <c r="F164" s="198" t="s">
        <v>182</v>
      </c>
      <c r="G164" s="184" t="str">
        <f>IF(ISNA(VLOOKUP(Patchlist1[[#This Row],[Hostname]],CPU_socket!A:B,2,FALSE)),"",VLOOKUP(Patchlist1[[#This Row],[Hostname]],CPU_socket!A:B,2,FALSE))</f>
        <v/>
      </c>
      <c r="H164" s="184" t="str">
        <f>IF(ISNA(VLOOKUP(Patchlist1[[#This Row],[Hostname]],Vormetric!A:D,4,FALSE)),"",VLOOKUP(Patchlist1[[#This Row],[Hostname]],Vormetric!A:D,4,FALSE))</f>
        <v/>
      </c>
      <c r="I164" s="198" t="str">
        <f>IF(ISNA(VLOOKUP(Patchlist1[[#This Row],[Hostname]],'vm hardware'!A:C,3,FALSE)),"",VLOOKUP(Patchlist1[[#This Row],[Hostname]],'vm hardware'!A:C,3,FALSE))</f>
        <v/>
      </c>
      <c r="J164" s="276"/>
      <c r="K164" s="198" t="s">
        <v>172</v>
      </c>
      <c r="L164" s="198">
        <v>8.1</v>
      </c>
      <c r="M164" s="198" t="s">
        <v>173</v>
      </c>
      <c r="N164" s="198" t="s">
        <v>174</v>
      </c>
      <c r="O164" s="200" t="s">
        <v>175</v>
      </c>
      <c r="P164" s="277" t="s">
        <v>439</v>
      </c>
      <c r="Q164" s="202"/>
      <c r="R164" s="198" t="s">
        <v>440</v>
      </c>
      <c r="S164" s="242" t="str">
        <f>IF(ISNA(VLOOKUP(Patchlist1[[#This Row],[SERVER OWNER]],Contacts!I:J,2,FALSE)),"",VLOOKUP(Patchlist1[[#This Row],[SERVER OWNER]],Contacts!I:J,2,FALSE))</f>
        <v>marco.kube@allianz.de</v>
      </c>
      <c r="T164" s="243" t="s">
        <v>441</v>
      </c>
      <c r="U164" s="277" t="s">
        <v>180</v>
      </c>
      <c r="V164" s="202"/>
      <c r="W164" s="202"/>
      <c r="X164" s="244"/>
      <c r="Y164" s="244"/>
      <c r="Z164" s="157"/>
      <c r="AA164" s="278"/>
    </row>
    <row r="165" spans="1:27" ht="18.75" hidden="1" customHeight="1">
      <c r="A165" s="275" t="s">
        <v>442</v>
      </c>
      <c r="B165" s="196" t="s">
        <v>76</v>
      </c>
      <c r="C165" s="239" t="b">
        <v>1</v>
      </c>
      <c r="D165" s="182" t="str">
        <f>IF($C165&lt;&gt;TRUE,IF(ISNA(VLOOKUP($B165,'Patch Slot'!A$2:$E$39,3,FALSE)),"",VLOOKUP($B165,'Patch Slot'!A$2:$E$39,3,FALSE)),"excluded")</f>
        <v>excluded</v>
      </c>
      <c r="E165" s="182" t="str">
        <f>IF($C165&lt;&gt;TRUE,IF(ISNA(VLOOKUP($B165,'Patch Slot'!A$2:$E$39,4,FALSE)),"",VLOOKUP($B165,'Patch Slot'!A$2:$E$39,4,FALSE)),"excluded")</f>
        <v>excluded</v>
      </c>
      <c r="F165" s="198" t="s">
        <v>171</v>
      </c>
      <c r="G165" s="184" t="str">
        <f>IF(ISNA(VLOOKUP(Patchlist1[[#This Row],[Hostname]],CPU_socket!A:B,2,FALSE)),"",VLOOKUP(Patchlist1[[#This Row],[Hostname]],CPU_socket!A:B,2,FALSE))</f>
        <v/>
      </c>
      <c r="H165" s="281" t="s">
        <v>285</v>
      </c>
      <c r="I165" s="198" t="str">
        <f>IF(ISNA(VLOOKUP(Patchlist1[[#This Row],[Hostname]],'vm hardware'!A:C,3,FALSE)),"",VLOOKUP(Patchlist1[[#This Row],[Hostname]],'vm hardware'!A:C,3,FALSE))</f>
        <v/>
      </c>
      <c r="J165" s="276"/>
      <c r="K165" s="198" t="s">
        <v>172</v>
      </c>
      <c r="L165" s="198">
        <v>8.1</v>
      </c>
      <c r="M165" s="198" t="s">
        <v>443</v>
      </c>
      <c r="N165" s="198" t="s">
        <v>174</v>
      </c>
      <c r="O165" s="200" t="s">
        <v>279</v>
      </c>
      <c r="P165" s="277" t="s">
        <v>444</v>
      </c>
      <c r="Q165" s="157"/>
      <c r="R165" s="198" t="s">
        <v>445</v>
      </c>
      <c r="S165" s="242" t="str">
        <f>IF(ISNA(VLOOKUP(Patchlist1[[#This Row],[SERVER OWNER]],Contacts!I:J,2,FALSE)),"",VLOOKUP(Patchlist1[[#This Row],[SERVER OWNER]],Contacts!I:J,2,FALSE))</f>
        <v>extern.tripathi_stuti@allianz.de</v>
      </c>
      <c r="T165" s="243" t="s">
        <v>446</v>
      </c>
      <c r="U165" s="277" t="s">
        <v>180</v>
      </c>
      <c r="V165" s="202"/>
      <c r="W165" s="202"/>
      <c r="X165" s="244"/>
      <c r="Y165" s="244" t="s">
        <v>279</v>
      </c>
      <c r="Z165" s="157"/>
      <c r="AA165" s="278"/>
    </row>
    <row r="166" spans="1:27" ht="18.75" hidden="1" customHeight="1">
      <c r="A166" s="275" t="s">
        <v>447</v>
      </c>
      <c r="B166" s="196" t="s">
        <v>103</v>
      </c>
      <c r="C166" s="239" t="b">
        <v>0</v>
      </c>
      <c r="D166" s="182">
        <f>IF($C166&lt;&gt;TRUE,IF(ISNA(VLOOKUP($B166,'Patch Slot'!A$2:$E$39,3,FALSE)),"",VLOOKUP($B166,'Patch Slot'!A$2:$E$39,3,FALSE)),"excluded")</f>
        <v>45888.333333333299</v>
      </c>
      <c r="E166" s="182" t="str">
        <f>IF($C166&lt;&gt;TRUE,IF(ISNA(VLOOKUP($B166,'Patch Slot'!A$2:$E$39,4,FALSE)),"",VLOOKUP($B166,'Patch Slot'!A$2:$E$39,4,FALSE)),"excluded")</f>
        <v>08:00 – 14:00</v>
      </c>
      <c r="F166" s="198" t="s">
        <v>171</v>
      </c>
      <c r="G166" s="184" t="str">
        <f>IF(ISNA(VLOOKUP(Patchlist1[[#This Row],[Hostname]],CPU_socket!A:B,2,FALSE)),"",VLOOKUP(Patchlist1[[#This Row],[Hostname]],CPU_socket!A:B,2,FALSE))</f>
        <v/>
      </c>
      <c r="H166" s="184" t="str">
        <f>IF(ISNA(VLOOKUP(Patchlist1[[#This Row],[Hostname]],Vormetric!A:D,4,FALSE)),"",VLOOKUP(Patchlist1[[#This Row],[Hostname]],Vormetric!A:D,4,FALSE))</f>
        <v/>
      </c>
      <c r="I166" s="198" t="str">
        <f>IF(ISNA(VLOOKUP(Patchlist1[[#This Row],[Hostname]],'vm hardware'!A:C,3,FALSE)),"",VLOOKUP(Patchlist1[[#This Row],[Hostname]],'vm hardware'!A:C,3,FALSE))</f>
        <v/>
      </c>
      <c r="J166" s="276"/>
      <c r="K166" s="198" t="s">
        <v>172</v>
      </c>
      <c r="L166" s="198">
        <v>8.1</v>
      </c>
      <c r="M166" s="198" t="s">
        <v>448</v>
      </c>
      <c r="N166" s="198" t="s">
        <v>174</v>
      </c>
      <c r="O166" s="200" t="s">
        <v>175</v>
      </c>
      <c r="P166" s="277" t="s">
        <v>449</v>
      </c>
      <c r="Q166" s="157"/>
      <c r="R166" s="198" t="s">
        <v>450</v>
      </c>
      <c r="S166" s="242" t="str">
        <f>IF(ISNA(VLOOKUP(Patchlist1[[#This Row],[SERVER OWNER]],Contacts!I:J,2,FALSE)),"",VLOOKUP(Patchlist1[[#This Row],[SERVER OWNER]],Contacts!I:J,2,FALSE))</f>
        <v>frederic.barat@allianz.fr</v>
      </c>
      <c r="T166" s="243" t="s">
        <v>451</v>
      </c>
      <c r="U166" s="277" t="s">
        <v>180</v>
      </c>
      <c r="V166" s="202"/>
      <c r="W166" s="202"/>
      <c r="X166" s="244"/>
      <c r="Y166" s="244" t="s">
        <v>452</v>
      </c>
      <c r="Z166" s="157"/>
      <c r="AA166" s="278"/>
    </row>
    <row r="167" spans="1:27" ht="18.75" hidden="1" customHeight="1">
      <c r="A167" s="275" t="s">
        <v>453</v>
      </c>
      <c r="B167" s="196" t="s">
        <v>60</v>
      </c>
      <c r="C167" s="239" t="b">
        <v>0</v>
      </c>
      <c r="D167" s="182">
        <f>IF($C167&lt;&gt;TRUE,IF(ISNA(VLOOKUP($B167,'Patch Slot'!A$2:$E$39,3,FALSE)),"",VLOOKUP($B167,'Patch Slot'!A$2:$E$39,3,FALSE)),"excluded")</f>
        <v>45883.041666666635</v>
      </c>
      <c r="E167" s="182" t="str">
        <f>IF($C167&lt;&gt;TRUE,IF(ISNA(VLOOKUP($B167,'Patch Slot'!A$2:$E$39,4,FALSE)),"",VLOOKUP($B167,'Patch Slot'!A$2:$E$39,4,FALSE)),"excluded")</f>
        <v>01:00 – 05:00</v>
      </c>
      <c r="F167" s="198" t="s">
        <v>171</v>
      </c>
      <c r="G167" s="184" t="str">
        <f>IF(ISNA(VLOOKUP(Patchlist1[[#This Row],[Hostname]],CPU_socket!A:B,2,FALSE)),"",VLOOKUP(Patchlist1[[#This Row],[Hostname]],CPU_socket!A:B,2,FALSE))</f>
        <v/>
      </c>
      <c r="H167" s="184" t="str">
        <f>IF(ISNA(VLOOKUP(Patchlist1[[#This Row],[Hostname]],Vormetric!A:D,4,FALSE)),"",VLOOKUP(Patchlist1[[#This Row],[Hostname]],Vormetric!A:D,4,FALSE))</f>
        <v/>
      </c>
      <c r="I167" s="198" t="str">
        <f>IF(ISNA(VLOOKUP(Patchlist1[[#This Row],[Hostname]],'vm hardware'!A:C,3,FALSE)),"",VLOOKUP(Patchlist1[[#This Row],[Hostname]],'vm hardware'!A:C,3,FALSE))</f>
        <v/>
      </c>
      <c r="J167" s="276"/>
      <c r="K167" s="198" t="s">
        <v>172</v>
      </c>
      <c r="L167" s="198">
        <v>8.1</v>
      </c>
      <c r="M167" s="198" t="s">
        <v>173</v>
      </c>
      <c r="N167" s="198" t="s">
        <v>174</v>
      </c>
      <c r="O167" s="200" t="s">
        <v>175</v>
      </c>
      <c r="P167" s="277" t="s">
        <v>454</v>
      </c>
      <c r="Q167" s="157"/>
      <c r="R167" s="198" t="s">
        <v>455</v>
      </c>
      <c r="S167" s="242" t="str">
        <f>IF(ISNA(VLOOKUP(Patchlist1[[#This Row],[SERVER OWNER]],Contacts!I:J,2,FALSE)),"",VLOOKUP(Patchlist1[[#This Row],[SERVER OWNER]],Contacts!I:J,2,FALSE))</f>
        <v>philipp.rosenau@allianz.de</v>
      </c>
      <c r="T167" s="243" t="s">
        <v>456</v>
      </c>
      <c r="U167" s="277" t="s">
        <v>180</v>
      </c>
      <c r="V167" s="202"/>
      <c r="W167" s="202"/>
      <c r="X167" s="244"/>
      <c r="Y167" s="244"/>
      <c r="Z167" s="157"/>
      <c r="AA167" s="278"/>
    </row>
    <row r="168" spans="1:27" ht="18.75" hidden="1" customHeight="1">
      <c r="A168" s="275" t="s">
        <v>457</v>
      </c>
      <c r="B168" s="196" t="s">
        <v>39</v>
      </c>
      <c r="C168" s="239" t="b">
        <v>0</v>
      </c>
      <c r="D168" s="182">
        <f>IF($C168&lt;&gt;TRUE,IF(ISNA(VLOOKUP($B168,'Patch Slot'!A$2:$E$39,3,FALSE)),"",VLOOKUP($B168,'Patch Slot'!A$2:$E$39,3,FALSE)),"excluded")</f>
        <v>45877.833333333299</v>
      </c>
      <c r="E168" s="182" t="str">
        <f>IF($C168&lt;&gt;TRUE,IF(ISNA(VLOOKUP($B168,'Patch Slot'!A$2:$E$39,4,FALSE)),"",VLOOKUP($B168,'Patch Slot'!A$2:$E$39,4,FALSE)),"excluded")</f>
        <v>20:00 – 24:00</v>
      </c>
      <c r="F168" s="198" t="s">
        <v>182</v>
      </c>
      <c r="G168" s="184" t="str">
        <f>IF(ISNA(VLOOKUP(Patchlist1[[#This Row],[Hostname]],CPU_socket!A:B,2,FALSE)),"",VLOOKUP(Patchlist1[[#This Row],[Hostname]],CPU_socket!A:B,2,FALSE))</f>
        <v/>
      </c>
      <c r="H168" s="184" t="str">
        <f>IF(ISNA(VLOOKUP(Patchlist1[[#This Row],[Hostname]],Vormetric!A:D,4,FALSE)),"",VLOOKUP(Patchlist1[[#This Row],[Hostname]],Vormetric!A:D,4,FALSE))</f>
        <v/>
      </c>
      <c r="I168" s="198" t="str">
        <f>IF(ISNA(VLOOKUP(Patchlist1[[#This Row],[Hostname]],'vm hardware'!A:C,3,FALSE)),"",VLOOKUP(Patchlist1[[#This Row],[Hostname]],'vm hardware'!A:C,3,FALSE))</f>
        <v/>
      </c>
      <c r="J168" s="276"/>
      <c r="K168" s="198" t="s">
        <v>172</v>
      </c>
      <c r="L168" s="198">
        <v>8.1</v>
      </c>
      <c r="M168" s="198" t="s">
        <v>458</v>
      </c>
      <c r="N168" s="198" t="s">
        <v>174</v>
      </c>
      <c r="O168" s="200" t="s">
        <v>175</v>
      </c>
      <c r="P168" s="277" t="s">
        <v>459</v>
      </c>
      <c r="Q168" s="202"/>
      <c r="R168" s="198" t="s">
        <v>460</v>
      </c>
      <c r="S168" s="242" t="str">
        <f>IF(ISNA(VLOOKUP(Patchlist1[[#This Row],[SERVER OWNER]],Contacts!I:J,2,FALSE)),"",VLOOKUP(Patchlist1[[#This Row],[SERVER OWNER]],Contacts!I:J,2,FALSE))</f>
        <v>megumi.yanagitani@allianz.de</v>
      </c>
      <c r="T168" s="243" t="s">
        <v>461</v>
      </c>
      <c r="U168" s="277" t="s">
        <v>180</v>
      </c>
      <c r="V168" s="202"/>
      <c r="W168" s="202"/>
      <c r="X168" s="244"/>
      <c r="Y168" s="244"/>
      <c r="Z168" s="157"/>
      <c r="AA168" s="278"/>
    </row>
    <row r="169" spans="1:27" ht="18.75" hidden="1" customHeight="1">
      <c r="A169" s="275" t="s">
        <v>462</v>
      </c>
      <c r="B169" s="196" t="s">
        <v>39</v>
      </c>
      <c r="C169" s="239" t="b">
        <v>1</v>
      </c>
      <c r="D169" s="182" t="str">
        <f>IF($C169&lt;&gt;TRUE,IF(ISNA(VLOOKUP($B169,'Patch Slot'!A$2:$E$39,3,FALSE)),"",VLOOKUP($B169,'Patch Slot'!A$2:$E$39,3,FALSE)),"excluded")</f>
        <v>excluded</v>
      </c>
      <c r="E169" s="182" t="str">
        <f>IF($C169&lt;&gt;TRUE,IF(ISNA(VLOOKUP($B169,'Patch Slot'!A$2:$E$39,4,FALSE)),"",VLOOKUP($B169,'Patch Slot'!A$2:$E$39,4,FALSE)),"excluded")</f>
        <v>excluded</v>
      </c>
      <c r="F169" s="198" t="s">
        <v>182</v>
      </c>
      <c r="G169" s="184" t="str">
        <f>IF(ISNA(VLOOKUP(Patchlist1[[#This Row],[Hostname]],CPU_socket!A:B,2,FALSE)),"",VLOOKUP(Patchlist1[[#This Row],[Hostname]],CPU_socket!A:B,2,FALSE))</f>
        <v/>
      </c>
      <c r="H169" s="184" t="str">
        <f>IF(ISNA(VLOOKUP(Patchlist1[[#This Row],[Hostname]],Vormetric!A:D,4,FALSE)),"",VLOOKUP(Patchlist1[[#This Row],[Hostname]],Vormetric!A:D,4,FALSE))</f>
        <v/>
      </c>
      <c r="I169" s="198" t="str">
        <f>IF(ISNA(VLOOKUP(Patchlist1[[#This Row],[Hostname]],'vm hardware'!A:C,3,FALSE)),"",VLOOKUP(Patchlist1[[#This Row],[Hostname]],'vm hardware'!A:C,3,FALSE))</f>
        <v/>
      </c>
      <c r="J169" s="198"/>
      <c r="K169" s="198" t="s">
        <v>172</v>
      </c>
      <c r="L169" s="198">
        <v>8.1</v>
      </c>
      <c r="M169" s="198" t="s">
        <v>173</v>
      </c>
      <c r="N169" s="198" t="s">
        <v>174</v>
      </c>
      <c r="O169" s="200" t="s">
        <v>279</v>
      </c>
      <c r="P169" s="277" t="s">
        <v>463</v>
      </c>
      <c r="Q169" s="283"/>
      <c r="R169" s="198" t="s">
        <v>464</v>
      </c>
      <c r="S169" s="242" t="s">
        <v>465</v>
      </c>
      <c r="T169" s="243" t="s">
        <v>466</v>
      </c>
      <c r="U169" s="277" t="s">
        <v>180</v>
      </c>
      <c r="V169" s="202"/>
      <c r="W169" s="202"/>
      <c r="X169" s="244"/>
      <c r="Y169" s="244" t="s">
        <v>279</v>
      </c>
      <c r="Z169" s="157"/>
      <c r="AA169" s="278"/>
    </row>
    <row r="170" spans="1:27" ht="18.75" customHeight="1">
      <c r="A170" s="275" t="s">
        <v>467</v>
      </c>
      <c r="B170" s="196" t="s">
        <v>54</v>
      </c>
      <c r="C170" s="239" t="b">
        <v>0</v>
      </c>
      <c r="D170" s="182">
        <f>IF($C170&lt;&gt;TRUE,IF(ISNA(VLOOKUP($B170,'Patch Slot'!A$2:$E$39,3,FALSE)),"",VLOOKUP($B170,'Patch Slot'!A$2:$E$39,3,FALSE)),"excluded")</f>
        <v>45881.333333333299</v>
      </c>
      <c r="E170" s="182" t="str">
        <f>IF($C170&lt;&gt;TRUE,IF(ISNA(VLOOKUP($B170,'Patch Slot'!A$2:$E$39,4,FALSE)),"",VLOOKUP($B170,'Patch Slot'!A$2:$E$39,4,FALSE)),"excluded")</f>
        <v>08:00 – 14:00</v>
      </c>
      <c r="F170" s="198" t="s">
        <v>171</v>
      </c>
      <c r="G170" s="184" t="str">
        <f>IF(ISNA(VLOOKUP(Patchlist1[[#This Row],[Hostname]],CPU_socket!A:B,2,FALSE)),"",VLOOKUP(Patchlist1[[#This Row],[Hostname]],CPU_socket!A:B,2,FALSE))</f>
        <v/>
      </c>
      <c r="H170" s="184" t="str">
        <f>IF(ISNA(VLOOKUP(Patchlist1[[#This Row],[Hostname]],Vormetric!A:D,4,FALSE)),"",VLOOKUP(Patchlist1[[#This Row],[Hostname]],Vormetric!A:D,4,FALSE))</f>
        <v/>
      </c>
      <c r="I170" s="198" t="str">
        <f>IF(ISNA(VLOOKUP(Patchlist1[[#This Row],[Hostname]],'vm hardware'!A:C,3,FALSE)),"",VLOOKUP(Patchlist1[[#This Row],[Hostname]],'vm hardware'!A:C,3,FALSE))</f>
        <v/>
      </c>
      <c r="J170" s="276"/>
      <c r="K170" s="198" t="s">
        <v>172</v>
      </c>
      <c r="L170" s="198">
        <v>8.1</v>
      </c>
      <c r="M170" s="198" t="s">
        <v>173</v>
      </c>
      <c r="N170" s="198" t="s">
        <v>174</v>
      </c>
      <c r="O170" s="200" t="s">
        <v>175</v>
      </c>
      <c r="P170" s="277" t="s">
        <v>468</v>
      </c>
      <c r="Q170" s="157"/>
      <c r="R170" s="198" t="s">
        <v>469</v>
      </c>
      <c r="S170" s="242" t="str">
        <f>IF(ISNA(VLOOKUP(Patchlist1[[#This Row],[SERVER OWNER]],Contacts!I:J,2,FALSE)),"",VLOOKUP(Patchlist1[[#This Row],[SERVER OWNER]],Contacts!I:J,2,FALSE))</f>
        <v>bipin.brahmanandan@allianz.com</v>
      </c>
      <c r="T170" s="243" t="s">
        <v>470</v>
      </c>
      <c r="U170" s="277" t="s">
        <v>180</v>
      </c>
      <c r="V170" s="202"/>
      <c r="W170" s="202"/>
      <c r="X170" s="244"/>
      <c r="Y170" s="244"/>
      <c r="Z170" s="157"/>
      <c r="AA170" s="278"/>
    </row>
    <row r="171" spans="1:27" ht="18.75" customHeight="1">
      <c r="A171" s="275" t="s">
        <v>471</v>
      </c>
      <c r="B171" s="196" t="s">
        <v>54</v>
      </c>
      <c r="C171" s="239" t="b">
        <v>0</v>
      </c>
      <c r="D171" s="182">
        <f>IF($C171&lt;&gt;TRUE,IF(ISNA(VLOOKUP($B171,'Patch Slot'!A$2:$E$39,3,FALSE)),"",VLOOKUP($B171,'Patch Slot'!A$2:$E$39,3,FALSE)),"excluded")</f>
        <v>45881.333333333299</v>
      </c>
      <c r="E171" s="182" t="str">
        <f>IF($C171&lt;&gt;TRUE,IF(ISNA(VLOOKUP($B171,'Patch Slot'!A$2:$E$39,4,FALSE)),"",VLOOKUP($B171,'Patch Slot'!A$2:$E$39,4,FALSE)),"excluded")</f>
        <v>08:00 – 14:00</v>
      </c>
      <c r="F171" s="198" t="s">
        <v>171</v>
      </c>
      <c r="G171" s="184" t="str">
        <f>IF(ISNA(VLOOKUP(Patchlist1[[#This Row],[Hostname]],CPU_socket!A:B,2,FALSE)),"",VLOOKUP(Patchlist1[[#This Row],[Hostname]],CPU_socket!A:B,2,FALSE))</f>
        <v/>
      </c>
      <c r="H171" s="184" t="str">
        <f>IF(ISNA(VLOOKUP(Patchlist1[[#This Row],[Hostname]],Vormetric!A:D,4,FALSE)),"",VLOOKUP(Patchlist1[[#This Row],[Hostname]],Vormetric!A:D,4,FALSE))</f>
        <v/>
      </c>
      <c r="I171" s="198" t="str">
        <f>IF(ISNA(VLOOKUP(Patchlist1[[#This Row],[Hostname]],'vm hardware'!A:C,3,FALSE)),"",VLOOKUP(Patchlist1[[#This Row],[Hostname]],'vm hardware'!A:C,3,FALSE))</f>
        <v/>
      </c>
      <c r="J171" s="276"/>
      <c r="K171" s="198" t="s">
        <v>172</v>
      </c>
      <c r="L171" s="198">
        <v>8.1</v>
      </c>
      <c r="M171" s="198" t="s">
        <v>173</v>
      </c>
      <c r="N171" s="198" t="s">
        <v>174</v>
      </c>
      <c r="O171" s="200" t="s">
        <v>175</v>
      </c>
      <c r="P171" s="277" t="s">
        <v>468</v>
      </c>
      <c r="Q171" s="157"/>
      <c r="R171" s="198" t="s">
        <v>469</v>
      </c>
      <c r="S171" s="242" t="str">
        <f>IF(ISNA(VLOOKUP(Patchlist1[[#This Row],[SERVER OWNER]],Contacts!I:J,2,FALSE)),"",VLOOKUP(Patchlist1[[#This Row],[SERVER OWNER]],Contacts!I:J,2,FALSE))</f>
        <v>bipin.brahmanandan@allianz.com</v>
      </c>
      <c r="T171" s="243" t="s">
        <v>470</v>
      </c>
      <c r="U171" s="277" t="s">
        <v>180</v>
      </c>
      <c r="V171" s="202"/>
      <c r="W171" s="202"/>
      <c r="X171" s="244"/>
      <c r="Y171" s="244"/>
      <c r="Z171" s="157"/>
      <c r="AA171" s="278"/>
    </row>
    <row r="172" spans="1:27" ht="18.75" hidden="1" customHeight="1">
      <c r="A172" s="275" t="s">
        <v>472</v>
      </c>
      <c r="B172" s="196" t="s">
        <v>24</v>
      </c>
      <c r="C172" s="239" t="b">
        <v>0</v>
      </c>
      <c r="D172" s="182">
        <f>IF($C172&lt;&gt;TRUE,IF(ISNA(VLOOKUP($B172,'Patch Slot'!A$2:$E$39,3,FALSE)),"",VLOOKUP($B172,'Patch Slot'!A$2:$E$39,3,FALSE)),"excluded")</f>
        <v>45874.333333333299</v>
      </c>
      <c r="E172" s="182" t="str">
        <f>IF($C172&lt;&gt;TRUE,IF(ISNA(VLOOKUP($B172,'Patch Slot'!A$2:$E$39,4,FALSE)),"",VLOOKUP($B172,'Patch Slot'!A$2:$E$39,4,FALSE)),"excluded")</f>
        <v>08:00 – 14:00</v>
      </c>
      <c r="F172" s="198" t="s">
        <v>182</v>
      </c>
      <c r="G172" s="184" t="str">
        <f>IF(ISNA(VLOOKUP(Patchlist1[[#This Row],[Hostname]],CPU_socket!A:B,2,FALSE)),"",VLOOKUP(Patchlist1[[#This Row],[Hostname]],CPU_socket!A:B,2,FALSE))</f>
        <v/>
      </c>
      <c r="H172" s="184" t="str">
        <f>IF(ISNA(VLOOKUP(Patchlist1[[#This Row],[Hostname]],Vormetric!A:D,4,FALSE)),"",VLOOKUP(Patchlist1[[#This Row],[Hostname]],Vormetric!A:D,4,FALSE))</f>
        <v/>
      </c>
      <c r="I172" s="198" t="str">
        <f>IF(ISNA(VLOOKUP(Patchlist1[[#This Row],[Hostname]],'vm hardware'!A:C,3,FALSE)),"",VLOOKUP(Patchlist1[[#This Row],[Hostname]],'vm hardware'!A:C,3,FALSE))</f>
        <v/>
      </c>
      <c r="J172" s="276"/>
      <c r="K172" s="198" t="s">
        <v>172</v>
      </c>
      <c r="L172" s="198">
        <v>8.1</v>
      </c>
      <c r="M172" s="198" t="s">
        <v>173</v>
      </c>
      <c r="N172" s="198" t="s">
        <v>174</v>
      </c>
      <c r="O172" s="200" t="s">
        <v>175</v>
      </c>
      <c r="P172" s="277" t="s">
        <v>468</v>
      </c>
      <c r="Q172" s="202"/>
      <c r="R172" s="198" t="s">
        <v>469</v>
      </c>
      <c r="S172" s="242" t="str">
        <f>IF(ISNA(VLOOKUP(Patchlist1[[#This Row],[SERVER OWNER]],Contacts!I:J,2,FALSE)),"",VLOOKUP(Patchlist1[[#This Row],[SERVER OWNER]],Contacts!I:J,2,FALSE))</f>
        <v>bipin.brahmanandan@allianz.com</v>
      </c>
      <c r="T172" s="243" t="s">
        <v>470</v>
      </c>
      <c r="U172" s="277" t="s">
        <v>180</v>
      </c>
      <c r="V172" s="202"/>
      <c r="W172" s="202"/>
      <c r="X172" s="244"/>
      <c r="Y172" s="244"/>
      <c r="Z172" s="157"/>
      <c r="AA172" s="278"/>
    </row>
    <row r="173" spans="1:27" ht="18.75" hidden="1" customHeight="1">
      <c r="A173" s="275" t="s">
        <v>473</v>
      </c>
      <c r="B173" s="196" t="s">
        <v>24</v>
      </c>
      <c r="C173" s="239" t="b">
        <v>0</v>
      </c>
      <c r="D173" s="182">
        <f>IF($C173&lt;&gt;TRUE,IF(ISNA(VLOOKUP($B173,'Patch Slot'!A$2:$E$39,3,FALSE)),"",VLOOKUP($B173,'Patch Slot'!A$2:$E$39,3,FALSE)),"excluded")</f>
        <v>45874.333333333299</v>
      </c>
      <c r="E173" s="182" t="str">
        <f>IF($C173&lt;&gt;TRUE,IF(ISNA(VLOOKUP($B173,'Patch Slot'!A$2:$E$39,4,FALSE)),"",VLOOKUP($B173,'Patch Slot'!A$2:$E$39,4,FALSE)),"excluded")</f>
        <v>08:00 – 14:00</v>
      </c>
      <c r="F173" s="198" t="s">
        <v>182</v>
      </c>
      <c r="G173" s="184" t="str">
        <f>IF(ISNA(VLOOKUP(Patchlist1[[#This Row],[Hostname]],CPU_socket!A:B,2,FALSE)),"",VLOOKUP(Patchlist1[[#This Row],[Hostname]],CPU_socket!A:B,2,FALSE))</f>
        <v/>
      </c>
      <c r="H173" s="184" t="str">
        <f>IF(ISNA(VLOOKUP(Patchlist1[[#This Row],[Hostname]],Vormetric!A:D,4,FALSE)),"",VLOOKUP(Patchlist1[[#This Row],[Hostname]],Vormetric!A:D,4,FALSE))</f>
        <v/>
      </c>
      <c r="I173" s="198" t="str">
        <f>IF(ISNA(VLOOKUP(Patchlist1[[#This Row],[Hostname]],'vm hardware'!A:C,3,FALSE)),"",VLOOKUP(Patchlist1[[#This Row],[Hostname]],'vm hardware'!A:C,3,FALSE))</f>
        <v/>
      </c>
      <c r="J173" s="276"/>
      <c r="K173" s="198" t="s">
        <v>172</v>
      </c>
      <c r="L173" s="198">
        <v>8.1</v>
      </c>
      <c r="M173" s="198" t="s">
        <v>173</v>
      </c>
      <c r="N173" s="198" t="s">
        <v>174</v>
      </c>
      <c r="O173" s="200" t="s">
        <v>175</v>
      </c>
      <c r="P173" s="277" t="s">
        <v>468</v>
      </c>
      <c r="Q173" s="202"/>
      <c r="R173" s="198" t="s">
        <v>469</v>
      </c>
      <c r="S173" s="242" t="str">
        <f>IF(ISNA(VLOOKUP(Patchlist1[[#This Row],[SERVER OWNER]],Contacts!I:J,2,FALSE)),"",VLOOKUP(Patchlist1[[#This Row],[SERVER OWNER]],Contacts!I:J,2,FALSE))</f>
        <v>bipin.brahmanandan@allianz.com</v>
      </c>
      <c r="T173" s="243" t="s">
        <v>470</v>
      </c>
      <c r="U173" s="277" t="s">
        <v>180</v>
      </c>
      <c r="V173" s="202"/>
      <c r="W173" s="202"/>
      <c r="X173" s="244"/>
      <c r="Y173" s="244"/>
      <c r="Z173" s="157"/>
      <c r="AA173" s="278"/>
    </row>
    <row r="174" spans="1:27" ht="18.75" hidden="1" customHeight="1">
      <c r="A174" s="275" t="s">
        <v>474</v>
      </c>
      <c r="B174" s="196" t="s">
        <v>24</v>
      </c>
      <c r="C174" s="239" t="b">
        <v>0</v>
      </c>
      <c r="D174" s="182">
        <f>IF($C174&lt;&gt;TRUE,IF(ISNA(VLOOKUP($B174,'Patch Slot'!A$2:$E$39,3,FALSE)),"",VLOOKUP($B174,'Patch Slot'!A$2:$E$39,3,FALSE)),"excluded")</f>
        <v>45874.333333333299</v>
      </c>
      <c r="E174" s="182" t="str">
        <f>IF($C174&lt;&gt;TRUE,IF(ISNA(VLOOKUP($B174,'Patch Slot'!A$2:$E$39,4,FALSE)),"",VLOOKUP($B174,'Patch Slot'!A$2:$E$39,4,FALSE)),"excluded")</f>
        <v>08:00 – 14:00</v>
      </c>
      <c r="F174" s="198" t="s">
        <v>182</v>
      </c>
      <c r="G174" s="184" t="str">
        <f>IF(ISNA(VLOOKUP(Patchlist1[[#This Row],[Hostname]],CPU_socket!A:B,2,FALSE)),"",VLOOKUP(Patchlist1[[#This Row],[Hostname]],CPU_socket!A:B,2,FALSE))</f>
        <v/>
      </c>
      <c r="H174" s="184" t="str">
        <f>IF(ISNA(VLOOKUP(Patchlist1[[#This Row],[Hostname]],Vormetric!A:D,4,FALSE)),"",VLOOKUP(Patchlist1[[#This Row],[Hostname]],Vormetric!A:D,4,FALSE))</f>
        <v/>
      </c>
      <c r="I174" s="198" t="str">
        <f>IF(ISNA(VLOOKUP(Patchlist1[[#This Row],[Hostname]],'vm hardware'!A:C,3,FALSE)),"",VLOOKUP(Patchlist1[[#This Row],[Hostname]],'vm hardware'!A:C,3,FALSE))</f>
        <v/>
      </c>
      <c r="J174" s="276"/>
      <c r="K174" s="198" t="s">
        <v>172</v>
      </c>
      <c r="L174" s="198">
        <v>8.1</v>
      </c>
      <c r="M174" s="198" t="s">
        <v>173</v>
      </c>
      <c r="N174" s="198" t="s">
        <v>174</v>
      </c>
      <c r="O174" s="200" t="s">
        <v>175</v>
      </c>
      <c r="P174" s="277" t="s">
        <v>468</v>
      </c>
      <c r="Q174" s="202"/>
      <c r="R174" s="198" t="s">
        <v>469</v>
      </c>
      <c r="S174" s="242" t="str">
        <f>IF(ISNA(VLOOKUP(Patchlist1[[#This Row],[SERVER OWNER]],Contacts!I:J,2,FALSE)),"",VLOOKUP(Patchlist1[[#This Row],[SERVER OWNER]],Contacts!I:J,2,FALSE))</f>
        <v>bipin.brahmanandan@allianz.com</v>
      </c>
      <c r="T174" s="243" t="s">
        <v>470</v>
      </c>
      <c r="U174" s="277" t="s">
        <v>180</v>
      </c>
      <c r="V174" s="202"/>
      <c r="W174" s="202"/>
      <c r="X174" s="244"/>
      <c r="Y174" s="244"/>
      <c r="Z174" s="157"/>
      <c r="AA174" s="278"/>
    </row>
    <row r="175" spans="1:27" ht="18.75" hidden="1" customHeight="1">
      <c r="A175" s="275" t="s">
        <v>475</v>
      </c>
      <c r="B175" s="196" t="s">
        <v>18</v>
      </c>
      <c r="C175" s="239" t="b">
        <v>1</v>
      </c>
      <c r="D175" s="182" t="str">
        <f>IF($C175&lt;&gt;TRUE,IF(ISNA(VLOOKUP($B175,'Patch Slot'!A$2:$E$39,3,FALSE)),"",VLOOKUP($B175,'Patch Slot'!A$2:$E$39,3,FALSE)),"excluded")</f>
        <v>excluded</v>
      </c>
      <c r="E175" s="182" t="str">
        <f>IF($C175&lt;&gt;TRUE,IF(ISNA(VLOOKUP($B175,'Patch Slot'!A$2:$E$39,4,FALSE)),"",VLOOKUP($B175,'Patch Slot'!A$2:$E$39,4,FALSE)),"excluded")</f>
        <v>excluded</v>
      </c>
      <c r="F175" s="198" t="s">
        <v>171</v>
      </c>
      <c r="G175" s="184" t="str">
        <f>IF(ISNA(VLOOKUP(Patchlist1[[#This Row],[Hostname]],CPU_socket!A:B,2,FALSE)),"",VLOOKUP(Patchlist1[[#This Row],[Hostname]],CPU_socket!A:B,2,FALSE))</f>
        <v/>
      </c>
      <c r="H175" s="184" t="str">
        <f>IF(ISNA(VLOOKUP(Patchlist1[[#This Row],[Hostname]],Vormetric!A:D,4,FALSE)),"",VLOOKUP(Patchlist1[[#This Row],[Hostname]],Vormetric!A:D,4,FALSE))</f>
        <v/>
      </c>
      <c r="I175" s="240" t="str">
        <f>IF(ISNA(VLOOKUP(Patchlist1[[#This Row],[Hostname]],'vm hardware'!A:C,3,FALSE)),"",VLOOKUP(Patchlist1[[#This Row],[Hostname]],'vm hardware'!A:C,3,FALSE))</f>
        <v/>
      </c>
      <c r="J175" s="198"/>
      <c r="K175" s="198" t="s">
        <v>172</v>
      </c>
      <c r="L175" s="198">
        <v>9.4</v>
      </c>
      <c r="M175" s="198" t="s">
        <v>443</v>
      </c>
      <c r="N175" s="198" t="s">
        <v>174</v>
      </c>
      <c r="O175" s="200" t="s">
        <v>279</v>
      </c>
      <c r="P175" s="277" t="s">
        <v>444</v>
      </c>
      <c r="Q175" s="282"/>
      <c r="R175" s="198" t="s">
        <v>445</v>
      </c>
      <c r="S175" s="242" t="str">
        <f>IF(ISNA(VLOOKUP(Patchlist1[[#This Row],[SERVER OWNER]],Contacts!I:J,2,FALSE)),"",VLOOKUP(Patchlist1[[#This Row],[SERVER OWNER]],Contacts!I:J,2,FALSE))</f>
        <v>extern.tripathi_stuti@allianz.de</v>
      </c>
      <c r="T175" s="243" t="s">
        <v>476</v>
      </c>
      <c r="U175" s="277" t="s">
        <v>180</v>
      </c>
      <c r="V175" s="202"/>
      <c r="W175" s="202"/>
      <c r="X175" s="244"/>
      <c r="Y175" s="244" t="s">
        <v>279</v>
      </c>
      <c r="Z175" s="157"/>
      <c r="AA175" s="278"/>
    </row>
    <row r="176" spans="1:27" ht="18.75" hidden="1" customHeight="1">
      <c r="A176" s="275" t="s">
        <v>477</v>
      </c>
      <c r="B176" s="196" t="s">
        <v>80</v>
      </c>
      <c r="C176" s="239" t="b">
        <v>1</v>
      </c>
      <c r="D176" s="182" t="str">
        <f>IF($C176&lt;&gt;TRUE,IF(ISNA(VLOOKUP($B176,'Patch Slot'!A$2:$E$39,3,FALSE)),"",VLOOKUP($B176,'Patch Slot'!A$2:$E$39,3,FALSE)),"excluded")</f>
        <v>excluded</v>
      </c>
      <c r="E176" s="182" t="str">
        <f>IF($C176&lt;&gt;TRUE,IF(ISNA(VLOOKUP($B176,'Patch Slot'!A$2:$E$39,4,FALSE)),"",VLOOKUP($B176,'Patch Slot'!A$2:$E$39,4,FALSE)),"excluded")</f>
        <v>excluded</v>
      </c>
      <c r="F176" s="198" t="s">
        <v>200</v>
      </c>
      <c r="G176" s="184" t="str">
        <f>IF(ISNA(VLOOKUP(Patchlist1[[#This Row],[Hostname]],CPU_socket!A:B,2,FALSE)),"",VLOOKUP(Patchlist1[[#This Row],[Hostname]],CPU_socket!A:B,2,FALSE))</f>
        <v/>
      </c>
      <c r="H176" s="184" t="str">
        <f>IF(ISNA(VLOOKUP(Patchlist1[[#This Row],[Hostname]],Vormetric!A:D,4,FALSE)),"",VLOOKUP(Patchlist1[[#This Row],[Hostname]],Vormetric!A:D,4,FALSE))</f>
        <v/>
      </c>
      <c r="I176" s="198" t="str">
        <f>IF(ISNA(VLOOKUP(Patchlist1[[#This Row],[Hostname]],'vm hardware'!A:C,3,FALSE)),"",VLOOKUP(Patchlist1[[#This Row],[Hostname]],'vm hardware'!A:C,3,FALSE))</f>
        <v/>
      </c>
      <c r="J176" s="276"/>
      <c r="K176" s="198" t="s">
        <v>232</v>
      </c>
      <c r="L176" s="198">
        <v>6.1</v>
      </c>
      <c r="M176" s="198" t="s">
        <v>478</v>
      </c>
      <c r="N176" s="198" t="s">
        <v>174</v>
      </c>
      <c r="O176" s="200" t="s">
        <v>279</v>
      </c>
      <c r="P176" s="277" t="s">
        <v>479</v>
      </c>
      <c r="Q176" s="157"/>
      <c r="R176" s="198" t="s">
        <v>480</v>
      </c>
      <c r="S176" s="242" t="s">
        <v>481</v>
      </c>
      <c r="T176" s="243" t="s">
        <v>482</v>
      </c>
      <c r="U176" s="277" t="s">
        <v>283</v>
      </c>
      <c r="V176" s="202"/>
      <c r="W176" s="202"/>
      <c r="X176" s="244"/>
      <c r="Y176" s="244" t="s">
        <v>279</v>
      </c>
      <c r="Z176" s="157"/>
      <c r="AA176" s="278"/>
    </row>
    <row r="177" spans="1:27" ht="18.75" hidden="1" customHeight="1">
      <c r="A177" s="275" t="s">
        <v>483</v>
      </c>
      <c r="B177" s="196" t="s">
        <v>80</v>
      </c>
      <c r="C177" s="239" t="b">
        <v>1</v>
      </c>
      <c r="D177" s="182" t="str">
        <f>IF($C177&lt;&gt;TRUE,IF(ISNA(VLOOKUP($B177,'Patch Slot'!A$2:$E$39,3,FALSE)),"",VLOOKUP($B177,'Patch Slot'!A$2:$E$39,3,FALSE)),"excluded")</f>
        <v>excluded</v>
      </c>
      <c r="E177" s="182" t="str">
        <f>IF($C177&lt;&gt;TRUE,IF(ISNA(VLOOKUP($B177,'Patch Slot'!A$2:$E$39,4,FALSE)),"",VLOOKUP($B177,'Patch Slot'!A$2:$E$39,4,FALSE)),"excluded")</f>
        <v>excluded</v>
      </c>
      <c r="F177" s="198" t="s">
        <v>200</v>
      </c>
      <c r="G177" s="184" t="str">
        <f>IF(ISNA(VLOOKUP(Patchlist1[[#This Row],[Hostname]],CPU_socket!A:B,2,FALSE)),"",VLOOKUP(Patchlist1[[#This Row],[Hostname]],CPU_socket!A:B,2,FALSE))</f>
        <v/>
      </c>
      <c r="H177" s="184" t="str">
        <f>IF(ISNA(VLOOKUP(Patchlist1[[#This Row],[Hostname]],Vormetric!A:D,4,FALSE)),"",VLOOKUP(Patchlist1[[#This Row],[Hostname]],Vormetric!A:D,4,FALSE))</f>
        <v/>
      </c>
      <c r="I177" s="198" t="str">
        <f>IF(ISNA(VLOOKUP(Patchlist1[[#This Row],[Hostname]],'vm hardware'!A:C,3,FALSE)),"",VLOOKUP(Patchlist1[[#This Row],[Hostname]],'vm hardware'!A:C,3,FALSE))</f>
        <v/>
      </c>
      <c r="J177" s="276"/>
      <c r="K177" s="198" t="s">
        <v>278</v>
      </c>
      <c r="L177" s="198">
        <v>6.1</v>
      </c>
      <c r="M177" s="198" t="s">
        <v>478</v>
      </c>
      <c r="N177" s="198" t="s">
        <v>174</v>
      </c>
      <c r="O177" s="200" t="s">
        <v>279</v>
      </c>
      <c r="P177" s="277" t="s">
        <v>479</v>
      </c>
      <c r="Q177" s="157"/>
      <c r="R177" s="198" t="s">
        <v>480</v>
      </c>
      <c r="S177" s="242" t="s">
        <v>481</v>
      </c>
      <c r="T177" s="243" t="s">
        <v>482</v>
      </c>
      <c r="U177" s="277" t="s">
        <v>283</v>
      </c>
      <c r="V177" s="202"/>
      <c r="W177" s="202"/>
      <c r="X177" s="244"/>
      <c r="Y177" s="244" t="s">
        <v>279</v>
      </c>
      <c r="Z177" s="157"/>
      <c r="AA177" s="278"/>
    </row>
    <row r="178" spans="1:27" ht="18.75" hidden="1" customHeight="1">
      <c r="A178" s="275" t="s">
        <v>484</v>
      </c>
      <c r="B178" s="196" t="s">
        <v>80</v>
      </c>
      <c r="C178" s="239" t="b">
        <v>1</v>
      </c>
      <c r="D178" s="182" t="str">
        <f>IF($C178&lt;&gt;TRUE,IF(ISNA(VLOOKUP($B178,'Patch Slot'!A$2:$E$39,3,FALSE)),"",VLOOKUP($B178,'Patch Slot'!A$2:$E$39,3,FALSE)),"excluded")</f>
        <v>excluded</v>
      </c>
      <c r="E178" s="182" t="str">
        <f>IF($C178&lt;&gt;TRUE,IF(ISNA(VLOOKUP($B178,'Patch Slot'!A$2:$E$39,4,FALSE)),"",VLOOKUP($B178,'Patch Slot'!A$2:$E$39,4,FALSE)),"excluded")</f>
        <v>excluded</v>
      </c>
      <c r="F178" s="198" t="s">
        <v>200</v>
      </c>
      <c r="G178" s="184" t="str">
        <f>IF(ISNA(VLOOKUP(Patchlist1[[#This Row],[Hostname]],CPU_socket!A:B,2,FALSE)),"",VLOOKUP(Patchlist1[[#This Row],[Hostname]],CPU_socket!A:B,2,FALSE))</f>
        <v/>
      </c>
      <c r="H178" s="184" t="str">
        <f>IF(ISNA(VLOOKUP(Patchlist1[[#This Row],[Hostname]],Vormetric!A:D,4,FALSE)),"",VLOOKUP(Patchlist1[[#This Row],[Hostname]],Vormetric!A:D,4,FALSE))</f>
        <v/>
      </c>
      <c r="I178" s="198" t="str">
        <f>IF(ISNA(VLOOKUP(Patchlist1[[#This Row],[Hostname]],'vm hardware'!A:C,3,FALSE)),"",VLOOKUP(Patchlist1[[#This Row],[Hostname]],'vm hardware'!A:C,3,FALSE))</f>
        <v/>
      </c>
      <c r="J178" s="276"/>
      <c r="K178" s="198" t="s">
        <v>278</v>
      </c>
      <c r="L178" s="198">
        <v>6.1</v>
      </c>
      <c r="M178" s="198" t="s">
        <v>478</v>
      </c>
      <c r="N178" s="198" t="s">
        <v>174</v>
      </c>
      <c r="O178" s="200" t="s">
        <v>279</v>
      </c>
      <c r="P178" s="277" t="s">
        <v>479</v>
      </c>
      <c r="Q178" s="157"/>
      <c r="R178" s="198" t="s">
        <v>480</v>
      </c>
      <c r="S178" s="242" t="s">
        <v>481</v>
      </c>
      <c r="T178" s="243" t="s">
        <v>482</v>
      </c>
      <c r="U178" s="277" t="s">
        <v>283</v>
      </c>
      <c r="V178" s="202"/>
      <c r="W178" s="202"/>
      <c r="X178" s="244"/>
      <c r="Y178" s="244" t="s">
        <v>279</v>
      </c>
      <c r="Z178" s="157"/>
      <c r="AA178" s="278"/>
    </row>
    <row r="179" spans="1:27" ht="18.75" hidden="1" customHeight="1">
      <c r="A179" s="275" t="s">
        <v>485</v>
      </c>
      <c r="B179" s="196" t="s">
        <v>80</v>
      </c>
      <c r="C179" s="239" t="b">
        <v>1</v>
      </c>
      <c r="D179" s="182" t="str">
        <f>IF($C179&lt;&gt;TRUE,IF(ISNA(VLOOKUP($B179,'Patch Slot'!A$2:$E$39,3,FALSE)),"",VLOOKUP($B179,'Patch Slot'!A$2:$E$39,3,FALSE)),"excluded")</f>
        <v>excluded</v>
      </c>
      <c r="E179" s="182" t="str">
        <f>IF($C179&lt;&gt;TRUE,IF(ISNA(VLOOKUP($B179,'Patch Slot'!A$2:$E$39,4,FALSE)),"",VLOOKUP($B179,'Patch Slot'!A$2:$E$39,4,FALSE)),"excluded")</f>
        <v>excluded</v>
      </c>
      <c r="F179" s="198" t="s">
        <v>200</v>
      </c>
      <c r="G179" s="184" t="str">
        <f>IF(ISNA(VLOOKUP(Patchlist1[[#This Row],[Hostname]],CPU_socket!A:B,2,FALSE)),"",VLOOKUP(Patchlist1[[#This Row],[Hostname]],CPU_socket!A:B,2,FALSE))</f>
        <v/>
      </c>
      <c r="H179" s="184" t="str">
        <f>IF(ISNA(VLOOKUP(Patchlist1[[#This Row],[Hostname]],Vormetric!A:D,4,FALSE)),"",VLOOKUP(Patchlist1[[#This Row],[Hostname]],Vormetric!A:D,4,FALSE))</f>
        <v/>
      </c>
      <c r="I179" s="198" t="str">
        <f>IF(ISNA(VLOOKUP(Patchlist1[[#This Row],[Hostname]],'vm hardware'!A:C,3,FALSE)),"",VLOOKUP(Patchlist1[[#This Row],[Hostname]],'vm hardware'!A:C,3,FALSE))</f>
        <v/>
      </c>
      <c r="J179" s="276"/>
      <c r="K179" s="198" t="s">
        <v>278</v>
      </c>
      <c r="L179" s="198">
        <v>6.1</v>
      </c>
      <c r="M179" s="198" t="s">
        <v>478</v>
      </c>
      <c r="N179" s="198" t="s">
        <v>174</v>
      </c>
      <c r="O179" s="200" t="s">
        <v>279</v>
      </c>
      <c r="P179" s="277" t="s">
        <v>479</v>
      </c>
      <c r="Q179" s="157"/>
      <c r="R179" s="198" t="s">
        <v>480</v>
      </c>
      <c r="S179" s="242" t="s">
        <v>481</v>
      </c>
      <c r="T179" s="243" t="s">
        <v>482</v>
      </c>
      <c r="U179" s="277" t="s">
        <v>283</v>
      </c>
      <c r="V179" s="202"/>
      <c r="W179" s="202"/>
      <c r="X179" s="244"/>
      <c r="Y179" s="244" t="s">
        <v>279</v>
      </c>
      <c r="Z179" s="157"/>
      <c r="AA179" s="278"/>
    </row>
    <row r="180" spans="1:27" ht="18.75" hidden="1" customHeight="1">
      <c r="A180" s="275" t="s">
        <v>486</v>
      </c>
      <c r="B180" s="196" t="s">
        <v>80</v>
      </c>
      <c r="C180" s="239" t="b">
        <v>1</v>
      </c>
      <c r="D180" s="182" t="str">
        <f>IF($C180&lt;&gt;TRUE,IF(ISNA(VLOOKUP($B180,'Patch Slot'!A$2:$E$39,3,FALSE)),"",VLOOKUP($B180,'Patch Slot'!A$2:$E$39,3,FALSE)),"excluded")</f>
        <v>excluded</v>
      </c>
      <c r="E180" s="182" t="str">
        <f>IF($C180&lt;&gt;TRUE,IF(ISNA(VLOOKUP($B180,'Patch Slot'!A$2:$E$39,4,FALSE)),"",VLOOKUP($B180,'Patch Slot'!A$2:$E$39,4,FALSE)),"excluded")</f>
        <v>excluded</v>
      </c>
      <c r="F180" s="198" t="s">
        <v>200</v>
      </c>
      <c r="G180" s="184" t="str">
        <f>IF(ISNA(VLOOKUP(Patchlist1[[#This Row],[Hostname]],CPU_socket!A:B,2,FALSE)),"",VLOOKUP(Patchlist1[[#This Row],[Hostname]],CPU_socket!A:B,2,FALSE))</f>
        <v/>
      </c>
      <c r="H180" s="184" t="str">
        <f>IF(ISNA(VLOOKUP(Patchlist1[[#This Row],[Hostname]],Vormetric!A:D,4,FALSE)),"",VLOOKUP(Patchlist1[[#This Row],[Hostname]],Vormetric!A:D,4,FALSE))</f>
        <v/>
      </c>
      <c r="I180" s="198" t="str">
        <f>IF(ISNA(VLOOKUP(Patchlist1[[#This Row],[Hostname]],'vm hardware'!A:C,3,FALSE)),"",VLOOKUP(Patchlist1[[#This Row],[Hostname]],'vm hardware'!A:C,3,FALSE))</f>
        <v/>
      </c>
      <c r="J180" s="276"/>
      <c r="K180" s="198" t="s">
        <v>232</v>
      </c>
      <c r="L180" s="198">
        <v>6.1</v>
      </c>
      <c r="M180" s="198" t="s">
        <v>478</v>
      </c>
      <c r="N180" s="198" t="s">
        <v>174</v>
      </c>
      <c r="O180" s="200" t="s">
        <v>279</v>
      </c>
      <c r="P180" s="277" t="s">
        <v>479</v>
      </c>
      <c r="Q180" s="157"/>
      <c r="R180" s="198" t="s">
        <v>480</v>
      </c>
      <c r="S180" s="242" t="s">
        <v>481</v>
      </c>
      <c r="T180" s="243" t="s">
        <v>482</v>
      </c>
      <c r="U180" s="277" t="s">
        <v>283</v>
      </c>
      <c r="V180" s="202"/>
      <c r="W180" s="202"/>
      <c r="X180" s="244"/>
      <c r="Y180" s="244" t="s">
        <v>279</v>
      </c>
      <c r="Z180" s="157"/>
      <c r="AA180" s="278"/>
    </row>
    <row r="181" spans="1:27" ht="18.75" hidden="1" customHeight="1">
      <c r="A181" s="275" t="s">
        <v>487</v>
      </c>
      <c r="B181" s="196" t="s">
        <v>80</v>
      </c>
      <c r="C181" s="239" t="b">
        <v>1</v>
      </c>
      <c r="D181" s="182" t="str">
        <f>IF($C181&lt;&gt;TRUE,IF(ISNA(VLOOKUP($B181,'Patch Slot'!A$2:$E$39,3,FALSE)),"",VLOOKUP($B181,'Patch Slot'!A$2:$E$39,3,FALSE)),"excluded")</f>
        <v>excluded</v>
      </c>
      <c r="E181" s="182" t="str">
        <f>IF($C181&lt;&gt;TRUE,IF(ISNA(VLOOKUP($B181,'Patch Slot'!A$2:$E$39,4,FALSE)),"",VLOOKUP($B181,'Patch Slot'!A$2:$E$39,4,FALSE)),"excluded")</f>
        <v>excluded</v>
      </c>
      <c r="F181" s="198" t="s">
        <v>200</v>
      </c>
      <c r="G181" s="184" t="str">
        <f>IF(ISNA(VLOOKUP(Patchlist1[[#This Row],[Hostname]],CPU_socket!A:B,2,FALSE)),"",VLOOKUP(Patchlist1[[#This Row],[Hostname]],CPU_socket!A:B,2,FALSE))</f>
        <v/>
      </c>
      <c r="H181" s="184" t="str">
        <f>IF(ISNA(VLOOKUP(Patchlist1[[#This Row],[Hostname]],Vormetric!A:D,4,FALSE)),"",VLOOKUP(Patchlist1[[#This Row],[Hostname]],Vormetric!A:D,4,FALSE))</f>
        <v/>
      </c>
      <c r="I181" s="198" t="str">
        <f>IF(ISNA(VLOOKUP(Patchlist1[[#This Row],[Hostname]],'vm hardware'!A:C,3,FALSE)),"",VLOOKUP(Patchlist1[[#This Row],[Hostname]],'vm hardware'!A:C,3,FALSE))</f>
        <v/>
      </c>
      <c r="J181" s="276"/>
      <c r="K181" s="198" t="s">
        <v>278</v>
      </c>
      <c r="L181" s="198">
        <v>6.1</v>
      </c>
      <c r="M181" s="198" t="s">
        <v>478</v>
      </c>
      <c r="N181" s="198" t="s">
        <v>174</v>
      </c>
      <c r="O181" s="200" t="s">
        <v>279</v>
      </c>
      <c r="P181" s="277" t="s">
        <v>479</v>
      </c>
      <c r="Q181" s="157"/>
      <c r="R181" s="198" t="s">
        <v>480</v>
      </c>
      <c r="S181" s="242" t="s">
        <v>481</v>
      </c>
      <c r="T181" s="243" t="s">
        <v>482</v>
      </c>
      <c r="U181" s="277" t="s">
        <v>283</v>
      </c>
      <c r="V181" s="202"/>
      <c r="W181" s="202"/>
      <c r="X181" s="244"/>
      <c r="Y181" s="244" t="s">
        <v>279</v>
      </c>
      <c r="Z181" s="157"/>
      <c r="AA181" s="278"/>
    </row>
    <row r="182" spans="1:27" ht="18.75" hidden="1" customHeight="1">
      <c r="A182" s="275" t="s">
        <v>488</v>
      </c>
      <c r="B182" s="196" t="s">
        <v>80</v>
      </c>
      <c r="C182" s="239" t="b">
        <v>1</v>
      </c>
      <c r="D182" s="182" t="str">
        <f>IF($C182&lt;&gt;TRUE,IF(ISNA(VLOOKUP($B182,'Patch Slot'!A$2:$E$39,3,FALSE)),"",VLOOKUP($B182,'Patch Slot'!A$2:$E$39,3,FALSE)),"excluded")</f>
        <v>excluded</v>
      </c>
      <c r="E182" s="182" t="str">
        <f>IF($C182&lt;&gt;TRUE,IF(ISNA(VLOOKUP($B182,'Patch Slot'!A$2:$E$39,4,FALSE)),"",VLOOKUP($B182,'Patch Slot'!A$2:$E$39,4,FALSE)),"excluded")</f>
        <v>excluded</v>
      </c>
      <c r="F182" s="198" t="s">
        <v>200</v>
      </c>
      <c r="G182" s="184" t="str">
        <f>IF(ISNA(VLOOKUP(Patchlist1[[#This Row],[Hostname]],CPU_socket!A:B,2,FALSE)),"",VLOOKUP(Patchlist1[[#This Row],[Hostname]],CPU_socket!A:B,2,FALSE))</f>
        <v/>
      </c>
      <c r="H182" s="184" t="str">
        <f>IF(ISNA(VLOOKUP(Patchlist1[[#This Row],[Hostname]],Vormetric!A:D,4,FALSE)),"",VLOOKUP(Patchlist1[[#This Row],[Hostname]],Vormetric!A:D,4,FALSE))</f>
        <v/>
      </c>
      <c r="I182" s="198" t="str">
        <f>IF(ISNA(VLOOKUP(Patchlist1[[#This Row],[Hostname]],'vm hardware'!A:C,3,FALSE)),"",VLOOKUP(Patchlist1[[#This Row],[Hostname]],'vm hardware'!A:C,3,FALSE))</f>
        <v/>
      </c>
      <c r="J182" s="276"/>
      <c r="K182" s="198" t="s">
        <v>278</v>
      </c>
      <c r="L182" s="198">
        <v>6.1</v>
      </c>
      <c r="M182" s="198" t="s">
        <v>478</v>
      </c>
      <c r="N182" s="198" t="s">
        <v>174</v>
      </c>
      <c r="O182" s="200" t="s">
        <v>279</v>
      </c>
      <c r="P182" s="277" t="s">
        <v>479</v>
      </c>
      <c r="Q182" s="157"/>
      <c r="R182" s="198" t="s">
        <v>480</v>
      </c>
      <c r="S182" s="242" t="s">
        <v>481</v>
      </c>
      <c r="T182" s="243" t="s">
        <v>482</v>
      </c>
      <c r="U182" s="277" t="s">
        <v>283</v>
      </c>
      <c r="V182" s="202"/>
      <c r="W182" s="202"/>
      <c r="X182" s="244"/>
      <c r="Y182" s="244" t="s">
        <v>279</v>
      </c>
      <c r="Z182" s="157"/>
      <c r="AA182" s="278"/>
    </row>
    <row r="183" spans="1:27" ht="18.75" hidden="1" customHeight="1">
      <c r="A183" s="275" t="s">
        <v>489</v>
      </c>
      <c r="B183" s="196" t="s">
        <v>80</v>
      </c>
      <c r="C183" s="239" t="b">
        <v>1</v>
      </c>
      <c r="D183" s="182" t="str">
        <f>IF($C183&lt;&gt;TRUE,IF(ISNA(VLOOKUP($B183,'Patch Slot'!A$2:$E$39,3,FALSE)),"",VLOOKUP($B183,'Patch Slot'!A$2:$E$39,3,FALSE)),"excluded")</f>
        <v>excluded</v>
      </c>
      <c r="E183" s="182" t="str">
        <f>IF($C183&lt;&gt;TRUE,IF(ISNA(VLOOKUP($B183,'Patch Slot'!A$2:$E$39,4,FALSE)),"",VLOOKUP($B183,'Patch Slot'!A$2:$E$39,4,FALSE)),"excluded")</f>
        <v>excluded</v>
      </c>
      <c r="F183" s="198" t="s">
        <v>200</v>
      </c>
      <c r="G183" s="184" t="str">
        <f>IF(ISNA(VLOOKUP(Patchlist1[[#This Row],[Hostname]],CPU_socket!A:B,2,FALSE)),"",VLOOKUP(Patchlist1[[#This Row],[Hostname]],CPU_socket!A:B,2,FALSE))</f>
        <v/>
      </c>
      <c r="H183" s="184" t="str">
        <f>IF(ISNA(VLOOKUP(Patchlist1[[#This Row],[Hostname]],Vormetric!A:D,4,FALSE)),"",VLOOKUP(Patchlist1[[#This Row],[Hostname]],Vormetric!A:D,4,FALSE))</f>
        <v/>
      </c>
      <c r="I183" s="198" t="str">
        <f>IF(ISNA(VLOOKUP(Patchlist1[[#This Row],[Hostname]],'vm hardware'!A:C,3,FALSE)),"",VLOOKUP(Patchlist1[[#This Row],[Hostname]],'vm hardware'!A:C,3,FALSE))</f>
        <v/>
      </c>
      <c r="J183" s="276"/>
      <c r="K183" s="198" t="s">
        <v>278</v>
      </c>
      <c r="L183" s="198">
        <v>6.1</v>
      </c>
      <c r="M183" s="198" t="s">
        <v>478</v>
      </c>
      <c r="N183" s="198" t="s">
        <v>174</v>
      </c>
      <c r="O183" s="200" t="s">
        <v>279</v>
      </c>
      <c r="P183" s="277" t="s">
        <v>479</v>
      </c>
      <c r="Q183" s="157"/>
      <c r="R183" s="198" t="s">
        <v>480</v>
      </c>
      <c r="S183" s="242" t="s">
        <v>481</v>
      </c>
      <c r="T183" s="243" t="s">
        <v>482</v>
      </c>
      <c r="U183" s="277" t="s">
        <v>283</v>
      </c>
      <c r="V183" s="202"/>
      <c r="W183" s="202"/>
      <c r="X183" s="244"/>
      <c r="Y183" s="244" t="s">
        <v>279</v>
      </c>
      <c r="Z183" s="157"/>
      <c r="AA183" s="278"/>
    </row>
    <row r="184" spans="1:27" ht="18.75" hidden="1" customHeight="1">
      <c r="A184" s="275" t="s">
        <v>490</v>
      </c>
      <c r="B184" s="196" t="s">
        <v>80</v>
      </c>
      <c r="C184" s="239" t="b">
        <v>1</v>
      </c>
      <c r="D184" s="182" t="str">
        <f>IF($C184&lt;&gt;TRUE,IF(ISNA(VLOOKUP($B184,'Patch Slot'!A$2:$E$39,3,FALSE)),"",VLOOKUP($B184,'Patch Slot'!A$2:$E$39,3,FALSE)),"excluded")</f>
        <v>excluded</v>
      </c>
      <c r="E184" s="182" t="str">
        <f>IF($C184&lt;&gt;TRUE,IF(ISNA(VLOOKUP($B184,'Patch Slot'!A$2:$E$39,4,FALSE)),"",VLOOKUP($B184,'Patch Slot'!A$2:$E$39,4,FALSE)),"excluded")</f>
        <v>excluded</v>
      </c>
      <c r="F184" s="198" t="s">
        <v>200</v>
      </c>
      <c r="G184" s="184" t="str">
        <f>IF(ISNA(VLOOKUP(Patchlist1[[#This Row],[Hostname]],CPU_socket!A:B,2,FALSE)),"",VLOOKUP(Patchlist1[[#This Row],[Hostname]],CPU_socket!A:B,2,FALSE))</f>
        <v/>
      </c>
      <c r="H184" s="184" t="str">
        <f>IF(ISNA(VLOOKUP(Patchlist1[[#This Row],[Hostname]],Vormetric!A:D,4,FALSE)),"",VLOOKUP(Patchlist1[[#This Row],[Hostname]],Vormetric!A:D,4,FALSE))</f>
        <v/>
      </c>
      <c r="I184" s="240" t="str">
        <f>IF(ISNA(VLOOKUP(Patchlist1[[#This Row],[Hostname]],'vm hardware'!A:C,3,FALSE)),"",VLOOKUP(Patchlist1[[#This Row],[Hostname]],'vm hardware'!A:C,3,FALSE))</f>
        <v/>
      </c>
      <c r="J184" s="198"/>
      <c r="K184" s="198" t="s">
        <v>278</v>
      </c>
      <c r="L184" s="198">
        <v>6.1</v>
      </c>
      <c r="M184" s="198" t="s">
        <v>478</v>
      </c>
      <c r="N184" s="198" t="s">
        <v>174</v>
      </c>
      <c r="O184" s="200" t="s">
        <v>279</v>
      </c>
      <c r="P184" s="277" t="s">
        <v>479</v>
      </c>
      <c r="Q184" s="241"/>
      <c r="R184" s="198" t="s">
        <v>480</v>
      </c>
      <c r="S184" s="242" t="s">
        <v>481</v>
      </c>
      <c r="T184" s="243" t="s">
        <v>482</v>
      </c>
      <c r="U184" s="277" t="s">
        <v>283</v>
      </c>
      <c r="V184" s="202"/>
      <c r="W184" s="202"/>
      <c r="X184" s="244"/>
      <c r="Y184" s="244" t="s">
        <v>279</v>
      </c>
      <c r="Z184" s="157"/>
      <c r="AA184" s="278"/>
    </row>
    <row r="185" spans="1:27" ht="18.75" hidden="1" customHeight="1">
      <c r="A185" s="275" t="s">
        <v>491</v>
      </c>
      <c r="B185" s="196" t="s">
        <v>80</v>
      </c>
      <c r="C185" s="239" t="b">
        <v>1</v>
      </c>
      <c r="D185" s="182" t="str">
        <f>IF($C185&lt;&gt;TRUE,IF(ISNA(VLOOKUP($B185,'Patch Slot'!A$2:$E$39,3,FALSE)),"",VLOOKUP($B185,'Patch Slot'!A$2:$E$39,3,FALSE)),"excluded")</f>
        <v>excluded</v>
      </c>
      <c r="E185" s="182" t="str">
        <f>IF($C185&lt;&gt;TRUE,IF(ISNA(VLOOKUP($B185,'Patch Slot'!A$2:$E$39,4,FALSE)),"",VLOOKUP($B185,'Patch Slot'!A$2:$E$39,4,FALSE)),"excluded")</f>
        <v>excluded</v>
      </c>
      <c r="F185" s="198" t="s">
        <v>200</v>
      </c>
      <c r="G185" s="184" t="str">
        <f>IF(ISNA(VLOOKUP(Patchlist1[[#This Row],[Hostname]],CPU_socket!A:B,2,FALSE)),"",VLOOKUP(Patchlist1[[#This Row],[Hostname]],CPU_socket!A:B,2,FALSE))</f>
        <v/>
      </c>
      <c r="H185" s="184" t="str">
        <f>IF(ISNA(VLOOKUP(Patchlist1[[#This Row],[Hostname]],Vormetric!A:D,4,FALSE)),"",VLOOKUP(Patchlist1[[#This Row],[Hostname]],Vormetric!A:D,4,FALSE))</f>
        <v/>
      </c>
      <c r="I185" s="240" t="str">
        <f>IF(ISNA(VLOOKUP(Patchlist1[[#This Row],[Hostname]],'vm hardware'!A:C,3,FALSE)),"",VLOOKUP(Patchlist1[[#This Row],[Hostname]],'vm hardware'!A:C,3,FALSE))</f>
        <v/>
      </c>
      <c r="J185" s="198"/>
      <c r="K185" s="198" t="s">
        <v>232</v>
      </c>
      <c r="L185" s="198">
        <v>6.1</v>
      </c>
      <c r="M185" s="198" t="s">
        <v>478</v>
      </c>
      <c r="N185" s="198" t="s">
        <v>174</v>
      </c>
      <c r="O185" s="200" t="s">
        <v>279</v>
      </c>
      <c r="P185" s="277" t="s">
        <v>479</v>
      </c>
      <c r="Q185" s="241"/>
      <c r="R185" s="198" t="s">
        <v>480</v>
      </c>
      <c r="S185" s="242" t="s">
        <v>481</v>
      </c>
      <c r="T185" s="243" t="s">
        <v>482</v>
      </c>
      <c r="U185" s="277" t="s">
        <v>283</v>
      </c>
      <c r="V185" s="202"/>
      <c r="W185" s="202"/>
      <c r="X185" s="244"/>
      <c r="Y185" s="244" t="s">
        <v>279</v>
      </c>
      <c r="Z185" s="157"/>
      <c r="AA185" s="278"/>
    </row>
    <row r="186" spans="1:27" ht="18.75" hidden="1" customHeight="1">
      <c r="A186" s="275" t="s">
        <v>492</v>
      </c>
      <c r="B186" s="196" t="s">
        <v>80</v>
      </c>
      <c r="C186" s="239" t="b">
        <v>1</v>
      </c>
      <c r="D186" s="182" t="str">
        <f>IF($C186&lt;&gt;TRUE,IF(ISNA(VLOOKUP($B186,'Patch Slot'!A$2:$E$39,3,FALSE)),"",VLOOKUP($B186,'Patch Slot'!A$2:$E$39,3,FALSE)),"excluded")</f>
        <v>excluded</v>
      </c>
      <c r="E186" s="182" t="str">
        <f>IF($C186&lt;&gt;TRUE,IF(ISNA(VLOOKUP($B186,'Patch Slot'!A$2:$E$39,4,FALSE)),"",VLOOKUP($B186,'Patch Slot'!A$2:$E$39,4,FALSE)),"excluded")</f>
        <v>excluded</v>
      </c>
      <c r="F186" s="198" t="s">
        <v>200</v>
      </c>
      <c r="G186" s="184" t="str">
        <f>IF(ISNA(VLOOKUP(Patchlist1[[#This Row],[Hostname]],CPU_socket!A:B,2,FALSE)),"",VLOOKUP(Patchlist1[[#This Row],[Hostname]],CPU_socket!A:B,2,FALSE))</f>
        <v/>
      </c>
      <c r="H186" s="184" t="str">
        <f>IF(ISNA(VLOOKUP(Patchlist1[[#This Row],[Hostname]],Vormetric!A:D,4,FALSE)),"",VLOOKUP(Patchlist1[[#This Row],[Hostname]],Vormetric!A:D,4,FALSE))</f>
        <v/>
      </c>
      <c r="I186" s="198" t="str">
        <f>IF(ISNA(VLOOKUP(Patchlist1[[#This Row],[Hostname]],'vm hardware'!A:C,3,FALSE)),"",VLOOKUP(Patchlist1[[#This Row],[Hostname]],'vm hardware'!A:C,3,FALSE))</f>
        <v/>
      </c>
      <c r="J186" s="276"/>
      <c r="K186" s="198" t="s">
        <v>232</v>
      </c>
      <c r="L186" s="198">
        <v>6.1</v>
      </c>
      <c r="M186" s="198" t="s">
        <v>478</v>
      </c>
      <c r="N186" s="198" t="s">
        <v>174</v>
      </c>
      <c r="O186" s="200" t="s">
        <v>279</v>
      </c>
      <c r="P186" s="277" t="s">
        <v>479</v>
      </c>
      <c r="Q186" s="157"/>
      <c r="R186" s="198" t="s">
        <v>480</v>
      </c>
      <c r="S186" s="242" t="s">
        <v>481</v>
      </c>
      <c r="T186" s="243" t="s">
        <v>482</v>
      </c>
      <c r="U186" s="277" t="s">
        <v>283</v>
      </c>
      <c r="V186" s="202"/>
      <c r="W186" s="202"/>
      <c r="X186" s="244"/>
      <c r="Y186" s="244" t="s">
        <v>279</v>
      </c>
      <c r="Z186" s="157"/>
      <c r="AA186" s="278"/>
    </row>
    <row r="187" spans="1:27" ht="18.75" hidden="1" customHeight="1">
      <c r="A187" s="275" t="s">
        <v>493</v>
      </c>
      <c r="B187" s="196" t="s">
        <v>80</v>
      </c>
      <c r="C187" s="239" t="b">
        <v>1</v>
      </c>
      <c r="D187" s="182" t="str">
        <f>IF($C187&lt;&gt;TRUE,IF(ISNA(VLOOKUP($B187,'Patch Slot'!A$2:$E$39,3,FALSE)),"",VLOOKUP($B187,'Patch Slot'!A$2:$E$39,3,FALSE)),"excluded")</f>
        <v>excluded</v>
      </c>
      <c r="E187" s="182" t="str">
        <f>IF($C187&lt;&gt;TRUE,IF(ISNA(VLOOKUP($B187,'Patch Slot'!A$2:$E$39,4,FALSE)),"",VLOOKUP($B187,'Patch Slot'!A$2:$E$39,4,FALSE)),"excluded")</f>
        <v>excluded</v>
      </c>
      <c r="F187" s="198" t="s">
        <v>200</v>
      </c>
      <c r="G187" s="184" t="str">
        <f>IF(ISNA(VLOOKUP(Patchlist1[[#This Row],[Hostname]],CPU_socket!A:B,2,FALSE)),"",VLOOKUP(Patchlist1[[#This Row],[Hostname]],CPU_socket!A:B,2,FALSE))</f>
        <v/>
      </c>
      <c r="H187" s="184" t="str">
        <f>IF(ISNA(VLOOKUP(Patchlist1[[#This Row],[Hostname]],Vormetric!A:D,4,FALSE)),"",VLOOKUP(Patchlist1[[#This Row],[Hostname]],Vormetric!A:D,4,FALSE))</f>
        <v/>
      </c>
      <c r="I187" s="198" t="str">
        <f>IF(ISNA(VLOOKUP(Patchlist1[[#This Row],[Hostname]],'vm hardware'!A:C,3,FALSE)),"",VLOOKUP(Patchlist1[[#This Row],[Hostname]],'vm hardware'!A:C,3,FALSE))</f>
        <v/>
      </c>
      <c r="J187" s="276"/>
      <c r="K187" s="198" t="s">
        <v>232</v>
      </c>
      <c r="L187" s="198">
        <v>6.1</v>
      </c>
      <c r="M187" s="198" t="s">
        <v>478</v>
      </c>
      <c r="N187" s="198" t="s">
        <v>174</v>
      </c>
      <c r="O187" s="200" t="s">
        <v>279</v>
      </c>
      <c r="P187" s="277" t="s">
        <v>479</v>
      </c>
      <c r="Q187" s="157"/>
      <c r="R187" s="198" t="s">
        <v>480</v>
      </c>
      <c r="S187" s="242" t="s">
        <v>481</v>
      </c>
      <c r="T187" s="243" t="s">
        <v>482</v>
      </c>
      <c r="U187" s="277" t="s">
        <v>283</v>
      </c>
      <c r="V187" s="202"/>
      <c r="W187" s="202"/>
      <c r="X187" s="244"/>
      <c r="Y187" s="244" t="s">
        <v>279</v>
      </c>
      <c r="Z187" s="157"/>
      <c r="AA187" s="278"/>
    </row>
    <row r="188" spans="1:27" ht="18.75" hidden="1" customHeight="1">
      <c r="A188" s="275" t="s">
        <v>494</v>
      </c>
      <c r="B188" s="196" t="s">
        <v>43</v>
      </c>
      <c r="C188" s="239" t="b">
        <v>1</v>
      </c>
      <c r="D188" s="182" t="str">
        <f>IF($C188&lt;&gt;TRUE,IF(ISNA(VLOOKUP($B188,'Patch Slot'!A$2:$E$39,3,FALSE)),"",VLOOKUP($B188,'Patch Slot'!A$2:$E$39,3,FALSE)),"excluded")</f>
        <v>excluded</v>
      </c>
      <c r="E188" s="182" t="str">
        <f>IF($C188&lt;&gt;TRUE,IF(ISNA(VLOOKUP($B188,'Patch Slot'!A$2:$E$39,4,FALSE)),"",VLOOKUP($B188,'Patch Slot'!A$2:$E$39,4,FALSE)),"excluded")</f>
        <v>excluded</v>
      </c>
      <c r="F188" s="198" t="s">
        <v>171</v>
      </c>
      <c r="G188" s="184" t="str">
        <f>IF(ISNA(VLOOKUP(Patchlist1[[#This Row],[Hostname]],CPU_socket!A:B,2,FALSE)),"",VLOOKUP(Patchlist1[[#This Row],[Hostname]],CPU_socket!A:B,2,FALSE))</f>
        <v/>
      </c>
      <c r="H188" s="184" t="str">
        <f>IF(ISNA(VLOOKUP(Patchlist1[[#This Row],[Hostname]],Vormetric!A:D,4,FALSE)),"",VLOOKUP(Patchlist1[[#This Row],[Hostname]],Vormetric!A:D,4,FALSE))</f>
        <v/>
      </c>
      <c r="I188" s="198" t="str">
        <f>IF(ISNA(VLOOKUP(Patchlist1[[#This Row],[Hostname]],'vm hardware'!A:C,3,FALSE)),"",VLOOKUP(Patchlist1[[#This Row],[Hostname]],'vm hardware'!A:C,3,FALSE))</f>
        <v/>
      </c>
      <c r="J188" s="276"/>
      <c r="K188" s="198" t="s">
        <v>278</v>
      </c>
      <c r="L188" s="198">
        <v>6.1</v>
      </c>
      <c r="M188" s="198" t="s">
        <v>478</v>
      </c>
      <c r="N188" s="198" t="s">
        <v>174</v>
      </c>
      <c r="O188" s="200" t="s">
        <v>279</v>
      </c>
      <c r="P188" s="277" t="s">
        <v>479</v>
      </c>
      <c r="Q188" s="157"/>
      <c r="R188" s="198" t="s">
        <v>480</v>
      </c>
      <c r="S188" s="242" t="s">
        <v>481</v>
      </c>
      <c r="T188" s="243" t="s">
        <v>482</v>
      </c>
      <c r="U188" s="277" t="s">
        <v>283</v>
      </c>
      <c r="V188" s="202"/>
      <c r="W188" s="202"/>
      <c r="X188" s="244"/>
      <c r="Y188" s="244" t="s">
        <v>279</v>
      </c>
      <c r="Z188" s="157"/>
      <c r="AA188" s="278"/>
    </row>
    <row r="189" spans="1:27" ht="18.75" hidden="1" customHeight="1">
      <c r="A189" s="275" t="s">
        <v>495</v>
      </c>
      <c r="B189" s="196" t="s">
        <v>43</v>
      </c>
      <c r="C189" s="239" t="b">
        <v>1</v>
      </c>
      <c r="D189" s="182" t="str">
        <f>IF($C189&lt;&gt;TRUE,IF(ISNA(VLOOKUP($B189,'Patch Slot'!A$2:$E$39,3,FALSE)),"",VLOOKUP($B189,'Patch Slot'!A$2:$E$39,3,FALSE)),"excluded")</f>
        <v>excluded</v>
      </c>
      <c r="E189" s="182" t="str">
        <f>IF($C189&lt;&gt;TRUE,IF(ISNA(VLOOKUP($B189,'Patch Slot'!A$2:$E$39,4,FALSE)),"",VLOOKUP($B189,'Patch Slot'!A$2:$E$39,4,FALSE)),"excluded")</f>
        <v>excluded</v>
      </c>
      <c r="F189" s="198" t="s">
        <v>171</v>
      </c>
      <c r="G189" s="184" t="str">
        <f>IF(ISNA(VLOOKUP(Patchlist1[[#This Row],[Hostname]],CPU_socket!A:B,2,FALSE)),"",VLOOKUP(Patchlist1[[#This Row],[Hostname]],CPU_socket!A:B,2,FALSE))</f>
        <v/>
      </c>
      <c r="H189" s="184" t="str">
        <f>IF(ISNA(VLOOKUP(Patchlist1[[#This Row],[Hostname]],Vormetric!A:D,4,FALSE)),"",VLOOKUP(Patchlist1[[#This Row],[Hostname]],Vormetric!A:D,4,FALSE))</f>
        <v/>
      </c>
      <c r="I189" s="198" t="str">
        <f>IF(ISNA(VLOOKUP(Patchlist1[[#This Row],[Hostname]],'vm hardware'!A:C,3,FALSE)),"",VLOOKUP(Patchlist1[[#This Row],[Hostname]],'vm hardware'!A:C,3,FALSE))</f>
        <v/>
      </c>
      <c r="J189" s="276"/>
      <c r="K189" s="198" t="s">
        <v>232</v>
      </c>
      <c r="L189" s="198">
        <v>6.1</v>
      </c>
      <c r="M189" s="198" t="s">
        <v>496</v>
      </c>
      <c r="N189" s="198" t="s">
        <v>174</v>
      </c>
      <c r="O189" s="200" t="s">
        <v>279</v>
      </c>
      <c r="P189" s="277" t="s">
        <v>479</v>
      </c>
      <c r="Q189" s="157"/>
      <c r="R189" s="198" t="s">
        <v>480</v>
      </c>
      <c r="S189" s="242" t="s">
        <v>481</v>
      </c>
      <c r="T189" s="243" t="s">
        <v>482</v>
      </c>
      <c r="U189" s="277" t="s">
        <v>283</v>
      </c>
      <c r="V189" s="202"/>
      <c r="W189" s="202"/>
      <c r="X189" s="244"/>
      <c r="Y189" s="244" t="s">
        <v>279</v>
      </c>
      <c r="Z189" s="157"/>
      <c r="AA189" s="278"/>
    </row>
    <row r="190" spans="1:27" ht="18.75" hidden="1" customHeight="1">
      <c r="A190" s="275" t="s">
        <v>497</v>
      </c>
      <c r="B190" s="196" t="s">
        <v>51</v>
      </c>
      <c r="C190" s="239" t="b">
        <v>1</v>
      </c>
      <c r="D190" s="182" t="str">
        <f>IF($C190&lt;&gt;TRUE,IF(ISNA(VLOOKUP($B190,'Patch Slot'!A$2:$E$39,3,FALSE)),"",VLOOKUP($B190,'Patch Slot'!A$2:$E$39,3,FALSE)),"excluded")</f>
        <v>excluded</v>
      </c>
      <c r="E190" s="182" t="str">
        <f>IF($C190&lt;&gt;TRUE,IF(ISNA(VLOOKUP($B190,'Patch Slot'!A$2:$E$39,4,FALSE)),"",VLOOKUP($B190,'Patch Slot'!A$2:$E$39,4,FALSE)),"excluded")</f>
        <v>excluded</v>
      </c>
      <c r="F190" s="198" t="s">
        <v>171</v>
      </c>
      <c r="G190" s="184" t="str">
        <f>IF(ISNA(VLOOKUP(Patchlist1[[#This Row],[Hostname]],CPU_socket!A:B,2,FALSE)),"",VLOOKUP(Patchlist1[[#This Row],[Hostname]],CPU_socket!A:B,2,FALSE))</f>
        <v/>
      </c>
      <c r="H190" s="184" t="str">
        <f>IF(ISNA(VLOOKUP(Patchlist1[[#This Row],[Hostname]],Vormetric!A:D,4,FALSE)),"",VLOOKUP(Patchlist1[[#This Row],[Hostname]],Vormetric!A:D,4,FALSE))</f>
        <v/>
      </c>
      <c r="I190" s="198" t="str">
        <f>IF(ISNA(VLOOKUP(Patchlist1[[#This Row],[Hostname]],'vm hardware'!A:C,3,FALSE)),"",VLOOKUP(Patchlist1[[#This Row],[Hostname]],'vm hardware'!A:C,3,FALSE))</f>
        <v/>
      </c>
      <c r="J190" s="276"/>
      <c r="K190" s="198" t="s">
        <v>172</v>
      </c>
      <c r="L190" s="198">
        <v>8.1</v>
      </c>
      <c r="M190" s="198" t="s">
        <v>173</v>
      </c>
      <c r="N190" s="198" t="s">
        <v>174</v>
      </c>
      <c r="O190" s="200" t="s">
        <v>175</v>
      </c>
      <c r="P190" s="277" t="s">
        <v>498</v>
      </c>
      <c r="Q190" s="157"/>
      <c r="R190" s="198" t="s">
        <v>499</v>
      </c>
      <c r="S190" s="242" t="str">
        <f>IF(ISNA(VLOOKUP(Patchlist1[[#This Row],[SERVER OWNER]],Contacts!I:J,2,FALSE)),"",VLOOKUP(Patchlist1[[#This Row],[SERVER OWNER]],Contacts!I:J,2,FALSE))</f>
        <v>zoran.ubavelski@allianz.com</v>
      </c>
      <c r="T190" s="243" t="s">
        <v>500</v>
      </c>
      <c r="U190" s="277" t="s">
        <v>180</v>
      </c>
      <c r="V190" s="202"/>
      <c r="W190" s="202"/>
      <c r="X190" s="244"/>
      <c r="Y190" s="244" t="s">
        <v>452</v>
      </c>
      <c r="Z190" s="157"/>
      <c r="AA190" s="278"/>
    </row>
    <row r="191" spans="1:27" ht="18.75" hidden="1" customHeight="1">
      <c r="A191" s="275" t="s">
        <v>501</v>
      </c>
      <c r="B191" s="196" t="s">
        <v>18</v>
      </c>
      <c r="C191" s="239" t="b">
        <v>0</v>
      </c>
      <c r="D191" s="182">
        <f>IF($C191&lt;&gt;TRUE,IF(ISNA(VLOOKUP($B191,'Patch Slot'!A$2:$E$39,3,FALSE)),"",VLOOKUP($B191,'Patch Slot'!A$2:$E$39,3,FALSE)),"excluded")</f>
        <v>45873.833333333299</v>
      </c>
      <c r="E191" s="182" t="str">
        <f>IF($C191&lt;&gt;TRUE,IF(ISNA(VLOOKUP($B191,'Patch Slot'!A$2:$E$39,4,FALSE)),"",VLOOKUP($B191,'Patch Slot'!A$2:$E$39,4,FALSE)),"excluded")</f>
        <v>20:00 – 24:00</v>
      </c>
      <c r="F191" s="198" t="s">
        <v>171</v>
      </c>
      <c r="G191" s="184" t="str">
        <f>IF(ISNA(VLOOKUP(Patchlist1[[#This Row],[Hostname]],CPU_socket!A:B,2,FALSE)),"",VLOOKUP(Patchlist1[[#This Row],[Hostname]],CPU_socket!A:B,2,FALSE))</f>
        <v/>
      </c>
      <c r="H191" s="184" t="str">
        <f>IF(ISNA(VLOOKUP(Patchlist1[[#This Row],[Hostname]],Vormetric!A:D,4,FALSE)),"",VLOOKUP(Patchlist1[[#This Row],[Hostname]],Vormetric!A:D,4,FALSE))</f>
        <v/>
      </c>
      <c r="I191" s="198" t="str">
        <f>IF(ISNA(VLOOKUP(Patchlist1[[#This Row],[Hostname]],'vm hardware'!A:C,3,FALSE)),"",VLOOKUP(Patchlist1[[#This Row],[Hostname]],'vm hardware'!A:C,3,FALSE))</f>
        <v/>
      </c>
      <c r="J191" s="276"/>
      <c r="K191" s="198" t="s">
        <v>172</v>
      </c>
      <c r="L191" s="198">
        <v>8.1</v>
      </c>
      <c r="M191" s="198" t="s">
        <v>173</v>
      </c>
      <c r="N191" s="198" t="s">
        <v>174</v>
      </c>
      <c r="O191" s="200" t="s">
        <v>175</v>
      </c>
      <c r="P191" s="277" t="s">
        <v>502</v>
      </c>
      <c r="Q191" s="157"/>
      <c r="R191" s="198" t="s">
        <v>503</v>
      </c>
      <c r="S191" s="242" t="str">
        <f>IF(ISNA(VLOOKUP(Patchlist1[[#This Row],[SERVER OWNER]],Contacts!I:J,2,FALSE)),"",VLOOKUP(Patchlist1[[#This Row],[SERVER OWNER]],Contacts!I:J,2,FALSE))</f>
        <v>mark.heinrich@allianz.de</v>
      </c>
      <c r="T191" s="243" t="s">
        <v>504</v>
      </c>
      <c r="U191" s="277" t="s">
        <v>180</v>
      </c>
      <c r="V191" s="202"/>
      <c r="W191" s="202"/>
      <c r="X191" s="244"/>
      <c r="Y191" s="244"/>
      <c r="Z191" s="157"/>
      <c r="AA191" s="278"/>
    </row>
    <row r="192" spans="1:27" ht="18.75" hidden="1" customHeight="1">
      <c r="A192" s="275" t="s">
        <v>505</v>
      </c>
      <c r="B192" s="196" t="s">
        <v>103</v>
      </c>
      <c r="C192" s="239" t="b">
        <v>0</v>
      </c>
      <c r="D192" s="182">
        <f>IF($C192&lt;&gt;TRUE,IF(ISNA(VLOOKUP($B192,'Patch Slot'!A$2:$E$39,3,FALSE)),"",VLOOKUP($B192,'Patch Slot'!A$2:$E$39,3,FALSE)),"excluded")</f>
        <v>45888.333333333299</v>
      </c>
      <c r="E192" s="182" t="str">
        <f>IF($C192&lt;&gt;TRUE,IF(ISNA(VLOOKUP($B192,'Patch Slot'!A$2:$E$39,4,FALSE)),"",VLOOKUP($B192,'Patch Slot'!A$2:$E$39,4,FALSE)),"excluded")</f>
        <v>08:00 – 14:00</v>
      </c>
      <c r="F192" s="198" t="s">
        <v>182</v>
      </c>
      <c r="G192" s="184" t="str">
        <f>IF(ISNA(VLOOKUP(Patchlist1[[#This Row],[Hostname]],CPU_socket!A:B,2,FALSE)),"",VLOOKUP(Patchlist1[[#This Row],[Hostname]],CPU_socket!A:B,2,FALSE))</f>
        <v/>
      </c>
      <c r="H192" s="184" t="str">
        <f>IF(ISNA(VLOOKUP(Patchlist1[[#This Row],[Hostname]],Vormetric!A:D,4,FALSE)),"",VLOOKUP(Patchlist1[[#This Row],[Hostname]],Vormetric!A:D,4,FALSE))</f>
        <v/>
      </c>
      <c r="I192" s="198" t="str">
        <f>IF(ISNA(VLOOKUP(Patchlist1[[#This Row],[Hostname]],'vm hardware'!A:C,3,FALSE)),"",VLOOKUP(Patchlist1[[#This Row],[Hostname]],'vm hardware'!A:C,3,FALSE))</f>
        <v/>
      </c>
      <c r="J192" s="276"/>
      <c r="K192" s="198" t="s">
        <v>172</v>
      </c>
      <c r="L192" s="198">
        <v>8.8000000000000007</v>
      </c>
      <c r="M192" s="198" t="s">
        <v>173</v>
      </c>
      <c r="N192" s="198" t="s">
        <v>174</v>
      </c>
      <c r="O192" s="200" t="s">
        <v>175</v>
      </c>
      <c r="P192" s="277" t="s">
        <v>506</v>
      </c>
      <c r="Q192" s="202"/>
      <c r="R192" s="198" t="s">
        <v>507</v>
      </c>
      <c r="S192" s="242" t="s">
        <v>508</v>
      </c>
      <c r="T192" s="243" t="s">
        <v>509</v>
      </c>
      <c r="U192" s="277" t="s">
        <v>180</v>
      </c>
      <c r="V192" s="202"/>
      <c r="W192" s="202"/>
      <c r="X192" s="244"/>
      <c r="Y192" s="244"/>
      <c r="Z192" s="157"/>
      <c r="AA192" s="278"/>
    </row>
    <row r="193" spans="1:27" ht="18.75" hidden="1" customHeight="1">
      <c r="A193" s="275" t="s">
        <v>510</v>
      </c>
      <c r="B193" s="196" t="s">
        <v>70</v>
      </c>
      <c r="C193" s="239" t="b">
        <v>0</v>
      </c>
      <c r="D193" s="182">
        <f>IF($C193&lt;&gt;TRUE,IF(ISNA(VLOOKUP($B193,'Patch Slot'!A$2:$E$39,3,FALSE)),"",VLOOKUP($B193,'Patch Slot'!A$2:$E$39,3,FALSE)),"excluded")</f>
        <v>45884.333333333299</v>
      </c>
      <c r="E193" s="182" t="str">
        <f>IF($C193&lt;&gt;TRUE,IF(ISNA(VLOOKUP($B193,'Patch Slot'!A$2:$E$39,4,FALSE)),"",VLOOKUP($B193,'Patch Slot'!A$2:$E$39,4,FALSE)),"excluded")</f>
        <v>08:00 – 14:00</v>
      </c>
      <c r="F193" s="198" t="s">
        <v>171</v>
      </c>
      <c r="G193" s="184" t="str">
        <f>IF(ISNA(VLOOKUP(Patchlist1[[#This Row],[Hostname]],CPU_socket!A:B,2,FALSE)),"",VLOOKUP(Patchlist1[[#This Row],[Hostname]],CPU_socket!A:B,2,FALSE))</f>
        <v/>
      </c>
      <c r="H193" s="184" t="str">
        <f>IF(ISNA(VLOOKUP(Patchlist1[[#This Row],[Hostname]],Vormetric!A:D,4,FALSE)),"",VLOOKUP(Patchlist1[[#This Row],[Hostname]],Vormetric!A:D,4,FALSE))</f>
        <v/>
      </c>
      <c r="I193" s="198" t="str">
        <f>IF(ISNA(VLOOKUP(Patchlist1[[#This Row],[Hostname]],'vm hardware'!A:C,3,FALSE)),"",VLOOKUP(Patchlist1[[#This Row],[Hostname]],'vm hardware'!A:C,3,FALSE))</f>
        <v/>
      </c>
      <c r="J193" s="276"/>
      <c r="K193" s="198" t="s">
        <v>172</v>
      </c>
      <c r="L193" s="198">
        <v>8.1</v>
      </c>
      <c r="M193" s="198" t="s">
        <v>173</v>
      </c>
      <c r="N193" s="198" t="s">
        <v>174</v>
      </c>
      <c r="O193" s="200" t="s">
        <v>175</v>
      </c>
      <c r="P193" s="277" t="s">
        <v>506</v>
      </c>
      <c r="Q193" s="157"/>
      <c r="R193" s="198" t="s">
        <v>511</v>
      </c>
      <c r="S193" s="242" t="str">
        <f>IF(ISNA(VLOOKUP(Patchlist1[[#This Row],[SERVER OWNER]],Contacts!I:J,2,FALSE)),"",VLOOKUP(Patchlist1[[#This Row],[SERVER OWNER]],Contacts!I:J,2,FALSE))</f>
        <v>fabian.funk@allianz.de</v>
      </c>
      <c r="T193" s="243" t="s">
        <v>509</v>
      </c>
      <c r="U193" s="277" t="s">
        <v>180</v>
      </c>
      <c r="V193" s="202"/>
      <c r="W193" s="202"/>
      <c r="X193" s="244"/>
      <c r="Y193" s="244"/>
      <c r="Z193" s="157"/>
      <c r="AA193" s="278"/>
    </row>
    <row r="194" spans="1:27" ht="18.75" customHeight="1">
      <c r="A194" s="275" t="s">
        <v>512</v>
      </c>
      <c r="B194" s="196" t="s">
        <v>54</v>
      </c>
      <c r="C194" s="239" t="b">
        <v>0</v>
      </c>
      <c r="D194" s="182">
        <f>IF($C194&lt;&gt;TRUE,IF(ISNA(VLOOKUP($B194,'Patch Slot'!A$2:$E$39,3,FALSE)),"",VLOOKUP($B194,'Patch Slot'!A$2:$E$39,3,FALSE)),"excluded")</f>
        <v>45881.333333333299</v>
      </c>
      <c r="E194" s="182" t="str">
        <f>IF($C194&lt;&gt;TRUE,IF(ISNA(VLOOKUP($B194,'Patch Slot'!A$2:$E$39,4,FALSE)),"",VLOOKUP($B194,'Patch Slot'!A$2:$E$39,4,FALSE)),"excluded")</f>
        <v>08:00 – 14:00</v>
      </c>
      <c r="F194" s="198" t="s">
        <v>182</v>
      </c>
      <c r="G194" s="184" t="str">
        <f>IF(ISNA(VLOOKUP(Patchlist1[[#This Row],[Hostname]],CPU_socket!A:B,2,FALSE)),"",VLOOKUP(Patchlist1[[#This Row],[Hostname]],CPU_socket!A:B,2,FALSE))</f>
        <v/>
      </c>
      <c r="H194" s="184" t="str">
        <f>IF(ISNA(VLOOKUP(Patchlist1[[#This Row],[Hostname]],Vormetric!A:D,4,FALSE)),"",VLOOKUP(Patchlist1[[#This Row],[Hostname]],Vormetric!A:D,4,FALSE))</f>
        <v/>
      </c>
      <c r="I194" s="198" t="str">
        <f>IF(ISNA(VLOOKUP(Patchlist1[[#This Row],[Hostname]],'vm hardware'!A:C,3,FALSE)),"",VLOOKUP(Patchlist1[[#This Row],[Hostname]],'vm hardware'!A:C,3,FALSE))</f>
        <v/>
      </c>
      <c r="J194" s="276"/>
      <c r="K194" s="198" t="s">
        <v>172</v>
      </c>
      <c r="L194" s="198">
        <v>8.8000000000000007</v>
      </c>
      <c r="M194" s="198" t="s">
        <v>173</v>
      </c>
      <c r="N194" s="198" t="s">
        <v>174</v>
      </c>
      <c r="O194" s="200" t="s">
        <v>175</v>
      </c>
      <c r="P194" s="277" t="s">
        <v>506</v>
      </c>
      <c r="Q194" s="202"/>
      <c r="R194" s="198" t="s">
        <v>511</v>
      </c>
      <c r="S194" s="242" t="str">
        <f>IF(ISNA(VLOOKUP(Patchlist1[[#This Row],[SERVER OWNER]],Contacts!I:J,2,FALSE)),"",VLOOKUP(Patchlist1[[#This Row],[SERVER OWNER]],Contacts!I:J,2,FALSE))</f>
        <v>fabian.funk@allianz.de</v>
      </c>
      <c r="T194" s="243" t="s">
        <v>509</v>
      </c>
      <c r="U194" s="277" t="s">
        <v>180</v>
      </c>
      <c r="V194" s="202"/>
      <c r="W194" s="202"/>
      <c r="X194" s="244"/>
      <c r="Y194" s="244"/>
      <c r="Z194" s="157"/>
      <c r="AA194" s="278"/>
    </row>
    <row r="195" spans="1:27" ht="18.75" hidden="1" customHeight="1">
      <c r="A195" s="275" t="s">
        <v>513</v>
      </c>
      <c r="B195" s="196" t="s">
        <v>60</v>
      </c>
      <c r="C195" s="239" t="b">
        <v>0</v>
      </c>
      <c r="D195" s="182">
        <f>IF($C195&lt;&gt;TRUE,IF(ISNA(VLOOKUP($B195,'Patch Slot'!A$2:$E$39,3,FALSE)),"",VLOOKUP($B195,'Patch Slot'!A$2:$E$39,3,FALSE)),"excluded")</f>
        <v>45883.041666666635</v>
      </c>
      <c r="E195" s="182" t="str">
        <f>IF($C195&lt;&gt;TRUE,IF(ISNA(VLOOKUP($B195,'Patch Slot'!A$2:$E$39,4,FALSE)),"",VLOOKUP($B195,'Patch Slot'!A$2:$E$39,4,FALSE)),"excluded")</f>
        <v>01:00 – 05:00</v>
      </c>
      <c r="F195" s="198" t="s">
        <v>182</v>
      </c>
      <c r="G195" s="184" t="str">
        <f>IF(ISNA(VLOOKUP(Patchlist1[[#This Row],[Hostname]],CPU_socket!A:B,2,FALSE)),"",VLOOKUP(Patchlist1[[#This Row],[Hostname]],CPU_socket!A:B,2,FALSE))</f>
        <v/>
      </c>
      <c r="H195" s="184" t="str">
        <f>IF(ISNA(VLOOKUP(Patchlist1[[#This Row],[Hostname]],Vormetric!A:D,4,FALSE)),"",VLOOKUP(Patchlist1[[#This Row],[Hostname]],Vormetric!A:D,4,FALSE))</f>
        <v/>
      </c>
      <c r="I195" s="240" t="str">
        <f>IF(ISNA(VLOOKUP(Patchlist1[[#This Row],[Hostname]],'vm hardware'!A:C,3,FALSE)),"",VLOOKUP(Patchlist1[[#This Row],[Hostname]],'vm hardware'!A:C,3,FALSE))</f>
        <v/>
      </c>
      <c r="J195" s="198"/>
      <c r="K195" s="198" t="s">
        <v>172</v>
      </c>
      <c r="L195" s="198">
        <v>8.1</v>
      </c>
      <c r="M195" s="198" t="s">
        <v>173</v>
      </c>
      <c r="N195" s="198" t="s">
        <v>174</v>
      </c>
      <c r="O195" s="200" t="s">
        <v>175</v>
      </c>
      <c r="P195" s="277" t="s">
        <v>514</v>
      </c>
      <c r="Q195" s="282"/>
      <c r="R195" s="198" t="s">
        <v>515</v>
      </c>
      <c r="S195" s="242" t="str">
        <f>IF(ISNA(VLOOKUP(Patchlist1[[#This Row],[SERVER OWNER]],Contacts!I:J,2,FALSE)),"",VLOOKUP(Patchlist1[[#This Row],[SERVER OWNER]],Contacts!I:J,2,FALSE))</f>
        <v>frauke.grieble@allianz.de</v>
      </c>
      <c r="T195" s="243" t="s">
        <v>516</v>
      </c>
      <c r="U195" s="277" t="s">
        <v>180</v>
      </c>
      <c r="V195" s="202"/>
      <c r="W195" s="202"/>
      <c r="X195" s="244"/>
      <c r="Y195" s="244"/>
      <c r="Z195" s="157"/>
      <c r="AA195" s="278"/>
    </row>
    <row r="196" spans="1:27" ht="18.75" hidden="1" customHeight="1">
      <c r="A196" s="275" t="s">
        <v>517</v>
      </c>
      <c r="B196" s="196" t="s">
        <v>34</v>
      </c>
      <c r="C196" s="239" t="b">
        <v>0</v>
      </c>
      <c r="D196" s="182">
        <f>IF($C196&lt;&gt;TRUE,IF(ISNA(VLOOKUP($B196,'Patch Slot'!A$2:$E$39,3,FALSE)),"",VLOOKUP($B196,'Patch Slot'!A$2:$E$39,3,FALSE)),"excluded")</f>
        <v>45876.833333333299</v>
      </c>
      <c r="E196" s="182" t="str">
        <f>IF($C196&lt;&gt;TRUE,IF(ISNA(VLOOKUP($B196,'Patch Slot'!A$2:$E$39,4,FALSE)),"",VLOOKUP($B196,'Patch Slot'!A$2:$E$39,4,FALSE)),"excluded")</f>
        <v>20:00 – 24:00</v>
      </c>
      <c r="F196" s="198" t="s">
        <v>182</v>
      </c>
      <c r="G196" s="184" t="str">
        <f>IF(ISNA(VLOOKUP(Patchlist1[[#This Row],[Hostname]],CPU_socket!A:B,2,FALSE)),"",VLOOKUP(Patchlist1[[#This Row],[Hostname]],CPU_socket!A:B,2,FALSE))</f>
        <v/>
      </c>
      <c r="H196" s="184" t="str">
        <f>IF(ISNA(VLOOKUP(Patchlist1[[#This Row],[Hostname]],Vormetric!A:D,4,FALSE)),"",VLOOKUP(Patchlist1[[#This Row],[Hostname]],Vormetric!A:D,4,FALSE))</f>
        <v/>
      </c>
      <c r="I196" s="240" t="str">
        <f>IF(ISNA(VLOOKUP(Patchlist1[[#This Row],[Hostname]],'vm hardware'!A:C,3,FALSE)),"",VLOOKUP(Patchlist1[[#This Row],[Hostname]],'vm hardware'!A:C,3,FALSE))</f>
        <v/>
      </c>
      <c r="J196" s="198"/>
      <c r="K196" s="198" t="s">
        <v>172</v>
      </c>
      <c r="L196" s="198">
        <v>8.1</v>
      </c>
      <c r="M196" s="198" t="s">
        <v>173</v>
      </c>
      <c r="N196" s="198" t="s">
        <v>174</v>
      </c>
      <c r="O196" s="200" t="s">
        <v>175</v>
      </c>
      <c r="P196" s="277" t="s">
        <v>514</v>
      </c>
      <c r="Q196" s="282"/>
      <c r="R196" s="198" t="s">
        <v>515</v>
      </c>
      <c r="S196" s="242" t="str">
        <f>IF(ISNA(VLOOKUP(Patchlist1[[#This Row],[SERVER OWNER]],Contacts!I:J,2,FALSE)),"",VLOOKUP(Patchlist1[[#This Row],[SERVER OWNER]],Contacts!I:J,2,FALSE))</f>
        <v>frauke.grieble@allianz.de</v>
      </c>
      <c r="T196" s="243" t="s">
        <v>516</v>
      </c>
      <c r="U196" s="277" t="s">
        <v>180</v>
      </c>
      <c r="V196" s="202"/>
      <c r="W196" s="202"/>
      <c r="X196" s="244"/>
      <c r="Y196" s="244"/>
      <c r="Z196" s="157"/>
      <c r="AA196" s="278"/>
    </row>
    <row r="197" spans="1:27" ht="18.75" hidden="1" customHeight="1">
      <c r="A197" s="275" t="s">
        <v>518</v>
      </c>
      <c r="B197" s="196" t="s">
        <v>60</v>
      </c>
      <c r="C197" s="239" t="b">
        <v>0</v>
      </c>
      <c r="D197" s="182">
        <f>IF($C197&lt;&gt;TRUE,IF(ISNA(VLOOKUP($B197,'Patch Slot'!A$2:$E$39,3,FALSE)),"",VLOOKUP($B197,'Patch Slot'!A$2:$E$39,3,FALSE)),"excluded")</f>
        <v>45883.041666666635</v>
      </c>
      <c r="E197" s="182" t="str">
        <f>IF($C197&lt;&gt;TRUE,IF(ISNA(VLOOKUP($B197,'Patch Slot'!A$2:$E$39,4,FALSE)),"",VLOOKUP($B197,'Patch Slot'!A$2:$E$39,4,FALSE)),"excluded")</f>
        <v>01:00 – 05:00</v>
      </c>
      <c r="F197" s="198" t="s">
        <v>182</v>
      </c>
      <c r="G197" s="184" t="str">
        <f>IF(ISNA(VLOOKUP(Patchlist1[[#This Row],[Hostname]],CPU_socket!A:B,2,FALSE)),"",VLOOKUP(Patchlist1[[#This Row],[Hostname]],CPU_socket!A:B,2,FALSE))</f>
        <v/>
      </c>
      <c r="H197" s="184" t="str">
        <f>IF(ISNA(VLOOKUP(Patchlist1[[#This Row],[Hostname]],Vormetric!A:D,4,FALSE)),"",VLOOKUP(Patchlist1[[#This Row],[Hostname]],Vormetric!A:D,4,FALSE))</f>
        <v/>
      </c>
      <c r="I197" s="198" t="str">
        <f>IF(ISNA(VLOOKUP(Patchlist1[[#This Row],[Hostname]],'vm hardware'!A:C,3,FALSE)),"",VLOOKUP(Patchlist1[[#This Row],[Hostname]],'vm hardware'!A:C,3,FALSE))</f>
        <v/>
      </c>
      <c r="J197" s="198"/>
      <c r="K197" s="198" t="s">
        <v>172</v>
      </c>
      <c r="L197" s="198">
        <v>9.4</v>
      </c>
      <c r="M197" s="198" t="s">
        <v>173</v>
      </c>
      <c r="N197" s="198" t="s">
        <v>174</v>
      </c>
      <c r="O197" s="200" t="s">
        <v>175</v>
      </c>
      <c r="P197" s="277" t="s">
        <v>519</v>
      </c>
      <c r="Q197" s="283"/>
      <c r="R197" s="198" t="s">
        <v>520</v>
      </c>
      <c r="S197" s="242" t="str">
        <f>IF(ISNA(VLOOKUP(Patchlist1[[#This Row],[SERVER OWNER]],Contacts!I:J,2,FALSE)),"",VLOOKUP(Patchlist1[[#This Row],[SERVER OWNER]],Contacts!I:J,2,FALSE))</f>
        <v>mischa.simon@allianz.de</v>
      </c>
      <c r="T197" s="243" t="s">
        <v>521</v>
      </c>
      <c r="U197" s="277" t="s">
        <v>180</v>
      </c>
      <c r="V197" s="202"/>
      <c r="W197" s="202"/>
      <c r="X197" s="244"/>
      <c r="Y197" s="244"/>
      <c r="Z197" s="157"/>
      <c r="AA197" s="278"/>
    </row>
    <row r="198" spans="1:27" ht="18.75" hidden="1" customHeight="1">
      <c r="A198" s="275" t="s">
        <v>522</v>
      </c>
      <c r="B198" s="196" t="s">
        <v>90</v>
      </c>
      <c r="C198" s="239" t="b">
        <v>0</v>
      </c>
      <c r="D198" s="182">
        <f>IF($C198&lt;&gt;TRUE,IF(ISNA(VLOOKUP($B198,'Patch Slot'!A$2:$E$39,3,FALSE)),"",VLOOKUP($B198,'Patch Slot'!A$2:$E$39,3,FALSE)),"excluded")</f>
        <v>45886.333333333299</v>
      </c>
      <c r="E198" s="182" t="str">
        <f>IF($C198&lt;&gt;TRUE,IF(ISNA(VLOOKUP($B198,'Patch Slot'!A$2:$E$39,4,FALSE)),"",VLOOKUP($B198,'Patch Slot'!A$2:$E$39,4,FALSE)),"excluded")</f>
        <v>08:00 – 14:00</v>
      </c>
      <c r="F198" s="198" t="s">
        <v>523</v>
      </c>
      <c r="G198" s="184" t="str">
        <f>IF(ISNA(VLOOKUP(Patchlist1[[#This Row],[Hostname]],CPU_socket!A:B,2,FALSE)),"",VLOOKUP(Patchlist1[[#This Row],[Hostname]],CPU_socket!A:B,2,FALSE))</f>
        <v/>
      </c>
      <c r="H198" s="184" t="str">
        <f>IF(ISNA(VLOOKUP(Patchlist1[[#This Row],[Hostname]],Vormetric!A:D,4,FALSE)),"",VLOOKUP(Patchlist1[[#This Row],[Hostname]],Vormetric!A:D,4,FALSE))</f>
        <v/>
      </c>
      <c r="I198" s="198" t="str">
        <f>IF(ISNA(VLOOKUP(Patchlist1[[#This Row],[Hostname]],'vm hardware'!A:C,3,FALSE)),"",VLOOKUP(Patchlist1[[#This Row],[Hostname]],'vm hardware'!A:C,3,FALSE))</f>
        <v/>
      </c>
      <c r="J198" s="276"/>
      <c r="K198" s="198" t="s">
        <v>172</v>
      </c>
      <c r="L198" s="198">
        <v>8.1</v>
      </c>
      <c r="M198" s="198" t="s">
        <v>363</v>
      </c>
      <c r="N198" s="198" t="s">
        <v>174</v>
      </c>
      <c r="O198" s="200" t="s">
        <v>175</v>
      </c>
      <c r="P198" s="277" t="s">
        <v>262</v>
      </c>
      <c r="Q198" s="157"/>
      <c r="R198" s="198" t="s">
        <v>360</v>
      </c>
      <c r="S198" s="242" t="str">
        <f>IF(ISNA(VLOOKUP(Patchlist1[[#This Row],[SERVER OWNER]],Contacts!I:J,2,FALSE)),"",VLOOKUP(Patchlist1[[#This Row],[SERVER OWNER]],Contacts!I:J,2,FALSE))</f>
        <v>parikshit.roy@allianz.de</v>
      </c>
      <c r="T198" s="243" t="s">
        <v>524</v>
      </c>
      <c r="U198" s="277" t="s">
        <v>180</v>
      </c>
      <c r="V198" s="202"/>
      <c r="W198" s="202"/>
      <c r="X198" s="244"/>
      <c r="Y198" s="244"/>
      <c r="Z198" s="157"/>
      <c r="AA198" s="278"/>
    </row>
    <row r="199" spans="1:27" ht="18.75" hidden="1" customHeight="1">
      <c r="A199" s="275" t="s">
        <v>525</v>
      </c>
      <c r="B199" s="196" t="s">
        <v>67</v>
      </c>
      <c r="C199" s="239" t="b">
        <v>0</v>
      </c>
      <c r="D199" s="182">
        <f>IF($C199&lt;&gt;TRUE,IF(ISNA(VLOOKUP($B199,'Patch Slot'!A$2:$E$39,3,FALSE)),"",VLOOKUP($B199,'Patch Slot'!A$2:$E$39,3,FALSE)),"excluded")</f>
        <v>45883.833333333299</v>
      </c>
      <c r="E199" s="182" t="str">
        <f>IF($C199&lt;&gt;TRUE,IF(ISNA(VLOOKUP($B199,'Patch Slot'!A$2:$E$39,4,FALSE)),"",VLOOKUP($B199,'Patch Slot'!A$2:$E$39,4,FALSE)),"excluded")</f>
        <v>20:00 – 24:00</v>
      </c>
      <c r="F199" s="198" t="s">
        <v>171</v>
      </c>
      <c r="G199" s="184" t="str">
        <f>IF(ISNA(VLOOKUP(Patchlist1[[#This Row],[Hostname]],CPU_socket!A:B,2,FALSE)),"",VLOOKUP(Patchlist1[[#This Row],[Hostname]],CPU_socket!A:B,2,FALSE))</f>
        <v/>
      </c>
      <c r="H199" s="184" t="str">
        <f>IF(ISNA(VLOOKUP(Patchlist1[[#This Row],[Hostname]],Vormetric!A:D,4,FALSE)),"",VLOOKUP(Patchlist1[[#This Row],[Hostname]],Vormetric!A:D,4,FALSE))</f>
        <v/>
      </c>
      <c r="I199" s="198" t="str">
        <f>IF(ISNA(VLOOKUP(Patchlist1[[#This Row],[Hostname]],'vm hardware'!A:C,3,FALSE)),"",VLOOKUP(Patchlist1[[#This Row],[Hostname]],'vm hardware'!A:C,3,FALSE))</f>
        <v/>
      </c>
      <c r="J199" s="276"/>
      <c r="K199" s="198" t="s">
        <v>172</v>
      </c>
      <c r="L199" s="198">
        <v>8.1</v>
      </c>
      <c r="M199" s="198" t="s">
        <v>363</v>
      </c>
      <c r="N199" s="198" t="s">
        <v>174</v>
      </c>
      <c r="O199" s="200" t="s">
        <v>175</v>
      </c>
      <c r="P199" s="277" t="s">
        <v>262</v>
      </c>
      <c r="Q199" s="157"/>
      <c r="R199" s="198" t="s">
        <v>360</v>
      </c>
      <c r="S199" s="242" t="str">
        <f>IF(ISNA(VLOOKUP(Patchlist1[[#This Row],[SERVER OWNER]],Contacts!I:J,2,FALSE)),"",VLOOKUP(Patchlist1[[#This Row],[SERVER OWNER]],Contacts!I:J,2,FALSE))</f>
        <v>parikshit.roy@allianz.de</v>
      </c>
      <c r="T199" s="243" t="s">
        <v>524</v>
      </c>
      <c r="U199" s="277" t="s">
        <v>180</v>
      </c>
      <c r="V199" s="202"/>
      <c r="W199" s="202"/>
      <c r="X199" s="244"/>
      <c r="Y199" s="244"/>
      <c r="Z199" s="157"/>
      <c r="AA199" s="278"/>
    </row>
    <row r="200" spans="1:27" ht="18.75" hidden="1" customHeight="1">
      <c r="A200" s="275" t="s">
        <v>526</v>
      </c>
      <c r="B200" s="196" t="s">
        <v>67</v>
      </c>
      <c r="C200" s="239" t="b">
        <v>0</v>
      </c>
      <c r="D200" s="182">
        <f>IF($C200&lt;&gt;TRUE,IF(ISNA(VLOOKUP($B200,'Patch Slot'!A$2:$E$39,3,FALSE)),"",VLOOKUP($B200,'Patch Slot'!A$2:$E$39,3,FALSE)),"excluded")</f>
        <v>45883.833333333299</v>
      </c>
      <c r="E200" s="182" t="str">
        <f>IF($C200&lt;&gt;TRUE,IF(ISNA(VLOOKUP($B200,'Patch Slot'!A$2:$E$39,4,FALSE)),"",VLOOKUP($B200,'Patch Slot'!A$2:$E$39,4,FALSE)),"excluded")</f>
        <v>20:00 – 24:00</v>
      </c>
      <c r="F200" s="198" t="s">
        <v>523</v>
      </c>
      <c r="G200" s="184" t="str">
        <f>IF(ISNA(VLOOKUP(Patchlist1[[#This Row],[Hostname]],CPU_socket!A:B,2,FALSE)),"",VLOOKUP(Patchlist1[[#This Row],[Hostname]],CPU_socket!A:B,2,FALSE))</f>
        <v/>
      </c>
      <c r="H200" s="184" t="str">
        <f>IF(ISNA(VLOOKUP(Patchlist1[[#This Row],[Hostname]],Vormetric!A:D,4,FALSE)),"",VLOOKUP(Patchlist1[[#This Row],[Hostname]],Vormetric!A:D,4,FALSE))</f>
        <v/>
      </c>
      <c r="I200" s="198" t="str">
        <f>IF(ISNA(VLOOKUP(Patchlist1[[#This Row],[Hostname]],'vm hardware'!A:C,3,FALSE)),"",VLOOKUP(Patchlist1[[#This Row],[Hostname]],'vm hardware'!A:C,3,FALSE))</f>
        <v/>
      </c>
      <c r="J200" s="276"/>
      <c r="K200" s="198" t="s">
        <v>172</v>
      </c>
      <c r="L200" s="198">
        <v>8.1</v>
      </c>
      <c r="M200" s="198" t="s">
        <v>363</v>
      </c>
      <c r="N200" s="198" t="s">
        <v>174</v>
      </c>
      <c r="O200" s="200" t="s">
        <v>175</v>
      </c>
      <c r="P200" s="277" t="s">
        <v>262</v>
      </c>
      <c r="Q200" s="157"/>
      <c r="R200" s="198" t="s">
        <v>360</v>
      </c>
      <c r="S200" s="242" t="str">
        <f>IF(ISNA(VLOOKUP(Patchlist1[[#This Row],[SERVER OWNER]],Contacts!I:J,2,FALSE)),"",VLOOKUP(Patchlist1[[#This Row],[SERVER OWNER]],Contacts!I:J,2,FALSE))</f>
        <v>parikshit.roy@allianz.de</v>
      </c>
      <c r="T200" s="243" t="s">
        <v>524</v>
      </c>
      <c r="U200" s="277" t="s">
        <v>180</v>
      </c>
      <c r="V200" s="202"/>
      <c r="W200" s="202"/>
      <c r="X200" s="244"/>
      <c r="Y200" s="244"/>
      <c r="Z200" s="157"/>
      <c r="AA200" s="278"/>
    </row>
    <row r="201" spans="1:27" ht="18.75" hidden="1" customHeight="1">
      <c r="A201" s="275" t="s">
        <v>527</v>
      </c>
      <c r="B201" s="196" t="s">
        <v>34</v>
      </c>
      <c r="C201" s="239" t="b">
        <v>0</v>
      </c>
      <c r="D201" s="182">
        <f>IF($C201&lt;&gt;TRUE,IF(ISNA(VLOOKUP($B201,'Patch Slot'!A$2:$E$39,3,FALSE)),"",VLOOKUP($B201,'Patch Slot'!A$2:$E$39,3,FALSE)),"excluded")</f>
        <v>45876.833333333299</v>
      </c>
      <c r="E201" s="182" t="str">
        <f>IF($C201&lt;&gt;TRUE,IF(ISNA(VLOOKUP($B201,'Patch Slot'!A$2:$E$39,4,FALSE)),"",VLOOKUP($B201,'Patch Slot'!A$2:$E$39,4,FALSE)),"excluded")</f>
        <v>20:00 – 24:00</v>
      </c>
      <c r="F201" s="198" t="s">
        <v>171</v>
      </c>
      <c r="G201" s="184" t="str">
        <f>IF(ISNA(VLOOKUP(Patchlist1[[#This Row],[Hostname]],CPU_socket!A:B,2,FALSE)),"",VLOOKUP(Patchlist1[[#This Row],[Hostname]],CPU_socket!A:B,2,FALSE))</f>
        <v/>
      </c>
      <c r="H201" s="184" t="str">
        <f>IF(ISNA(VLOOKUP(Patchlist1[[#This Row],[Hostname]],Vormetric!A:D,4,FALSE)),"",VLOOKUP(Patchlist1[[#This Row],[Hostname]],Vormetric!A:D,4,FALSE))</f>
        <v/>
      </c>
      <c r="I201" s="198" t="str">
        <f>IF(ISNA(VLOOKUP(Patchlist1[[#This Row],[Hostname]],'vm hardware'!A:C,3,FALSE)),"",VLOOKUP(Patchlist1[[#This Row],[Hostname]],'vm hardware'!A:C,3,FALSE))</f>
        <v/>
      </c>
      <c r="J201" s="276"/>
      <c r="K201" s="198" t="s">
        <v>172</v>
      </c>
      <c r="L201" s="198">
        <v>8.1</v>
      </c>
      <c r="M201" s="198" t="s">
        <v>173</v>
      </c>
      <c r="N201" s="198" t="s">
        <v>174</v>
      </c>
      <c r="O201" s="200" t="s">
        <v>175</v>
      </c>
      <c r="P201" s="277" t="s">
        <v>262</v>
      </c>
      <c r="Q201" s="157"/>
      <c r="R201" s="198" t="s">
        <v>360</v>
      </c>
      <c r="S201" s="242" t="str">
        <f>IF(ISNA(VLOOKUP(Patchlist1[[#This Row],[SERVER OWNER]],Contacts!I:J,2,FALSE)),"",VLOOKUP(Patchlist1[[#This Row],[SERVER OWNER]],Contacts!I:J,2,FALSE))</f>
        <v>parikshit.roy@allianz.de</v>
      </c>
      <c r="T201" s="243" t="s">
        <v>524</v>
      </c>
      <c r="U201" s="277" t="s">
        <v>180</v>
      </c>
      <c r="V201" s="202"/>
      <c r="W201" s="202"/>
      <c r="X201" s="244"/>
      <c r="Y201" s="244"/>
      <c r="Z201" s="157"/>
      <c r="AA201" s="278"/>
    </row>
    <row r="202" spans="1:27" ht="18.75" hidden="1" customHeight="1">
      <c r="A202" s="275" t="s">
        <v>528</v>
      </c>
      <c r="B202" s="196" t="s">
        <v>34</v>
      </c>
      <c r="C202" s="239" t="b">
        <v>0</v>
      </c>
      <c r="D202" s="182">
        <f>IF($C202&lt;&gt;TRUE,IF(ISNA(VLOOKUP($B202,'Patch Slot'!A$2:$E$39,3,FALSE)),"",VLOOKUP($B202,'Patch Slot'!A$2:$E$39,3,FALSE)),"excluded")</f>
        <v>45876.833333333299</v>
      </c>
      <c r="E202" s="182" t="str">
        <f>IF($C202&lt;&gt;TRUE,IF(ISNA(VLOOKUP($B202,'Patch Slot'!A$2:$E$39,4,FALSE)),"",VLOOKUP($B202,'Patch Slot'!A$2:$E$39,4,FALSE)),"excluded")</f>
        <v>20:00 – 24:00</v>
      </c>
      <c r="F202" s="198" t="s">
        <v>171</v>
      </c>
      <c r="G202" s="184" t="str">
        <f>IF(ISNA(VLOOKUP(Patchlist1[[#This Row],[Hostname]],CPU_socket!A:B,2,FALSE)),"",VLOOKUP(Patchlist1[[#This Row],[Hostname]],CPU_socket!A:B,2,FALSE))</f>
        <v/>
      </c>
      <c r="H202" s="184" t="str">
        <f>IF(ISNA(VLOOKUP(Patchlist1[[#This Row],[Hostname]],Vormetric!A:D,4,FALSE)),"",VLOOKUP(Patchlist1[[#This Row],[Hostname]],Vormetric!A:D,4,FALSE))</f>
        <v/>
      </c>
      <c r="I202" s="198" t="str">
        <f>IF(ISNA(VLOOKUP(Patchlist1[[#This Row],[Hostname]],'vm hardware'!A:C,3,FALSE)),"",VLOOKUP(Patchlist1[[#This Row],[Hostname]],'vm hardware'!A:C,3,FALSE))</f>
        <v/>
      </c>
      <c r="J202" s="276"/>
      <c r="K202" s="198" t="s">
        <v>172</v>
      </c>
      <c r="L202" s="198">
        <v>8.1</v>
      </c>
      <c r="M202" s="198" t="s">
        <v>363</v>
      </c>
      <c r="N202" s="198" t="s">
        <v>174</v>
      </c>
      <c r="O202" s="200" t="s">
        <v>175</v>
      </c>
      <c r="P202" s="277" t="s">
        <v>262</v>
      </c>
      <c r="Q202" s="157"/>
      <c r="R202" s="198" t="s">
        <v>360</v>
      </c>
      <c r="S202" s="242" t="str">
        <f>IF(ISNA(VLOOKUP(Patchlist1[[#This Row],[SERVER OWNER]],Contacts!I:J,2,FALSE)),"",VLOOKUP(Patchlist1[[#This Row],[SERVER OWNER]],Contacts!I:J,2,FALSE))</f>
        <v>parikshit.roy@allianz.de</v>
      </c>
      <c r="T202" s="243" t="s">
        <v>524</v>
      </c>
      <c r="U202" s="277" t="s">
        <v>180</v>
      </c>
      <c r="V202" s="202"/>
      <c r="W202" s="202"/>
      <c r="X202" s="244"/>
      <c r="Y202" s="244"/>
      <c r="Z202" s="157"/>
      <c r="AA202" s="278"/>
    </row>
    <row r="203" spans="1:27" ht="18.75" hidden="1" customHeight="1">
      <c r="A203" s="275" t="s">
        <v>529</v>
      </c>
      <c r="B203" s="196" t="s">
        <v>18</v>
      </c>
      <c r="C203" s="239" t="b">
        <v>0</v>
      </c>
      <c r="D203" s="182">
        <f>IF($C203&lt;&gt;TRUE,IF(ISNA(VLOOKUP($B203,'Patch Slot'!A$2:$E$39,3,FALSE)),"",VLOOKUP($B203,'Patch Slot'!A$2:$E$39,3,FALSE)),"excluded")</f>
        <v>45873.833333333299</v>
      </c>
      <c r="E203" s="182" t="str">
        <f>IF($C203&lt;&gt;TRUE,IF(ISNA(VLOOKUP($B203,'Patch Slot'!A$2:$E$39,4,FALSE)),"",VLOOKUP($B203,'Patch Slot'!A$2:$E$39,4,FALSE)),"excluded")</f>
        <v>20:00 – 24:00</v>
      </c>
      <c r="F203" s="198" t="s">
        <v>523</v>
      </c>
      <c r="G203" s="184" t="str">
        <f>IF(ISNA(VLOOKUP(Patchlist1[[#This Row],[Hostname]],CPU_socket!A:B,2,FALSE)),"",VLOOKUP(Patchlist1[[#This Row],[Hostname]],CPU_socket!A:B,2,FALSE))</f>
        <v/>
      </c>
      <c r="H203" s="184" t="str">
        <f>IF(ISNA(VLOOKUP(Patchlist1[[#This Row],[Hostname]],Vormetric!A:D,4,FALSE)),"",VLOOKUP(Patchlist1[[#This Row],[Hostname]],Vormetric!A:D,4,FALSE))</f>
        <v/>
      </c>
      <c r="I203" s="198" t="str">
        <f>IF(ISNA(VLOOKUP(Patchlist1[[#This Row],[Hostname]],'vm hardware'!A:C,3,FALSE)),"",VLOOKUP(Patchlist1[[#This Row],[Hostname]],'vm hardware'!A:C,3,FALSE))</f>
        <v/>
      </c>
      <c r="J203" s="276"/>
      <c r="K203" s="198" t="s">
        <v>172</v>
      </c>
      <c r="L203" s="198">
        <v>8.1</v>
      </c>
      <c r="M203" s="198" t="s">
        <v>173</v>
      </c>
      <c r="N203" s="198" t="s">
        <v>174</v>
      </c>
      <c r="O203" s="200" t="s">
        <v>175</v>
      </c>
      <c r="P203" s="277" t="s">
        <v>262</v>
      </c>
      <c r="Q203" s="157"/>
      <c r="R203" s="198" t="s">
        <v>360</v>
      </c>
      <c r="S203" s="242" t="str">
        <f>IF(ISNA(VLOOKUP(Patchlist1[[#This Row],[SERVER OWNER]],Contacts!I:J,2,FALSE)),"",VLOOKUP(Patchlist1[[#This Row],[SERVER OWNER]],Contacts!I:J,2,FALSE))</f>
        <v>parikshit.roy@allianz.de</v>
      </c>
      <c r="T203" s="243" t="s">
        <v>524</v>
      </c>
      <c r="U203" s="277" t="s">
        <v>180</v>
      </c>
      <c r="V203" s="202"/>
      <c r="W203" s="202"/>
      <c r="X203" s="244"/>
      <c r="Y203" s="244"/>
      <c r="Z203" s="157"/>
      <c r="AA203" s="278"/>
    </row>
    <row r="204" spans="1:27" ht="18.75" hidden="1" customHeight="1">
      <c r="A204" s="275" t="s">
        <v>530</v>
      </c>
      <c r="B204" s="196" t="s">
        <v>18</v>
      </c>
      <c r="C204" s="239" t="b">
        <v>0</v>
      </c>
      <c r="D204" s="182">
        <f>IF($C204&lt;&gt;TRUE,IF(ISNA(VLOOKUP($B204,'Patch Slot'!A$2:$E$39,3,FALSE)),"",VLOOKUP($B204,'Patch Slot'!A$2:$E$39,3,FALSE)),"excluded")</f>
        <v>45873.833333333299</v>
      </c>
      <c r="E204" s="182" t="str">
        <f>IF($C204&lt;&gt;TRUE,IF(ISNA(VLOOKUP($B204,'Patch Slot'!A$2:$E$39,4,FALSE)),"",VLOOKUP($B204,'Patch Slot'!A$2:$E$39,4,FALSE)),"excluded")</f>
        <v>20:00 – 24:00</v>
      </c>
      <c r="F204" s="198" t="s">
        <v>171</v>
      </c>
      <c r="G204" s="184" t="str">
        <f>IF(ISNA(VLOOKUP(Patchlist1[[#This Row],[Hostname]],CPU_socket!A:B,2,FALSE)),"",VLOOKUP(Patchlist1[[#This Row],[Hostname]],CPU_socket!A:B,2,FALSE))</f>
        <v/>
      </c>
      <c r="H204" s="184" t="str">
        <f>IF(ISNA(VLOOKUP(Patchlist1[[#This Row],[Hostname]],Vormetric!A:D,4,FALSE)),"",VLOOKUP(Patchlist1[[#This Row],[Hostname]],Vormetric!A:D,4,FALSE))</f>
        <v/>
      </c>
      <c r="I204" s="198" t="str">
        <f>IF(ISNA(VLOOKUP(Patchlist1[[#This Row],[Hostname]],'vm hardware'!A:C,3,FALSE)),"",VLOOKUP(Patchlist1[[#This Row],[Hostname]],'vm hardware'!A:C,3,FALSE))</f>
        <v/>
      </c>
      <c r="J204" s="276"/>
      <c r="K204" s="198" t="s">
        <v>172</v>
      </c>
      <c r="L204" s="198">
        <v>8.1</v>
      </c>
      <c r="M204" s="198" t="s">
        <v>173</v>
      </c>
      <c r="N204" s="198" t="s">
        <v>174</v>
      </c>
      <c r="O204" s="200" t="s">
        <v>175</v>
      </c>
      <c r="P204" s="277" t="s">
        <v>262</v>
      </c>
      <c r="Q204" s="157"/>
      <c r="R204" s="198" t="s">
        <v>360</v>
      </c>
      <c r="S204" s="242" t="str">
        <f>IF(ISNA(VLOOKUP(Patchlist1[[#This Row],[SERVER OWNER]],Contacts!I:J,2,FALSE)),"",VLOOKUP(Patchlist1[[#This Row],[SERVER OWNER]],Contacts!I:J,2,FALSE))</f>
        <v>parikshit.roy@allianz.de</v>
      </c>
      <c r="T204" s="243" t="s">
        <v>524</v>
      </c>
      <c r="U204" s="277" t="s">
        <v>180</v>
      </c>
      <c r="V204" s="202"/>
      <c r="W204" s="202"/>
      <c r="X204" s="244"/>
      <c r="Y204" s="244"/>
      <c r="Z204" s="157"/>
      <c r="AA204" s="278"/>
    </row>
    <row r="205" spans="1:27" ht="18.75" hidden="1" customHeight="1">
      <c r="A205" s="275" t="s">
        <v>531</v>
      </c>
      <c r="B205" s="196" t="s">
        <v>18</v>
      </c>
      <c r="C205" s="239" t="b">
        <v>0</v>
      </c>
      <c r="D205" s="182">
        <f>IF($C205&lt;&gt;TRUE,IF(ISNA(VLOOKUP($B205,'Patch Slot'!A$2:$E$39,3,FALSE)),"",VLOOKUP($B205,'Patch Slot'!A$2:$E$39,3,FALSE)),"excluded")</f>
        <v>45873.833333333299</v>
      </c>
      <c r="E205" s="182" t="str">
        <f>IF($C205&lt;&gt;TRUE,IF(ISNA(VLOOKUP($B205,'Patch Slot'!A$2:$E$39,4,FALSE)),"",VLOOKUP($B205,'Patch Slot'!A$2:$E$39,4,FALSE)),"excluded")</f>
        <v>20:00 – 24:00</v>
      </c>
      <c r="F205" s="198" t="s">
        <v>171</v>
      </c>
      <c r="G205" s="184" t="str">
        <f>IF(ISNA(VLOOKUP(Patchlist1[[#This Row],[Hostname]],CPU_socket!A:B,2,FALSE)),"",VLOOKUP(Patchlist1[[#This Row],[Hostname]],CPU_socket!A:B,2,FALSE))</f>
        <v/>
      </c>
      <c r="H205" s="184" t="str">
        <f>IF(ISNA(VLOOKUP(Patchlist1[[#This Row],[Hostname]],Vormetric!A:D,4,FALSE)),"",VLOOKUP(Patchlist1[[#This Row],[Hostname]],Vormetric!A:D,4,FALSE))</f>
        <v/>
      </c>
      <c r="I205" s="198" t="str">
        <f>IF(ISNA(VLOOKUP(Patchlist1[[#This Row],[Hostname]],'vm hardware'!A:C,3,FALSE)),"",VLOOKUP(Patchlist1[[#This Row],[Hostname]],'vm hardware'!A:C,3,FALSE))</f>
        <v/>
      </c>
      <c r="J205" s="276"/>
      <c r="K205" s="198" t="s">
        <v>172</v>
      </c>
      <c r="L205" s="198">
        <v>8.1</v>
      </c>
      <c r="M205" s="198" t="s">
        <v>173</v>
      </c>
      <c r="N205" s="198" t="s">
        <v>174</v>
      </c>
      <c r="O205" s="200" t="s">
        <v>175</v>
      </c>
      <c r="P205" s="277" t="s">
        <v>262</v>
      </c>
      <c r="Q205" s="157"/>
      <c r="R205" s="198" t="s">
        <v>360</v>
      </c>
      <c r="S205" s="242" t="str">
        <f>IF(ISNA(VLOOKUP(Patchlist1[[#This Row],[SERVER OWNER]],Contacts!I:J,2,FALSE)),"",VLOOKUP(Patchlist1[[#This Row],[SERVER OWNER]],Contacts!I:J,2,FALSE))</f>
        <v>parikshit.roy@allianz.de</v>
      </c>
      <c r="T205" s="243" t="s">
        <v>524</v>
      </c>
      <c r="U205" s="277" t="s">
        <v>180</v>
      </c>
      <c r="V205" s="202"/>
      <c r="W205" s="202"/>
      <c r="X205" s="244"/>
      <c r="Y205" s="244"/>
      <c r="Z205" s="157"/>
      <c r="AA205" s="278"/>
    </row>
    <row r="206" spans="1:27" ht="18.75" hidden="1" customHeight="1">
      <c r="A206" s="275" t="s">
        <v>532</v>
      </c>
      <c r="B206" s="196" t="s">
        <v>47</v>
      </c>
      <c r="C206" s="239" t="b">
        <v>0</v>
      </c>
      <c r="D206" s="182">
        <f>IF($C206&lt;&gt;TRUE,IF(ISNA(VLOOKUP($B206,'Patch Slot'!A$2:$E$39,3,FALSE)),"",VLOOKUP($B206,'Patch Slot'!A$2:$E$39,3,FALSE)),"excluded")</f>
        <v>45879.333333333299</v>
      </c>
      <c r="E206" s="182" t="str">
        <f>IF($C206&lt;&gt;TRUE,IF(ISNA(VLOOKUP($B206,'Patch Slot'!A$2:$E$39,4,FALSE)),"",VLOOKUP($B206,'Patch Slot'!A$2:$E$39,4,FALSE)),"excluded")</f>
        <v>08:00 – 14:00</v>
      </c>
      <c r="F206" s="198" t="s">
        <v>171</v>
      </c>
      <c r="G206" s="184" t="str">
        <f>IF(ISNA(VLOOKUP(Patchlist1[[#This Row],[Hostname]],CPU_socket!A:B,2,FALSE)),"",VLOOKUP(Patchlist1[[#This Row],[Hostname]],CPU_socket!A:B,2,FALSE))</f>
        <v/>
      </c>
      <c r="H206" s="184" t="str">
        <f>IF(ISNA(VLOOKUP(Patchlist1[[#This Row],[Hostname]],Vormetric!A:D,4,FALSE)),"",VLOOKUP(Patchlist1[[#This Row],[Hostname]],Vormetric!A:D,4,FALSE))</f>
        <v/>
      </c>
      <c r="I206" s="240" t="str">
        <f>IF(ISNA(VLOOKUP(Patchlist1[[#This Row],[Hostname]],'vm hardware'!A:C,3,FALSE)),"",VLOOKUP(Patchlist1[[#This Row],[Hostname]],'vm hardware'!A:C,3,FALSE))</f>
        <v/>
      </c>
      <c r="J206" s="198"/>
      <c r="K206" s="198" t="s">
        <v>172</v>
      </c>
      <c r="L206" s="198">
        <v>9.4</v>
      </c>
      <c r="M206" s="198" t="s">
        <v>189</v>
      </c>
      <c r="N206" s="198" t="s">
        <v>174</v>
      </c>
      <c r="O206" s="200" t="s">
        <v>175</v>
      </c>
      <c r="P206" s="277" t="s">
        <v>190</v>
      </c>
      <c r="Q206" s="241"/>
      <c r="R206" s="198" t="s">
        <v>192</v>
      </c>
      <c r="S206" s="242" t="str">
        <f>IF(ISNA(VLOOKUP(Patchlist1[[#This Row],[SERVER OWNER]],Contacts!I:J,2,FALSE)),"",VLOOKUP(Patchlist1[[#This Row],[SERVER OWNER]],Contacts!I:J,2,FALSE))</f>
        <v>kenneth.fink@allianz.co.uk</v>
      </c>
      <c r="T206" s="279" t="s">
        <v>193</v>
      </c>
      <c r="U206" s="277" t="s">
        <v>180</v>
      </c>
      <c r="V206" s="202"/>
      <c r="W206" s="202"/>
      <c r="X206" s="244"/>
      <c r="Y206" s="244"/>
      <c r="Z206" s="157"/>
      <c r="AA206" s="278"/>
    </row>
    <row r="207" spans="1:27" ht="18.75" hidden="1" customHeight="1">
      <c r="A207" s="275" t="s">
        <v>533</v>
      </c>
      <c r="B207" s="196" t="s">
        <v>43</v>
      </c>
      <c r="C207" s="239" t="b">
        <v>0</v>
      </c>
      <c r="D207" s="182">
        <f>IF($C207&lt;&gt;TRUE,IF(ISNA(VLOOKUP($B207,'Patch Slot'!A$2:$E$39,3,FALSE)),"",VLOOKUP($B207,'Patch Slot'!A$2:$E$39,3,FALSE)),"excluded")</f>
        <v>45878.333333333299</v>
      </c>
      <c r="E207" s="182" t="str">
        <f>IF($C207&lt;&gt;TRUE,IF(ISNA(VLOOKUP($B207,'Patch Slot'!A$2:$E$39,4,FALSE)),"",VLOOKUP($B207,'Patch Slot'!A$2:$E$39,4,FALSE)),"excluded")</f>
        <v>08:00 – 14:00</v>
      </c>
      <c r="F207" s="198" t="s">
        <v>171</v>
      </c>
      <c r="G207" s="184" t="str">
        <f>IF(ISNA(VLOOKUP(Patchlist1[[#This Row],[Hostname]],CPU_socket!A:B,2,FALSE)),"",VLOOKUP(Patchlist1[[#This Row],[Hostname]],CPU_socket!A:B,2,FALSE))</f>
        <v/>
      </c>
      <c r="H207" s="184" t="str">
        <f>IF(ISNA(VLOOKUP(Patchlist1[[#This Row],[Hostname]],Vormetric!A:D,4,FALSE)),"",VLOOKUP(Patchlist1[[#This Row],[Hostname]],Vormetric!A:D,4,FALSE))</f>
        <v/>
      </c>
      <c r="I207" s="240" t="str">
        <f>IF(ISNA(VLOOKUP(Patchlist1[[#This Row],[Hostname]],'vm hardware'!A:C,3,FALSE)),"",VLOOKUP(Patchlist1[[#This Row],[Hostname]],'vm hardware'!A:C,3,FALSE))</f>
        <v/>
      </c>
      <c r="J207" s="198"/>
      <c r="K207" s="198" t="s">
        <v>172</v>
      </c>
      <c r="L207" s="198">
        <v>9.4</v>
      </c>
      <c r="M207" s="198" t="s">
        <v>189</v>
      </c>
      <c r="N207" s="198" t="s">
        <v>174</v>
      </c>
      <c r="O207" s="200" t="s">
        <v>175</v>
      </c>
      <c r="P207" s="277" t="s">
        <v>190</v>
      </c>
      <c r="Q207" s="241"/>
      <c r="R207" s="198" t="s">
        <v>192</v>
      </c>
      <c r="S207" s="242" t="str">
        <f>IF(ISNA(VLOOKUP(Patchlist1[[#This Row],[SERVER OWNER]],Contacts!I:J,2,FALSE)),"",VLOOKUP(Patchlist1[[#This Row],[SERVER OWNER]],Contacts!I:J,2,FALSE))</f>
        <v>kenneth.fink@allianz.co.uk</v>
      </c>
      <c r="T207" s="279" t="s">
        <v>193</v>
      </c>
      <c r="U207" s="277" t="s">
        <v>180</v>
      </c>
      <c r="V207" s="202"/>
      <c r="W207" s="202"/>
      <c r="X207" s="244"/>
      <c r="Y207" s="244"/>
      <c r="Z207" s="157"/>
      <c r="AA207" s="278"/>
    </row>
    <row r="208" spans="1:27" ht="18.75" hidden="1" customHeight="1">
      <c r="A208" s="275" t="s">
        <v>534</v>
      </c>
      <c r="B208" s="196" t="s">
        <v>43</v>
      </c>
      <c r="C208" s="239" t="b">
        <v>0</v>
      </c>
      <c r="D208" s="182">
        <f>IF($C208&lt;&gt;TRUE,IF(ISNA(VLOOKUP($B208,'Patch Slot'!A$2:$E$39,3,FALSE)),"",VLOOKUP($B208,'Patch Slot'!A$2:$E$39,3,FALSE)),"excluded")</f>
        <v>45878.333333333299</v>
      </c>
      <c r="E208" s="182" t="str">
        <f>IF($C208&lt;&gt;TRUE,IF(ISNA(VLOOKUP($B208,'Patch Slot'!A$2:$E$39,4,FALSE)),"",VLOOKUP($B208,'Patch Slot'!A$2:$E$39,4,FALSE)),"excluded")</f>
        <v>08:00 – 14:00</v>
      </c>
      <c r="F208" s="198" t="s">
        <v>171</v>
      </c>
      <c r="G208" s="184" t="str">
        <f>IF(ISNA(VLOOKUP(Patchlist1[[#This Row],[Hostname]],CPU_socket!A:B,2,FALSE)),"",VLOOKUP(Patchlist1[[#This Row],[Hostname]],CPU_socket!A:B,2,FALSE))</f>
        <v/>
      </c>
      <c r="H208" s="281" t="s">
        <v>285</v>
      </c>
      <c r="I208" s="198" t="str">
        <f>IF(ISNA(VLOOKUP(Patchlist1[[#This Row],[Hostname]],'vm hardware'!A:C,3,FALSE)),"",VLOOKUP(Patchlist1[[#This Row],[Hostname]],'vm hardware'!A:C,3,FALSE))</f>
        <v/>
      </c>
      <c r="J208" s="198"/>
      <c r="K208" s="198" t="s">
        <v>172</v>
      </c>
      <c r="L208" s="198">
        <v>9.4</v>
      </c>
      <c r="M208" s="198" t="s">
        <v>173</v>
      </c>
      <c r="N208" s="198" t="s">
        <v>174</v>
      </c>
      <c r="O208" s="200" t="s">
        <v>175</v>
      </c>
      <c r="P208" s="277" t="s">
        <v>535</v>
      </c>
      <c r="Q208" s="241"/>
      <c r="R208" s="198" t="s">
        <v>536</v>
      </c>
      <c r="S208" s="242" t="str">
        <f>IF(ISNA(VLOOKUP(Patchlist1[[#This Row],[SERVER OWNER]],Contacts!I:J,2,FALSE)),"",VLOOKUP(Patchlist1[[#This Row],[SERVER OWNER]],Contacts!I:J,2,FALSE))</f>
        <v>juergen.libon@allianz.de</v>
      </c>
      <c r="T208" s="243" t="s">
        <v>537</v>
      </c>
      <c r="U208" s="277" t="s">
        <v>180</v>
      </c>
      <c r="V208" s="202"/>
      <c r="W208" s="202"/>
      <c r="X208" s="244"/>
      <c r="Y208" s="244"/>
      <c r="Z208" s="157"/>
      <c r="AA208" s="278"/>
    </row>
    <row r="209" spans="1:27" ht="18.75" hidden="1" customHeight="1">
      <c r="A209" s="275" t="s">
        <v>538</v>
      </c>
      <c r="B209" s="196" t="s">
        <v>24</v>
      </c>
      <c r="C209" s="239" t="b">
        <v>1</v>
      </c>
      <c r="D209" s="182" t="str">
        <f>IF($C209&lt;&gt;TRUE,IF(ISNA(VLOOKUP($B209,'Patch Slot'!A$2:$E$39,3,FALSE)),"",VLOOKUP($B209,'Patch Slot'!A$2:$E$39,3,FALSE)),"excluded")</f>
        <v>excluded</v>
      </c>
      <c r="E209" s="182" t="str">
        <f>IF($C209&lt;&gt;TRUE,IF(ISNA(VLOOKUP($B209,'Patch Slot'!A$2:$E$39,4,FALSE)),"",VLOOKUP($B209,'Patch Slot'!A$2:$E$39,4,FALSE)),"excluded")</f>
        <v>excluded</v>
      </c>
      <c r="F209" s="198" t="s">
        <v>171</v>
      </c>
      <c r="G209" s="184" t="str">
        <f>IF(ISNA(VLOOKUP(Patchlist1[[#This Row],[Hostname]],CPU_socket!A:B,2,FALSE)),"",VLOOKUP(Patchlist1[[#This Row],[Hostname]],CPU_socket!A:B,2,FALSE))</f>
        <v/>
      </c>
      <c r="H209" s="184" t="str">
        <f>IF(ISNA(VLOOKUP(Patchlist1[[#This Row],[Hostname]],Vormetric!A:D,4,FALSE)),"",VLOOKUP(Patchlist1[[#This Row],[Hostname]],Vormetric!A:D,4,FALSE))</f>
        <v/>
      </c>
      <c r="I209" s="198" t="str">
        <f>IF(ISNA(VLOOKUP(Patchlist1[[#This Row],[Hostname]],'vm hardware'!A:C,3,FALSE)),"",VLOOKUP(Patchlist1[[#This Row],[Hostname]],'vm hardware'!A:C,3,FALSE))</f>
        <v/>
      </c>
      <c r="J209" s="276"/>
      <c r="K209" s="198" t="s">
        <v>539</v>
      </c>
      <c r="L209" s="198">
        <v>8.1</v>
      </c>
      <c r="M209" s="198" t="s">
        <v>540</v>
      </c>
      <c r="N209" s="198" t="s">
        <v>174</v>
      </c>
      <c r="O209" s="200" t="s">
        <v>279</v>
      </c>
      <c r="P209" s="277" t="s">
        <v>541</v>
      </c>
      <c r="Q209" s="157"/>
      <c r="R209" s="198" t="s">
        <v>542</v>
      </c>
      <c r="S209" s="242" t="str">
        <f>IF(ISNA(VLOOKUP(Patchlist1[[#This Row],[SERVER OWNER]],Contacts!I:J,2,FALSE)),"",VLOOKUP(Patchlist1[[#This Row],[SERVER OWNER]],Contacts!I:J,2,FALSE))</f>
        <v>konstantinos.monios@allianz.gr</v>
      </c>
      <c r="T209" s="243" t="s">
        <v>543</v>
      </c>
      <c r="U209" s="277" t="s">
        <v>180</v>
      </c>
      <c r="V209" s="202"/>
      <c r="W209" s="202"/>
      <c r="X209" s="244"/>
      <c r="Y209" s="244" t="s">
        <v>279</v>
      </c>
      <c r="Z209" s="157"/>
      <c r="AA209" s="278"/>
    </row>
    <row r="210" spans="1:27" ht="18.75" customHeight="1">
      <c r="A210" s="275" t="s">
        <v>544</v>
      </c>
      <c r="B210" s="196" t="s">
        <v>54</v>
      </c>
      <c r="C210" s="239" t="b">
        <v>0</v>
      </c>
      <c r="D210" s="182">
        <f>IF($C210&lt;&gt;TRUE,IF(ISNA(VLOOKUP($B210,'Patch Slot'!A$2:$E$39,3,FALSE)),"",VLOOKUP($B210,'Patch Slot'!A$2:$E$39,3,FALSE)),"excluded")</f>
        <v>45881.333333333299</v>
      </c>
      <c r="E210" s="182" t="str">
        <f>IF($C210&lt;&gt;TRUE,IF(ISNA(VLOOKUP($B210,'Patch Slot'!A$2:$E$39,4,FALSE)),"",VLOOKUP($B210,'Patch Slot'!A$2:$E$39,4,FALSE)),"excluded")</f>
        <v>08:00 – 14:00</v>
      </c>
      <c r="F210" s="198" t="s">
        <v>182</v>
      </c>
      <c r="G210" s="184" t="str">
        <f>IF(ISNA(VLOOKUP(Patchlist1[[#This Row],[Hostname]],CPU_socket!A:B,2,FALSE)),"",VLOOKUP(Patchlist1[[#This Row],[Hostname]],CPU_socket!A:B,2,FALSE))</f>
        <v/>
      </c>
      <c r="H210" s="184" t="str">
        <f>IF(ISNA(VLOOKUP(Patchlist1[[#This Row],[Hostname]],Vormetric!A:D,4,FALSE)),"",VLOOKUP(Patchlist1[[#This Row],[Hostname]],Vormetric!A:D,4,FALSE))</f>
        <v/>
      </c>
      <c r="I210" s="198" t="str">
        <f>IF(ISNA(VLOOKUP(Patchlist1[[#This Row],[Hostname]],'vm hardware'!A:C,3,FALSE)),"",VLOOKUP(Patchlist1[[#This Row],[Hostname]],'vm hardware'!A:C,3,FALSE))</f>
        <v/>
      </c>
      <c r="J210" s="276"/>
      <c r="K210" s="198" t="s">
        <v>545</v>
      </c>
      <c r="L210" s="198">
        <v>8.1</v>
      </c>
      <c r="M210" s="198" t="s">
        <v>173</v>
      </c>
      <c r="N210" s="198" t="s">
        <v>174</v>
      </c>
      <c r="O210" s="200" t="s">
        <v>175</v>
      </c>
      <c r="P210" s="277" t="s">
        <v>546</v>
      </c>
      <c r="Q210" s="202"/>
      <c r="R210" s="198" t="s">
        <v>547</v>
      </c>
      <c r="S210" s="242" t="str">
        <f>IF(ISNA(VLOOKUP(Patchlist1[[#This Row],[SERVER OWNER]],Contacts!I:J,2,FALSE)),"",VLOOKUP(Patchlist1[[#This Row],[SERVER OWNER]],Contacts!I:J,2,FALSE))</f>
        <v>klaus.ostermann@allianz.de</v>
      </c>
      <c r="T210" s="243" t="s">
        <v>548</v>
      </c>
      <c r="U210" s="277" t="s">
        <v>180</v>
      </c>
      <c r="V210" s="202"/>
      <c r="W210" s="202"/>
      <c r="X210" s="244"/>
      <c r="Y210" s="244"/>
      <c r="Z210" s="157"/>
      <c r="AA210" s="278"/>
    </row>
    <row r="211" spans="1:27" ht="18.75" customHeight="1">
      <c r="A211" s="275" t="s">
        <v>549</v>
      </c>
      <c r="B211" s="196" t="s">
        <v>54</v>
      </c>
      <c r="C211" s="239" t="b">
        <v>0</v>
      </c>
      <c r="D211" s="182">
        <f>IF($C211&lt;&gt;TRUE,IF(ISNA(VLOOKUP($B211,'Patch Slot'!A$2:$E$39,3,FALSE)),"",VLOOKUP($B211,'Patch Slot'!A$2:$E$39,3,FALSE)),"excluded")</f>
        <v>45881.333333333299</v>
      </c>
      <c r="E211" s="182" t="str">
        <f>IF($C211&lt;&gt;TRUE,IF(ISNA(VLOOKUP($B211,'Patch Slot'!A$2:$E$39,4,FALSE)),"",VLOOKUP($B211,'Patch Slot'!A$2:$E$39,4,FALSE)),"excluded")</f>
        <v>08:00 – 14:00</v>
      </c>
      <c r="F211" s="198" t="s">
        <v>182</v>
      </c>
      <c r="G211" s="184" t="str">
        <f>IF(ISNA(VLOOKUP(Patchlist1[[#This Row],[Hostname]],CPU_socket!A:B,2,FALSE)),"",VLOOKUP(Patchlist1[[#This Row],[Hostname]],CPU_socket!A:B,2,FALSE))</f>
        <v/>
      </c>
      <c r="H211" s="281" t="s">
        <v>285</v>
      </c>
      <c r="I211" s="198" t="str">
        <f>IF(ISNA(VLOOKUP(Patchlist1[[#This Row],[Hostname]],'vm hardware'!A:C,3,FALSE)),"",VLOOKUP(Patchlist1[[#This Row],[Hostname]],'vm hardware'!A:C,3,FALSE))</f>
        <v/>
      </c>
      <c r="J211" s="276"/>
      <c r="K211" s="198" t="s">
        <v>545</v>
      </c>
      <c r="L211" s="198">
        <v>8.1</v>
      </c>
      <c r="M211" s="198" t="s">
        <v>173</v>
      </c>
      <c r="N211" s="198" t="s">
        <v>174</v>
      </c>
      <c r="O211" s="200" t="s">
        <v>175</v>
      </c>
      <c r="P211" s="277" t="s">
        <v>546</v>
      </c>
      <c r="Q211" s="157"/>
      <c r="R211" s="198" t="s">
        <v>547</v>
      </c>
      <c r="S211" s="242" t="str">
        <f>IF(ISNA(VLOOKUP(Patchlist1[[#This Row],[SERVER OWNER]],Contacts!I:J,2,FALSE)),"",VLOOKUP(Patchlist1[[#This Row],[SERVER OWNER]],Contacts!I:J,2,FALSE))</f>
        <v>klaus.ostermann@allianz.de</v>
      </c>
      <c r="T211" s="243" t="s">
        <v>548</v>
      </c>
      <c r="U211" s="277" t="s">
        <v>180</v>
      </c>
      <c r="V211" s="202"/>
      <c r="W211" s="202"/>
      <c r="X211" s="244"/>
      <c r="Y211" s="244"/>
      <c r="Z211" s="157"/>
      <c r="AA211" s="278"/>
    </row>
    <row r="212" spans="1:27" ht="18.75" customHeight="1">
      <c r="A212" s="275" t="s">
        <v>550</v>
      </c>
      <c r="B212" s="196" t="s">
        <v>54</v>
      </c>
      <c r="C212" s="239" t="b">
        <v>0</v>
      </c>
      <c r="D212" s="182">
        <f>IF($C212&lt;&gt;TRUE,IF(ISNA(VLOOKUP($B212,'Patch Slot'!A$2:$E$39,3,FALSE)),"",VLOOKUP($B212,'Patch Slot'!A$2:$E$39,3,FALSE)),"excluded")</f>
        <v>45881.333333333299</v>
      </c>
      <c r="E212" s="182" t="str">
        <f>IF($C212&lt;&gt;TRUE,IF(ISNA(VLOOKUP($B212,'Patch Slot'!A$2:$E$39,4,FALSE)),"",VLOOKUP($B212,'Patch Slot'!A$2:$E$39,4,FALSE)),"excluded")</f>
        <v>08:00 – 14:00</v>
      </c>
      <c r="F212" s="198" t="s">
        <v>298</v>
      </c>
      <c r="G212" s="184" t="str">
        <f>IF(ISNA(VLOOKUP(Patchlist1[[#This Row],[Hostname]],CPU_socket!A:B,2,FALSE)),"",VLOOKUP(Patchlist1[[#This Row],[Hostname]],CPU_socket!A:B,2,FALSE))</f>
        <v/>
      </c>
      <c r="H212" s="184" t="str">
        <f>IF(ISNA(VLOOKUP(Patchlist1[[#This Row],[Hostname]],Vormetric!A:D,4,FALSE)),"",VLOOKUP(Patchlist1[[#This Row],[Hostname]],Vormetric!A:D,4,FALSE))</f>
        <v/>
      </c>
      <c r="I212" s="198" t="str">
        <f>IF(ISNA(VLOOKUP(Patchlist1[[#This Row],[Hostname]],'vm hardware'!A:C,3,FALSE)),"",VLOOKUP(Patchlist1[[#This Row],[Hostname]],'vm hardware'!A:C,3,FALSE))</f>
        <v/>
      </c>
      <c r="J212" s="276"/>
      <c r="K212" s="198" t="s">
        <v>545</v>
      </c>
      <c r="L212" s="198">
        <v>8.1</v>
      </c>
      <c r="M212" s="198" t="s">
        <v>173</v>
      </c>
      <c r="N212" s="198" t="s">
        <v>174</v>
      </c>
      <c r="O212" s="200" t="s">
        <v>175</v>
      </c>
      <c r="P212" s="277" t="s">
        <v>546</v>
      </c>
      <c r="Q212" s="157"/>
      <c r="R212" s="198" t="s">
        <v>547</v>
      </c>
      <c r="S212" s="242" t="str">
        <f>IF(ISNA(VLOOKUP(Patchlist1[[#This Row],[SERVER OWNER]],Contacts!I:J,2,FALSE)),"",VLOOKUP(Patchlist1[[#This Row],[SERVER OWNER]],Contacts!I:J,2,FALSE))</f>
        <v>klaus.ostermann@allianz.de</v>
      </c>
      <c r="T212" s="243" t="s">
        <v>548</v>
      </c>
      <c r="U212" s="277" t="s">
        <v>180</v>
      </c>
      <c r="V212" s="202"/>
      <c r="W212" s="202"/>
      <c r="X212" s="244"/>
      <c r="Y212" s="244"/>
      <c r="Z212" s="157"/>
      <c r="AA212" s="278"/>
    </row>
    <row r="213" spans="1:27" ht="18.75" hidden="1" customHeight="1">
      <c r="A213" s="275" t="s">
        <v>551</v>
      </c>
      <c r="B213" s="196" t="s">
        <v>39</v>
      </c>
      <c r="C213" s="239" t="b">
        <v>0</v>
      </c>
      <c r="D213" s="182">
        <f>IF($C213&lt;&gt;TRUE,IF(ISNA(VLOOKUP($B213,'Patch Slot'!A$2:$E$39,3,FALSE)),"",VLOOKUP($B213,'Patch Slot'!A$2:$E$39,3,FALSE)),"excluded")</f>
        <v>45877.833333333299</v>
      </c>
      <c r="E213" s="182" t="str">
        <f>IF($C213&lt;&gt;TRUE,IF(ISNA(VLOOKUP($B213,'Patch Slot'!A$2:$E$39,4,FALSE)),"",VLOOKUP($B213,'Patch Slot'!A$2:$E$39,4,FALSE)),"excluded")</f>
        <v>20:00 – 24:00</v>
      </c>
      <c r="F213" s="198" t="s">
        <v>523</v>
      </c>
      <c r="G213" s="184" t="str">
        <f>IF(ISNA(VLOOKUP(Patchlist1[[#This Row],[Hostname]],CPU_socket!A:B,2,FALSE)),"",VLOOKUP(Patchlist1[[#This Row],[Hostname]],CPU_socket!A:B,2,FALSE))</f>
        <v/>
      </c>
      <c r="H213" s="184" t="str">
        <f>IF(ISNA(VLOOKUP(Patchlist1[[#This Row],[Hostname]],Vormetric!A:D,4,FALSE)),"",VLOOKUP(Patchlist1[[#This Row],[Hostname]],Vormetric!A:D,4,FALSE))</f>
        <v/>
      </c>
      <c r="I213" s="240" t="str">
        <f>IF(ISNA(VLOOKUP(Patchlist1[[#This Row],[Hostname]],'vm hardware'!A:C,3,FALSE)),"",VLOOKUP(Patchlist1[[#This Row],[Hostname]],'vm hardware'!A:C,3,FALSE))</f>
        <v/>
      </c>
      <c r="J213" s="198"/>
      <c r="K213" s="198" t="s">
        <v>172</v>
      </c>
      <c r="L213" s="198">
        <v>9.4</v>
      </c>
      <c r="M213" s="198" t="s">
        <v>173</v>
      </c>
      <c r="N213" s="198" t="s">
        <v>174</v>
      </c>
      <c r="O213" s="200" t="s">
        <v>175</v>
      </c>
      <c r="P213" s="277" t="s">
        <v>552</v>
      </c>
      <c r="Q213" s="241"/>
      <c r="R213" s="198" t="s">
        <v>553</v>
      </c>
      <c r="S213" s="242" t="str">
        <f>IF(ISNA(VLOOKUP(Patchlist1[[#This Row],[SERVER OWNER]],Contacts!I:J,2,FALSE)),"",VLOOKUP(Patchlist1[[#This Row],[SERVER OWNER]],Contacts!I:J,2,FALSE))</f>
        <v>markus.ampferl@allianz.de</v>
      </c>
      <c r="T213" s="243" t="s">
        <v>554</v>
      </c>
      <c r="U213" s="277" t="s">
        <v>180</v>
      </c>
      <c r="V213" s="202"/>
      <c r="W213" s="202"/>
      <c r="X213" s="244"/>
      <c r="Y213" s="244"/>
      <c r="Z213" s="157"/>
      <c r="AA213" s="278"/>
    </row>
    <row r="214" spans="1:27" ht="18.75" hidden="1" customHeight="1">
      <c r="A214" s="275" t="s">
        <v>555</v>
      </c>
      <c r="B214" s="196" t="s">
        <v>39</v>
      </c>
      <c r="C214" s="239" t="b">
        <v>0</v>
      </c>
      <c r="D214" s="182">
        <f>IF($C214&lt;&gt;TRUE,IF(ISNA(VLOOKUP($B214,'Patch Slot'!A$2:$E$39,3,FALSE)),"",VLOOKUP($B214,'Patch Slot'!A$2:$E$39,3,FALSE)),"excluded")</f>
        <v>45877.833333333299</v>
      </c>
      <c r="E214" s="182" t="str">
        <f>IF($C214&lt;&gt;TRUE,IF(ISNA(VLOOKUP($B214,'Patch Slot'!A$2:$E$39,4,FALSE)),"",VLOOKUP($B214,'Patch Slot'!A$2:$E$39,4,FALSE)),"excluded")</f>
        <v>20:00 – 24:00</v>
      </c>
      <c r="F214" s="198" t="s">
        <v>171</v>
      </c>
      <c r="G214" s="184" t="str">
        <f>IF(ISNA(VLOOKUP(Patchlist1[[#This Row],[Hostname]],CPU_socket!A:B,2,FALSE)),"",VLOOKUP(Patchlist1[[#This Row],[Hostname]],CPU_socket!A:B,2,FALSE))</f>
        <v/>
      </c>
      <c r="H214" s="184" t="str">
        <f>IF(ISNA(VLOOKUP(Patchlist1[[#This Row],[Hostname]],Vormetric!A:D,4,FALSE)),"",VLOOKUP(Patchlist1[[#This Row],[Hostname]],Vormetric!A:D,4,FALSE))</f>
        <v/>
      </c>
      <c r="I214" s="198" t="str">
        <f>IF(ISNA(VLOOKUP(Patchlist1[[#This Row],[Hostname]],'vm hardware'!A:C,3,FALSE)),"",VLOOKUP(Patchlist1[[#This Row],[Hostname]],'vm hardware'!A:C,3,FALSE))</f>
        <v/>
      </c>
      <c r="J214" s="276"/>
      <c r="K214" s="198" t="s">
        <v>172</v>
      </c>
      <c r="L214" s="198">
        <v>8.1</v>
      </c>
      <c r="M214" s="198" t="s">
        <v>458</v>
      </c>
      <c r="N214" s="198" t="s">
        <v>174</v>
      </c>
      <c r="O214" s="200" t="s">
        <v>175</v>
      </c>
      <c r="P214" s="277" t="s">
        <v>556</v>
      </c>
      <c r="Q214" s="157"/>
      <c r="R214" s="198" t="s">
        <v>557</v>
      </c>
      <c r="S214" s="242" t="str">
        <f>IF(ISNA(VLOOKUP(Patchlist1[[#This Row],[SERVER OWNER]],Contacts!I:J,2,FALSE)),"",VLOOKUP(Patchlist1[[#This Row],[SERVER OWNER]],Contacts!I:J,2,FALSE))</f>
        <v>stefan.szukal@allianz.com</v>
      </c>
      <c r="T214" s="243" t="s">
        <v>558</v>
      </c>
      <c r="U214" s="277" t="s">
        <v>180</v>
      </c>
      <c r="V214" s="202"/>
      <c r="W214" s="202"/>
      <c r="X214" s="244"/>
      <c r="Y214" s="244"/>
      <c r="Z214" s="157"/>
      <c r="AA214" s="278"/>
    </row>
    <row r="215" spans="1:27" ht="18.75" hidden="1" customHeight="1">
      <c r="A215" s="275" t="s">
        <v>559</v>
      </c>
      <c r="B215" s="196" t="s">
        <v>29</v>
      </c>
      <c r="C215" s="239" t="b">
        <v>0</v>
      </c>
      <c r="D215" s="182">
        <f>IF($C215&lt;&gt;TRUE,IF(ISNA(VLOOKUP($B215,'Patch Slot'!A$2:$E$39,3,FALSE)),"",VLOOKUP($B215,'Patch Slot'!A$2:$E$39,3,FALSE)),"excluded")</f>
        <v>45875.833333333299</v>
      </c>
      <c r="E215" s="182" t="str">
        <f>IF($C215&lt;&gt;TRUE,IF(ISNA(VLOOKUP($B215,'Patch Slot'!A$2:$E$39,4,FALSE)),"",VLOOKUP($B215,'Patch Slot'!A$2:$E$39,4,FALSE)),"excluded")</f>
        <v>20:00 – 24:00</v>
      </c>
      <c r="F215" s="198" t="s">
        <v>182</v>
      </c>
      <c r="G215" s="184" t="str">
        <f>IF(ISNA(VLOOKUP(Patchlist1[[#This Row],[Hostname]],CPU_socket!A:B,2,FALSE)),"",VLOOKUP(Patchlist1[[#This Row],[Hostname]],CPU_socket!A:B,2,FALSE))</f>
        <v/>
      </c>
      <c r="H215" s="184" t="str">
        <f>IF(ISNA(VLOOKUP(Patchlist1[[#This Row],[Hostname]],Vormetric!A:D,4,FALSE)),"",VLOOKUP(Patchlist1[[#This Row],[Hostname]],Vormetric!A:D,4,FALSE))</f>
        <v/>
      </c>
      <c r="I215" s="198" t="str">
        <f>IF(ISNA(VLOOKUP(Patchlist1[[#This Row],[Hostname]],'vm hardware'!A:C,3,FALSE)),"",VLOOKUP(Patchlist1[[#This Row],[Hostname]],'vm hardware'!A:C,3,FALSE))</f>
        <v/>
      </c>
      <c r="J215" s="198"/>
      <c r="K215" s="198" t="s">
        <v>172</v>
      </c>
      <c r="L215" s="198">
        <v>8.1</v>
      </c>
      <c r="M215" s="198" t="s">
        <v>173</v>
      </c>
      <c r="N215" s="198" t="s">
        <v>174</v>
      </c>
      <c r="O215" s="200" t="s">
        <v>175</v>
      </c>
      <c r="P215" s="277" t="s">
        <v>560</v>
      </c>
      <c r="Q215" s="283"/>
      <c r="R215" s="198" t="s">
        <v>178</v>
      </c>
      <c r="S215" s="242" t="str">
        <f>IF(ISNA(VLOOKUP(Patchlist1[[#This Row],[SERVER OWNER]],Contacts!I:J,2,FALSE)),"",VLOOKUP(Patchlist1[[#This Row],[SERVER OWNER]],Contacts!I:J,2,FALSE))</f>
        <v>volker.janetzky@allianz.de</v>
      </c>
      <c r="T215" s="243" t="s">
        <v>561</v>
      </c>
      <c r="U215" s="277" t="s">
        <v>180</v>
      </c>
      <c r="V215" s="202"/>
      <c r="W215" s="202"/>
      <c r="X215" s="244"/>
      <c r="Y215" s="244"/>
      <c r="Z215" s="157"/>
      <c r="AA215" s="278"/>
    </row>
    <row r="216" spans="1:27" ht="18.75" hidden="1" customHeight="1">
      <c r="A216" s="275" t="s">
        <v>562</v>
      </c>
      <c r="B216" s="196" t="s">
        <v>29</v>
      </c>
      <c r="C216" s="239" t="b">
        <v>0</v>
      </c>
      <c r="D216" s="182">
        <f>IF($C216&lt;&gt;TRUE,IF(ISNA(VLOOKUP($B216,'Patch Slot'!A$2:$E$39,3,FALSE)),"",VLOOKUP($B216,'Patch Slot'!A$2:$E$39,3,FALSE)),"excluded")</f>
        <v>45875.833333333299</v>
      </c>
      <c r="E216" s="182" t="str">
        <f>IF($C216&lt;&gt;TRUE,IF(ISNA(VLOOKUP($B216,'Patch Slot'!A$2:$E$39,4,FALSE)),"",VLOOKUP($B216,'Patch Slot'!A$2:$E$39,4,FALSE)),"excluded")</f>
        <v>20:00 – 24:00</v>
      </c>
      <c r="F216" s="198" t="s">
        <v>182</v>
      </c>
      <c r="G216" s="184" t="str">
        <f>IF(ISNA(VLOOKUP(Patchlist1[[#This Row],[Hostname]],CPU_socket!A:B,2,FALSE)),"",VLOOKUP(Patchlist1[[#This Row],[Hostname]],CPU_socket!A:B,2,FALSE))</f>
        <v/>
      </c>
      <c r="H216" s="184" t="str">
        <f>IF(ISNA(VLOOKUP(Patchlist1[[#This Row],[Hostname]],Vormetric!A:D,4,FALSE)),"",VLOOKUP(Patchlist1[[#This Row],[Hostname]],Vormetric!A:D,4,FALSE))</f>
        <v/>
      </c>
      <c r="I216" s="198" t="str">
        <f>IF(ISNA(VLOOKUP(Patchlist1[[#This Row],[Hostname]],'vm hardware'!A:C,3,FALSE)),"",VLOOKUP(Patchlist1[[#This Row],[Hostname]],'vm hardware'!A:C,3,FALSE))</f>
        <v/>
      </c>
      <c r="J216" s="198"/>
      <c r="K216" s="198" t="s">
        <v>172</v>
      </c>
      <c r="L216" s="198">
        <v>8.1</v>
      </c>
      <c r="M216" s="198" t="s">
        <v>173</v>
      </c>
      <c r="N216" s="198" t="s">
        <v>174</v>
      </c>
      <c r="O216" s="200" t="s">
        <v>175</v>
      </c>
      <c r="P216" s="277" t="s">
        <v>560</v>
      </c>
      <c r="Q216" s="283"/>
      <c r="R216" s="198" t="s">
        <v>178</v>
      </c>
      <c r="S216" s="242" t="str">
        <f>IF(ISNA(VLOOKUP(Patchlist1[[#This Row],[SERVER OWNER]],Contacts!I:J,2,FALSE)),"",VLOOKUP(Patchlist1[[#This Row],[SERVER OWNER]],Contacts!I:J,2,FALSE))</f>
        <v>volker.janetzky@allianz.de</v>
      </c>
      <c r="T216" s="243" t="s">
        <v>561</v>
      </c>
      <c r="U216" s="277" t="s">
        <v>180</v>
      </c>
      <c r="V216" s="202"/>
      <c r="W216" s="202"/>
      <c r="X216" s="244"/>
      <c r="Y216" s="244"/>
      <c r="Z216" s="157"/>
      <c r="AA216" s="278"/>
    </row>
    <row r="217" spans="1:27" ht="18.75" hidden="1" customHeight="1">
      <c r="A217" s="275" t="s">
        <v>563</v>
      </c>
      <c r="B217" s="196" t="s">
        <v>29</v>
      </c>
      <c r="C217" s="239" t="b">
        <v>0</v>
      </c>
      <c r="D217" s="182">
        <f>IF($C217&lt;&gt;TRUE,IF(ISNA(VLOOKUP($B217,'Patch Slot'!A$2:$E$39,3,FALSE)),"",VLOOKUP($B217,'Patch Slot'!A$2:$E$39,3,FALSE)),"excluded")</f>
        <v>45875.833333333299</v>
      </c>
      <c r="E217" s="182" t="str">
        <f>IF($C217&lt;&gt;TRUE,IF(ISNA(VLOOKUP($B217,'Patch Slot'!A$2:$E$39,4,FALSE)),"",VLOOKUP($B217,'Patch Slot'!A$2:$E$39,4,FALSE)),"excluded")</f>
        <v>20:00 – 24:00</v>
      </c>
      <c r="F217" s="198" t="s">
        <v>182</v>
      </c>
      <c r="G217" s="184"/>
      <c r="H217" s="184" t="str">
        <f>IF(ISNA(VLOOKUP(Patchlist1[[#This Row],[Hostname]],Vormetric!A:D,4,FALSE)),"",VLOOKUP(Patchlist1[[#This Row],[Hostname]],Vormetric!A:D,4,FALSE))</f>
        <v/>
      </c>
      <c r="I217" s="198" t="str">
        <f>IF(ISNA(VLOOKUP(Patchlist1[[#This Row],[Hostname]],'vm hardware'!A:C,3,FALSE)),"",VLOOKUP(Patchlist1[[#This Row],[Hostname]],'vm hardware'!A:C,3,FALSE))</f>
        <v/>
      </c>
      <c r="J217" s="276"/>
      <c r="K217" s="198" t="s">
        <v>172</v>
      </c>
      <c r="L217" s="198">
        <v>8.1</v>
      </c>
      <c r="M217" s="198" t="s">
        <v>173</v>
      </c>
      <c r="N217" s="198" t="s">
        <v>174</v>
      </c>
      <c r="O217" s="200" t="s">
        <v>175</v>
      </c>
      <c r="P217" s="277" t="s">
        <v>560</v>
      </c>
      <c r="Q217" s="202"/>
      <c r="R217" s="198" t="s">
        <v>178</v>
      </c>
      <c r="S217" s="242" t="str">
        <f>IF(ISNA(VLOOKUP(Patchlist1[[#This Row],[SERVER OWNER]],Contacts!I:J,2,FALSE)),"",VLOOKUP(Patchlist1[[#This Row],[SERVER OWNER]],Contacts!I:J,2,FALSE))</f>
        <v>volker.janetzky@allianz.de</v>
      </c>
      <c r="T217" s="243" t="s">
        <v>561</v>
      </c>
      <c r="U217" s="277" t="s">
        <v>180</v>
      </c>
      <c r="V217" s="202"/>
      <c r="W217" s="202"/>
      <c r="X217" s="244"/>
      <c r="Y217" s="244"/>
      <c r="Z217" s="157"/>
      <c r="AA217" s="278"/>
    </row>
    <row r="218" spans="1:27" ht="18.75" hidden="1" customHeight="1">
      <c r="A218" s="275" t="s">
        <v>564</v>
      </c>
      <c r="B218" s="196" t="s">
        <v>29</v>
      </c>
      <c r="C218" s="239" t="b">
        <v>0</v>
      </c>
      <c r="D218" s="182">
        <f>IF($C218&lt;&gt;TRUE,IF(ISNA(VLOOKUP($B218,'Patch Slot'!A$2:$E$39,3,FALSE)),"",VLOOKUP($B218,'Patch Slot'!A$2:$E$39,3,FALSE)),"excluded")</f>
        <v>45875.833333333299</v>
      </c>
      <c r="E218" s="182" t="str">
        <f>IF($C218&lt;&gt;TRUE,IF(ISNA(VLOOKUP($B218,'Patch Slot'!A$2:$E$39,4,FALSE)),"",VLOOKUP($B218,'Patch Slot'!A$2:$E$39,4,FALSE)),"excluded")</f>
        <v>20:00 – 24:00</v>
      </c>
      <c r="F218" s="198" t="s">
        <v>182</v>
      </c>
      <c r="G218" s="184"/>
      <c r="H218" s="184" t="str">
        <f>IF(ISNA(VLOOKUP(Patchlist1[[#This Row],[Hostname]],Vormetric!A:D,4,FALSE)),"",VLOOKUP(Patchlist1[[#This Row],[Hostname]],Vormetric!A:D,4,FALSE))</f>
        <v/>
      </c>
      <c r="I218" s="198" t="str">
        <f>IF(ISNA(VLOOKUP(Patchlist1[[#This Row],[Hostname]],'vm hardware'!A:C,3,FALSE)),"",VLOOKUP(Patchlist1[[#This Row],[Hostname]],'vm hardware'!A:C,3,FALSE))</f>
        <v/>
      </c>
      <c r="J218" s="276"/>
      <c r="K218" s="198" t="s">
        <v>172</v>
      </c>
      <c r="L218" s="198">
        <v>8.1</v>
      </c>
      <c r="M218" s="198" t="s">
        <v>173</v>
      </c>
      <c r="N218" s="198" t="s">
        <v>174</v>
      </c>
      <c r="O218" s="200" t="s">
        <v>175</v>
      </c>
      <c r="P218" s="277" t="s">
        <v>560</v>
      </c>
      <c r="Q218" s="202"/>
      <c r="R218" s="198" t="s">
        <v>178</v>
      </c>
      <c r="S218" s="242" t="str">
        <f>IF(ISNA(VLOOKUP(Patchlist1[[#This Row],[SERVER OWNER]],Contacts!I:J,2,FALSE)),"",VLOOKUP(Patchlist1[[#This Row],[SERVER OWNER]],Contacts!I:J,2,FALSE))</f>
        <v>volker.janetzky@allianz.de</v>
      </c>
      <c r="T218" s="243" t="s">
        <v>561</v>
      </c>
      <c r="U218" s="277" t="s">
        <v>180</v>
      </c>
      <c r="V218" s="202"/>
      <c r="W218" s="202"/>
      <c r="X218" s="244"/>
      <c r="Y218" s="244"/>
      <c r="Z218" s="157"/>
      <c r="AA218" s="278"/>
    </row>
    <row r="219" spans="1:27" ht="18.75" hidden="1" customHeight="1">
      <c r="A219" s="275" t="s">
        <v>565</v>
      </c>
      <c r="B219" s="196" t="s">
        <v>29</v>
      </c>
      <c r="C219" s="239" t="b">
        <v>0</v>
      </c>
      <c r="D219" s="182">
        <f>IF($C219&lt;&gt;TRUE,IF(ISNA(VLOOKUP($B219,'Patch Slot'!A$2:$E$39,3,FALSE)),"",VLOOKUP($B219,'Patch Slot'!A$2:$E$39,3,FALSE)),"excluded")</f>
        <v>45875.833333333299</v>
      </c>
      <c r="E219" s="182" t="str">
        <f>IF($C219&lt;&gt;TRUE,IF(ISNA(VLOOKUP($B219,'Patch Slot'!A$2:$E$39,4,FALSE)),"",VLOOKUP($B219,'Patch Slot'!A$2:$E$39,4,FALSE)),"excluded")</f>
        <v>20:00 – 24:00</v>
      </c>
      <c r="F219" s="198" t="s">
        <v>182</v>
      </c>
      <c r="G219" s="184" t="str">
        <f>IF(ISNA(VLOOKUP(Patchlist1[[#This Row],[Hostname]],CPU_socket!A:B,2,FALSE)),"",VLOOKUP(Patchlist1[[#This Row],[Hostname]],CPU_socket!A:B,2,FALSE))</f>
        <v/>
      </c>
      <c r="H219" s="184" t="str">
        <f>IF(ISNA(VLOOKUP(Patchlist1[[#This Row],[Hostname]],Vormetric!A:D,4,FALSE)),"",VLOOKUP(Patchlist1[[#This Row],[Hostname]],Vormetric!A:D,4,FALSE))</f>
        <v/>
      </c>
      <c r="I219" s="198" t="str">
        <f>IF(ISNA(VLOOKUP(Patchlist1[[#This Row],[Hostname]],'vm hardware'!A:C,3,FALSE)),"",VLOOKUP(Patchlist1[[#This Row],[Hostname]],'vm hardware'!A:C,3,FALSE))</f>
        <v/>
      </c>
      <c r="J219" s="276"/>
      <c r="K219" s="198" t="s">
        <v>172</v>
      </c>
      <c r="L219" s="198">
        <v>8.1</v>
      </c>
      <c r="M219" s="198" t="s">
        <v>173</v>
      </c>
      <c r="N219" s="198" t="s">
        <v>174</v>
      </c>
      <c r="O219" s="200" t="s">
        <v>175</v>
      </c>
      <c r="P219" s="277" t="s">
        <v>560</v>
      </c>
      <c r="Q219" s="202"/>
      <c r="R219" s="198" t="s">
        <v>178</v>
      </c>
      <c r="S219" s="242" t="str">
        <f>IF(ISNA(VLOOKUP(Patchlist1[[#This Row],[SERVER OWNER]],Contacts!I:J,2,FALSE)),"",VLOOKUP(Patchlist1[[#This Row],[SERVER OWNER]],Contacts!I:J,2,FALSE))</f>
        <v>volker.janetzky@allianz.de</v>
      </c>
      <c r="T219" s="243" t="s">
        <v>561</v>
      </c>
      <c r="U219" s="277" t="s">
        <v>180</v>
      </c>
      <c r="V219" s="202"/>
      <c r="W219" s="202"/>
      <c r="X219" s="244"/>
      <c r="Y219" s="244"/>
      <c r="Z219" s="157"/>
      <c r="AA219" s="278"/>
    </row>
    <row r="220" spans="1:27" ht="18.75" hidden="1" customHeight="1">
      <c r="A220" s="275" t="s">
        <v>566</v>
      </c>
      <c r="B220" s="196" t="s">
        <v>29</v>
      </c>
      <c r="C220" s="239" t="b">
        <v>0</v>
      </c>
      <c r="D220" s="182">
        <f>IF($C220&lt;&gt;TRUE,IF(ISNA(VLOOKUP($B220,'Patch Slot'!A$2:$E$39,3,FALSE)),"",VLOOKUP($B220,'Patch Slot'!A$2:$E$39,3,FALSE)),"excluded")</f>
        <v>45875.833333333299</v>
      </c>
      <c r="E220" s="182" t="str">
        <f>IF($C220&lt;&gt;TRUE,IF(ISNA(VLOOKUP($B220,'Patch Slot'!A$2:$E$39,4,FALSE)),"",VLOOKUP($B220,'Patch Slot'!A$2:$E$39,4,FALSE)),"excluded")</f>
        <v>20:00 – 24:00</v>
      </c>
      <c r="F220" s="198" t="s">
        <v>182</v>
      </c>
      <c r="G220" s="184" t="str">
        <f>IF(ISNA(VLOOKUP(Patchlist1[[#This Row],[Hostname]],CPU_socket!A:B,2,FALSE)),"",VLOOKUP(Patchlist1[[#This Row],[Hostname]],CPU_socket!A:B,2,FALSE))</f>
        <v/>
      </c>
      <c r="H220" s="184" t="str">
        <f>IF(ISNA(VLOOKUP(Patchlist1[[#This Row],[Hostname]],Vormetric!A:D,4,FALSE)),"",VLOOKUP(Patchlist1[[#This Row],[Hostname]],Vormetric!A:D,4,FALSE))</f>
        <v/>
      </c>
      <c r="I220" s="198" t="str">
        <f>IF(ISNA(VLOOKUP(Patchlist1[[#This Row],[Hostname]],'vm hardware'!A:C,3,FALSE)),"",VLOOKUP(Patchlist1[[#This Row],[Hostname]],'vm hardware'!A:C,3,FALSE))</f>
        <v/>
      </c>
      <c r="J220" s="276"/>
      <c r="K220" s="198" t="s">
        <v>172</v>
      </c>
      <c r="L220" s="198">
        <v>8.1</v>
      </c>
      <c r="M220" s="198" t="s">
        <v>173</v>
      </c>
      <c r="N220" s="198" t="s">
        <v>174</v>
      </c>
      <c r="O220" s="200" t="s">
        <v>175</v>
      </c>
      <c r="P220" s="277" t="s">
        <v>560</v>
      </c>
      <c r="Q220" s="202"/>
      <c r="R220" s="198" t="s">
        <v>178</v>
      </c>
      <c r="S220" s="242" t="str">
        <f>IF(ISNA(VLOOKUP(Patchlist1[[#This Row],[SERVER OWNER]],Contacts!I:J,2,FALSE)),"",VLOOKUP(Patchlist1[[#This Row],[SERVER OWNER]],Contacts!I:J,2,FALSE))</f>
        <v>volker.janetzky@allianz.de</v>
      </c>
      <c r="T220" s="243" t="s">
        <v>561</v>
      </c>
      <c r="U220" s="277" t="s">
        <v>180</v>
      </c>
      <c r="V220" s="202"/>
      <c r="W220" s="202"/>
      <c r="X220" s="244"/>
      <c r="Y220" s="244"/>
      <c r="Z220" s="157"/>
      <c r="AA220" s="278"/>
    </row>
    <row r="221" spans="1:27" ht="18.75" hidden="1" customHeight="1">
      <c r="A221" s="275" t="s">
        <v>567</v>
      </c>
      <c r="B221" s="196" t="s">
        <v>29</v>
      </c>
      <c r="C221" s="239" t="b">
        <v>0</v>
      </c>
      <c r="D221" s="182">
        <f>IF($C221&lt;&gt;TRUE,IF(ISNA(VLOOKUP($B221,'Patch Slot'!A$2:$E$39,3,FALSE)),"",VLOOKUP($B221,'Patch Slot'!A$2:$E$39,3,FALSE)),"excluded")</f>
        <v>45875.833333333299</v>
      </c>
      <c r="E221" s="182" t="str">
        <f>IF($C221&lt;&gt;TRUE,IF(ISNA(VLOOKUP($B221,'Patch Slot'!A$2:$E$39,4,FALSE)),"",VLOOKUP($B221,'Patch Slot'!A$2:$E$39,4,FALSE)),"excluded")</f>
        <v>20:00 – 24:00</v>
      </c>
      <c r="F221" s="198" t="s">
        <v>182</v>
      </c>
      <c r="G221" s="184" t="str">
        <f>IF(ISNA(VLOOKUP(Patchlist1[[#This Row],[Hostname]],CPU_socket!A:B,2,FALSE)),"",VLOOKUP(Patchlist1[[#This Row],[Hostname]],CPU_socket!A:B,2,FALSE))</f>
        <v/>
      </c>
      <c r="H221" s="184" t="str">
        <f>IF(ISNA(VLOOKUP(Patchlist1[[#This Row],[Hostname]],Vormetric!A:D,4,FALSE)),"",VLOOKUP(Patchlist1[[#This Row],[Hostname]],Vormetric!A:D,4,FALSE))</f>
        <v/>
      </c>
      <c r="I221" s="198" t="str">
        <f>IF(ISNA(VLOOKUP(Patchlist1[[#This Row],[Hostname]],'vm hardware'!A:C,3,FALSE)),"",VLOOKUP(Patchlist1[[#This Row],[Hostname]],'vm hardware'!A:C,3,FALSE))</f>
        <v/>
      </c>
      <c r="J221" s="276"/>
      <c r="K221" s="198" t="s">
        <v>172</v>
      </c>
      <c r="L221" s="198">
        <v>8.1</v>
      </c>
      <c r="M221" s="198" t="s">
        <v>173</v>
      </c>
      <c r="N221" s="198" t="s">
        <v>174</v>
      </c>
      <c r="O221" s="200" t="s">
        <v>175</v>
      </c>
      <c r="P221" s="277" t="s">
        <v>560</v>
      </c>
      <c r="Q221" s="202"/>
      <c r="R221" s="198" t="s">
        <v>178</v>
      </c>
      <c r="S221" s="242" t="str">
        <f>IF(ISNA(VLOOKUP(Patchlist1[[#This Row],[SERVER OWNER]],Contacts!I:J,2,FALSE)),"",VLOOKUP(Patchlist1[[#This Row],[SERVER OWNER]],Contacts!I:J,2,FALSE))</f>
        <v>volker.janetzky@allianz.de</v>
      </c>
      <c r="T221" s="243" t="s">
        <v>561</v>
      </c>
      <c r="U221" s="277" t="s">
        <v>180</v>
      </c>
      <c r="V221" s="202"/>
      <c r="W221" s="202"/>
      <c r="X221" s="244"/>
      <c r="Y221" s="244"/>
      <c r="Z221" s="157"/>
      <c r="AA221" s="278"/>
    </row>
    <row r="222" spans="1:27" ht="18.75" hidden="1" customHeight="1">
      <c r="A222" s="275" t="s">
        <v>568</v>
      </c>
      <c r="B222" s="196" t="s">
        <v>64</v>
      </c>
      <c r="C222" s="239" t="b">
        <v>0</v>
      </c>
      <c r="D222" s="182">
        <f>IF($C222&lt;&gt;TRUE,IF(ISNA(VLOOKUP($B222,'Patch Slot'!A$2:$E$39,3,FALSE)),"",VLOOKUP($B222,'Patch Slot'!A$2:$E$39,3,FALSE)),"excluded")</f>
        <v>45883.333333333299</v>
      </c>
      <c r="E222" s="182" t="str">
        <f>IF($C222&lt;&gt;TRUE,IF(ISNA(VLOOKUP($B222,'Patch Slot'!A$2:$E$39,4,FALSE)),"",VLOOKUP($B222,'Patch Slot'!A$2:$E$39,4,FALSE)),"excluded")</f>
        <v>08:00 – 14:00</v>
      </c>
      <c r="F222" s="198" t="s">
        <v>171</v>
      </c>
      <c r="G222" s="184" t="str">
        <f>IF(ISNA(VLOOKUP(Patchlist1[[#This Row],[Hostname]],CPU_socket!A:B,2,FALSE)),"",VLOOKUP(Patchlist1[[#This Row],[Hostname]],CPU_socket!A:B,2,FALSE))</f>
        <v/>
      </c>
      <c r="H222" s="184" t="str">
        <f>IF(ISNA(VLOOKUP(Patchlist1[[#This Row],[Hostname]],Vormetric!A:D,4,FALSE)),"",VLOOKUP(Patchlist1[[#This Row],[Hostname]],Vormetric!A:D,4,FALSE))</f>
        <v/>
      </c>
      <c r="I222" s="198" t="str">
        <f>IF(ISNA(VLOOKUP(Patchlist1[[#This Row],[Hostname]],'vm hardware'!A:C,3,FALSE)),"",VLOOKUP(Patchlist1[[#This Row],[Hostname]],'vm hardware'!A:C,3,FALSE))</f>
        <v/>
      </c>
      <c r="J222" s="276"/>
      <c r="K222" s="198" t="s">
        <v>172</v>
      </c>
      <c r="L222" s="198">
        <v>8.1</v>
      </c>
      <c r="M222" s="198" t="s">
        <v>173</v>
      </c>
      <c r="N222" s="198" t="s">
        <v>174</v>
      </c>
      <c r="O222" s="200" t="s">
        <v>175</v>
      </c>
      <c r="P222" s="277" t="s">
        <v>569</v>
      </c>
      <c r="Q222" s="157"/>
      <c r="R222" s="198" t="s">
        <v>570</v>
      </c>
      <c r="S222" s="242" t="str">
        <f>IF(ISNA(VLOOKUP(Patchlist1[[#This Row],[SERVER OWNER]],Contacts!I:J,2,FALSE)),"",VLOOKUP(Patchlist1[[#This Row],[SERVER OWNER]],Contacts!I:J,2,FALSE))</f>
        <v>thomas.teichmann@allianz.com</v>
      </c>
      <c r="T222" s="243" t="s">
        <v>571</v>
      </c>
      <c r="U222" s="277" t="s">
        <v>180</v>
      </c>
      <c r="V222" s="202"/>
      <c r="W222" s="202"/>
      <c r="X222" s="244"/>
      <c r="Y222" s="244"/>
      <c r="Z222" s="157"/>
      <c r="AA222" s="278"/>
    </row>
    <row r="223" spans="1:27" ht="18.75" hidden="1" customHeight="1">
      <c r="A223" s="275" t="s">
        <v>572</v>
      </c>
      <c r="B223" s="196" t="s">
        <v>47</v>
      </c>
      <c r="C223" s="239" t="b">
        <v>0</v>
      </c>
      <c r="D223" s="182">
        <f>IF($C223&lt;&gt;TRUE,IF(ISNA(VLOOKUP($B223,'Patch Slot'!A$2:$E$39,3,FALSE)),"",VLOOKUP($B223,'Patch Slot'!A$2:$E$39,3,FALSE)),"excluded")</f>
        <v>45879.333333333299</v>
      </c>
      <c r="E223" s="182" t="str">
        <f>IF($C223&lt;&gt;TRUE,IF(ISNA(VLOOKUP($B223,'Patch Slot'!A$2:$E$39,4,FALSE)),"",VLOOKUP($B223,'Patch Slot'!A$2:$E$39,4,FALSE)),"excluded")</f>
        <v>08:00 – 14:00</v>
      </c>
      <c r="F223" s="198" t="s">
        <v>523</v>
      </c>
      <c r="G223" s="184" t="str">
        <f>IF(ISNA(VLOOKUP(Patchlist1[[#This Row],[Hostname]],CPU_socket!A:B,2,FALSE)),"",VLOOKUP(Patchlist1[[#This Row],[Hostname]],CPU_socket!A:B,2,FALSE))</f>
        <v/>
      </c>
      <c r="H223" s="184" t="str">
        <f>IF(ISNA(VLOOKUP(Patchlist1[[#This Row],[Hostname]],Vormetric!A:D,4,FALSE)),"",VLOOKUP(Patchlist1[[#This Row],[Hostname]],Vormetric!A:D,4,FALSE))</f>
        <v/>
      </c>
      <c r="I223" s="240" t="str">
        <f>IF(ISNA(VLOOKUP(Patchlist1[[#This Row],[Hostname]],'vm hardware'!A:C,3,FALSE)),"",VLOOKUP(Patchlist1[[#This Row],[Hostname]],'vm hardware'!A:C,3,FALSE))</f>
        <v/>
      </c>
      <c r="J223" s="198"/>
      <c r="K223" s="198" t="s">
        <v>545</v>
      </c>
      <c r="L223" s="198">
        <v>9.4</v>
      </c>
      <c r="M223" s="198" t="s">
        <v>443</v>
      </c>
      <c r="N223" s="198" t="s">
        <v>174</v>
      </c>
      <c r="O223" s="200" t="s">
        <v>175</v>
      </c>
      <c r="P223" s="277" t="s">
        <v>573</v>
      </c>
      <c r="Q223" s="282"/>
      <c r="R223" s="198" t="s">
        <v>445</v>
      </c>
      <c r="S223" s="242" t="str">
        <f>IF(ISNA(VLOOKUP(Patchlist1[[#This Row],[SERVER OWNER]],Contacts!I:J,2,FALSE)),"",VLOOKUP(Patchlist1[[#This Row],[SERVER OWNER]],Contacts!I:J,2,FALSE))</f>
        <v>extern.tripathi_stuti@allianz.de</v>
      </c>
      <c r="T223" s="243" t="s">
        <v>574</v>
      </c>
      <c r="U223" s="277" t="s">
        <v>180</v>
      </c>
      <c r="V223" s="202"/>
      <c r="W223" s="202"/>
      <c r="X223" s="244"/>
      <c r="Y223" s="244"/>
      <c r="Z223" s="157"/>
      <c r="AA223" s="278"/>
    </row>
    <row r="224" spans="1:27" ht="18.75" hidden="1" customHeight="1">
      <c r="A224" s="275" t="s">
        <v>575</v>
      </c>
      <c r="B224" s="196" t="s">
        <v>80</v>
      </c>
      <c r="C224" s="239" t="b">
        <v>0</v>
      </c>
      <c r="D224" s="182">
        <f>IF($C224&lt;&gt;TRUE,IF(ISNA(VLOOKUP($B224,'Patch Slot'!A$2:$E$39,3,FALSE)),"",VLOOKUP($B224,'Patch Slot'!A$2:$E$39,3,FALSE)),"excluded")</f>
        <v>45885.666666666635</v>
      </c>
      <c r="E224" s="182" t="str">
        <f>IF($C224&lt;&gt;TRUE,IF(ISNA(VLOOKUP($B224,'Patch Slot'!A$2:$E$39,4,FALSE)),"",VLOOKUP($B224,'Patch Slot'!A$2:$E$39,4,FALSE)),"excluded")</f>
        <v>16:00 – 20:00</v>
      </c>
      <c r="F224" s="198" t="s">
        <v>171</v>
      </c>
      <c r="G224" s="184" t="str">
        <f>IF(ISNA(VLOOKUP(Patchlist1[[#This Row],[Hostname]],CPU_socket!A:B,2,FALSE)),"",VLOOKUP(Patchlist1[[#This Row],[Hostname]],CPU_socket!A:B,2,FALSE))</f>
        <v/>
      </c>
      <c r="H224" s="184" t="str">
        <f>IF(ISNA(VLOOKUP(Patchlist1[[#This Row],[Hostname]],Vormetric!A:D,4,FALSE)),"",VLOOKUP(Patchlist1[[#This Row],[Hostname]],Vormetric!A:D,4,FALSE))</f>
        <v/>
      </c>
      <c r="I224" s="240" t="str">
        <f>IF(ISNA(VLOOKUP(Patchlist1[[#This Row],[Hostname]],'vm hardware'!A:C,3,FALSE)),"",VLOOKUP(Patchlist1[[#This Row],[Hostname]],'vm hardware'!A:C,3,FALSE))</f>
        <v/>
      </c>
      <c r="J224" s="198"/>
      <c r="K224" s="198" t="s">
        <v>172</v>
      </c>
      <c r="L224" s="198">
        <v>9.4</v>
      </c>
      <c r="M224" s="198" t="s">
        <v>173</v>
      </c>
      <c r="N224" s="198" t="s">
        <v>174</v>
      </c>
      <c r="O224" s="200" t="s">
        <v>175</v>
      </c>
      <c r="P224" s="277" t="s">
        <v>202</v>
      </c>
      <c r="Q224" s="282"/>
      <c r="R224" s="198" t="s">
        <v>204</v>
      </c>
      <c r="S224" s="242" t="str">
        <f>IF(ISNA(VLOOKUP(Patchlist1[[#This Row],[SERVER OWNER]],Contacts!I:J,2,FALSE)),"",VLOOKUP(Patchlist1[[#This Row],[SERVER OWNER]],Contacts!I:J,2,FALSE))</f>
        <v>SURESH.HAMAL@ALLIANZ.COM</v>
      </c>
      <c r="T224" s="243" t="s">
        <v>205</v>
      </c>
      <c r="U224" s="277" t="s">
        <v>180</v>
      </c>
      <c r="V224" s="202"/>
      <c r="W224" s="202"/>
      <c r="X224" s="244"/>
      <c r="Y224" s="244"/>
      <c r="Z224" s="157"/>
      <c r="AA224" s="278"/>
    </row>
    <row r="225" spans="1:27" ht="18.75" hidden="1" customHeight="1">
      <c r="A225" s="275" t="s">
        <v>576</v>
      </c>
      <c r="B225" s="196" t="s">
        <v>76</v>
      </c>
      <c r="C225" s="239" t="b">
        <v>0</v>
      </c>
      <c r="D225" s="182">
        <f>IF($C225&lt;&gt;TRUE,IF(ISNA(VLOOKUP($B225,'Patch Slot'!A$2:$E$39,3,FALSE)),"",VLOOKUP($B225,'Patch Slot'!A$2:$E$39,3,FALSE)),"excluded")</f>
        <v>45885.166666666635</v>
      </c>
      <c r="E225" s="182" t="str">
        <f>IF($C225&lt;&gt;TRUE,IF(ISNA(VLOOKUP($B225,'Patch Slot'!A$2:$E$39,4,FALSE)),"",VLOOKUP($B225,'Patch Slot'!A$2:$E$39,4,FALSE)),"excluded")</f>
        <v>04:00 – 08:00</v>
      </c>
      <c r="F225" s="198" t="s">
        <v>171</v>
      </c>
      <c r="G225" s="184" t="str">
        <f>IF(ISNA(VLOOKUP(Patchlist1[[#This Row],[Hostname]],CPU_socket!A:B,2,FALSE)),"",VLOOKUP(Patchlist1[[#This Row],[Hostname]],CPU_socket!A:B,2,FALSE))</f>
        <v/>
      </c>
      <c r="H225" s="184" t="str">
        <f>IF(ISNA(VLOOKUP(Patchlist1[[#This Row],[Hostname]],Vormetric!A:D,4,FALSE)),"",VLOOKUP(Patchlist1[[#This Row],[Hostname]],Vormetric!A:D,4,FALSE))</f>
        <v/>
      </c>
      <c r="I225" s="240" t="str">
        <f>IF(ISNA(VLOOKUP(Patchlist1[[#This Row],[Hostname]],'vm hardware'!A:C,3,FALSE)),"",VLOOKUP(Patchlist1[[#This Row],[Hostname]],'vm hardware'!A:C,3,FALSE))</f>
        <v/>
      </c>
      <c r="J225" s="198"/>
      <c r="K225" s="198" t="s">
        <v>172</v>
      </c>
      <c r="L225" s="198">
        <v>9.4</v>
      </c>
      <c r="M225" s="198" t="s">
        <v>173</v>
      </c>
      <c r="N225" s="198" t="s">
        <v>174</v>
      </c>
      <c r="O225" s="200" t="s">
        <v>175</v>
      </c>
      <c r="P225" s="277" t="s">
        <v>202</v>
      </c>
      <c r="Q225" s="282"/>
      <c r="R225" s="198" t="s">
        <v>204</v>
      </c>
      <c r="S225" s="242" t="str">
        <f>IF(ISNA(VLOOKUP(Patchlist1[[#This Row],[SERVER OWNER]],Contacts!I:J,2,FALSE)),"",VLOOKUP(Patchlist1[[#This Row],[SERVER OWNER]],Contacts!I:J,2,FALSE))</f>
        <v>SURESH.HAMAL@ALLIANZ.COM</v>
      </c>
      <c r="T225" s="243" t="s">
        <v>205</v>
      </c>
      <c r="U225" s="277" t="s">
        <v>180</v>
      </c>
      <c r="V225" s="202"/>
      <c r="W225" s="202"/>
      <c r="X225" s="244"/>
      <c r="Y225" s="244"/>
      <c r="Z225" s="157"/>
      <c r="AA225" s="278"/>
    </row>
    <row r="226" spans="1:27" ht="18.75" hidden="1" customHeight="1">
      <c r="A226" s="275" t="s">
        <v>577</v>
      </c>
      <c r="B226" s="196" t="s">
        <v>112</v>
      </c>
      <c r="C226" s="239" t="b">
        <v>0</v>
      </c>
      <c r="D226" s="182">
        <f>IF($C226&lt;&gt;TRUE,IF(ISNA(VLOOKUP($B226,'Patch Slot'!A$2:$E$39,3,FALSE)),"",VLOOKUP($B226,'Patch Slot'!A$2:$E$39,3,FALSE)),"excluded")</f>
        <v>45890.333333333299</v>
      </c>
      <c r="E226" s="182" t="str">
        <f>IF($C226&lt;&gt;TRUE,IF(ISNA(VLOOKUP($B226,'Patch Slot'!A$2:$E$39,4,FALSE)),"",VLOOKUP($B226,'Patch Slot'!A$2:$E$39,4,FALSE)),"excluded")</f>
        <v>08:00 – 14:00</v>
      </c>
      <c r="F226" s="198" t="s">
        <v>171</v>
      </c>
      <c r="G226" s="184" t="str">
        <f>IF(ISNA(VLOOKUP(Patchlist1[[#This Row],[Hostname]],CPU_socket!A:B,2,FALSE)),"",VLOOKUP(Patchlist1[[#This Row],[Hostname]],CPU_socket!A:B,2,FALSE))</f>
        <v/>
      </c>
      <c r="H226" s="184" t="str">
        <f>IF(ISNA(VLOOKUP(Patchlist1[[#This Row],[Hostname]],Vormetric!A:D,4,FALSE)),"",VLOOKUP(Patchlist1[[#This Row],[Hostname]],Vormetric!A:D,4,FALSE))</f>
        <v/>
      </c>
      <c r="I226" s="198" t="str">
        <f>IF(ISNA(VLOOKUP(Patchlist1[[#This Row],[Hostname]],'vm hardware'!A:C,3,FALSE)),"",VLOOKUP(Patchlist1[[#This Row],[Hostname]],'vm hardware'!A:C,3,FALSE))</f>
        <v/>
      </c>
      <c r="J226" s="276"/>
      <c r="K226" s="198" t="s">
        <v>172</v>
      </c>
      <c r="L226" s="198">
        <v>8.1</v>
      </c>
      <c r="M226" s="198" t="s">
        <v>173</v>
      </c>
      <c r="N226" s="198" t="s">
        <v>174</v>
      </c>
      <c r="O226" s="200" t="s">
        <v>175</v>
      </c>
      <c r="P226" s="277" t="s">
        <v>578</v>
      </c>
      <c r="Q226" s="157"/>
      <c r="R226" s="198" t="s">
        <v>557</v>
      </c>
      <c r="S226" s="242" t="str">
        <f>IF(ISNA(VLOOKUP(Patchlist1[[#This Row],[SERVER OWNER]],Contacts!I:J,2,FALSE)),"",VLOOKUP(Patchlist1[[#This Row],[SERVER OWNER]],Contacts!I:J,2,FALSE))</f>
        <v>stefan.szukal@allianz.com</v>
      </c>
      <c r="T226" s="243" t="s">
        <v>579</v>
      </c>
      <c r="U226" s="277" t="s">
        <v>180</v>
      </c>
      <c r="V226" s="202"/>
      <c r="W226" s="202"/>
      <c r="X226" s="244"/>
      <c r="Y226" s="244"/>
      <c r="Z226" s="157"/>
      <c r="AA226" s="278"/>
    </row>
    <row r="227" spans="1:27" ht="18.75" hidden="1" customHeight="1">
      <c r="A227" s="275" t="s">
        <v>580</v>
      </c>
      <c r="B227" s="196" t="s">
        <v>64</v>
      </c>
      <c r="C227" s="239" t="b">
        <v>0</v>
      </c>
      <c r="D227" s="182">
        <f>IF($C227&lt;&gt;TRUE,IF(ISNA(VLOOKUP($B227,'Patch Slot'!A$2:$E$39,3,FALSE)),"",VLOOKUP($B227,'Patch Slot'!A$2:$E$39,3,FALSE)),"excluded")</f>
        <v>45883.333333333299</v>
      </c>
      <c r="E227" s="182" t="str">
        <f>IF($C227&lt;&gt;TRUE,IF(ISNA(VLOOKUP($B227,'Patch Slot'!A$2:$E$39,4,FALSE)),"",VLOOKUP($B227,'Patch Slot'!A$2:$E$39,4,FALSE)),"excluded")</f>
        <v>08:00 – 14:00</v>
      </c>
      <c r="F227" s="198" t="s">
        <v>171</v>
      </c>
      <c r="G227" s="184" t="str">
        <f>IF(ISNA(VLOOKUP(Patchlist1[[#This Row],[Hostname]],CPU_socket!A:B,2,FALSE)),"",VLOOKUP(Patchlist1[[#This Row],[Hostname]],CPU_socket!A:B,2,FALSE))</f>
        <v/>
      </c>
      <c r="H227" s="184" t="str">
        <f>IF(ISNA(VLOOKUP(Patchlist1[[#This Row],[Hostname]],Vormetric!A:D,4,FALSE)),"",VLOOKUP(Patchlist1[[#This Row],[Hostname]],Vormetric!A:D,4,FALSE))</f>
        <v/>
      </c>
      <c r="I227" s="198" t="str">
        <f>IF(ISNA(VLOOKUP(Patchlist1[[#This Row],[Hostname]],'vm hardware'!A:C,3,FALSE)),"",VLOOKUP(Patchlist1[[#This Row],[Hostname]],'vm hardware'!A:C,3,FALSE))</f>
        <v/>
      </c>
      <c r="J227" s="276"/>
      <c r="K227" s="198" t="s">
        <v>172</v>
      </c>
      <c r="L227" s="198">
        <v>8.1</v>
      </c>
      <c r="M227" s="198" t="s">
        <v>173</v>
      </c>
      <c r="N227" s="198" t="s">
        <v>174</v>
      </c>
      <c r="O227" s="200" t="s">
        <v>175</v>
      </c>
      <c r="P227" s="277" t="s">
        <v>581</v>
      </c>
      <c r="Q227" s="157"/>
      <c r="R227" s="198" t="s">
        <v>557</v>
      </c>
      <c r="S227" s="242" t="str">
        <f>IF(ISNA(VLOOKUP(Patchlist1[[#This Row],[SERVER OWNER]],Contacts!I:J,2,FALSE)),"",VLOOKUP(Patchlist1[[#This Row],[SERVER OWNER]],Contacts!I:J,2,FALSE))</f>
        <v>stefan.szukal@allianz.com</v>
      </c>
      <c r="T227" s="243" t="s">
        <v>579</v>
      </c>
      <c r="U227" s="277" t="s">
        <v>180</v>
      </c>
      <c r="V227" s="202"/>
      <c r="W227" s="202"/>
      <c r="X227" s="244"/>
      <c r="Y227" s="244"/>
      <c r="Z227" s="157"/>
      <c r="AA227" s="278"/>
    </row>
    <row r="228" spans="1:27" ht="18.75" hidden="1" customHeight="1">
      <c r="A228" s="275" t="s">
        <v>582</v>
      </c>
      <c r="B228" s="196" t="s">
        <v>43</v>
      </c>
      <c r="C228" s="239" t="b">
        <v>0</v>
      </c>
      <c r="D228" s="182">
        <f>IF($C228&lt;&gt;TRUE,IF(ISNA(VLOOKUP($B228,'Patch Slot'!A$2:$E$39,3,FALSE)),"",VLOOKUP($B228,'Patch Slot'!A$2:$E$39,3,FALSE)),"excluded")</f>
        <v>45878.333333333299</v>
      </c>
      <c r="E228" s="182" t="str">
        <f>IF($C228&lt;&gt;TRUE,IF(ISNA(VLOOKUP($B228,'Patch Slot'!A$2:$E$39,4,FALSE)),"",VLOOKUP($B228,'Patch Slot'!A$2:$E$39,4,FALSE)),"excluded")</f>
        <v>08:00 – 14:00</v>
      </c>
      <c r="F228" s="198" t="s">
        <v>182</v>
      </c>
      <c r="G228" s="184" t="str">
        <f>IF(ISNA(VLOOKUP(Patchlist1[[#This Row],[Hostname]],CPU_socket!A:B,2,FALSE)),"",VLOOKUP(Patchlist1[[#This Row],[Hostname]],CPU_socket!A:B,2,FALSE))</f>
        <v/>
      </c>
      <c r="H228" s="184" t="str">
        <f>IF(ISNA(VLOOKUP(Patchlist1[[#This Row],[Hostname]],Vormetric!A:D,4,FALSE)),"",VLOOKUP(Patchlist1[[#This Row],[Hostname]],Vormetric!A:D,4,FALSE))</f>
        <v/>
      </c>
      <c r="I228" s="198" t="str">
        <f>IF(ISNA(VLOOKUP(Patchlist1[[#This Row],[Hostname]],'vm hardware'!A:C,3,FALSE)),"",VLOOKUP(Patchlist1[[#This Row],[Hostname]],'vm hardware'!A:C,3,FALSE))</f>
        <v/>
      </c>
      <c r="J228" s="276"/>
      <c r="K228" s="198" t="s">
        <v>172</v>
      </c>
      <c r="L228" s="198">
        <v>8.1</v>
      </c>
      <c r="M228" s="198" t="s">
        <v>173</v>
      </c>
      <c r="N228" s="198" t="s">
        <v>174</v>
      </c>
      <c r="O228" s="200" t="s">
        <v>175</v>
      </c>
      <c r="P228" s="277" t="s">
        <v>583</v>
      </c>
      <c r="Q228" s="202"/>
      <c r="R228" s="198" t="s">
        <v>584</v>
      </c>
      <c r="S228" s="242" t="str">
        <f>IF(ISNA(VLOOKUP(Patchlist1[[#This Row],[SERVER OWNER]],Contacts!I:J,2,FALSE)),"",VLOOKUP(Patchlist1[[#This Row],[SERVER OWNER]],Contacts!I:J,2,FALSE))</f>
        <v>dhanujay.nallabati1@allianz.de</v>
      </c>
      <c r="T228" s="243" t="s">
        <v>585</v>
      </c>
      <c r="U228" s="277" t="s">
        <v>180</v>
      </c>
      <c r="V228" s="202"/>
      <c r="W228" s="202"/>
      <c r="X228" s="244"/>
      <c r="Y228" s="244"/>
      <c r="Z228" s="157"/>
      <c r="AA228" s="278"/>
    </row>
    <row r="229" spans="1:27" ht="18.75" hidden="1" customHeight="1">
      <c r="A229" s="275" t="s">
        <v>586</v>
      </c>
      <c r="B229" s="196" t="s">
        <v>43</v>
      </c>
      <c r="C229" s="239" t="b">
        <v>0</v>
      </c>
      <c r="D229" s="182">
        <f>IF($C229&lt;&gt;TRUE,IF(ISNA(VLOOKUP($B229,'Patch Slot'!A$2:$E$39,3,FALSE)),"",VLOOKUP($B229,'Patch Slot'!A$2:$E$39,3,FALSE)),"excluded")</f>
        <v>45878.333333333299</v>
      </c>
      <c r="E229" s="182" t="str">
        <f>IF($C229&lt;&gt;TRUE,IF(ISNA(VLOOKUP($B229,'Patch Slot'!A$2:$E$39,4,FALSE)),"",VLOOKUP($B229,'Patch Slot'!A$2:$E$39,4,FALSE)),"excluded")</f>
        <v>08:00 – 14:00</v>
      </c>
      <c r="F229" s="198" t="s">
        <v>182</v>
      </c>
      <c r="G229" s="184" t="str">
        <f>IF(ISNA(VLOOKUP(Patchlist1[[#This Row],[Hostname]],CPU_socket!A:B,2,FALSE)),"",VLOOKUP(Patchlist1[[#This Row],[Hostname]],CPU_socket!A:B,2,FALSE))</f>
        <v/>
      </c>
      <c r="H229" s="184" t="str">
        <f>IF(ISNA(VLOOKUP(Patchlist1[[#This Row],[Hostname]],Vormetric!A:D,4,FALSE)),"",VLOOKUP(Patchlist1[[#This Row],[Hostname]],Vormetric!A:D,4,FALSE))</f>
        <v/>
      </c>
      <c r="I229" s="198" t="str">
        <f>IF(ISNA(VLOOKUP(Patchlist1[[#This Row],[Hostname]],'vm hardware'!A:C,3,FALSE)),"",VLOOKUP(Patchlist1[[#This Row],[Hostname]],'vm hardware'!A:C,3,FALSE))</f>
        <v/>
      </c>
      <c r="J229" s="276"/>
      <c r="K229" s="198" t="s">
        <v>172</v>
      </c>
      <c r="L229" s="198">
        <v>8.1</v>
      </c>
      <c r="M229" s="198" t="s">
        <v>173</v>
      </c>
      <c r="N229" s="198" t="s">
        <v>174</v>
      </c>
      <c r="O229" s="200" t="s">
        <v>175</v>
      </c>
      <c r="P229" s="277" t="s">
        <v>583</v>
      </c>
      <c r="Q229" s="202"/>
      <c r="R229" s="198" t="s">
        <v>584</v>
      </c>
      <c r="S229" s="242" t="str">
        <f>IF(ISNA(VLOOKUP(Patchlist1[[#This Row],[SERVER OWNER]],Contacts!I:J,2,FALSE)),"",VLOOKUP(Patchlist1[[#This Row],[SERVER OWNER]],Contacts!I:J,2,FALSE))</f>
        <v>dhanujay.nallabati1@allianz.de</v>
      </c>
      <c r="T229" s="243" t="s">
        <v>585</v>
      </c>
      <c r="U229" s="277" t="s">
        <v>180</v>
      </c>
      <c r="V229" s="202"/>
      <c r="W229" s="202"/>
      <c r="X229" s="244"/>
      <c r="Y229" s="244"/>
      <c r="Z229" s="157"/>
      <c r="AA229" s="278"/>
    </row>
    <row r="230" spans="1:27" ht="18.75" hidden="1" customHeight="1">
      <c r="A230" s="275" t="s">
        <v>587</v>
      </c>
      <c r="B230" s="196" t="s">
        <v>34</v>
      </c>
      <c r="C230" s="239" t="b">
        <v>0</v>
      </c>
      <c r="D230" s="182">
        <f>IF($C230&lt;&gt;TRUE,IF(ISNA(VLOOKUP($B230,'Patch Slot'!A$2:$E$39,3,FALSE)),"",VLOOKUP($B230,'Patch Slot'!A$2:$E$39,3,FALSE)),"excluded")</f>
        <v>45876.833333333299</v>
      </c>
      <c r="E230" s="182" t="str">
        <f>IF($C230&lt;&gt;TRUE,IF(ISNA(VLOOKUP($B230,'Patch Slot'!A$2:$E$39,4,FALSE)),"",VLOOKUP($B230,'Patch Slot'!A$2:$E$39,4,FALSE)),"excluded")</f>
        <v>20:00 – 24:00</v>
      </c>
      <c r="F230" s="198" t="s">
        <v>182</v>
      </c>
      <c r="G230" s="184" t="str">
        <f>IF(ISNA(VLOOKUP(Patchlist1[[#This Row],[Hostname]],CPU_socket!A:B,2,FALSE)),"",VLOOKUP(Patchlist1[[#This Row],[Hostname]],CPU_socket!A:B,2,FALSE))</f>
        <v/>
      </c>
      <c r="H230" s="184" t="str">
        <f>IF(ISNA(VLOOKUP(Patchlist1[[#This Row],[Hostname]],Vormetric!A:D,4,FALSE)),"",VLOOKUP(Patchlist1[[#This Row],[Hostname]],Vormetric!A:D,4,FALSE))</f>
        <v/>
      </c>
      <c r="I230" s="198" t="str">
        <f>IF(ISNA(VLOOKUP(Patchlist1[[#This Row],[Hostname]],'vm hardware'!A:C,3,FALSE)),"",VLOOKUP(Patchlist1[[#This Row],[Hostname]],'vm hardware'!A:C,3,FALSE))</f>
        <v/>
      </c>
      <c r="J230" s="276"/>
      <c r="K230" s="198" t="s">
        <v>172</v>
      </c>
      <c r="L230" s="198">
        <v>8.8000000000000007</v>
      </c>
      <c r="M230" s="198" t="s">
        <v>363</v>
      </c>
      <c r="N230" s="198" t="s">
        <v>174</v>
      </c>
      <c r="O230" s="200" t="s">
        <v>175</v>
      </c>
      <c r="P230" s="277" t="s">
        <v>588</v>
      </c>
      <c r="Q230" s="202"/>
      <c r="R230" s="198" t="s">
        <v>360</v>
      </c>
      <c r="S230" s="242" t="str">
        <f>IF(ISNA(VLOOKUP(Patchlist1[[#This Row],[SERVER OWNER]],Contacts!I:J,2,FALSE)),"",VLOOKUP(Patchlist1[[#This Row],[SERVER OWNER]],Contacts!I:J,2,FALSE))</f>
        <v>parikshit.roy@allianz.de</v>
      </c>
      <c r="T230" s="243" t="s">
        <v>589</v>
      </c>
      <c r="U230" s="277" t="s">
        <v>180</v>
      </c>
      <c r="V230" s="202"/>
      <c r="W230" s="202"/>
      <c r="X230" s="244"/>
      <c r="Y230" s="244"/>
      <c r="Z230" s="157"/>
      <c r="AA230" s="278"/>
    </row>
    <row r="231" spans="1:27" ht="18.75" hidden="1" customHeight="1">
      <c r="A231" s="275" t="s">
        <v>590</v>
      </c>
      <c r="B231" s="196" t="s">
        <v>51</v>
      </c>
      <c r="C231" s="239" t="b">
        <v>1</v>
      </c>
      <c r="D231" s="182" t="str">
        <f>IF($C231&lt;&gt;TRUE,IF(ISNA(VLOOKUP($B231,'Patch Slot'!A$2:$E$39,3,FALSE)),"",VLOOKUP($B231,'Patch Slot'!A$2:$E$39,3,FALSE)),"excluded")</f>
        <v>excluded</v>
      </c>
      <c r="E231" s="182" t="str">
        <f>IF($C231&lt;&gt;TRUE,IF(ISNA(VLOOKUP($B231,'Patch Slot'!A$2:$E$39,4,FALSE)),"",VLOOKUP($B231,'Patch Slot'!A$2:$E$39,4,FALSE)),"excluded")</f>
        <v>excluded</v>
      </c>
      <c r="F231" s="198" t="s">
        <v>171</v>
      </c>
      <c r="G231" s="184" t="str">
        <f>IF(ISNA(VLOOKUP(Patchlist1[[#This Row],[Hostname]],CPU_socket!A:B,2,FALSE)),"",VLOOKUP(Patchlist1[[#This Row],[Hostname]],CPU_socket!A:B,2,FALSE))</f>
        <v/>
      </c>
      <c r="H231" s="184" t="str">
        <f>IF(ISNA(VLOOKUP(Patchlist1[[#This Row],[Hostname]],Vormetric!A:D,4,FALSE)),"",VLOOKUP(Patchlist1[[#This Row],[Hostname]],Vormetric!A:D,4,FALSE))</f>
        <v/>
      </c>
      <c r="I231" s="198" t="str">
        <f>IF(ISNA(VLOOKUP(Patchlist1[[#This Row],[Hostname]],'vm hardware'!A:C,3,FALSE)),"",VLOOKUP(Patchlist1[[#This Row],[Hostname]],'vm hardware'!A:C,3,FALSE))</f>
        <v/>
      </c>
      <c r="J231" s="276"/>
      <c r="K231" s="198" t="s">
        <v>172</v>
      </c>
      <c r="L231" s="198">
        <v>8.1</v>
      </c>
      <c r="M231" s="198" t="s">
        <v>173</v>
      </c>
      <c r="N231" s="198" t="s">
        <v>174</v>
      </c>
      <c r="O231" s="200" t="s">
        <v>279</v>
      </c>
      <c r="P231" s="277" t="s">
        <v>591</v>
      </c>
      <c r="Q231" s="157"/>
      <c r="R231" s="198" t="s">
        <v>592</v>
      </c>
      <c r="S231" s="242" t="str">
        <f>IF(ISNA(VLOOKUP(Patchlist1[[#This Row],[SERVER OWNER]],Contacts!I:J,2,FALSE)),"",VLOOKUP(Patchlist1[[#This Row],[SERVER OWNER]],Contacts!I:J,2,FALSE))</f>
        <v>mugdha.karhadkar@allianz.com</v>
      </c>
      <c r="T231" s="243" t="s">
        <v>593</v>
      </c>
      <c r="U231" s="277" t="s">
        <v>180</v>
      </c>
      <c r="V231" s="202"/>
      <c r="W231" s="202"/>
      <c r="X231" s="244"/>
      <c r="Y231" s="244" t="s">
        <v>279</v>
      </c>
      <c r="Z231" s="157"/>
      <c r="AA231" s="278"/>
    </row>
    <row r="232" spans="1:27" ht="18.75" hidden="1" customHeight="1">
      <c r="A232" s="275" t="s">
        <v>594</v>
      </c>
      <c r="B232" s="196" t="s">
        <v>51</v>
      </c>
      <c r="C232" s="239" t="b">
        <v>1</v>
      </c>
      <c r="D232" s="182" t="str">
        <f>IF($C232&lt;&gt;TRUE,IF(ISNA(VLOOKUP($B232,'Patch Slot'!A$2:$E$39,3,FALSE)),"",VLOOKUP($B232,'Patch Slot'!A$2:$E$39,3,FALSE)),"excluded")</f>
        <v>excluded</v>
      </c>
      <c r="E232" s="182" t="str">
        <f>IF($C232&lt;&gt;TRUE,IF(ISNA(VLOOKUP($B232,'Patch Slot'!A$2:$E$39,4,FALSE)),"",VLOOKUP($B232,'Patch Slot'!A$2:$E$39,4,FALSE)),"excluded")</f>
        <v>excluded</v>
      </c>
      <c r="F232" s="198" t="s">
        <v>171</v>
      </c>
      <c r="G232" s="184" t="str">
        <f>IF(ISNA(VLOOKUP(Patchlist1[[#This Row],[Hostname]],CPU_socket!A:B,2,FALSE)),"",VLOOKUP(Patchlist1[[#This Row],[Hostname]],CPU_socket!A:B,2,FALSE))</f>
        <v/>
      </c>
      <c r="H232" s="184" t="str">
        <f>IF(ISNA(VLOOKUP(Patchlist1[[#This Row],[Hostname]],Vormetric!A:D,4,FALSE)),"",VLOOKUP(Patchlist1[[#This Row],[Hostname]],Vormetric!A:D,4,FALSE))</f>
        <v/>
      </c>
      <c r="I232" s="198" t="str">
        <f>IF(ISNA(VLOOKUP(Patchlist1[[#This Row],[Hostname]],'vm hardware'!A:C,3,FALSE)),"",VLOOKUP(Patchlist1[[#This Row],[Hostname]],'vm hardware'!A:C,3,FALSE))</f>
        <v/>
      </c>
      <c r="J232" s="276"/>
      <c r="K232" s="198" t="s">
        <v>172</v>
      </c>
      <c r="L232" s="198">
        <v>8.1</v>
      </c>
      <c r="M232" s="198" t="s">
        <v>173</v>
      </c>
      <c r="N232" s="198" t="s">
        <v>174</v>
      </c>
      <c r="O232" s="200" t="s">
        <v>279</v>
      </c>
      <c r="P232" s="277" t="s">
        <v>591</v>
      </c>
      <c r="Q232" s="157"/>
      <c r="R232" s="198" t="s">
        <v>592</v>
      </c>
      <c r="S232" s="242" t="str">
        <f>IF(ISNA(VLOOKUP(Patchlist1[[#This Row],[SERVER OWNER]],Contacts!I:J,2,FALSE)),"",VLOOKUP(Patchlist1[[#This Row],[SERVER OWNER]],Contacts!I:J,2,FALSE))</f>
        <v>mugdha.karhadkar@allianz.com</v>
      </c>
      <c r="T232" s="243" t="s">
        <v>593</v>
      </c>
      <c r="U232" s="277" t="s">
        <v>180</v>
      </c>
      <c r="V232" s="202"/>
      <c r="W232" s="202"/>
      <c r="X232" s="244"/>
      <c r="Y232" s="244" t="s">
        <v>279</v>
      </c>
      <c r="Z232" s="157"/>
      <c r="AA232" s="278"/>
    </row>
    <row r="233" spans="1:27" ht="18.75" hidden="1" customHeight="1">
      <c r="A233" s="275" t="s">
        <v>595</v>
      </c>
      <c r="B233" s="196" t="s">
        <v>34</v>
      </c>
      <c r="C233" s="239" t="b">
        <v>0</v>
      </c>
      <c r="D233" s="182">
        <f>IF($C233&lt;&gt;TRUE,IF(ISNA(VLOOKUP($B233,'Patch Slot'!A$2:$E$39,3,FALSE)),"",VLOOKUP($B233,'Patch Slot'!A$2:$E$39,3,FALSE)),"excluded")</f>
        <v>45876.833333333299</v>
      </c>
      <c r="E233" s="182" t="str">
        <f>IF($C233&lt;&gt;TRUE,IF(ISNA(VLOOKUP($B233,'Patch Slot'!A$2:$E$39,4,FALSE)),"",VLOOKUP($B233,'Patch Slot'!A$2:$E$39,4,FALSE)),"excluded")</f>
        <v>20:00 – 24:00</v>
      </c>
      <c r="F233" s="198" t="s">
        <v>171</v>
      </c>
      <c r="G233" s="184" t="str">
        <f>IF(ISNA(VLOOKUP(Patchlist1[[#This Row],[Hostname]],CPU_socket!A:B,2,FALSE)),"",VLOOKUP(Patchlist1[[#This Row],[Hostname]],CPU_socket!A:B,2,FALSE))</f>
        <v/>
      </c>
      <c r="H233" s="184" t="str">
        <f>IF(ISNA(VLOOKUP(Patchlist1[[#This Row],[Hostname]],Vormetric!A:D,4,FALSE)),"",VLOOKUP(Patchlist1[[#This Row],[Hostname]],Vormetric!A:D,4,FALSE))</f>
        <v/>
      </c>
      <c r="I233" s="198" t="str">
        <f>IF(ISNA(VLOOKUP(Patchlist1[[#This Row],[Hostname]],'vm hardware'!A:C,3,FALSE)),"",VLOOKUP(Patchlist1[[#This Row],[Hostname]],'vm hardware'!A:C,3,FALSE))</f>
        <v/>
      </c>
      <c r="J233" s="276"/>
      <c r="K233" s="198" t="s">
        <v>172</v>
      </c>
      <c r="L233" s="198">
        <v>8.1</v>
      </c>
      <c r="M233" s="198" t="s">
        <v>173</v>
      </c>
      <c r="N233" s="198" t="s">
        <v>174</v>
      </c>
      <c r="O233" s="200" t="s">
        <v>175</v>
      </c>
      <c r="P233" s="277" t="s">
        <v>596</v>
      </c>
      <c r="Q233" s="157"/>
      <c r="R233" s="198" t="s">
        <v>597</v>
      </c>
      <c r="S233" s="242" t="s">
        <v>598</v>
      </c>
      <c r="T233" s="243" t="s">
        <v>599</v>
      </c>
      <c r="U233" s="277" t="s">
        <v>180</v>
      </c>
      <c r="V233" s="202"/>
      <c r="W233" s="202"/>
      <c r="X233" s="244"/>
      <c r="Y233" s="244"/>
      <c r="Z233" s="157"/>
      <c r="AA233" s="278"/>
    </row>
    <row r="234" spans="1:27" ht="18.75" hidden="1" customHeight="1">
      <c r="A234" s="275" t="s">
        <v>600</v>
      </c>
      <c r="B234" s="196" t="s">
        <v>67</v>
      </c>
      <c r="C234" s="239" t="b">
        <v>0</v>
      </c>
      <c r="D234" s="182">
        <f>IF($C234&lt;&gt;TRUE,IF(ISNA(VLOOKUP($B234,'Patch Slot'!A$2:$E$39,3,FALSE)),"",VLOOKUP($B234,'Patch Slot'!A$2:$E$39,3,FALSE)),"excluded")</f>
        <v>45883.833333333299</v>
      </c>
      <c r="E234" s="182" t="str">
        <f>IF($C234&lt;&gt;TRUE,IF(ISNA(VLOOKUP($B234,'Patch Slot'!A$2:$E$39,4,FALSE)),"",VLOOKUP($B234,'Patch Slot'!A$2:$E$39,4,FALSE)),"excluded")</f>
        <v>20:00 – 24:00</v>
      </c>
      <c r="F234" s="198" t="s">
        <v>298</v>
      </c>
      <c r="G234" s="184" t="str">
        <f>IF(ISNA(VLOOKUP(Patchlist1[[#This Row],[Hostname]],CPU_socket!A:B,2,FALSE)),"",VLOOKUP(Patchlist1[[#This Row],[Hostname]],CPU_socket!A:B,2,FALSE))</f>
        <v/>
      </c>
      <c r="H234" s="184" t="str">
        <f>IF(ISNA(VLOOKUP(Patchlist1[[#This Row],[Hostname]],Vormetric!A:D,4,FALSE)),"",VLOOKUP(Patchlist1[[#This Row],[Hostname]],Vormetric!A:D,4,FALSE))</f>
        <v/>
      </c>
      <c r="I234" s="198" t="str">
        <f>IF(ISNA(VLOOKUP(Patchlist1[[#This Row],[Hostname]],'vm hardware'!A:C,3,FALSE)),"",VLOOKUP(Patchlist1[[#This Row],[Hostname]],'vm hardware'!A:C,3,FALSE))</f>
        <v/>
      </c>
      <c r="J234" s="276"/>
      <c r="K234" s="198" t="s">
        <v>232</v>
      </c>
      <c r="L234" s="198">
        <v>8.1</v>
      </c>
      <c r="M234" s="198" t="s">
        <v>173</v>
      </c>
      <c r="N234" s="198" t="s">
        <v>174</v>
      </c>
      <c r="O234" s="200" t="s">
        <v>175</v>
      </c>
      <c r="P234" s="277" t="s">
        <v>439</v>
      </c>
      <c r="Q234" s="157"/>
      <c r="R234" s="198" t="s">
        <v>440</v>
      </c>
      <c r="S234" s="242" t="str">
        <f>IF(ISNA(VLOOKUP(Patchlist1[[#This Row],[SERVER OWNER]],Contacts!I:J,2,FALSE)),"",VLOOKUP(Patchlist1[[#This Row],[SERVER OWNER]],Contacts!I:J,2,FALSE))</f>
        <v>marco.kube@allianz.de</v>
      </c>
      <c r="T234" s="243" t="s">
        <v>601</v>
      </c>
      <c r="U234" s="277" t="s">
        <v>180</v>
      </c>
      <c r="V234" s="202"/>
      <c r="W234" s="202"/>
      <c r="X234" s="244"/>
      <c r="Y234" s="244"/>
      <c r="Z234" s="157"/>
      <c r="AA234" s="278"/>
    </row>
    <row r="235" spans="1:27" ht="18.75" hidden="1" customHeight="1">
      <c r="A235" s="275" t="s">
        <v>602</v>
      </c>
      <c r="B235" s="196" t="s">
        <v>87</v>
      </c>
      <c r="C235" s="239" t="b">
        <v>1</v>
      </c>
      <c r="D235" s="182" t="str">
        <f>IF($C235&lt;&gt;TRUE,IF(ISNA(VLOOKUP($B235,'Patch Slot'!A$2:$E$39,3,FALSE)),"",VLOOKUP($B235,'Patch Slot'!A$2:$E$39,3,FALSE)),"excluded")</f>
        <v>excluded</v>
      </c>
      <c r="E235" s="182" t="str">
        <f>IF($C235&lt;&gt;TRUE,IF(ISNA(VLOOKUP($B235,'Patch Slot'!A$2:$E$39,4,FALSE)),"",VLOOKUP($B235,'Patch Slot'!A$2:$E$39,4,FALSE)),"excluded")</f>
        <v>excluded</v>
      </c>
      <c r="F235" s="198" t="s">
        <v>171</v>
      </c>
      <c r="G235" s="184" t="str">
        <f>IF(ISNA(VLOOKUP(Patchlist1[[#This Row],[Hostname]],CPU_socket!A:B,2,FALSE)),"",VLOOKUP(Patchlist1[[#This Row],[Hostname]],CPU_socket!A:B,2,FALSE))</f>
        <v/>
      </c>
      <c r="H235" s="184" t="str">
        <f>IF(ISNA(VLOOKUP(Patchlist1[[#This Row],[Hostname]],Vormetric!A:D,4,FALSE)),"",VLOOKUP(Patchlist1[[#This Row],[Hostname]],Vormetric!A:D,4,FALSE))</f>
        <v/>
      </c>
      <c r="I235" s="198" t="str">
        <f>IF(ISNA(VLOOKUP(Patchlist1[[#This Row],[Hostname]],'vm hardware'!A:C,3,FALSE)),"",VLOOKUP(Patchlist1[[#This Row],[Hostname]],'vm hardware'!A:C,3,FALSE))</f>
        <v/>
      </c>
      <c r="J235" s="276"/>
      <c r="K235" s="198" t="s">
        <v>172</v>
      </c>
      <c r="L235" s="198">
        <v>8.1</v>
      </c>
      <c r="M235" s="198" t="s">
        <v>173</v>
      </c>
      <c r="N235" s="198" t="s">
        <v>174</v>
      </c>
      <c r="O235" s="200" t="s">
        <v>279</v>
      </c>
      <c r="P235" s="277" t="s">
        <v>463</v>
      </c>
      <c r="Q235" s="157"/>
      <c r="R235" s="198" t="s">
        <v>603</v>
      </c>
      <c r="S235" s="242" t="str">
        <f>IF(ISNA(VLOOKUP(Patchlist1[[#This Row],[SERVER OWNER]],Contacts!I:J,2,FALSE)),"",VLOOKUP(Patchlist1[[#This Row],[SERVER OWNER]],Contacts!I:J,2,FALSE))</f>
        <v>RANJITHKUMAR.GOPALAKRISHNAN@ALLIANZ.COM</v>
      </c>
      <c r="T235" s="243" t="s">
        <v>604</v>
      </c>
      <c r="U235" s="277" t="s">
        <v>180</v>
      </c>
      <c r="V235" s="202"/>
      <c r="W235" s="202"/>
      <c r="X235" s="244"/>
      <c r="Y235" s="244" t="s">
        <v>279</v>
      </c>
      <c r="Z235" s="157"/>
      <c r="AA235" s="278"/>
    </row>
    <row r="236" spans="1:27" ht="18.75" hidden="1" customHeight="1">
      <c r="A236" s="275" t="s">
        <v>605</v>
      </c>
      <c r="B236" s="196" t="s">
        <v>34</v>
      </c>
      <c r="C236" s="239" t="b">
        <v>0</v>
      </c>
      <c r="D236" s="182">
        <f>IF($C236&lt;&gt;TRUE,IF(ISNA(VLOOKUP($B236,'Patch Slot'!A$2:$E$39,3,FALSE)),"",VLOOKUP($B236,'Patch Slot'!A$2:$E$39,3,FALSE)),"excluded")</f>
        <v>45876.833333333299</v>
      </c>
      <c r="E236" s="182" t="str">
        <f>IF($C236&lt;&gt;TRUE,IF(ISNA(VLOOKUP($B236,'Patch Slot'!A$2:$E$39,4,FALSE)),"",VLOOKUP($B236,'Patch Slot'!A$2:$E$39,4,FALSE)),"excluded")</f>
        <v>20:00 – 24:00</v>
      </c>
      <c r="F236" s="198" t="s">
        <v>182</v>
      </c>
      <c r="G236" s="184" t="str">
        <f>IF(ISNA(VLOOKUP(Patchlist1[[#This Row],[Hostname]],CPU_socket!A:B,2,FALSE)),"",VLOOKUP(Patchlist1[[#This Row],[Hostname]],CPU_socket!A:B,2,FALSE))</f>
        <v/>
      </c>
      <c r="H236" s="184" t="str">
        <f>IF(ISNA(VLOOKUP(Patchlist1[[#This Row],[Hostname]],Vormetric!A:D,4,FALSE)),"",VLOOKUP(Patchlist1[[#This Row],[Hostname]],Vormetric!A:D,4,FALSE))</f>
        <v/>
      </c>
      <c r="I236" s="240" t="str">
        <f>IF(ISNA(VLOOKUP(Patchlist1[[#This Row],[Hostname]],'vm hardware'!A:C,3,FALSE)),"",VLOOKUP(Patchlist1[[#This Row],[Hostname]],'vm hardware'!A:C,3,FALSE))</f>
        <v/>
      </c>
      <c r="J236" s="198"/>
      <c r="K236" s="198" t="s">
        <v>172</v>
      </c>
      <c r="L236" s="198">
        <v>8.1</v>
      </c>
      <c r="M236" s="198" t="s">
        <v>173</v>
      </c>
      <c r="N236" s="198" t="s">
        <v>174</v>
      </c>
      <c r="O236" s="200" t="s">
        <v>175</v>
      </c>
      <c r="P236" s="277" t="s">
        <v>439</v>
      </c>
      <c r="Q236" s="282"/>
      <c r="R236" s="198" t="s">
        <v>606</v>
      </c>
      <c r="S236" s="242" t="str">
        <f>IF(ISNA(VLOOKUP(Patchlist1[[#This Row],[SERVER OWNER]],Contacts!I:J,2,FALSE)),"",VLOOKUP(Patchlist1[[#This Row],[SERVER OWNER]],Contacts!I:J,2,FALSE))</f>
        <v>konstantin.itson@allianz.de</v>
      </c>
      <c r="T236" s="243" t="s">
        <v>607</v>
      </c>
      <c r="U236" s="277" t="s">
        <v>180</v>
      </c>
      <c r="V236" s="202"/>
      <c r="W236" s="202"/>
      <c r="X236" s="244"/>
      <c r="Y236" s="244"/>
      <c r="Z236" s="157"/>
      <c r="AA236" s="278"/>
    </row>
    <row r="237" spans="1:27" ht="18.75" hidden="1" customHeight="1">
      <c r="A237" s="275" t="s">
        <v>608</v>
      </c>
      <c r="B237" s="196" t="s">
        <v>29</v>
      </c>
      <c r="C237" s="239" t="b">
        <v>0</v>
      </c>
      <c r="D237" s="182">
        <f>IF($C237&lt;&gt;TRUE,IF(ISNA(VLOOKUP($B237,'Patch Slot'!A$2:$E$39,3,FALSE)),"",VLOOKUP($B237,'Patch Slot'!A$2:$E$39,3,FALSE)),"excluded")</f>
        <v>45875.833333333299</v>
      </c>
      <c r="E237" s="182" t="str">
        <f>IF($C237&lt;&gt;TRUE,IF(ISNA(VLOOKUP($B237,'Patch Slot'!A$2:$E$39,4,FALSE)),"",VLOOKUP($B237,'Patch Slot'!A$2:$E$39,4,FALSE)),"excluded")</f>
        <v>20:00 – 24:00</v>
      </c>
      <c r="F237" s="198" t="s">
        <v>182</v>
      </c>
      <c r="G237" s="184" t="str">
        <f>IF(ISNA(VLOOKUP(Patchlist1[[#This Row],[Hostname]],CPU_socket!A:B,2,FALSE)),"",VLOOKUP(Patchlist1[[#This Row],[Hostname]],CPU_socket!A:B,2,FALSE))</f>
        <v/>
      </c>
      <c r="H237" s="184" t="str">
        <f>IF(ISNA(VLOOKUP(Patchlist1[[#This Row],[Hostname]],Vormetric!A:D,4,FALSE)),"",VLOOKUP(Patchlist1[[#This Row],[Hostname]],Vormetric!A:D,4,FALSE))</f>
        <v/>
      </c>
      <c r="I237" s="198" t="str">
        <f>IF(ISNA(VLOOKUP(Patchlist1[[#This Row],[Hostname]],'vm hardware'!A:C,3,FALSE)),"",VLOOKUP(Patchlist1[[#This Row],[Hostname]],'vm hardware'!A:C,3,FALSE))</f>
        <v/>
      </c>
      <c r="J237" s="276"/>
      <c r="K237" s="198" t="s">
        <v>172</v>
      </c>
      <c r="L237" s="198">
        <v>8.1</v>
      </c>
      <c r="M237" s="198" t="s">
        <v>458</v>
      </c>
      <c r="N237" s="198" t="s">
        <v>174</v>
      </c>
      <c r="O237" s="200" t="s">
        <v>175</v>
      </c>
      <c r="P237" s="277" t="s">
        <v>609</v>
      </c>
      <c r="Q237" s="202"/>
      <c r="R237" s="198" t="s">
        <v>610</v>
      </c>
      <c r="S237" s="242" t="str">
        <f>IF(ISNA(VLOOKUP(Patchlist1[[#This Row],[SERVER OWNER]],Contacts!I:J,2,FALSE)),"",VLOOKUP(Patchlist1[[#This Row],[SERVER OWNER]],Contacts!I:J,2,FALSE))</f>
        <v>KABILAN.SENTHAMILSELVAN@ALLIANZ.COM</v>
      </c>
      <c r="T237" s="243" t="s">
        <v>611</v>
      </c>
      <c r="U237" s="277" t="s">
        <v>180</v>
      </c>
      <c r="V237" s="202"/>
      <c r="W237" s="202"/>
      <c r="X237" s="244"/>
      <c r="Y237" s="244"/>
      <c r="Z237" s="157"/>
      <c r="AA237" s="278"/>
    </row>
    <row r="238" spans="1:27" ht="18.75" hidden="1" customHeight="1">
      <c r="A238" s="275" t="s">
        <v>612</v>
      </c>
      <c r="B238" s="196" t="s">
        <v>60</v>
      </c>
      <c r="C238" s="239" t="b">
        <v>1</v>
      </c>
      <c r="D238" s="182" t="str">
        <f>IF($C238&lt;&gt;TRUE,IF(ISNA(VLOOKUP($B238,'Patch Slot'!A$2:$E$39,3,FALSE)),"",VLOOKUP($B238,'Patch Slot'!A$2:$E$39,3,FALSE)),"excluded")</f>
        <v>excluded</v>
      </c>
      <c r="E238" s="182" t="str">
        <f>IF($C238&lt;&gt;TRUE,IF(ISNA(VLOOKUP($B238,'Patch Slot'!A$2:$E$39,4,FALSE)),"",VLOOKUP($B238,'Patch Slot'!A$2:$E$39,4,FALSE)),"excluded")</f>
        <v>excluded</v>
      </c>
      <c r="F238" s="198" t="s">
        <v>171</v>
      </c>
      <c r="G238" s="184" t="str">
        <f>IF(ISNA(VLOOKUP(Patchlist1[[#This Row],[Hostname]],CPU_socket!A:B,2,FALSE)),"",VLOOKUP(Patchlist1[[#This Row],[Hostname]],CPU_socket!A:B,2,FALSE))</f>
        <v/>
      </c>
      <c r="H238" s="184" t="str">
        <f>IF(ISNA(VLOOKUP(Patchlist1[[#This Row],[Hostname]],Vormetric!A:D,4,FALSE)),"",VLOOKUP(Patchlist1[[#This Row],[Hostname]],Vormetric!A:D,4,FALSE))</f>
        <v/>
      </c>
      <c r="I238" s="198" t="str">
        <f>IF(ISNA(VLOOKUP(Patchlist1[[#This Row],[Hostname]],'vm hardware'!A:C,3,FALSE)),"",VLOOKUP(Patchlist1[[#This Row],[Hostname]],'vm hardware'!A:C,3,FALSE))</f>
        <v/>
      </c>
      <c r="J238" s="276"/>
      <c r="K238" s="198" t="s">
        <v>172</v>
      </c>
      <c r="L238" s="198">
        <v>8.1</v>
      </c>
      <c r="M238" s="198" t="s">
        <v>458</v>
      </c>
      <c r="N238" s="198" t="s">
        <v>174</v>
      </c>
      <c r="O238" s="200" t="s">
        <v>279</v>
      </c>
      <c r="P238" s="277" t="s">
        <v>613</v>
      </c>
      <c r="Q238" s="157"/>
      <c r="R238" s="198" t="s">
        <v>614</v>
      </c>
      <c r="S238" s="242" t="s">
        <v>615</v>
      </c>
      <c r="T238" s="243" t="s">
        <v>616</v>
      </c>
      <c r="U238" s="277" t="s">
        <v>180</v>
      </c>
      <c r="V238" s="202"/>
      <c r="W238" s="202"/>
      <c r="X238" s="244"/>
      <c r="Y238" s="244" t="s">
        <v>279</v>
      </c>
      <c r="Z238" s="157"/>
      <c r="AA238" s="278"/>
    </row>
    <row r="239" spans="1:27" ht="18.75" hidden="1" customHeight="1">
      <c r="A239" s="275" t="s">
        <v>617</v>
      </c>
      <c r="B239" s="196" t="s">
        <v>24</v>
      </c>
      <c r="C239" s="239" t="b">
        <v>0</v>
      </c>
      <c r="D239" s="182">
        <f>IF($C239&lt;&gt;TRUE,IF(ISNA(VLOOKUP($B239,'Patch Slot'!A$2:$E$39,3,FALSE)),"",VLOOKUP($B239,'Patch Slot'!A$2:$E$39,3,FALSE)),"excluded")</f>
        <v>45874.333333333299</v>
      </c>
      <c r="E239" s="182" t="str">
        <f>IF($C239&lt;&gt;TRUE,IF(ISNA(VLOOKUP($B239,'Patch Slot'!A$2:$E$39,4,FALSE)),"",VLOOKUP($B239,'Patch Slot'!A$2:$E$39,4,FALSE)),"excluded")</f>
        <v>08:00 – 14:00</v>
      </c>
      <c r="F239" s="198" t="s">
        <v>171</v>
      </c>
      <c r="G239" s="184" t="str">
        <f>IF(ISNA(VLOOKUP(Patchlist1[[#This Row],[Hostname]],CPU_socket!A:B,2,FALSE)),"",VLOOKUP(Patchlist1[[#This Row],[Hostname]],CPU_socket!A:B,2,FALSE))</f>
        <v/>
      </c>
      <c r="H239" s="184" t="str">
        <f>IF(ISNA(VLOOKUP(Patchlist1[[#This Row],[Hostname]],Vormetric!A:D,4,FALSE)),"",VLOOKUP(Patchlist1[[#This Row],[Hostname]],Vormetric!A:D,4,FALSE))</f>
        <v/>
      </c>
      <c r="I239" s="198" t="str">
        <f>IF(ISNA(VLOOKUP(Patchlist1[[#This Row],[Hostname]],'vm hardware'!A:C,3,FALSE)),"",VLOOKUP(Patchlist1[[#This Row],[Hostname]],'vm hardware'!A:C,3,FALSE))</f>
        <v/>
      </c>
      <c r="J239" s="276"/>
      <c r="K239" s="198" t="s">
        <v>172</v>
      </c>
      <c r="L239" s="198">
        <v>8.6</v>
      </c>
      <c r="M239" s="198" t="s">
        <v>173</v>
      </c>
      <c r="N239" s="198" t="s">
        <v>174</v>
      </c>
      <c r="O239" s="200" t="s">
        <v>175</v>
      </c>
      <c r="P239" s="277" t="s">
        <v>581</v>
      </c>
      <c r="Q239" s="157"/>
      <c r="R239" s="198" t="s">
        <v>618</v>
      </c>
      <c r="S239" s="242" t="str">
        <f>IF(ISNA(VLOOKUP(Patchlist1[[#This Row],[SERVER OWNER]],Contacts!I:J,2,FALSE)),"",VLOOKUP(Patchlist1[[#This Row],[SERVER OWNER]],Contacts!I:J,2,FALSE))</f>
        <v>JINO.SUSEELAN@ALLIANZ.COM</v>
      </c>
      <c r="T239" s="243" t="s">
        <v>619</v>
      </c>
      <c r="U239" s="277" t="s">
        <v>180</v>
      </c>
      <c r="V239" s="202"/>
      <c r="W239" s="202"/>
      <c r="X239" s="244"/>
      <c r="Y239" s="244"/>
      <c r="Z239" s="157"/>
      <c r="AA239" s="278"/>
    </row>
    <row r="240" spans="1:27" ht="18.75" hidden="1" customHeight="1">
      <c r="A240" s="275" t="s">
        <v>620</v>
      </c>
      <c r="B240" s="196" t="s">
        <v>133</v>
      </c>
      <c r="C240" s="239" t="b">
        <v>0</v>
      </c>
      <c r="D240" s="182">
        <f>IF($C240&lt;&gt;TRUE,IF(ISNA(VLOOKUP($B240,'Patch Slot'!A$2:$E$39,3,FALSE)),"",VLOOKUP($B240,'Patch Slot'!A$2:$E$39,3,FALSE)),"excluded")</f>
        <v>45893.833333333299</v>
      </c>
      <c r="E240" s="182" t="str">
        <f>IF($C240&lt;&gt;TRUE,IF(ISNA(VLOOKUP($B240,'Patch Slot'!A$2:$E$39,4,FALSE)),"",VLOOKUP($B240,'Patch Slot'!A$2:$E$39,4,FALSE)),"excluded")</f>
        <v>20:00 – 24:00</v>
      </c>
      <c r="F240" s="198" t="s">
        <v>182</v>
      </c>
      <c r="G240" s="184" t="str">
        <f>IF(ISNA(VLOOKUP(Patchlist1[[#This Row],[Hostname]],CPU_socket!A:B,2,FALSE)),"",VLOOKUP(Patchlist1[[#This Row],[Hostname]],CPU_socket!A:B,2,FALSE))</f>
        <v/>
      </c>
      <c r="H240" s="184" t="str">
        <f>IF(ISNA(VLOOKUP(Patchlist1[[#This Row],[Hostname]],Vormetric!A:D,4,FALSE)),"",VLOOKUP(Patchlist1[[#This Row],[Hostname]],Vormetric!A:D,4,FALSE))</f>
        <v/>
      </c>
      <c r="I240" s="198" t="str">
        <f>IF(ISNA(VLOOKUP(Patchlist1[[#This Row],[Hostname]],'vm hardware'!A:C,3,FALSE)),"",VLOOKUP(Patchlist1[[#This Row],[Hostname]],'vm hardware'!A:C,3,FALSE))</f>
        <v/>
      </c>
      <c r="J240" s="276"/>
      <c r="K240" s="198" t="s">
        <v>172</v>
      </c>
      <c r="L240" s="198">
        <v>8.9</v>
      </c>
      <c r="M240" s="198" t="s">
        <v>173</v>
      </c>
      <c r="N240" s="198" t="s">
        <v>174</v>
      </c>
      <c r="O240" s="200" t="s">
        <v>175</v>
      </c>
      <c r="P240" s="277" t="s">
        <v>621</v>
      </c>
      <c r="Q240" s="202"/>
      <c r="R240" s="198" t="s">
        <v>406</v>
      </c>
      <c r="S240" s="242" t="str">
        <f>IF(ISNA(VLOOKUP(Patchlist1[[#This Row],[SERVER OWNER]],Contacts!I:J,2,FALSE)),"",VLOOKUP(Patchlist1[[#This Row],[SERVER OWNER]],Contacts!I:J,2,FALSE))</f>
        <v>prashant.baravkar@allianz.com</v>
      </c>
      <c r="T240" s="243" t="s">
        <v>622</v>
      </c>
      <c r="U240" s="277" t="s">
        <v>180</v>
      </c>
      <c r="V240" s="202"/>
      <c r="W240" s="202"/>
      <c r="X240" s="244"/>
      <c r="Y240" s="244"/>
      <c r="Z240" s="157"/>
      <c r="AA240" s="278"/>
    </row>
    <row r="241" spans="1:27" ht="18.75" hidden="1" customHeight="1">
      <c r="A241" s="275" t="s">
        <v>623</v>
      </c>
      <c r="B241" s="196" t="s">
        <v>80</v>
      </c>
      <c r="C241" s="239" t="b">
        <v>0</v>
      </c>
      <c r="D241" s="182">
        <f>IF($C241&lt;&gt;TRUE,IF(ISNA(VLOOKUP($B241,'Patch Slot'!A$2:$E$39,3,FALSE)),"",VLOOKUP($B241,'Patch Slot'!A$2:$E$39,3,FALSE)),"excluded")</f>
        <v>45885.666666666635</v>
      </c>
      <c r="E241" s="182" t="str">
        <f>IF($C241&lt;&gt;TRUE,IF(ISNA(VLOOKUP($B241,'Patch Slot'!A$2:$E$39,4,FALSE)),"",VLOOKUP($B241,'Patch Slot'!A$2:$E$39,4,FALSE)),"excluded")</f>
        <v>16:00 – 20:00</v>
      </c>
      <c r="F241" s="198" t="s">
        <v>182</v>
      </c>
      <c r="G241" s="184" t="str">
        <f>IF(ISNA(VLOOKUP(Patchlist1[[#This Row],[Hostname]],CPU_socket!A:B,2,FALSE)),"",VLOOKUP(Patchlist1[[#This Row],[Hostname]],CPU_socket!A:B,2,FALSE))</f>
        <v/>
      </c>
      <c r="H241" s="184" t="str">
        <f>IF(ISNA(VLOOKUP(Patchlist1[[#This Row],[Hostname]],Vormetric!A:D,4,FALSE)),"",VLOOKUP(Patchlist1[[#This Row],[Hostname]],Vormetric!A:D,4,FALSE))</f>
        <v/>
      </c>
      <c r="I241" s="198" t="str">
        <f>IF(ISNA(VLOOKUP(Patchlist1[[#This Row],[Hostname]],'vm hardware'!A:C,3,FALSE)),"",VLOOKUP(Patchlist1[[#This Row],[Hostname]],'vm hardware'!A:C,3,FALSE))</f>
        <v/>
      </c>
      <c r="J241" s="276"/>
      <c r="K241" s="198" t="s">
        <v>172</v>
      </c>
      <c r="L241" s="198">
        <v>8.1</v>
      </c>
      <c r="M241" s="198" t="s">
        <v>443</v>
      </c>
      <c r="N241" s="198" t="s">
        <v>174</v>
      </c>
      <c r="O241" s="200" t="s">
        <v>175</v>
      </c>
      <c r="P241" s="277" t="s">
        <v>624</v>
      </c>
      <c r="Q241" s="202"/>
      <c r="R241" s="198" t="s">
        <v>625</v>
      </c>
      <c r="S241" s="242" t="s">
        <v>626</v>
      </c>
      <c r="T241" s="243" t="s">
        <v>627</v>
      </c>
      <c r="U241" s="277" t="s">
        <v>180</v>
      </c>
      <c r="V241" s="202"/>
      <c r="W241" s="202"/>
      <c r="X241" s="244"/>
      <c r="Y241" s="244"/>
      <c r="Z241" s="157"/>
      <c r="AA241" s="278"/>
    </row>
    <row r="242" spans="1:27" ht="18.75" hidden="1" customHeight="1">
      <c r="A242" s="275" t="s">
        <v>628</v>
      </c>
      <c r="B242" s="196" t="s">
        <v>80</v>
      </c>
      <c r="C242" s="239" t="b">
        <v>0</v>
      </c>
      <c r="D242" s="182">
        <f>IF($C242&lt;&gt;TRUE,IF(ISNA(VLOOKUP($B242,'Patch Slot'!A$2:$E$39,3,FALSE)),"",VLOOKUP($B242,'Patch Slot'!A$2:$E$39,3,FALSE)),"excluded")</f>
        <v>45885.666666666635</v>
      </c>
      <c r="E242" s="182" t="str">
        <f>IF($C242&lt;&gt;TRUE,IF(ISNA(VLOOKUP($B242,'Patch Slot'!A$2:$E$39,4,FALSE)),"",VLOOKUP($B242,'Patch Slot'!A$2:$E$39,4,FALSE)),"excluded")</f>
        <v>16:00 – 20:00</v>
      </c>
      <c r="F242" s="198" t="s">
        <v>182</v>
      </c>
      <c r="G242" s="184" t="str">
        <f>IF(ISNA(VLOOKUP(Patchlist1[[#This Row],[Hostname]],CPU_socket!A:B,2,FALSE)),"",VLOOKUP(Patchlist1[[#This Row],[Hostname]],CPU_socket!A:B,2,FALSE))</f>
        <v/>
      </c>
      <c r="H242" s="184" t="str">
        <f>IF(ISNA(VLOOKUP(Patchlist1[[#This Row],[Hostname]],Vormetric!A:D,4,FALSE)),"",VLOOKUP(Patchlist1[[#This Row],[Hostname]],Vormetric!A:D,4,FALSE))</f>
        <v/>
      </c>
      <c r="I242" s="198" t="str">
        <f>IF(ISNA(VLOOKUP(Patchlist1[[#This Row],[Hostname]],'vm hardware'!A:C,3,FALSE)),"",VLOOKUP(Patchlist1[[#This Row],[Hostname]],'vm hardware'!A:C,3,FALSE))</f>
        <v/>
      </c>
      <c r="J242" s="276"/>
      <c r="K242" s="198" t="s">
        <v>172</v>
      </c>
      <c r="L242" s="198">
        <v>8.1</v>
      </c>
      <c r="M242" s="198" t="s">
        <v>443</v>
      </c>
      <c r="N242" s="198" t="s">
        <v>174</v>
      </c>
      <c r="O242" s="200" t="s">
        <v>175</v>
      </c>
      <c r="P242" s="277" t="s">
        <v>624</v>
      </c>
      <c r="Q242" s="202"/>
      <c r="R242" s="198" t="s">
        <v>625</v>
      </c>
      <c r="S242" s="242" t="s">
        <v>626</v>
      </c>
      <c r="T242" s="243" t="s">
        <v>627</v>
      </c>
      <c r="U242" s="277" t="s">
        <v>180</v>
      </c>
      <c r="V242" s="202"/>
      <c r="W242" s="202"/>
      <c r="X242" s="244"/>
      <c r="Y242" s="244"/>
      <c r="Z242" s="157"/>
      <c r="AA242" s="278"/>
    </row>
    <row r="243" spans="1:27" ht="18.75" hidden="1" customHeight="1">
      <c r="A243" s="275" t="s">
        <v>629</v>
      </c>
      <c r="B243" s="196" t="s">
        <v>80</v>
      </c>
      <c r="C243" s="239" t="b">
        <v>0</v>
      </c>
      <c r="D243" s="182">
        <f>IF($C243&lt;&gt;TRUE,IF(ISNA(VLOOKUP($B243,'Patch Slot'!A$2:$E$39,3,FALSE)),"",VLOOKUP($B243,'Patch Slot'!A$2:$E$39,3,FALSE)),"excluded")</f>
        <v>45885.666666666635</v>
      </c>
      <c r="E243" s="182" t="str">
        <f>IF($C243&lt;&gt;TRUE,IF(ISNA(VLOOKUP($B243,'Patch Slot'!A$2:$E$39,4,FALSE)),"",VLOOKUP($B243,'Patch Slot'!A$2:$E$39,4,FALSE)),"excluded")</f>
        <v>16:00 – 20:00</v>
      </c>
      <c r="F243" s="198" t="s">
        <v>182</v>
      </c>
      <c r="G243" s="184" t="str">
        <f>IF(ISNA(VLOOKUP(Patchlist1[[#This Row],[Hostname]],CPU_socket!A:B,2,FALSE)),"",VLOOKUP(Patchlist1[[#This Row],[Hostname]],CPU_socket!A:B,2,FALSE))</f>
        <v/>
      </c>
      <c r="H243" s="281" t="s">
        <v>285</v>
      </c>
      <c r="I243" s="198" t="str">
        <f>IF(ISNA(VLOOKUP(Patchlist1[[#This Row],[Hostname]],'vm hardware'!A:C,3,FALSE)),"",VLOOKUP(Patchlist1[[#This Row],[Hostname]],'vm hardware'!A:C,3,FALSE))</f>
        <v/>
      </c>
      <c r="J243" s="276"/>
      <c r="K243" s="198" t="s">
        <v>172</v>
      </c>
      <c r="L243" s="198">
        <v>8.1</v>
      </c>
      <c r="M243" s="198" t="s">
        <v>443</v>
      </c>
      <c r="N243" s="198" t="s">
        <v>174</v>
      </c>
      <c r="O243" s="200" t="s">
        <v>175</v>
      </c>
      <c r="P243" s="277" t="s">
        <v>624</v>
      </c>
      <c r="Q243" s="202"/>
      <c r="R243" s="198" t="s">
        <v>625</v>
      </c>
      <c r="S243" s="242" t="s">
        <v>626</v>
      </c>
      <c r="T243" s="243" t="s">
        <v>627</v>
      </c>
      <c r="U243" s="277" t="s">
        <v>180</v>
      </c>
      <c r="V243" s="202"/>
      <c r="W243" s="202"/>
      <c r="X243" s="244"/>
      <c r="Y243" s="244"/>
      <c r="Z243" s="157"/>
      <c r="AA243" s="278"/>
    </row>
    <row r="244" spans="1:27" ht="18.75" hidden="1" customHeight="1">
      <c r="A244" s="275" t="s">
        <v>630</v>
      </c>
      <c r="B244" s="196" t="s">
        <v>80</v>
      </c>
      <c r="C244" s="239" t="b">
        <v>0</v>
      </c>
      <c r="D244" s="182">
        <f>IF($C244&lt;&gt;TRUE,IF(ISNA(VLOOKUP($B244,'Patch Slot'!A$2:$E$39,3,FALSE)),"",VLOOKUP($B244,'Patch Slot'!A$2:$E$39,3,FALSE)),"excluded")</f>
        <v>45885.666666666635</v>
      </c>
      <c r="E244" s="182" t="str">
        <f>IF($C244&lt;&gt;TRUE,IF(ISNA(VLOOKUP($B244,'Patch Slot'!A$2:$E$39,4,FALSE)),"",VLOOKUP($B244,'Patch Slot'!A$2:$E$39,4,FALSE)),"excluded")</f>
        <v>16:00 – 20:00</v>
      </c>
      <c r="F244" s="198" t="s">
        <v>182</v>
      </c>
      <c r="G244" s="184" t="str">
        <f>IF(ISNA(VLOOKUP(Patchlist1[[#This Row],[Hostname]],CPU_socket!A:B,2,FALSE)),"",VLOOKUP(Patchlist1[[#This Row],[Hostname]],CPU_socket!A:B,2,FALSE))</f>
        <v/>
      </c>
      <c r="H244" s="184" t="str">
        <f>IF(ISNA(VLOOKUP(Patchlist1[[#This Row],[Hostname]],Vormetric!A:D,4,FALSE)),"",VLOOKUP(Patchlist1[[#This Row],[Hostname]],Vormetric!A:D,4,FALSE))</f>
        <v/>
      </c>
      <c r="I244" s="198" t="str">
        <f>IF(ISNA(VLOOKUP(Patchlist1[[#This Row],[Hostname]],'vm hardware'!A:C,3,FALSE)),"",VLOOKUP(Patchlist1[[#This Row],[Hostname]],'vm hardware'!A:C,3,FALSE))</f>
        <v/>
      </c>
      <c r="J244" s="276"/>
      <c r="K244" s="198" t="s">
        <v>172</v>
      </c>
      <c r="L244" s="198">
        <v>8.1</v>
      </c>
      <c r="M244" s="198" t="s">
        <v>443</v>
      </c>
      <c r="N244" s="198" t="s">
        <v>174</v>
      </c>
      <c r="O244" s="200" t="s">
        <v>175</v>
      </c>
      <c r="P244" s="277" t="s">
        <v>624</v>
      </c>
      <c r="Q244" s="202"/>
      <c r="R244" s="198" t="s">
        <v>625</v>
      </c>
      <c r="S244" s="242" t="s">
        <v>626</v>
      </c>
      <c r="T244" s="243" t="s">
        <v>627</v>
      </c>
      <c r="U244" s="277" t="s">
        <v>180</v>
      </c>
      <c r="V244" s="202"/>
      <c r="W244" s="202"/>
      <c r="X244" s="244"/>
      <c r="Y244" s="244"/>
      <c r="Z244" s="157"/>
      <c r="AA244" s="278"/>
    </row>
    <row r="245" spans="1:27" ht="18.75" hidden="1" customHeight="1">
      <c r="A245" s="275" t="s">
        <v>631</v>
      </c>
      <c r="B245" s="196" t="s">
        <v>80</v>
      </c>
      <c r="C245" s="239" t="b">
        <v>0</v>
      </c>
      <c r="D245" s="182">
        <f>IF($C245&lt;&gt;TRUE,IF(ISNA(VLOOKUP($B245,'Patch Slot'!A$2:$E$39,3,FALSE)),"",VLOOKUP($B245,'Patch Slot'!A$2:$E$39,3,FALSE)),"excluded")</f>
        <v>45885.666666666635</v>
      </c>
      <c r="E245" s="182" t="str">
        <f>IF($C245&lt;&gt;TRUE,IF(ISNA(VLOOKUP($B245,'Patch Slot'!A$2:$E$39,4,FALSE)),"",VLOOKUP($B245,'Patch Slot'!A$2:$E$39,4,FALSE)),"excluded")</f>
        <v>16:00 – 20:00</v>
      </c>
      <c r="F245" s="198" t="s">
        <v>182</v>
      </c>
      <c r="G245" s="184" t="str">
        <f>IF(ISNA(VLOOKUP(Patchlist1[[#This Row],[Hostname]],CPU_socket!A:B,2,FALSE)),"",VLOOKUP(Patchlist1[[#This Row],[Hostname]],CPU_socket!A:B,2,FALSE))</f>
        <v/>
      </c>
      <c r="H245" s="184" t="str">
        <f>IF(ISNA(VLOOKUP(Patchlist1[[#This Row],[Hostname]],Vormetric!A:D,4,FALSE)),"",VLOOKUP(Patchlist1[[#This Row],[Hostname]],Vormetric!A:D,4,FALSE))</f>
        <v/>
      </c>
      <c r="I245" s="198" t="str">
        <f>IF(ISNA(VLOOKUP(Patchlist1[[#This Row],[Hostname]],'vm hardware'!A:C,3,FALSE)),"",VLOOKUP(Patchlist1[[#This Row],[Hostname]],'vm hardware'!A:C,3,FALSE))</f>
        <v/>
      </c>
      <c r="J245" s="276"/>
      <c r="K245" s="198" t="s">
        <v>172</v>
      </c>
      <c r="L245" s="198">
        <v>8.1</v>
      </c>
      <c r="M245" s="198" t="s">
        <v>443</v>
      </c>
      <c r="N245" s="198" t="s">
        <v>174</v>
      </c>
      <c r="O245" s="200" t="s">
        <v>175</v>
      </c>
      <c r="P245" s="277" t="s">
        <v>624</v>
      </c>
      <c r="Q245" s="202"/>
      <c r="R245" s="198" t="s">
        <v>625</v>
      </c>
      <c r="S245" s="242" t="s">
        <v>626</v>
      </c>
      <c r="T245" s="243" t="s">
        <v>627</v>
      </c>
      <c r="U245" s="277" t="s">
        <v>180</v>
      </c>
      <c r="V245" s="202"/>
      <c r="W245" s="202"/>
      <c r="X245" s="244"/>
      <c r="Y245" s="244"/>
      <c r="Z245" s="157"/>
      <c r="AA245" s="278"/>
    </row>
    <row r="246" spans="1:27" ht="18.75" hidden="1" customHeight="1">
      <c r="A246" s="275" t="s">
        <v>632</v>
      </c>
      <c r="B246" s="196" t="s">
        <v>80</v>
      </c>
      <c r="C246" s="239" t="b">
        <v>0</v>
      </c>
      <c r="D246" s="182">
        <f>IF($C246&lt;&gt;TRUE,IF(ISNA(VLOOKUP($B246,'Patch Slot'!A$2:$E$39,3,FALSE)),"",VLOOKUP($B246,'Patch Slot'!A$2:$E$39,3,FALSE)),"excluded")</f>
        <v>45885.666666666635</v>
      </c>
      <c r="E246" s="182" t="str">
        <f>IF($C246&lt;&gt;TRUE,IF(ISNA(VLOOKUP($B246,'Patch Slot'!A$2:$E$39,4,FALSE)),"",VLOOKUP($B246,'Patch Slot'!A$2:$E$39,4,FALSE)),"excluded")</f>
        <v>16:00 – 20:00</v>
      </c>
      <c r="F246" s="198" t="s">
        <v>182</v>
      </c>
      <c r="G246" s="184" t="str">
        <f>IF(ISNA(VLOOKUP(Patchlist1[[#This Row],[Hostname]],CPU_socket!A:B,2,FALSE)),"",VLOOKUP(Patchlist1[[#This Row],[Hostname]],CPU_socket!A:B,2,FALSE))</f>
        <v/>
      </c>
      <c r="H246" s="184" t="str">
        <f>IF(ISNA(VLOOKUP(Patchlist1[[#This Row],[Hostname]],Vormetric!A:D,4,FALSE)),"",VLOOKUP(Patchlist1[[#This Row],[Hostname]],Vormetric!A:D,4,FALSE))</f>
        <v/>
      </c>
      <c r="I246" s="198" t="str">
        <f>IF(ISNA(VLOOKUP(Patchlist1[[#This Row],[Hostname]],'vm hardware'!A:C,3,FALSE)),"",VLOOKUP(Patchlist1[[#This Row],[Hostname]],'vm hardware'!A:C,3,FALSE))</f>
        <v/>
      </c>
      <c r="J246" s="276"/>
      <c r="K246" s="198" t="s">
        <v>172</v>
      </c>
      <c r="L246" s="198">
        <v>8.1</v>
      </c>
      <c r="M246" s="198" t="s">
        <v>443</v>
      </c>
      <c r="N246" s="198" t="s">
        <v>174</v>
      </c>
      <c r="O246" s="200" t="s">
        <v>175</v>
      </c>
      <c r="P246" s="277" t="s">
        <v>624</v>
      </c>
      <c r="Q246" s="202"/>
      <c r="R246" s="198" t="s">
        <v>625</v>
      </c>
      <c r="S246" s="242" t="s">
        <v>626</v>
      </c>
      <c r="T246" s="243" t="s">
        <v>627</v>
      </c>
      <c r="U246" s="277" t="s">
        <v>180</v>
      </c>
      <c r="V246" s="202"/>
      <c r="W246" s="202"/>
      <c r="X246" s="244"/>
      <c r="Y246" s="244"/>
      <c r="Z246" s="157"/>
      <c r="AA246" s="278"/>
    </row>
    <row r="247" spans="1:27" ht="18.75" hidden="1" customHeight="1">
      <c r="A247" s="275" t="s">
        <v>633</v>
      </c>
      <c r="B247" s="196" t="s">
        <v>80</v>
      </c>
      <c r="C247" s="239" t="b">
        <v>0</v>
      </c>
      <c r="D247" s="182">
        <f>IF($C247&lt;&gt;TRUE,IF(ISNA(VLOOKUP($B247,'Patch Slot'!A$2:$E$39,3,FALSE)),"",VLOOKUP($B247,'Patch Slot'!A$2:$E$39,3,FALSE)),"excluded")</f>
        <v>45885.666666666635</v>
      </c>
      <c r="E247" s="182" t="str">
        <f>IF($C247&lt;&gt;TRUE,IF(ISNA(VLOOKUP($B247,'Patch Slot'!A$2:$E$39,4,FALSE)),"",VLOOKUP($B247,'Patch Slot'!A$2:$E$39,4,FALSE)),"excluded")</f>
        <v>16:00 – 20:00</v>
      </c>
      <c r="F247" s="198" t="s">
        <v>182</v>
      </c>
      <c r="G247" s="184" t="str">
        <f>IF(ISNA(VLOOKUP(Patchlist1[[#This Row],[Hostname]],CPU_socket!A:B,2,FALSE)),"",VLOOKUP(Patchlist1[[#This Row],[Hostname]],CPU_socket!A:B,2,FALSE))</f>
        <v/>
      </c>
      <c r="H247" s="184" t="str">
        <f>IF(ISNA(VLOOKUP(Patchlist1[[#This Row],[Hostname]],Vormetric!A:D,4,FALSE)),"",VLOOKUP(Patchlist1[[#This Row],[Hostname]],Vormetric!A:D,4,FALSE))</f>
        <v/>
      </c>
      <c r="I247" s="198" t="str">
        <f>IF(ISNA(VLOOKUP(Patchlist1[[#This Row],[Hostname]],'vm hardware'!A:C,3,FALSE)),"",VLOOKUP(Patchlist1[[#This Row],[Hostname]],'vm hardware'!A:C,3,FALSE))</f>
        <v/>
      </c>
      <c r="J247" s="276"/>
      <c r="K247" s="198" t="s">
        <v>172</v>
      </c>
      <c r="L247" s="198">
        <v>8.1</v>
      </c>
      <c r="M247" s="198" t="s">
        <v>443</v>
      </c>
      <c r="N247" s="198" t="s">
        <v>174</v>
      </c>
      <c r="O247" s="200" t="s">
        <v>175</v>
      </c>
      <c r="P247" s="277" t="s">
        <v>624</v>
      </c>
      <c r="Q247" s="202"/>
      <c r="R247" s="198" t="s">
        <v>625</v>
      </c>
      <c r="S247" s="242" t="s">
        <v>626</v>
      </c>
      <c r="T247" s="243" t="s">
        <v>627</v>
      </c>
      <c r="U247" s="277" t="s">
        <v>180</v>
      </c>
      <c r="V247" s="202"/>
      <c r="W247" s="202"/>
      <c r="X247" s="244"/>
      <c r="Y247" s="244"/>
      <c r="Z247" s="157"/>
      <c r="AA247" s="278"/>
    </row>
    <row r="248" spans="1:27" ht="18.75" hidden="1" customHeight="1">
      <c r="A248" s="275" t="s">
        <v>634</v>
      </c>
      <c r="B248" s="196" t="s">
        <v>97</v>
      </c>
      <c r="C248" s="239" t="b">
        <v>0</v>
      </c>
      <c r="D248" s="182">
        <f>IF($C248&lt;&gt;TRUE,IF(ISNA(VLOOKUP($B248,'Patch Slot'!A$2:$E$39,3,FALSE)),"",VLOOKUP($B248,'Patch Slot'!A$2:$E$39,3,FALSE)),"excluded")</f>
        <v>45887.333333333299</v>
      </c>
      <c r="E248" s="182" t="str">
        <f>IF($C248&lt;&gt;TRUE,IF(ISNA(VLOOKUP($B248,'Patch Slot'!A$2:$E$39,4,FALSE)),"",VLOOKUP($B248,'Patch Slot'!A$2:$E$39,4,FALSE)),"excluded")</f>
        <v>08:00 – 14:00</v>
      </c>
      <c r="F248" s="198" t="s">
        <v>182</v>
      </c>
      <c r="G248" s="184" t="str">
        <f>IF(ISNA(VLOOKUP(Patchlist1[[#This Row],[Hostname]],CPU_socket!A:B,2,FALSE)),"",VLOOKUP(Patchlist1[[#This Row],[Hostname]],CPU_socket!A:B,2,FALSE))</f>
        <v/>
      </c>
      <c r="H248" s="184" t="str">
        <f>IF(ISNA(VLOOKUP(Patchlist1[[#This Row],[Hostname]],Vormetric!A:D,4,FALSE)),"",VLOOKUP(Patchlist1[[#This Row],[Hostname]],Vormetric!A:D,4,FALSE))</f>
        <v/>
      </c>
      <c r="I248" s="198" t="str">
        <f>IF(ISNA(VLOOKUP(Patchlist1[[#This Row],[Hostname]],'vm hardware'!A:C,3,FALSE)),"",VLOOKUP(Patchlist1[[#This Row],[Hostname]],'vm hardware'!A:C,3,FALSE))</f>
        <v/>
      </c>
      <c r="J248" s="276"/>
      <c r="K248" s="198" t="s">
        <v>172</v>
      </c>
      <c r="L248" s="198">
        <v>8.1</v>
      </c>
      <c r="M248" s="198" t="s">
        <v>443</v>
      </c>
      <c r="N248" s="198" t="s">
        <v>174</v>
      </c>
      <c r="O248" s="200" t="s">
        <v>175</v>
      </c>
      <c r="P248" s="277" t="s">
        <v>624</v>
      </c>
      <c r="Q248" s="202"/>
      <c r="R248" s="198" t="s">
        <v>625</v>
      </c>
      <c r="S248" s="242" t="s">
        <v>626</v>
      </c>
      <c r="T248" s="243" t="s">
        <v>627</v>
      </c>
      <c r="U248" s="277" t="s">
        <v>180</v>
      </c>
      <c r="V248" s="202"/>
      <c r="W248" s="202"/>
      <c r="X248" s="244"/>
      <c r="Y248" s="244"/>
      <c r="Z248" s="157"/>
      <c r="AA248" s="278"/>
    </row>
    <row r="249" spans="1:27" ht="18.75" hidden="1" customHeight="1">
      <c r="A249" s="275" t="s">
        <v>635</v>
      </c>
      <c r="B249" s="196" t="s">
        <v>80</v>
      </c>
      <c r="C249" s="239" t="b">
        <v>0</v>
      </c>
      <c r="D249" s="182">
        <f>IF($C249&lt;&gt;TRUE,IF(ISNA(VLOOKUP($B249,'Patch Slot'!A$2:$E$39,3,FALSE)),"",VLOOKUP($B249,'Patch Slot'!A$2:$E$39,3,FALSE)),"excluded")</f>
        <v>45885.666666666635</v>
      </c>
      <c r="E249" s="182" t="str">
        <f>IF($C249&lt;&gt;TRUE,IF(ISNA(VLOOKUP($B249,'Patch Slot'!A$2:$E$39,4,FALSE)),"",VLOOKUP($B249,'Patch Slot'!A$2:$E$39,4,FALSE)),"excluded")</f>
        <v>16:00 – 20:00</v>
      </c>
      <c r="F249" s="198" t="s">
        <v>182</v>
      </c>
      <c r="G249" s="184" t="str">
        <f>IF(ISNA(VLOOKUP(Patchlist1[[#This Row],[Hostname]],CPU_socket!A:B,2,FALSE)),"",VLOOKUP(Patchlist1[[#This Row],[Hostname]],CPU_socket!A:B,2,FALSE))</f>
        <v/>
      </c>
      <c r="H249" s="184" t="str">
        <f>IF(ISNA(VLOOKUP(Patchlist1[[#This Row],[Hostname]],Vormetric!A:D,4,FALSE)),"",VLOOKUP(Patchlist1[[#This Row],[Hostname]],Vormetric!A:D,4,FALSE))</f>
        <v/>
      </c>
      <c r="I249" s="198" t="str">
        <f>IF(ISNA(VLOOKUP(Patchlist1[[#This Row],[Hostname]],'vm hardware'!A:C,3,FALSE)),"",VLOOKUP(Patchlist1[[#This Row],[Hostname]],'vm hardware'!A:C,3,FALSE))</f>
        <v/>
      </c>
      <c r="J249" s="276"/>
      <c r="K249" s="198" t="s">
        <v>172</v>
      </c>
      <c r="L249" s="198">
        <v>8.1</v>
      </c>
      <c r="M249" s="198" t="s">
        <v>443</v>
      </c>
      <c r="N249" s="198" t="s">
        <v>174</v>
      </c>
      <c r="O249" s="200" t="s">
        <v>175</v>
      </c>
      <c r="P249" s="277" t="s">
        <v>624</v>
      </c>
      <c r="Q249" s="202"/>
      <c r="R249" s="198" t="s">
        <v>625</v>
      </c>
      <c r="S249" s="242" t="s">
        <v>626</v>
      </c>
      <c r="T249" s="243" t="s">
        <v>627</v>
      </c>
      <c r="U249" s="277" t="s">
        <v>180</v>
      </c>
      <c r="V249" s="202"/>
      <c r="W249" s="202"/>
      <c r="X249" s="244"/>
      <c r="Y249" s="244"/>
      <c r="Z249" s="157"/>
      <c r="AA249" s="278"/>
    </row>
    <row r="250" spans="1:27" ht="18.75" hidden="1" customHeight="1">
      <c r="A250" s="275" t="s">
        <v>636</v>
      </c>
      <c r="B250" s="196" t="s">
        <v>80</v>
      </c>
      <c r="C250" s="239" t="b">
        <v>0</v>
      </c>
      <c r="D250" s="182">
        <f>IF($C250&lt;&gt;TRUE,IF(ISNA(VLOOKUP($B250,'Patch Slot'!A$2:$E$39,3,FALSE)),"",VLOOKUP($B250,'Patch Slot'!A$2:$E$39,3,FALSE)),"excluded")</f>
        <v>45885.666666666635</v>
      </c>
      <c r="E250" s="182" t="str">
        <f>IF($C250&lt;&gt;TRUE,IF(ISNA(VLOOKUP($B250,'Patch Slot'!A$2:$E$39,4,FALSE)),"",VLOOKUP($B250,'Patch Slot'!A$2:$E$39,4,FALSE)),"excluded")</f>
        <v>16:00 – 20:00</v>
      </c>
      <c r="F250" s="198" t="s">
        <v>182</v>
      </c>
      <c r="G250" s="184" t="str">
        <f>IF(ISNA(VLOOKUP(Patchlist1[[#This Row],[Hostname]],CPU_socket!A:B,2,FALSE)),"",VLOOKUP(Patchlist1[[#This Row],[Hostname]],CPU_socket!A:B,2,FALSE))</f>
        <v/>
      </c>
      <c r="H250" s="184" t="str">
        <f>IF(ISNA(VLOOKUP(Patchlist1[[#This Row],[Hostname]],Vormetric!A:D,4,FALSE)),"",VLOOKUP(Patchlist1[[#This Row],[Hostname]],Vormetric!A:D,4,FALSE))</f>
        <v/>
      </c>
      <c r="I250" s="198" t="str">
        <f>IF(ISNA(VLOOKUP(Patchlist1[[#This Row],[Hostname]],'vm hardware'!A:C,3,FALSE)),"",VLOOKUP(Patchlist1[[#This Row],[Hostname]],'vm hardware'!A:C,3,FALSE))</f>
        <v/>
      </c>
      <c r="J250" s="276"/>
      <c r="K250" s="198" t="s">
        <v>172</v>
      </c>
      <c r="L250" s="198">
        <v>8.1</v>
      </c>
      <c r="M250" s="198" t="s">
        <v>443</v>
      </c>
      <c r="N250" s="198" t="s">
        <v>174</v>
      </c>
      <c r="O250" s="200" t="s">
        <v>175</v>
      </c>
      <c r="P250" s="277" t="s">
        <v>624</v>
      </c>
      <c r="Q250" s="202"/>
      <c r="R250" s="198" t="s">
        <v>625</v>
      </c>
      <c r="S250" s="242" t="s">
        <v>626</v>
      </c>
      <c r="T250" s="243" t="s">
        <v>627</v>
      </c>
      <c r="U250" s="277" t="s">
        <v>180</v>
      </c>
      <c r="V250" s="202"/>
      <c r="W250" s="202"/>
      <c r="X250" s="244"/>
      <c r="Y250" s="244"/>
      <c r="Z250" s="157"/>
      <c r="AA250" s="278"/>
    </row>
    <row r="251" spans="1:27" ht="18.75" hidden="1" customHeight="1">
      <c r="A251" s="275" t="s">
        <v>637</v>
      </c>
      <c r="B251" s="196" t="s">
        <v>80</v>
      </c>
      <c r="C251" s="239" t="b">
        <v>0</v>
      </c>
      <c r="D251" s="182">
        <f>IF($C251&lt;&gt;TRUE,IF(ISNA(VLOOKUP($B251,'Patch Slot'!A$2:$E$39,3,FALSE)),"",VLOOKUP($B251,'Patch Slot'!A$2:$E$39,3,FALSE)),"excluded")</f>
        <v>45885.666666666635</v>
      </c>
      <c r="E251" s="182" t="str">
        <f>IF($C251&lt;&gt;TRUE,IF(ISNA(VLOOKUP($B251,'Patch Slot'!A$2:$E$39,4,FALSE)),"",VLOOKUP($B251,'Patch Slot'!A$2:$E$39,4,FALSE)),"excluded")</f>
        <v>16:00 – 20:00</v>
      </c>
      <c r="F251" s="198" t="s">
        <v>182</v>
      </c>
      <c r="G251" s="184" t="str">
        <f>IF(ISNA(VLOOKUP(Patchlist1[[#This Row],[Hostname]],CPU_socket!A:B,2,FALSE)),"",VLOOKUP(Patchlist1[[#This Row],[Hostname]],CPU_socket!A:B,2,FALSE))</f>
        <v/>
      </c>
      <c r="H251" s="184" t="str">
        <f>IF(ISNA(VLOOKUP(Patchlist1[[#This Row],[Hostname]],Vormetric!A:D,4,FALSE)),"",VLOOKUP(Patchlist1[[#This Row],[Hostname]],Vormetric!A:D,4,FALSE))</f>
        <v/>
      </c>
      <c r="I251" s="198" t="str">
        <f>IF(ISNA(VLOOKUP(Patchlist1[[#This Row],[Hostname]],'vm hardware'!A:C,3,FALSE)),"",VLOOKUP(Patchlist1[[#This Row],[Hostname]],'vm hardware'!A:C,3,FALSE))</f>
        <v/>
      </c>
      <c r="J251" s="276"/>
      <c r="K251" s="198" t="s">
        <v>172</v>
      </c>
      <c r="L251" s="198">
        <v>8.1</v>
      </c>
      <c r="M251" s="198" t="s">
        <v>443</v>
      </c>
      <c r="N251" s="198" t="s">
        <v>174</v>
      </c>
      <c r="O251" s="200" t="s">
        <v>175</v>
      </c>
      <c r="P251" s="277" t="s">
        <v>624</v>
      </c>
      <c r="Q251" s="202"/>
      <c r="R251" s="198" t="s">
        <v>625</v>
      </c>
      <c r="S251" s="242" t="s">
        <v>626</v>
      </c>
      <c r="T251" s="243" t="s">
        <v>627</v>
      </c>
      <c r="U251" s="277" t="s">
        <v>180</v>
      </c>
      <c r="V251" s="202"/>
      <c r="W251" s="202"/>
      <c r="X251" s="244"/>
      <c r="Y251" s="244"/>
      <c r="Z251" s="157"/>
      <c r="AA251" s="278"/>
    </row>
    <row r="252" spans="1:27" ht="18.75" hidden="1" customHeight="1">
      <c r="A252" s="275" t="s">
        <v>638</v>
      </c>
      <c r="B252" s="196" t="s">
        <v>80</v>
      </c>
      <c r="C252" s="239" t="b">
        <v>0</v>
      </c>
      <c r="D252" s="182">
        <f>IF($C252&lt;&gt;TRUE,IF(ISNA(VLOOKUP($B252,'Patch Slot'!A$2:$E$39,3,FALSE)),"",VLOOKUP($B252,'Patch Slot'!A$2:$E$39,3,FALSE)),"excluded")</f>
        <v>45885.666666666635</v>
      </c>
      <c r="E252" s="182" t="str">
        <f>IF($C252&lt;&gt;TRUE,IF(ISNA(VLOOKUP($B252,'Patch Slot'!A$2:$E$39,4,FALSE)),"",VLOOKUP($B252,'Patch Slot'!A$2:$E$39,4,FALSE)),"excluded")</f>
        <v>16:00 – 20:00</v>
      </c>
      <c r="F252" s="198" t="s">
        <v>182</v>
      </c>
      <c r="G252" s="184" t="str">
        <f>IF(ISNA(VLOOKUP(Patchlist1[[#This Row],[Hostname]],CPU_socket!A:B,2,FALSE)),"",VLOOKUP(Patchlist1[[#This Row],[Hostname]],CPU_socket!A:B,2,FALSE))</f>
        <v/>
      </c>
      <c r="H252" s="184" t="str">
        <f>IF(ISNA(VLOOKUP(Patchlist1[[#This Row],[Hostname]],Vormetric!A:D,4,FALSE)),"",VLOOKUP(Patchlist1[[#This Row],[Hostname]],Vormetric!A:D,4,FALSE))</f>
        <v/>
      </c>
      <c r="I252" s="198" t="str">
        <f>IF(ISNA(VLOOKUP(Patchlist1[[#This Row],[Hostname]],'vm hardware'!A:C,3,FALSE)),"",VLOOKUP(Patchlist1[[#This Row],[Hostname]],'vm hardware'!A:C,3,FALSE))</f>
        <v/>
      </c>
      <c r="J252" s="276"/>
      <c r="K252" s="198" t="s">
        <v>172</v>
      </c>
      <c r="L252" s="198">
        <v>8.1</v>
      </c>
      <c r="M252" s="198" t="s">
        <v>443</v>
      </c>
      <c r="N252" s="198" t="s">
        <v>174</v>
      </c>
      <c r="O252" s="200" t="s">
        <v>175</v>
      </c>
      <c r="P252" s="277" t="s">
        <v>624</v>
      </c>
      <c r="Q252" s="202"/>
      <c r="R252" s="198" t="s">
        <v>625</v>
      </c>
      <c r="S252" s="242" t="s">
        <v>626</v>
      </c>
      <c r="T252" s="243" t="s">
        <v>627</v>
      </c>
      <c r="U252" s="277" t="s">
        <v>180</v>
      </c>
      <c r="V252" s="202"/>
      <c r="W252" s="202"/>
      <c r="X252" s="244"/>
      <c r="Y252" s="244"/>
      <c r="Z252" s="157"/>
      <c r="AA252" s="278"/>
    </row>
    <row r="253" spans="1:27" ht="18.75" hidden="1" customHeight="1">
      <c r="A253" s="275" t="s">
        <v>639</v>
      </c>
      <c r="B253" s="196" t="s">
        <v>80</v>
      </c>
      <c r="C253" s="239" t="b">
        <v>0</v>
      </c>
      <c r="D253" s="182">
        <f>IF($C253&lt;&gt;TRUE,IF(ISNA(VLOOKUP($B253,'Patch Slot'!A$2:$E$39,3,FALSE)),"",VLOOKUP($B253,'Patch Slot'!A$2:$E$39,3,FALSE)),"excluded")</f>
        <v>45885.666666666635</v>
      </c>
      <c r="E253" s="182" t="str">
        <f>IF($C253&lt;&gt;TRUE,IF(ISNA(VLOOKUP($B253,'Patch Slot'!A$2:$E$39,4,FALSE)),"",VLOOKUP($B253,'Patch Slot'!A$2:$E$39,4,FALSE)),"excluded")</f>
        <v>16:00 – 20:00</v>
      </c>
      <c r="F253" s="198" t="s">
        <v>182</v>
      </c>
      <c r="G253" s="184" t="str">
        <f>IF(ISNA(VLOOKUP(Patchlist1[[#This Row],[Hostname]],CPU_socket!A:B,2,FALSE)),"",VLOOKUP(Patchlist1[[#This Row],[Hostname]],CPU_socket!A:B,2,FALSE))</f>
        <v/>
      </c>
      <c r="H253" s="184" t="str">
        <f>IF(ISNA(VLOOKUP(Patchlist1[[#This Row],[Hostname]],Vormetric!A:D,4,FALSE)),"",VLOOKUP(Patchlist1[[#This Row],[Hostname]],Vormetric!A:D,4,FALSE))</f>
        <v/>
      </c>
      <c r="I253" s="198" t="str">
        <f>IF(ISNA(VLOOKUP(Patchlist1[[#This Row],[Hostname]],'vm hardware'!A:C,3,FALSE)),"",VLOOKUP(Patchlist1[[#This Row],[Hostname]],'vm hardware'!A:C,3,FALSE))</f>
        <v/>
      </c>
      <c r="J253" s="276"/>
      <c r="K253" s="198" t="s">
        <v>172</v>
      </c>
      <c r="L253" s="198">
        <v>8.1</v>
      </c>
      <c r="M253" s="198" t="s">
        <v>443</v>
      </c>
      <c r="N253" s="198" t="s">
        <v>174</v>
      </c>
      <c r="O253" s="200" t="s">
        <v>175</v>
      </c>
      <c r="P253" s="277" t="s">
        <v>624</v>
      </c>
      <c r="Q253" s="202"/>
      <c r="R253" s="198" t="s">
        <v>625</v>
      </c>
      <c r="S253" s="242" t="s">
        <v>626</v>
      </c>
      <c r="T253" s="243" t="s">
        <v>627</v>
      </c>
      <c r="U253" s="277" t="s">
        <v>180</v>
      </c>
      <c r="V253" s="202"/>
      <c r="W253" s="202"/>
      <c r="X253" s="244"/>
      <c r="Y253" s="244"/>
      <c r="Z253" s="157"/>
      <c r="AA253" s="278"/>
    </row>
    <row r="254" spans="1:27" ht="18.75" hidden="1" customHeight="1">
      <c r="A254" s="275" t="s">
        <v>640</v>
      </c>
      <c r="B254" s="196" t="s">
        <v>97</v>
      </c>
      <c r="C254" s="239" t="b">
        <v>0</v>
      </c>
      <c r="D254" s="182">
        <f>IF($C254&lt;&gt;TRUE,IF(ISNA(VLOOKUP($B254,'Patch Slot'!A$2:$E$39,3,FALSE)),"",VLOOKUP($B254,'Patch Slot'!A$2:$E$39,3,FALSE)),"excluded")</f>
        <v>45887.333333333299</v>
      </c>
      <c r="E254" s="182" t="str">
        <f>IF($C254&lt;&gt;TRUE,IF(ISNA(VLOOKUP($B254,'Patch Slot'!A$2:$E$39,4,FALSE)),"",VLOOKUP($B254,'Patch Slot'!A$2:$E$39,4,FALSE)),"excluded")</f>
        <v>08:00 – 14:00</v>
      </c>
      <c r="F254" s="198" t="s">
        <v>182</v>
      </c>
      <c r="G254" s="184" t="str">
        <f>IF(ISNA(VLOOKUP(Patchlist1[[#This Row],[Hostname]],CPU_socket!A:B,2,FALSE)),"",VLOOKUP(Patchlist1[[#This Row],[Hostname]],CPU_socket!A:B,2,FALSE))</f>
        <v/>
      </c>
      <c r="H254" s="184" t="str">
        <f>IF(ISNA(VLOOKUP(Patchlist1[[#This Row],[Hostname]],Vormetric!A:D,4,FALSE)),"",VLOOKUP(Patchlist1[[#This Row],[Hostname]],Vormetric!A:D,4,FALSE))</f>
        <v/>
      </c>
      <c r="I254" s="198" t="str">
        <f>IF(ISNA(VLOOKUP(Patchlist1[[#This Row],[Hostname]],'vm hardware'!A:C,3,FALSE)),"",VLOOKUP(Patchlist1[[#This Row],[Hostname]],'vm hardware'!A:C,3,FALSE))</f>
        <v/>
      </c>
      <c r="J254" s="276"/>
      <c r="K254" s="198" t="s">
        <v>172</v>
      </c>
      <c r="L254" s="198">
        <v>8.1</v>
      </c>
      <c r="M254" s="198" t="s">
        <v>443</v>
      </c>
      <c r="N254" s="198" t="s">
        <v>174</v>
      </c>
      <c r="O254" s="200" t="s">
        <v>175</v>
      </c>
      <c r="P254" s="277" t="s">
        <v>624</v>
      </c>
      <c r="Q254" s="202"/>
      <c r="R254" s="198" t="s">
        <v>625</v>
      </c>
      <c r="S254" s="242" t="s">
        <v>626</v>
      </c>
      <c r="T254" s="243" t="s">
        <v>627</v>
      </c>
      <c r="U254" s="277" t="s">
        <v>180</v>
      </c>
      <c r="V254" s="202"/>
      <c r="W254" s="202"/>
      <c r="X254" s="244"/>
      <c r="Y254" s="244"/>
      <c r="Z254" s="157"/>
      <c r="AA254" s="278"/>
    </row>
    <row r="255" spans="1:27" ht="18.75" hidden="1" customHeight="1">
      <c r="A255" s="275" t="s">
        <v>641</v>
      </c>
      <c r="B255" s="196" t="s">
        <v>80</v>
      </c>
      <c r="C255" s="239" t="b">
        <v>0</v>
      </c>
      <c r="D255" s="182">
        <f>IF($C255&lt;&gt;TRUE,IF(ISNA(VLOOKUP($B255,'Patch Slot'!A$2:$E$39,3,FALSE)),"",VLOOKUP($B255,'Patch Slot'!A$2:$E$39,3,FALSE)),"excluded")</f>
        <v>45885.666666666635</v>
      </c>
      <c r="E255" s="182" t="str">
        <f>IF($C255&lt;&gt;TRUE,IF(ISNA(VLOOKUP($B255,'Patch Slot'!A$2:$E$39,4,FALSE)),"",VLOOKUP($B255,'Patch Slot'!A$2:$E$39,4,FALSE)),"excluded")</f>
        <v>16:00 – 20:00</v>
      </c>
      <c r="F255" s="198" t="s">
        <v>182</v>
      </c>
      <c r="G255" s="184" t="str">
        <f>IF(ISNA(VLOOKUP(Patchlist1[[#This Row],[Hostname]],CPU_socket!A:B,2,FALSE)),"",VLOOKUP(Patchlist1[[#This Row],[Hostname]],CPU_socket!A:B,2,FALSE))</f>
        <v/>
      </c>
      <c r="H255" s="184" t="str">
        <f>IF(ISNA(VLOOKUP(Patchlist1[[#This Row],[Hostname]],Vormetric!A:D,4,FALSE)),"",VLOOKUP(Patchlist1[[#This Row],[Hostname]],Vormetric!A:D,4,FALSE))</f>
        <v/>
      </c>
      <c r="I255" s="198" t="str">
        <f>IF(ISNA(VLOOKUP(Patchlist1[[#This Row],[Hostname]],'vm hardware'!A:C,3,FALSE)),"",VLOOKUP(Patchlist1[[#This Row],[Hostname]],'vm hardware'!A:C,3,FALSE))</f>
        <v/>
      </c>
      <c r="J255" s="276"/>
      <c r="K255" s="198" t="s">
        <v>172</v>
      </c>
      <c r="L255" s="198">
        <v>8.1</v>
      </c>
      <c r="M255" s="198" t="s">
        <v>443</v>
      </c>
      <c r="N255" s="198" t="s">
        <v>174</v>
      </c>
      <c r="O255" s="200" t="s">
        <v>175</v>
      </c>
      <c r="P255" s="277" t="s">
        <v>624</v>
      </c>
      <c r="Q255" s="202"/>
      <c r="R255" s="198" t="s">
        <v>625</v>
      </c>
      <c r="S255" s="242" t="s">
        <v>626</v>
      </c>
      <c r="T255" s="243" t="s">
        <v>627</v>
      </c>
      <c r="U255" s="277" t="s">
        <v>180</v>
      </c>
      <c r="V255" s="202"/>
      <c r="W255" s="202"/>
      <c r="X255" s="244"/>
      <c r="Y255" s="244"/>
      <c r="Z255" s="157"/>
      <c r="AA255" s="278"/>
    </row>
    <row r="256" spans="1:27" ht="18.75" hidden="1" customHeight="1">
      <c r="A256" s="275" t="s">
        <v>642</v>
      </c>
      <c r="B256" s="196" t="s">
        <v>80</v>
      </c>
      <c r="C256" s="239" t="b">
        <v>0</v>
      </c>
      <c r="D256" s="182">
        <f>IF($C256&lt;&gt;TRUE,IF(ISNA(VLOOKUP($B256,'Patch Slot'!A$2:$E$39,3,FALSE)),"",VLOOKUP($B256,'Patch Slot'!A$2:$E$39,3,FALSE)),"excluded")</f>
        <v>45885.666666666635</v>
      </c>
      <c r="E256" s="182" t="str">
        <f>IF($C256&lt;&gt;TRUE,IF(ISNA(VLOOKUP($B256,'Patch Slot'!A$2:$E$39,4,FALSE)),"",VLOOKUP($B256,'Patch Slot'!A$2:$E$39,4,FALSE)),"excluded")</f>
        <v>16:00 – 20:00</v>
      </c>
      <c r="F256" s="198" t="s">
        <v>182</v>
      </c>
      <c r="G256" s="184" t="str">
        <f>IF(ISNA(VLOOKUP(Patchlist1[[#This Row],[Hostname]],CPU_socket!A:B,2,FALSE)),"",VLOOKUP(Patchlist1[[#This Row],[Hostname]],CPU_socket!A:B,2,FALSE))</f>
        <v/>
      </c>
      <c r="H256" s="184" t="str">
        <f>IF(ISNA(VLOOKUP(Patchlist1[[#This Row],[Hostname]],Vormetric!A:D,4,FALSE)),"",VLOOKUP(Patchlist1[[#This Row],[Hostname]],Vormetric!A:D,4,FALSE))</f>
        <v/>
      </c>
      <c r="I256" s="198" t="str">
        <f>IF(ISNA(VLOOKUP(Patchlist1[[#This Row],[Hostname]],'vm hardware'!A:C,3,FALSE)),"",VLOOKUP(Patchlist1[[#This Row],[Hostname]],'vm hardware'!A:C,3,FALSE))</f>
        <v/>
      </c>
      <c r="J256" s="276"/>
      <c r="K256" s="198" t="s">
        <v>172</v>
      </c>
      <c r="L256" s="198">
        <v>8.1</v>
      </c>
      <c r="M256" s="198" t="s">
        <v>443</v>
      </c>
      <c r="N256" s="198" t="s">
        <v>174</v>
      </c>
      <c r="O256" s="200" t="s">
        <v>175</v>
      </c>
      <c r="P256" s="277" t="s">
        <v>624</v>
      </c>
      <c r="Q256" s="202"/>
      <c r="R256" s="198" t="s">
        <v>625</v>
      </c>
      <c r="S256" s="242" t="s">
        <v>626</v>
      </c>
      <c r="T256" s="243" t="s">
        <v>627</v>
      </c>
      <c r="U256" s="277" t="s">
        <v>180</v>
      </c>
      <c r="V256" s="202"/>
      <c r="W256" s="202"/>
      <c r="X256" s="244"/>
      <c r="Y256" s="244"/>
      <c r="Z256" s="157"/>
      <c r="AA256" s="278"/>
    </row>
    <row r="257" spans="1:27" ht="18.75" hidden="1" customHeight="1">
      <c r="A257" s="275" t="s">
        <v>643</v>
      </c>
      <c r="B257" s="196" t="s">
        <v>80</v>
      </c>
      <c r="C257" s="239" t="b">
        <v>0</v>
      </c>
      <c r="D257" s="182">
        <f>IF($C257&lt;&gt;TRUE,IF(ISNA(VLOOKUP($B257,'Patch Slot'!A$2:$E$39,3,FALSE)),"",VLOOKUP($B257,'Patch Slot'!A$2:$E$39,3,FALSE)),"excluded")</f>
        <v>45885.666666666635</v>
      </c>
      <c r="E257" s="182" t="str">
        <f>IF($C257&lt;&gt;TRUE,IF(ISNA(VLOOKUP($B257,'Patch Slot'!A$2:$E$39,4,FALSE)),"",VLOOKUP($B257,'Patch Slot'!A$2:$E$39,4,FALSE)),"excluded")</f>
        <v>16:00 – 20:00</v>
      </c>
      <c r="F257" s="198" t="s">
        <v>182</v>
      </c>
      <c r="G257" s="184" t="str">
        <f>IF(ISNA(VLOOKUP(Patchlist1[[#This Row],[Hostname]],CPU_socket!A:B,2,FALSE)),"",VLOOKUP(Patchlist1[[#This Row],[Hostname]],CPU_socket!A:B,2,FALSE))</f>
        <v/>
      </c>
      <c r="H257" s="184" t="str">
        <f>IF(ISNA(VLOOKUP(Patchlist1[[#This Row],[Hostname]],Vormetric!A:D,4,FALSE)),"",VLOOKUP(Patchlist1[[#This Row],[Hostname]],Vormetric!A:D,4,FALSE))</f>
        <v/>
      </c>
      <c r="I257" s="198" t="str">
        <f>IF(ISNA(VLOOKUP(Patchlist1[[#This Row],[Hostname]],'vm hardware'!A:C,3,FALSE)),"",VLOOKUP(Patchlist1[[#This Row],[Hostname]],'vm hardware'!A:C,3,FALSE))</f>
        <v/>
      </c>
      <c r="J257" s="276"/>
      <c r="K257" s="198" t="s">
        <v>172</v>
      </c>
      <c r="L257" s="198">
        <v>8.1</v>
      </c>
      <c r="M257" s="198" t="s">
        <v>443</v>
      </c>
      <c r="N257" s="198" t="s">
        <v>174</v>
      </c>
      <c r="O257" s="200" t="s">
        <v>175</v>
      </c>
      <c r="P257" s="277" t="s">
        <v>624</v>
      </c>
      <c r="Q257" s="202"/>
      <c r="R257" s="198" t="s">
        <v>625</v>
      </c>
      <c r="S257" s="242" t="s">
        <v>626</v>
      </c>
      <c r="T257" s="243" t="s">
        <v>627</v>
      </c>
      <c r="U257" s="277" t="s">
        <v>180</v>
      </c>
      <c r="V257" s="202"/>
      <c r="W257" s="202"/>
      <c r="X257" s="244"/>
      <c r="Y257" s="244"/>
      <c r="Z257" s="157"/>
      <c r="AA257" s="278"/>
    </row>
    <row r="258" spans="1:27" ht="18.75" hidden="1" customHeight="1">
      <c r="A258" s="275" t="s">
        <v>644</v>
      </c>
      <c r="B258" s="196" t="s">
        <v>80</v>
      </c>
      <c r="C258" s="239" t="b">
        <v>0</v>
      </c>
      <c r="D258" s="182">
        <f>IF($C258&lt;&gt;TRUE,IF(ISNA(VLOOKUP($B258,'Patch Slot'!A$2:$E$39,3,FALSE)),"",VLOOKUP($B258,'Patch Slot'!A$2:$E$39,3,FALSE)),"excluded")</f>
        <v>45885.666666666635</v>
      </c>
      <c r="E258" s="182" t="str">
        <f>IF($C258&lt;&gt;TRUE,IF(ISNA(VLOOKUP($B258,'Patch Slot'!A$2:$E$39,4,FALSE)),"",VLOOKUP($B258,'Patch Slot'!A$2:$E$39,4,FALSE)),"excluded")</f>
        <v>16:00 – 20:00</v>
      </c>
      <c r="F258" s="198" t="s">
        <v>182</v>
      </c>
      <c r="G258" s="184" t="str">
        <f>IF(ISNA(VLOOKUP(Patchlist1[[#This Row],[Hostname]],CPU_socket!A:B,2,FALSE)),"",VLOOKUP(Patchlist1[[#This Row],[Hostname]],CPU_socket!A:B,2,FALSE))</f>
        <v/>
      </c>
      <c r="H258" s="184" t="str">
        <f>IF(ISNA(VLOOKUP(Patchlist1[[#This Row],[Hostname]],Vormetric!A:D,4,FALSE)),"",VLOOKUP(Patchlist1[[#This Row],[Hostname]],Vormetric!A:D,4,FALSE))</f>
        <v/>
      </c>
      <c r="I258" s="198" t="str">
        <f>IF(ISNA(VLOOKUP(Patchlist1[[#This Row],[Hostname]],'vm hardware'!A:C,3,FALSE)),"",VLOOKUP(Patchlist1[[#This Row],[Hostname]],'vm hardware'!A:C,3,FALSE))</f>
        <v/>
      </c>
      <c r="J258" s="276"/>
      <c r="K258" s="198" t="s">
        <v>172</v>
      </c>
      <c r="L258" s="198">
        <v>8.1</v>
      </c>
      <c r="M258" s="198" t="s">
        <v>443</v>
      </c>
      <c r="N258" s="198" t="s">
        <v>174</v>
      </c>
      <c r="O258" s="200" t="s">
        <v>175</v>
      </c>
      <c r="P258" s="277" t="s">
        <v>624</v>
      </c>
      <c r="Q258" s="202"/>
      <c r="R258" s="198" t="s">
        <v>625</v>
      </c>
      <c r="S258" s="242" t="s">
        <v>626</v>
      </c>
      <c r="T258" s="243" t="s">
        <v>627</v>
      </c>
      <c r="U258" s="277" t="s">
        <v>180</v>
      </c>
      <c r="V258" s="202"/>
      <c r="W258" s="202"/>
      <c r="X258" s="244"/>
      <c r="Y258" s="244"/>
      <c r="Z258" s="157"/>
      <c r="AA258" s="278"/>
    </row>
    <row r="259" spans="1:27" ht="18.75" hidden="1" customHeight="1">
      <c r="A259" s="275" t="s">
        <v>645</v>
      </c>
      <c r="B259" s="196" t="s">
        <v>80</v>
      </c>
      <c r="C259" s="239" t="b">
        <v>0</v>
      </c>
      <c r="D259" s="182">
        <f>IF($C259&lt;&gt;TRUE,IF(ISNA(VLOOKUP($B259,'Patch Slot'!A$2:$E$39,3,FALSE)),"",VLOOKUP($B259,'Patch Slot'!A$2:$E$39,3,FALSE)),"excluded")</f>
        <v>45885.666666666635</v>
      </c>
      <c r="E259" s="182" t="str">
        <f>IF($C259&lt;&gt;TRUE,IF(ISNA(VLOOKUP($B259,'Patch Slot'!A$2:$E$39,4,FALSE)),"",VLOOKUP($B259,'Patch Slot'!A$2:$E$39,4,FALSE)),"excluded")</f>
        <v>16:00 – 20:00</v>
      </c>
      <c r="F259" s="198" t="s">
        <v>182</v>
      </c>
      <c r="G259" s="184" t="str">
        <f>IF(ISNA(VLOOKUP(Patchlist1[[#This Row],[Hostname]],CPU_socket!A:B,2,FALSE)),"",VLOOKUP(Patchlist1[[#This Row],[Hostname]],CPU_socket!A:B,2,FALSE))</f>
        <v/>
      </c>
      <c r="H259" s="184" t="str">
        <f>IF(ISNA(VLOOKUP(Patchlist1[[#This Row],[Hostname]],Vormetric!A:D,4,FALSE)),"",VLOOKUP(Patchlist1[[#This Row],[Hostname]],Vormetric!A:D,4,FALSE))</f>
        <v/>
      </c>
      <c r="I259" s="198" t="str">
        <f>IF(ISNA(VLOOKUP(Patchlist1[[#This Row],[Hostname]],'vm hardware'!A:C,3,FALSE)),"",VLOOKUP(Patchlist1[[#This Row],[Hostname]],'vm hardware'!A:C,3,FALSE))</f>
        <v/>
      </c>
      <c r="J259" s="276"/>
      <c r="K259" s="198" t="s">
        <v>172</v>
      </c>
      <c r="L259" s="198">
        <v>8.1</v>
      </c>
      <c r="M259" s="198" t="s">
        <v>443</v>
      </c>
      <c r="N259" s="198" t="s">
        <v>174</v>
      </c>
      <c r="O259" s="200" t="s">
        <v>175</v>
      </c>
      <c r="P259" s="277" t="s">
        <v>624</v>
      </c>
      <c r="Q259" s="202"/>
      <c r="R259" s="198" t="s">
        <v>625</v>
      </c>
      <c r="S259" s="242" t="s">
        <v>626</v>
      </c>
      <c r="T259" s="243" t="s">
        <v>627</v>
      </c>
      <c r="U259" s="277" t="s">
        <v>180</v>
      </c>
      <c r="V259" s="202"/>
      <c r="W259" s="202"/>
      <c r="X259" s="244"/>
      <c r="Y259" s="244"/>
      <c r="Z259" s="157"/>
      <c r="AA259" s="278"/>
    </row>
    <row r="260" spans="1:27" ht="18.75" hidden="1" customHeight="1">
      <c r="A260" s="275" t="s">
        <v>646</v>
      </c>
      <c r="B260" s="196" t="s">
        <v>80</v>
      </c>
      <c r="C260" s="239" t="b">
        <v>0</v>
      </c>
      <c r="D260" s="182">
        <f>IF($C260&lt;&gt;TRUE,IF(ISNA(VLOOKUP($B260,'Patch Slot'!A$2:$E$39,3,FALSE)),"",VLOOKUP($B260,'Patch Slot'!A$2:$E$39,3,FALSE)),"excluded")</f>
        <v>45885.666666666635</v>
      </c>
      <c r="E260" s="182" t="str">
        <f>IF($C260&lt;&gt;TRUE,IF(ISNA(VLOOKUP($B260,'Patch Slot'!A$2:$E$39,4,FALSE)),"",VLOOKUP($B260,'Patch Slot'!A$2:$E$39,4,FALSE)),"excluded")</f>
        <v>16:00 – 20:00</v>
      </c>
      <c r="F260" s="198" t="s">
        <v>182</v>
      </c>
      <c r="G260" s="184" t="str">
        <f>IF(ISNA(VLOOKUP(Patchlist1[[#This Row],[Hostname]],CPU_socket!A:B,2,FALSE)),"",VLOOKUP(Patchlist1[[#This Row],[Hostname]],CPU_socket!A:B,2,FALSE))</f>
        <v/>
      </c>
      <c r="H260" s="184" t="str">
        <f>IF(ISNA(VLOOKUP(Patchlist1[[#This Row],[Hostname]],Vormetric!A:D,4,FALSE)),"",VLOOKUP(Patchlist1[[#This Row],[Hostname]],Vormetric!A:D,4,FALSE))</f>
        <v/>
      </c>
      <c r="I260" s="198" t="str">
        <f>IF(ISNA(VLOOKUP(Patchlist1[[#This Row],[Hostname]],'vm hardware'!A:C,3,FALSE)),"",VLOOKUP(Patchlist1[[#This Row],[Hostname]],'vm hardware'!A:C,3,FALSE))</f>
        <v/>
      </c>
      <c r="J260" s="276"/>
      <c r="K260" s="198" t="s">
        <v>172</v>
      </c>
      <c r="L260" s="198">
        <v>8.1</v>
      </c>
      <c r="M260" s="198" t="s">
        <v>443</v>
      </c>
      <c r="N260" s="198" t="s">
        <v>174</v>
      </c>
      <c r="O260" s="200" t="s">
        <v>175</v>
      </c>
      <c r="P260" s="277" t="s">
        <v>624</v>
      </c>
      <c r="Q260" s="202"/>
      <c r="R260" s="198" t="s">
        <v>625</v>
      </c>
      <c r="S260" s="242" t="s">
        <v>626</v>
      </c>
      <c r="T260" s="243" t="s">
        <v>627</v>
      </c>
      <c r="U260" s="277" t="s">
        <v>180</v>
      </c>
      <c r="V260" s="202"/>
      <c r="W260" s="202"/>
      <c r="X260" s="244"/>
      <c r="Y260" s="244"/>
      <c r="Z260" s="157"/>
      <c r="AA260" s="278"/>
    </row>
    <row r="261" spans="1:27" ht="18.75" hidden="1" customHeight="1">
      <c r="A261" s="275" t="s">
        <v>647</v>
      </c>
      <c r="B261" s="196" t="s">
        <v>80</v>
      </c>
      <c r="C261" s="239" t="b">
        <v>0</v>
      </c>
      <c r="D261" s="182">
        <f>IF($C261&lt;&gt;TRUE,IF(ISNA(VLOOKUP($B261,'Patch Slot'!A$2:$E$39,3,FALSE)),"",VLOOKUP($B261,'Patch Slot'!A$2:$E$39,3,FALSE)),"excluded")</f>
        <v>45885.666666666635</v>
      </c>
      <c r="E261" s="182" t="str">
        <f>IF($C261&lt;&gt;TRUE,IF(ISNA(VLOOKUP($B261,'Patch Slot'!A$2:$E$39,4,FALSE)),"",VLOOKUP($B261,'Patch Slot'!A$2:$E$39,4,FALSE)),"excluded")</f>
        <v>16:00 – 20:00</v>
      </c>
      <c r="F261" s="198" t="s">
        <v>182</v>
      </c>
      <c r="G261" s="184" t="str">
        <f>IF(ISNA(VLOOKUP(Patchlist1[[#This Row],[Hostname]],CPU_socket!A:B,2,FALSE)),"",VLOOKUP(Patchlist1[[#This Row],[Hostname]],CPU_socket!A:B,2,FALSE))</f>
        <v/>
      </c>
      <c r="H261" s="184" t="str">
        <f>IF(ISNA(VLOOKUP(Patchlist1[[#This Row],[Hostname]],Vormetric!A:D,4,FALSE)),"",VLOOKUP(Patchlist1[[#This Row],[Hostname]],Vormetric!A:D,4,FALSE))</f>
        <v/>
      </c>
      <c r="I261" s="198" t="str">
        <f>IF(ISNA(VLOOKUP(Patchlist1[[#This Row],[Hostname]],'vm hardware'!A:C,3,FALSE)),"",VLOOKUP(Patchlist1[[#This Row],[Hostname]],'vm hardware'!A:C,3,FALSE))</f>
        <v/>
      </c>
      <c r="J261" s="276"/>
      <c r="K261" s="198" t="s">
        <v>172</v>
      </c>
      <c r="L261" s="198">
        <v>8.1</v>
      </c>
      <c r="M261" s="198" t="s">
        <v>443</v>
      </c>
      <c r="N261" s="198" t="s">
        <v>174</v>
      </c>
      <c r="O261" s="200" t="s">
        <v>175</v>
      </c>
      <c r="P261" s="277" t="s">
        <v>624</v>
      </c>
      <c r="Q261" s="202"/>
      <c r="R261" s="198" t="s">
        <v>625</v>
      </c>
      <c r="S261" s="242" t="s">
        <v>626</v>
      </c>
      <c r="T261" s="243" t="s">
        <v>627</v>
      </c>
      <c r="U261" s="277" t="s">
        <v>180</v>
      </c>
      <c r="V261" s="202"/>
      <c r="W261" s="202"/>
      <c r="X261" s="244"/>
      <c r="Y261" s="244"/>
      <c r="Z261" s="157"/>
      <c r="AA261" s="278"/>
    </row>
    <row r="262" spans="1:27" ht="18.75" hidden="1" customHeight="1">
      <c r="A262" s="275" t="s">
        <v>648</v>
      </c>
      <c r="B262" s="196" t="s">
        <v>80</v>
      </c>
      <c r="C262" s="239" t="b">
        <v>0</v>
      </c>
      <c r="D262" s="182">
        <f>IF($C262&lt;&gt;TRUE,IF(ISNA(VLOOKUP($B262,'Patch Slot'!A$2:$E$39,3,FALSE)),"",VLOOKUP($B262,'Patch Slot'!A$2:$E$39,3,FALSE)),"excluded")</f>
        <v>45885.666666666635</v>
      </c>
      <c r="E262" s="182" t="str">
        <f>IF($C262&lt;&gt;TRUE,IF(ISNA(VLOOKUP($B262,'Patch Slot'!A$2:$E$39,4,FALSE)),"",VLOOKUP($B262,'Patch Slot'!A$2:$E$39,4,FALSE)),"excluded")</f>
        <v>16:00 – 20:00</v>
      </c>
      <c r="F262" s="198" t="s">
        <v>182</v>
      </c>
      <c r="G262" s="184" t="str">
        <f>IF(ISNA(VLOOKUP(Patchlist1[[#This Row],[Hostname]],CPU_socket!A:B,2,FALSE)),"",VLOOKUP(Patchlist1[[#This Row],[Hostname]],CPU_socket!A:B,2,FALSE))</f>
        <v/>
      </c>
      <c r="H262" s="184" t="str">
        <f>IF(ISNA(VLOOKUP(Patchlist1[[#This Row],[Hostname]],Vormetric!A:D,4,FALSE)),"",VLOOKUP(Patchlist1[[#This Row],[Hostname]],Vormetric!A:D,4,FALSE))</f>
        <v/>
      </c>
      <c r="I262" s="198" t="str">
        <f>IF(ISNA(VLOOKUP(Patchlist1[[#This Row],[Hostname]],'vm hardware'!A:C,3,FALSE)),"",VLOOKUP(Patchlist1[[#This Row],[Hostname]],'vm hardware'!A:C,3,FALSE))</f>
        <v/>
      </c>
      <c r="J262" s="276"/>
      <c r="K262" s="198" t="s">
        <v>172</v>
      </c>
      <c r="L262" s="198">
        <v>8.1</v>
      </c>
      <c r="M262" s="198" t="s">
        <v>443</v>
      </c>
      <c r="N262" s="198" t="s">
        <v>174</v>
      </c>
      <c r="O262" s="200" t="s">
        <v>175</v>
      </c>
      <c r="P262" s="277" t="s">
        <v>624</v>
      </c>
      <c r="Q262" s="202"/>
      <c r="R262" s="198" t="s">
        <v>625</v>
      </c>
      <c r="S262" s="242" t="s">
        <v>626</v>
      </c>
      <c r="T262" s="243" t="s">
        <v>627</v>
      </c>
      <c r="U262" s="277" t="s">
        <v>180</v>
      </c>
      <c r="V262" s="202"/>
      <c r="W262" s="202"/>
      <c r="X262" s="244"/>
      <c r="Y262" s="244"/>
      <c r="Z262" s="157"/>
      <c r="AA262" s="278"/>
    </row>
    <row r="263" spans="1:27" ht="18.75" hidden="1" customHeight="1">
      <c r="A263" s="275" t="s">
        <v>649</v>
      </c>
      <c r="B263" s="196" t="s">
        <v>24</v>
      </c>
      <c r="C263" s="239" t="b">
        <v>0</v>
      </c>
      <c r="D263" s="182">
        <f>IF($C263&lt;&gt;TRUE,IF(ISNA(VLOOKUP($B263,'Patch Slot'!A$2:$E$39,3,FALSE)),"",VLOOKUP($B263,'Patch Slot'!A$2:$E$39,3,FALSE)),"excluded")</f>
        <v>45874.333333333299</v>
      </c>
      <c r="E263" s="182" t="str">
        <f>IF($C263&lt;&gt;TRUE,IF(ISNA(VLOOKUP($B263,'Patch Slot'!A$2:$E$39,4,FALSE)),"",VLOOKUP($B263,'Patch Slot'!A$2:$E$39,4,FALSE)),"excluded")</f>
        <v>08:00 – 14:00</v>
      </c>
      <c r="F263" s="198" t="s">
        <v>182</v>
      </c>
      <c r="G263" s="184" t="str">
        <f>IF(ISNA(VLOOKUP(Patchlist1[[#This Row],[Hostname]],CPU_socket!A:B,2,FALSE)),"",VLOOKUP(Patchlist1[[#This Row],[Hostname]],CPU_socket!A:B,2,FALSE))</f>
        <v/>
      </c>
      <c r="H263" s="184" t="str">
        <f>IF(ISNA(VLOOKUP(Patchlist1[[#This Row],[Hostname]],Vormetric!A:D,4,FALSE)),"",VLOOKUP(Patchlist1[[#This Row],[Hostname]],Vormetric!A:D,4,FALSE))</f>
        <v/>
      </c>
      <c r="I263" s="198" t="str">
        <f>IF(ISNA(VLOOKUP(Patchlist1[[#This Row],[Hostname]],'vm hardware'!A:C,3,FALSE)),"",VLOOKUP(Patchlist1[[#This Row],[Hostname]],'vm hardware'!A:C,3,FALSE))</f>
        <v/>
      </c>
      <c r="J263" s="276"/>
      <c r="K263" s="198" t="s">
        <v>172</v>
      </c>
      <c r="L263" s="198">
        <v>9.4</v>
      </c>
      <c r="M263" s="198" t="s">
        <v>372</v>
      </c>
      <c r="N263" s="198" t="s">
        <v>174</v>
      </c>
      <c r="O263" s="200" t="s">
        <v>175</v>
      </c>
      <c r="P263" s="277" t="s">
        <v>650</v>
      </c>
      <c r="Q263" s="202"/>
      <c r="R263" s="198" t="s">
        <v>651</v>
      </c>
      <c r="S263" s="242" t="str">
        <f>IF(ISNA(VLOOKUP(Patchlist1[[#This Row],[SERVER OWNER]],Contacts!I:J,2,FALSE)),"",VLOOKUP(Patchlist1[[#This Row],[SERVER OWNER]],Contacts!I:J,2,FALSE))</f>
        <v>EXTERN.SANDRASEKARAN_SENTHILKUMAR@ALLIANZ.COM</v>
      </c>
      <c r="T263" s="243" t="s">
        <v>652</v>
      </c>
      <c r="U263" s="277" t="s">
        <v>180</v>
      </c>
      <c r="V263" s="202"/>
      <c r="W263" s="202"/>
      <c r="X263" s="244"/>
      <c r="Y263" s="244"/>
      <c r="Z263" s="157"/>
      <c r="AA263" s="278"/>
    </row>
    <row r="264" spans="1:27" ht="18.75" hidden="1" customHeight="1">
      <c r="A264" s="275" t="s">
        <v>653</v>
      </c>
      <c r="B264" s="196" t="s">
        <v>67</v>
      </c>
      <c r="C264" s="239" t="b">
        <v>0</v>
      </c>
      <c r="D264" s="182">
        <f>IF($C264&lt;&gt;TRUE,IF(ISNA(VLOOKUP($B264,'Patch Slot'!A$2:$E$39,3,FALSE)),"",VLOOKUP($B264,'Patch Slot'!A$2:$E$39,3,FALSE)),"excluded")</f>
        <v>45883.833333333299</v>
      </c>
      <c r="E264" s="182" t="str">
        <f>IF($C264&lt;&gt;TRUE,IF(ISNA(VLOOKUP($B264,'Patch Slot'!A$2:$E$39,4,FALSE)),"",VLOOKUP($B264,'Patch Slot'!A$2:$E$39,4,FALSE)),"excluded")</f>
        <v>20:00 – 24:00</v>
      </c>
      <c r="F264" s="198" t="s">
        <v>298</v>
      </c>
      <c r="G264" s="184" t="str">
        <f>IF(ISNA(VLOOKUP(Patchlist1[[#This Row],[Hostname]],CPU_socket!A:B,2,FALSE)),"",VLOOKUP(Patchlist1[[#This Row],[Hostname]],CPU_socket!A:B,2,FALSE))</f>
        <v/>
      </c>
      <c r="H264" s="184" t="str">
        <f>IF(ISNA(VLOOKUP(Patchlist1[[#This Row],[Hostname]],Vormetric!A:D,4,FALSE)),"",VLOOKUP(Patchlist1[[#This Row],[Hostname]],Vormetric!A:D,4,FALSE))</f>
        <v/>
      </c>
      <c r="I264" s="198" t="str">
        <f>IF(ISNA(VLOOKUP(Patchlist1[[#This Row],[Hostname]],'vm hardware'!A:C,3,FALSE)),"",VLOOKUP(Patchlist1[[#This Row],[Hostname]],'vm hardware'!A:C,3,FALSE))</f>
        <v/>
      </c>
      <c r="J264" s="276"/>
      <c r="K264" s="198" t="s">
        <v>172</v>
      </c>
      <c r="L264" s="198">
        <v>8.1</v>
      </c>
      <c r="M264" s="198" t="s">
        <v>654</v>
      </c>
      <c r="N264" s="198" t="s">
        <v>174</v>
      </c>
      <c r="O264" s="200" t="s">
        <v>175</v>
      </c>
      <c r="P264" s="277" t="s">
        <v>655</v>
      </c>
      <c r="Q264" s="157"/>
      <c r="R264" s="198" t="s">
        <v>656</v>
      </c>
      <c r="S264" s="242" t="str">
        <f>IF(ISNA(VLOOKUP(Patchlist1[[#This Row],[SERVER OWNER]],Contacts!I:J,2,FALSE)),"",VLOOKUP(Patchlist1[[#This Row],[SERVER OWNER]],Contacts!I:J,2,FALSE))</f>
        <v>Bernhard.Krasselt@allianz.at</v>
      </c>
      <c r="T264" s="243" t="s">
        <v>657</v>
      </c>
      <c r="U264" s="277" t="s">
        <v>180</v>
      </c>
      <c r="V264" s="202"/>
      <c r="W264" s="202"/>
      <c r="X264" s="244"/>
      <c r="Y264" s="244"/>
      <c r="Z264" s="157"/>
      <c r="AA264" s="278"/>
    </row>
    <row r="265" spans="1:27" ht="18.75" hidden="1" customHeight="1">
      <c r="A265" s="275" t="s">
        <v>658</v>
      </c>
      <c r="B265" s="196" t="s">
        <v>70</v>
      </c>
      <c r="C265" s="239" t="b">
        <v>0</v>
      </c>
      <c r="D265" s="182">
        <f>IF($C265&lt;&gt;TRUE,IF(ISNA(VLOOKUP($B265,'Patch Slot'!A$2:$E$39,3,FALSE)),"",VLOOKUP($B265,'Patch Slot'!A$2:$E$39,3,FALSE)),"excluded")</f>
        <v>45884.333333333299</v>
      </c>
      <c r="E265" s="182" t="str">
        <f>IF($C265&lt;&gt;TRUE,IF(ISNA(VLOOKUP($B265,'Patch Slot'!A$2:$E$39,4,FALSE)),"",VLOOKUP($B265,'Patch Slot'!A$2:$E$39,4,FALSE)),"excluded")</f>
        <v>08:00 – 14:00</v>
      </c>
      <c r="F265" s="198" t="s">
        <v>171</v>
      </c>
      <c r="G265" s="184" t="str">
        <f>IF(ISNA(VLOOKUP(Patchlist1[[#This Row],[Hostname]],CPU_socket!A:B,2,FALSE)),"",VLOOKUP(Patchlist1[[#This Row],[Hostname]],CPU_socket!A:B,2,FALSE))</f>
        <v/>
      </c>
      <c r="H265" s="184" t="str">
        <f>IF(ISNA(VLOOKUP(Patchlist1[[#This Row],[Hostname]],Vormetric!A:D,4,FALSE)),"",VLOOKUP(Patchlist1[[#This Row],[Hostname]],Vormetric!A:D,4,FALSE))</f>
        <v/>
      </c>
      <c r="I265" s="198" t="str">
        <f>IF(ISNA(VLOOKUP(Patchlist1[[#This Row],[Hostname]],'vm hardware'!A:C,3,FALSE)),"",VLOOKUP(Patchlist1[[#This Row],[Hostname]],'vm hardware'!A:C,3,FALSE))</f>
        <v/>
      </c>
      <c r="J265" s="276"/>
      <c r="K265" s="198" t="s">
        <v>172</v>
      </c>
      <c r="L265" s="198">
        <v>8.1</v>
      </c>
      <c r="M265" s="198" t="s">
        <v>654</v>
      </c>
      <c r="N265" s="198" t="s">
        <v>174</v>
      </c>
      <c r="O265" s="200" t="s">
        <v>175</v>
      </c>
      <c r="P265" s="277" t="s">
        <v>655</v>
      </c>
      <c r="Q265" s="157"/>
      <c r="R265" s="198" t="s">
        <v>659</v>
      </c>
      <c r="S265" s="242" t="str">
        <f>IF(ISNA(VLOOKUP(Patchlist1[[#This Row],[SERVER OWNER]],Contacts!I:J,2,FALSE)),"",VLOOKUP(Patchlist1[[#This Row],[SERVER OWNER]],Contacts!I:J,2,FALSE))</f>
        <v>Bernd.Wagensonner@allianz.at</v>
      </c>
      <c r="T265" s="243" t="s">
        <v>660</v>
      </c>
      <c r="U265" s="277" t="s">
        <v>180</v>
      </c>
      <c r="V265" s="202"/>
      <c r="W265" s="202"/>
      <c r="X265" s="244"/>
      <c r="Y265" s="244"/>
      <c r="Z265" s="157"/>
      <c r="AA265" s="278"/>
    </row>
    <row r="266" spans="1:27" ht="18.75" hidden="1" customHeight="1">
      <c r="A266" s="275" t="s">
        <v>661</v>
      </c>
      <c r="B266" s="196" t="s">
        <v>70</v>
      </c>
      <c r="C266" s="239" t="b">
        <v>0</v>
      </c>
      <c r="D266" s="182">
        <f>IF($C266&lt;&gt;TRUE,IF(ISNA(VLOOKUP($B266,'Patch Slot'!A$2:$E$39,3,FALSE)),"",VLOOKUP($B266,'Patch Slot'!A$2:$E$39,3,FALSE)),"excluded")</f>
        <v>45884.333333333299</v>
      </c>
      <c r="E266" s="182" t="str">
        <f>IF($C266&lt;&gt;TRUE,IF(ISNA(VLOOKUP($B266,'Patch Slot'!A$2:$E$39,4,FALSE)),"",VLOOKUP($B266,'Patch Slot'!A$2:$E$39,4,FALSE)),"excluded")</f>
        <v>08:00 – 14:00</v>
      </c>
      <c r="F266" s="198" t="s">
        <v>171</v>
      </c>
      <c r="G266" s="184" t="str">
        <f>IF(ISNA(VLOOKUP(Patchlist1[[#This Row],[Hostname]],CPU_socket!A:B,2,FALSE)),"",VLOOKUP(Patchlist1[[#This Row],[Hostname]],CPU_socket!A:B,2,FALSE))</f>
        <v/>
      </c>
      <c r="H266" s="184" t="str">
        <f>IF(ISNA(VLOOKUP(Patchlist1[[#This Row],[Hostname]],Vormetric!A:D,4,FALSE)),"",VLOOKUP(Patchlist1[[#This Row],[Hostname]],Vormetric!A:D,4,FALSE))</f>
        <v/>
      </c>
      <c r="I266" s="198" t="str">
        <f>IF(ISNA(VLOOKUP(Patchlist1[[#This Row],[Hostname]],'vm hardware'!A:C,3,FALSE)),"",VLOOKUP(Patchlist1[[#This Row],[Hostname]],'vm hardware'!A:C,3,FALSE))</f>
        <v/>
      </c>
      <c r="J266" s="276"/>
      <c r="K266" s="198" t="s">
        <v>172</v>
      </c>
      <c r="L266" s="198">
        <v>8.1</v>
      </c>
      <c r="M266" s="198" t="s">
        <v>654</v>
      </c>
      <c r="N266" s="198" t="s">
        <v>174</v>
      </c>
      <c r="O266" s="200" t="s">
        <v>175</v>
      </c>
      <c r="P266" s="277" t="s">
        <v>655</v>
      </c>
      <c r="Q266" s="157"/>
      <c r="R266" s="198" t="s">
        <v>659</v>
      </c>
      <c r="S266" s="242" t="str">
        <f>IF(ISNA(VLOOKUP(Patchlist1[[#This Row],[SERVER OWNER]],Contacts!I:J,2,FALSE)),"",VLOOKUP(Patchlist1[[#This Row],[SERVER OWNER]],Contacts!I:J,2,FALSE))</f>
        <v>Bernd.Wagensonner@allianz.at</v>
      </c>
      <c r="T266" s="243" t="s">
        <v>660</v>
      </c>
      <c r="U266" s="277" t="s">
        <v>180</v>
      </c>
      <c r="V266" s="202"/>
      <c r="W266" s="202"/>
      <c r="X266" s="244"/>
      <c r="Y266" s="244"/>
      <c r="Z266" s="157"/>
      <c r="AA266" s="278"/>
    </row>
    <row r="267" spans="1:27" ht="18.75" hidden="1" customHeight="1">
      <c r="A267" s="275" t="s">
        <v>662</v>
      </c>
      <c r="B267" s="196" t="s">
        <v>18</v>
      </c>
      <c r="C267" s="239" t="b">
        <v>0</v>
      </c>
      <c r="D267" s="182">
        <f>IF($C267&lt;&gt;TRUE,IF(ISNA(VLOOKUP($B267,'Patch Slot'!A$2:$E$39,3,FALSE)),"",VLOOKUP($B267,'Patch Slot'!A$2:$E$39,3,FALSE)),"excluded")</f>
        <v>45873.833333333299</v>
      </c>
      <c r="E267" s="182" t="str">
        <f>IF($C267&lt;&gt;TRUE,IF(ISNA(VLOOKUP($B267,'Patch Slot'!A$2:$E$39,4,FALSE)),"",VLOOKUP($B267,'Patch Slot'!A$2:$E$39,4,FALSE)),"excluded")</f>
        <v>20:00 – 24:00</v>
      </c>
      <c r="F267" s="198" t="s">
        <v>171</v>
      </c>
      <c r="G267" s="184" t="str">
        <f>IF(ISNA(VLOOKUP(Patchlist1[[#This Row],[Hostname]],CPU_socket!A:B,2,FALSE)),"",VLOOKUP(Patchlist1[[#This Row],[Hostname]],CPU_socket!A:B,2,FALSE))</f>
        <v/>
      </c>
      <c r="H267" s="184" t="str">
        <f>IF(ISNA(VLOOKUP(Patchlist1[[#This Row],[Hostname]],Vormetric!A:D,4,FALSE)),"",VLOOKUP(Patchlist1[[#This Row],[Hostname]],Vormetric!A:D,4,FALSE))</f>
        <v/>
      </c>
      <c r="I267" s="198" t="str">
        <f>IF(ISNA(VLOOKUP(Patchlist1[[#This Row],[Hostname]],'vm hardware'!A:C,3,FALSE)),"",VLOOKUP(Patchlist1[[#This Row],[Hostname]],'vm hardware'!A:C,3,FALSE))</f>
        <v/>
      </c>
      <c r="J267" s="198"/>
      <c r="K267" s="198" t="s">
        <v>172</v>
      </c>
      <c r="L267" s="198">
        <v>8.1</v>
      </c>
      <c r="M267" s="198" t="s">
        <v>173</v>
      </c>
      <c r="N267" s="198" t="s">
        <v>174</v>
      </c>
      <c r="O267" s="200" t="s">
        <v>175</v>
      </c>
      <c r="P267" s="277" t="s">
        <v>663</v>
      </c>
      <c r="Q267" s="241"/>
      <c r="R267" s="198" t="s">
        <v>664</v>
      </c>
      <c r="S267" s="242" t="str">
        <f>IF(ISNA(VLOOKUP(Patchlist1[[#This Row],[SERVER OWNER]],Contacts!I:J,2,FALSE)),"",VLOOKUP(Patchlist1[[#This Row],[SERVER OWNER]],Contacts!I:J,2,FALSE))</f>
        <v>balazs.kotsis@allianz.com</v>
      </c>
      <c r="T267" s="243" t="s">
        <v>665</v>
      </c>
      <c r="U267" s="277" t="s">
        <v>180</v>
      </c>
      <c r="V267" s="202"/>
      <c r="W267" s="202"/>
      <c r="X267" s="244"/>
      <c r="Y267" s="244"/>
      <c r="Z267" s="157"/>
      <c r="AA267" s="278"/>
    </row>
    <row r="268" spans="1:27" ht="18.75" hidden="1" customHeight="1">
      <c r="A268" s="275" t="s">
        <v>666</v>
      </c>
      <c r="B268" s="196" t="s">
        <v>133</v>
      </c>
      <c r="C268" s="239" t="b">
        <v>0</v>
      </c>
      <c r="D268" s="182">
        <f>IF($C268&lt;&gt;TRUE,IF(ISNA(VLOOKUP($B268,'Patch Slot'!A$2:$E$39,3,FALSE)),"",VLOOKUP($B268,'Patch Slot'!A$2:$E$39,3,FALSE)),"excluded")</f>
        <v>45893.833333333299</v>
      </c>
      <c r="E268" s="182" t="str">
        <f>IF($C268&lt;&gt;TRUE,IF(ISNA(VLOOKUP($B268,'Patch Slot'!A$2:$E$39,4,FALSE)),"",VLOOKUP($B268,'Patch Slot'!A$2:$E$39,4,FALSE)),"excluded")</f>
        <v>20:00 – 24:00</v>
      </c>
      <c r="F268" s="198" t="s">
        <v>171</v>
      </c>
      <c r="G268" s="184" t="str">
        <f>IF(ISNA(VLOOKUP(Patchlist1[[#This Row],[Hostname]],CPU_socket!A:B,2,FALSE)),"",VLOOKUP(Patchlist1[[#This Row],[Hostname]],CPU_socket!A:B,2,FALSE))</f>
        <v/>
      </c>
      <c r="H268" s="184" t="str">
        <f>IF(ISNA(VLOOKUP(Patchlist1[[#This Row],[Hostname]],Vormetric!A:D,4,FALSE)),"",VLOOKUP(Patchlist1[[#This Row],[Hostname]],Vormetric!A:D,4,FALSE))</f>
        <v/>
      </c>
      <c r="I268" s="198" t="str">
        <f>IF(ISNA(VLOOKUP(Patchlist1[[#This Row],[Hostname]],'vm hardware'!A:C,3,FALSE)),"",VLOOKUP(Patchlist1[[#This Row],[Hostname]],'vm hardware'!A:C,3,FALSE))</f>
        <v/>
      </c>
      <c r="J268" s="276"/>
      <c r="K268" s="198" t="s">
        <v>172</v>
      </c>
      <c r="L268" s="198">
        <v>8.1</v>
      </c>
      <c r="M268" s="198" t="s">
        <v>173</v>
      </c>
      <c r="N268" s="198" t="s">
        <v>174</v>
      </c>
      <c r="O268" s="200" t="s">
        <v>175</v>
      </c>
      <c r="P268" s="277" t="s">
        <v>667</v>
      </c>
      <c r="Q268" s="157"/>
      <c r="R268" s="198" t="s">
        <v>668</v>
      </c>
      <c r="S268" s="242" t="str">
        <f>IF(ISNA(VLOOKUP(Patchlist1[[#This Row],[SERVER OWNER]],Contacts!I:J,2,FALSE)),"",VLOOKUP(Patchlist1[[#This Row],[SERVER OWNER]],Contacts!I:J,2,FALSE))</f>
        <v>stefan.janning@allianz.com</v>
      </c>
      <c r="T268" s="243" t="s">
        <v>669</v>
      </c>
      <c r="U268" s="277" t="s">
        <v>180</v>
      </c>
      <c r="V268" s="202"/>
      <c r="W268" s="202"/>
      <c r="X268" s="244"/>
      <c r="Y268" s="244"/>
      <c r="Z268" s="157"/>
      <c r="AA268" s="278"/>
    </row>
    <row r="269" spans="1:27" ht="18.75" hidden="1" customHeight="1">
      <c r="A269" s="275" t="s">
        <v>670</v>
      </c>
      <c r="B269" s="196" t="s">
        <v>133</v>
      </c>
      <c r="C269" s="239" t="b">
        <v>0</v>
      </c>
      <c r="D269" s="182">
        <f>IF($C269&lt;&gt;TRUE,IF(ISNA(VLOOKUP($B269,'Patch Slot'!A$2:$E$39,3,FALSE)),"",VLOOKUP($B269,'Patch Slot'!A$2:$E$39,3,FALSE)),"excluded")</f>
        <v>45893.833333333299</v>
      </c>
      <c r="E269" s="182" t="str">
        <f>IF($C269&lt;&gt;TRUE,IF(ISNA(VLOOKUP($B269,'Patch Slot'!A$2:$E$39,4,FALSE)),"",VLOOKUP($B269,'Patch Slot'!A$2:$E$39,4,FALSE)),"excluded")</f>
        <v>20:00 – 24:00</v>
      </c>
      <c r="F269" s="198" t="s">
        <v>171</v>
      </c>
      <c r="G269" s="184" t="str">
        <f>IF(ISNA(VLOOKUP(Patchlist1[[#This Row],[Hostname]],CPU_socket!A:B,2,FALSE)),"",VLOOKUP(Patchlist1[[#This Row],[Hostname]],CPU_socket!A:B,2,FALSE))</f>
        <v/>
      </c>
      <c r="H269" s="184" t="str">
        <f>IF(ISNA(VLOOKUP(Patchlist1[[#This Row],[Hostname]],Vormetric!A:D,4,FALSE)),"",VLOOKUP(Patchlist1[[#This Row],[Hostname]],Vormetric!A:D,4,FALSE))</f>
        <v/>
      </c>
      <c r="I269" s="198" t="str">
        <f>IF(ISNA(VLOOKUP(Patchlist1[[#This Row],[Hostname]],'vm hardware'!A:C,3,FALSE)),"",VLOOKUP(Patchlist1[[#This Row],[Hostname]],'vm hardware'!A:C,3,FALSE))</f>
        <v/>
      </c>
      <c r="J269" s="276"/>
      <c r="K269" s="198" t="s">
        <v>172</v>
      </c>
      <c r="L269" s="198">
        <v>8.1</v>
      </c>
      <c r="M269" s="198" t="s">
        <v>173</v>
      </c>
      <c r="N269" s="198" t="s">
        <v>174</v>
      </c>
      <c r="O269" s="200" t="s">
        <v>175</v>
      </c>
      <c r="P269" s="277" t="s">
        <v>667</v>
      </c>
      <c r="Q269" s="157"/>
      <c r="R269" s="198" t="s">
        <v>668</v>
      </c>
      <c r="S269" s="242" t="str">
        <f>IF(ISNA(VLOOKUP(Patchlist1[[#This Row],[SERVER OWNER]],Contacts!I:J,2,FALSE)),"",VLOOKUP(Patchlist1[[#This Row],[SERVER OWNER]],Contacts!I:J,2,FALSE))</f>
        <v>stefan.janning@allianz.com</v>
      </c>
      <c r="T269" s="243" t="s">
        <v>669</v>
      </c>
      <c r="U269" s="277" t="s">
        <v>180</v>
      </c>
      <c r="V269" s="202"/>
      <c r="W269" s="202"/>
      <c r="X269" s="244"/>
      <c r="Y269" s="244"/>
      <c r="Z269" s="157"/>
      <c r="AA269" s="278"/>
    </row>
    <row r="270" spans="1:27" ht="18.75" hidden="1" customHeight="1">
      <c r="A270" s="275" t="s">
        <v>671</v>
      </c>
      <c r="B270" s="196" t="s">
        <v>73</v>
      </c>
      <c r="C270" s="239" t="b">
        <v>0</v>
      </c>
      <c r="D270" s="182">
        <f>IF($C270&lt;&gt;TRUE,IF(ISNA(VLOOKUP($B270,'Patch Slot'!A$2:$E$39,3,FALSE)),"",VLOOKUP($B270,'Patch Slot'!A$2:$E$39,3,FALSE)),"excluded")</f>
        <v>45885.041666666635</v>
      </c>
      <c r="E270" s="182" t="str">
        <f>IF($C270&lt;&gt;TRUE,IF(ISNA(VLOOKUP($B270,'Patch Slot'!A$2:$E$39,4,FALSE)),"",VLOOKUP($B270,'Patch Slot'!A$2:$E$39,4,FALSE)),"excluded")</f>
        <v>01:00 – 05:00</v>
      </c>
      <c r="F270" s="198" t="s">
        <v>171</v>
      </c>
      <c r="G270" s="184" t="str">
        <f>IF(ISNA(VLOOKUP(Patchlist1[[#This Row],[Hostname]],CPU_socket!A:B,2,FALSE)),"",VLOOKUP(Patchlist1[[#This Row],[Hostname]],CPU_socket!A:B,2,FALSE))</f>
        <v/>
      </c>
      <c r="H270" s="184" t="str">
        <f>IF(ISNA(VLOOKUP(Patchlist1[[#This Row],[Hostname]],Vormetric!A:D,4,FALSE)),"",VLOOKUP(Patchlist1[[#This Row],[Hostname]],Vormetric!A:D,4,FALSE))</f>
        <v/>
      </c>
      <c r="I270" s="198" t="str">
        <f>IF(ISNA(VLOOKUP(Patchlist1[[#This Row],[Hostname]],'vm hardware'!A:C,3,FALSE)),"",VLOOKUP(Patchlist1[[#This Row],[Hostname]],'vm hardware'!A:C,3,FALSE))</f>
        <v/>
      </c>
      <c r="J270" s="276"/>
      <c r="K270" s="198" t="s">
        <v>172</v>
      </c>
      <c r="L270" s="198">
        <v>8.1</v>
      </c>
      <c r="M270" s="198" t="s">
        <v>173</v>
      </c>
      <c r="N270" s="198" t="s">
        <v>174</v>
      </c>
      <c r="O270" s="200" t="s">
        <v>175</v>
      </c>
      <c r="P270" s="277" t="s">
        <v>667</v>
      </c>
      <c r="Q270" s="157"/>
      <c r="R270" s="198" t="s">
        <v>668</v>
      </c>
      <c r="S270" s="242" t="str">
        <f>IF(ISNA(VLOOKUP(Patchlist1[[#This Row],[SERVER OWNER]],Contacts!I:J,2,FALSE)),"",VLOOKUP(Patchlist1[[#This Row],[SERVER OWNER]],Contacts!I:J,2,FALSE))</f>
        <v>stefan.janning@allianz.com</v>
      </c>
      <c r="T270" s="243" t="s">
        <v>669</v>
      </c>
      <c r="U270" s="277" t="s">
        <v>180</v>
      </c>
      <c r="V270" s="202"/>
      <c r="W270" s="202"/>
      <c r="X270" s="244"/>
      <c r="Y270" s="244"/>
      <c r="Z270" s="157"/>
      <c r="AA270" s="278"/>
    </row>
    <row r="271" spans="1:27" ht="18.75" hidden="1" customHeight="1">
      <c r="A271" s="275" t="s">
        <v>672</v>
      </c>
      <c r="B271" s="196" t="s">
        <v>73</v>
      </c>
      <c r="C271" s="239" t="b">
        <v>0</v>
      </c>
      <c r="D271" s="182">
        <f>IF($C271&lt;&gt;TRUE,IF(ISNA(VLOOKUP($B271,'Patch Slot'!A$2:$E$39,3,FALSE)),"",VLOOKUP($B271,'Patch Slot'!A$2:$E$39,3,FALSE)),"excluded")</f>
        <v>45885.041666666635</v>
      </c>
      <c r="E271" s="182" t="str">
        <f>IF($C271&lt;&gt;TRUE,IF(ISNA(VLOOKUP($B271,'Patch Slot'!A$2:$E$39,4,FALSE)),"",VLOOKUP($B271,'Patch Slot'!A$2:$E$39,4,FALSE)),"excluded")</f>
        <v>01:00 – 05:00</v>
      </c>
      <c r="F271" s="198" t="s">
        <v>171</v>
      </c>
      <c r="G271" s="184" t="str">
        <f>IF(ISNA(VLOOKUP(Patchlist1[[#This Row],[Hostname]],CPU_socket!A:B,2,FALSE)),"",VLOOKUP(Patchlist1[[#This Row],[Hostname]],CPU_socket!A:B,2,FALSE))</f>
        <v/>
      </c>
      <c r="H271" s="184" t="str">
        <f>IF(ISNA(VLOOKUP(Patchlist1[[#This Row],[Hostname]],Vormetric!A:D,4,FALSE)),"",VLOOKUP(Patchlist1[[#This Row],[Hostname]],Vormetric!A:D,4,FALSE))</f>
        <v/>
      </c>
      <c r="I271" s="198" t="str">
        <f>IF(ISNA(VLOOKUP(Patchlist1[[#This Row],[Hostname]],'vm hardware'!A:C,3,FALSE)),"",VLOOKUP(Patchlist1[[#This Row],[Hostname]],'vm hardware'!A:C,3,FALSE))</f>
        <v/>
      </c>
      <c r="J271" s="276"/>
      <c r="K271" s="198" t="s">
        <v>172</v>
      </c>
      <c r="L271" s="198">
        <v>8.1</v>
      </c>
      <c r="M271" s="198" t="s">
        <v>173</v>
      </c>
      <c r="N271" s="198" t="s">
        <v>174</v>
      </c>
      <c r="O271" s="200" t="s">
        <v>175</v>
      </c>
      <c r="P271" s="277" t="s">
        <v>667</v>
      </c>
      <c r="Q271" s="157"/>
      <c r="R271" s="198" t="s">
        <v>668</v>
      </c>
      <c r="S271" s="242" t="str">
        <f>IF(ISNA(VLOOKUP(Patchlist1[[#This Row],[SERVER OWNER]],Contacts!I:J,2,FALSE)),"",VLOOKUP(Patchlist1[[#This Row],[SERVER OWNER]],Contacts!I:J,2,FALSE))</f>
        <v>stefan.janning@allianz.com</v>
      </c>
      <c r="T271" s="243" t="s">
        <v>669</v>
      </c>
      <c r="U271" s="277" t="s">
        <v>180</v>
      </c>
      <c r="V271" s="202"/>
      <c r="W271" s="202"/>
      <c r="X271" s="244"/>
      <c r="Y271" s="244"/>
      <c r="Z271" s="157"/>
      <c r="AA271" s="278"/>
    </row>
    <row r="272" spans="1:27" ht="18.75" hidden="1" customHeight="1">
      <c r="A272" s="275" t="s">
        <v>673</v>
      </c>
      <c r="B272" s="196" t="s">
        <v>73</v>
      </c>
      <c r="C272" s="239" t="b">
        <v>0</v>
      </c>
      <c r="D272" s="182">
        <f>IF($C272&lt;&gt;TRUE,IF(ISNA(VLOOKUP($B272,'Patch Slot'!A$2:$E$39,3,FALSE)),"",VLOOKUP($B272,'Patch Slot'!A$2:$E$39,3,FALSE)),"excluded")</f>
        <v>45885.041666666635</v>
      </c>
      <c r="E272" s="182" t="str">
        <f>IF($C272&lt;&gt;TRUE,IF(ISNA(VLOOKUP($B272,'Patch Slot'!A$2:$E$39,4,FALSE)),"",VLOOKUP($B272,'Patch Slot'!A$2:$E$39,4,FALSE)),"excluded")</f>
        <v>01:00 – 05:00</v>
      </c>
      <c r="F272" s="198" t="s">
        <v>171</v>
      </c>
      <c r="G272" s="184" t="str">
        <f>IF(ISNA(VLOOKUP(Patchlist1[[#This Row],[Hostname]],CPU_socket!A:B,2,FALSE)),"",VLOOKUP(Patchlist1[[#This Row],[Hostname]],CPU_socket!A:B,2,FALSE))</f>
        <v/>
      </c>
      <c r="H272" s="184" t="str">
        <f>IF(ISNA(VLOOKUP(Patchlist1[[#This Row],[Hostname]],Vormetric!A:D,4,FALSE)),"",VLOOKUP(Patchlist1[[#This Row],[Hostname]],Vormetric!A:D,4,FALSE))</f>
        <v/>
      </c>
      <c r="I272" s="198" t="str">
        <f>IF(ISNA(VLOOKUP(Patchlist1[[#This Row],[Hostname]],'vm hardware'!A:C,3,FALSE)),"",VLOOKUP(Patchlist1[[#This Row],[Hostname]],'vm hardware'!A:C,3,FALSE))</f>
        <v/>
      </c>
      <c r="J272" s="276"/>
      <c r="K272" s="198" t="s">
        <v>172</v>
      </c>
      <c r="L272" s="198">
        <v>8.1</v>
      </c>
      <c r="M272" s="198" t="s">
        <v>173</v>
      </c>
      <c r="N272" s="198" t="s">
        <v>174</v>
      </c>
      <c r="O272" s="200" t="s">
        <v>175</v>
      </c>
      <c r="P272" s="277" t="s">
        <v>667</v>
      </c>
      <c r="Q272" s="157"/>
      <c r="R272" s="198" t="s">
        <v>668</v>
      </c>
      <c r="S272" s="242" t="str">
        <f>IF(ISNA(VLOOKUP(Patchlist1[[#This Row],[SERVER OWNER]],Contacts!I:J,2,FALSE)),"",VLOOKUP(Patchlist1[[#This Row],[SERVER OWNER]],Contacts!I:J,2,FALSE))</f>
        <v>stefan.janning@allianz.com</v>
      </c>
      <c r="T272" s="243" t="s">
        <v>669</v>
      </c>
      <c r="U272" s="277" t="s">
        <v>180</v>
      </c>
      <c r="V272" s="202"/>
      <c r="W272" s="202"/>
      <c r="X272" s="244"/>
      <c r="Y272" s="244"/>
      <c r="Z272" s="157"/>
      <c r="AA272" s="278"/>
    </row>
    <row r="273" spans="1:27" ht="18.75" hidden="1" customHeight="1">
      <c r="A273" s="275" t="s">
        <v>674</v>
      </c>
      <c r="B273" s="196" t="s">
        <v>73</v>
      </c>
      <c r="C273" s="239" t="b">
        <v>0</v>
      </c>
      <c r="D273" s="182">
        <f>IF($C273&lt;&gt;TRUE,IF(ISNA(VLOOKUP($B273,'Patch Slot'!A$2:$E$39,3,FALSE)),"",VLOOKUP($B273,'Patch Slot'!A$2:$E$39,3,FALSE)),"excluded")</f>
        <v>45885.041666666635</v>
      </c>
      <c r="E273" s="182" t="str">
        <f>IF($C273&lt;&gt;TRUE,IF(ISNA(VLOOKUP($B273,'Patch Slot'!A$2:$E$39,4,FALSE)),"",VLOOKUP($B273,'Patch Slot'!A$2:$E$39,4,FALSE)),"excluded")</f>
        <v>01:00 – 05:00</v>
      </c>
      <c r="F273" s="198" t="s">
        <v>171</v>
      </c>
      <c r="G273" s="184" t="str">
        <f>IF(ISNA(VLOOKUP(Patchlist1[[#This Row],[Hostname]],CPU_socket!A:B,2,FALSE)),"",VLOOKUP(Patchlist1[[#This Row],[Hostname]],CPU_socket!A:B,2,FALSE))</f>
        <v/>
      </c>
      <c r="H273" s="184" t="str">
        <f>IF(ISNA(VLOOKUP(Patchlist1[[#This Row],[Hostname]],Vormetric!A:D,4,FALSE)),"",VLOOKUP(Patchlist1[[#This Row],[Hostname]],Vormetric!A:D,4,FALSE))</f>
        <v/>
      </c>
      <c r="I273" s="198" t="str">
        <f>IF(ISNA(VLOOKUP(Patchlist1[[#This Row],[Hostname]],'vm hardware'!A:C,3,FALSE)),"",VLOOKUP(Patchlist1[[#This Row],[Hostname]],'vm hardware'!A:C,3,FALSE))</f>
        <v/>
      </c>
      <c r="J273" s="276"/>
      <c r="K273" s="198" t="s">
        <v>172</v>
      </c>
      <c r="L273" s="198">
        <v>8.1</v>
      </c>
      <c r="M273" s="198" t="s">
        <v>173</v>
      </c>
      <c r="N273" s="198" t="s">
        <v>174</v>
      </c>
      <c r="O273" s="200" t="s">
        <v>175</v>
      </c>
      <c r="P273" s="277" t="s">
        <v>667</v>
      </c>
      <c r="Q273" s="157"/>
      <c r="R273" s="198" t="s">
        <v>668</v>
      </c>
      <c r="S273" s="242" t="str">
        <f>IF(ISNA(VLOOKUP(Patchlist1[[#This Row],[SERVER OWNER]],Contacts!I:J,2,FALSE)),"",VLOOKUP(Patchlist1[[#This Row],[SERVER OWNER]],Contacts!I:J,2,FALSE))</f>
        <v>stefan.janning@allianz.com</v>
      </c>
      <c r="T273" s="243" t="s">
        <v>669</v>
      </c>
      <c r="U273" s="277" t="s">
        <v>180</v>
      </c>
      <c r="V273" s="202"/>
      <c r="W273" s="202"/>
      <c r="X273" s="244"/>
      <c r="Y273" s="244"/>
      <c r="Z273" s="157"/>
      <c r="AA273" s="278"/>
    </row>
    <row r="274" spans="1:27" ht="18.75" hidden="1" customHeight="1">
      <c r="A274" s="275" t="s">
        <v>675</v>
      </c>
      <c r="B274" s="196" t="s">
        <v>67</v>
      </c>
      <c r="C274" s="239" t="b">
        <v>0</v>
      </c>
      <c r="D274" s="182">
        <f>IF($C274&lt;&gt;TRUE,IF(ISNA(VLOOKUP($B274,'Patch Slot'!A$2:$E$39,3,FALSE)),"",VLOOKUP($B274,'Patch Slot'!A$2:$E$39,3,FALSE)),"excluded")</f>
        <v>45883.833333333299</v>
      </c>
      <c r="E274" s="182" t="str">
        <f>IF($C274&lt;&gt;TRUE,IF(ISNA(VLOOKUP($B274,'Patch Slot'!A$2:$E$39,4,FALSE)),"",VLOOKUP($B274,'Patch Slot'!A$2:$E$39,4,FALSE)),"excluded")</f>
        <v>20:00 – 24:00</v>
      </c>
      <c r="F274" s="198" t="s">
        <v>182</v>
      </c>
      <c r="G274" s="184" t="str">
        <f>IF(ISNA(VLOOKUP(Patchlist1[[#This Row],[Hostname]],CPU_socket!A:B,2,FALSE)),"",VLOOKUP(Patchlist1[[#This Row],[Hostname]],CPU_socket!A:B,2,FALSE))</f>
        <v/>
      </c>
      <c r="H274" s="184" t="str">
        <f>IF(ISNA(VLOOKUP(Patchlist1[[#This Row],[Hostname]],Vormetric!A:D,4,FALSE)),"",VLOOKUP(Patchlist1[[#This Row],[Hostname]],Vormetric!A:D,4,FALSE))</f>
        <v/>
      </c>
      <c r="I274" s="198" t="str">
        <f>IF(ISNA(VLOOKUP(Patchlist1[[#This Row],[Hostname]],'vm hardware'!A:C,3,FALSE)),"",VLOOKUP(Patchlist1[[#This Row],[Hostname]],'vm hardware'!A:C,3,FALSE))</f>
        <v/>
      </c>
      <c r="J274" s="276"/>
      <c r="K274" s="198" t="s">
        <v>172</v>
      </c>
      <c r="L274" s="198">
        <v>8.1</v>
      </c>
      <c r="M274" s="198" t="s">
        <v>173</v>
      </c>
      <c r="N274" s="198" t="s">
        <v>174</v>
      </c>
      <c r="O274" s="200" t="s">
        <v>175</v>
      </c>
      <c r="P274" s="277" t="s">
        <v>667</v>
      </c>
      <c r="Q274" s="202"/>
      <c r="R274" s="198" t="s">
        <v>668</v>
      </c>
      <c r="S274" s="242" t="str">
        <f>IF(ISNA(VLOOKUP(Patchlist1[[#This Row],[SERVER OWNER]],Contacts!I:J,2,FALSE)),"",VLOOKUP(Patchlist1[[#This Row],[SERVER OWNER]],Contacts!I:J,2,FALSE))</f>
        <v>stefan.janning@allianz.com</v>
      </c>
      <c r="T274" s="243" t="s">
        <v>669</v>
      </c>
      <c r="U274" s="277" t="s">
        <v>180</v>
      </c>
      <c r="V274" s="202"/>
      <c r="W274" s="202"/>
      <c r="X274" s="244"/>
      <c r="Y274" s="244"/>
      <c r="Z274" s="157"/>
      <c r="AA274" s="278"/>
    </row>
    <row r="275" spans="1:27" ht="18.75" hidden="1" customHeight="1">
      <c r="A275" s="275" t="s">
        <v>676</v>
      </c>
      <c r="B275" s="196" t="s">
        <v>67</v>
      </c>
      <c r="C275" s="239" t="b">
        <v>0</v>
      </c>
      <c r="D275" s="182">
        <f>IF($C275&lt;&gt;TRUE,IF(ISNA(VLOOKUP($B275,'Patch Slot'!A$2:$E$39,3,FALSE)),"",VLOOKUP($B275,'Patch Slot'!A$2:$E$39,3,FALSE)),"excluded")</f>
        <v>45883.833333333299</v>
      </c>
      <c r="E275" s="182" t="str">
        <f>IF($C275&lt;&gt;TRUE,IF(ISNA(VLOOKUP($B275,'Patch Slot'!A$2:$E$39,4,FALSE)),"",VLOOKUP($B275,'Patch Slot'!A$2:$E$39,4,FALSE)),"excluded")</f>
        <v>20:00 – 24:00</v>
      </c>
      <c r="F275" s="198" t="s">
        <v>182</v>
      </c>
      <c r="G275" s="184" t="str">
        <f>IF(ISNA(VLOOKUP(Patchlist1[[#This Row],[Hostname]],CPU_socket!A:B,2,FALSE)),"",VLOOKUP(Patchlist1[[#This Row],[Hostname]],CPU_socket!A:B,2,FALSE))</f>
        <v/>
      </c>
      <c r="H275" s="184" t="str">
        <f>IF(ISNA(VLOOKUP(Patchlist1[[#This Row],[Hostname]],Vormetric!A:D,4,FALSE)),"",VLOOKUP(Patchlist1[[#This Row],[Hostname]],Vormetric!A:D,4,FALSE))</f>
        <v/>
      </c>
      <c r="I275" s="198" t="str">
        <f>IF(ISNA(VLOOKUP(Patchlist1[[#This Row],[Hostname]],'vm hardware'!A:C,3,FALSE)),"",VLOOKUP(Patchlist1[[#This Row],[Hostname]],'vm hardware'!A:C,3,FALSE))</f>
        <v/>
      </c>
      <c r="J275" s="276"/>
      <c r="K275" s="198" t="s">
        <v>172</v>
      </c>
      <c r="L275" s="198">
        <v>8.1</v>
      </c>
      <c r="M275" s="198" t="s">
        <v>173</v>
      </c>
      <c r="N275" s="198" t="s">
        <v>174</v>
      </c>
      <c r="O275" s="200" t="s">
        <v>175</v>
      </c>
      <c r="P275" s="277" t="s">
        <v>667</v>
      </c>
      <c r="Q275" s="202"/>
      <c r="R275" s="198" t="s">
        <v>668</v>
      </c>
      <c r="S275" s="242" t="str">
        <f>IF(ISNA(VLOOKUP(Patchlist1[[#This Row],[SERVER OWNER]],Contacts!I:J,2,FALSE)),"",VLOOKUP(Patchlist1[[#This Row],[SERVER OWNER]],Contacts!I:J,2,FALSE))</f>
        <v>stefan.janning@allianz.com</v>
      </c>
      <c r="T275" s="243" t="s">
        <v>669</v>
      </c>
      <c r="U275" s="277" t="s">
        <v>180</v>
      </c>
      <c r="V275" s="202"/>
      <c r="W275" s="202"/>
      <c r="X275" s="244"/>
      <c r="Y275" s="244"/>
      <c r="Z275" s="157"/>
      <c r="AA275" s="278"/>
    </row>
    <row r="276" spans="1:27" ht="18.75" hidden="1" customHeight="1">
      <c r="A276" s="275" t="s">
        <v>677</v>
      </c>
      <c r="B276" s="196" t="s">
        <v>67</v>
      </c>
      <c r="C276" s="239" t="b">
        <v>0</v>
      </c>
      <c r="D276" s="182">
        <f>IF($C276&lt;&gt;TRUE,IF(ISNA(VLOOKUP($B276,'Patch Slot'!A$2:$E$39,3,FALSE)),"",VLOOKUP($B276,'Patch Slot'!A$2:$E$39,3,FALSE)),"excluded")</f>
        <v>45883.833333333299</v>
      </c>
      <c r="E276" s="182" t="str">
        <f>IF($C276&lt;&gt;TRUE,IF(ISNA(VLOOKUP($B276,'Patch Slot'!A$2:$E$39,4,FALSE)),"",VLOOKUP($B276,'Patch Slot'!A$2:$E$39,4,FALSE)),"excluded")</f>
        <v>20:00 – 24:00</v>
      </c>
      <c r="F276" s="198" t="s">
        <v>182</v>
      </c>
      <c r="G276" s="184" t="str">
        <f>IF(ISNA(VLOOKUP(Patchlist1[[#This Row],[Hostname]],CPU_socket!A:B,2,FALSE)),"",VLOOKUP(Patchlist1[[#This Row],[Hostname]],CPU_socket!A:B,2,FALSE))</f>
        <v/>
      </c>
      <c r="H276" s="184" t="str">
        <f>IF(ISNA(VLOOKUP(Patchlist1[[#This Row],[Hostname]],Vormetric!A:D,4,FALSE)),"",VLOOKUP(Patchlist1[[#This Row],[Hostname]],Vormetric!A:D,4,FALSE))</f>
        <v/>
      </c>
      <c r="I276" s="198" t="str">
        <f>IF(ISNA(VLOOKUP(Patchlist1[[#This Row],[Hostname]],'vm hardware'!A:C,3,FALSE)),"",VLOOKUP(Patchlist1[[#This Row],[Hostname]],'vm hardware'!A:C,3,FALSE))</f>
        <v/>
      </c>
      <c r="J276" s="276"/>
      <c r="K276" s="198" t="s">
        <v>172</v>
      </c>
      <c r="L276" s="198">
        <v>8.1</v>
      </c>
      <c r="M276" s="198" t="s">
        <v>173</v>
      </c>
      <c r="N276" s="198" t="s">
        <v>174</v>
      </c>
      <c r="O276" s="200" t="s">
        <v>175</v>
      </c>
      <c r="P276" s="277" t="s">
        <v>667</v>
      </c>
      <c r="Q276" s="202"/>
      <c r="R276" s="198" t="s">
        <v>668</v>
      </c>
      <c r="S276" s="242" t="str">
        <f>IF(ISNA(VLOOKUP(Patchlist1[[#This Row],[SERVER OWNER]],Contacts!I:J,2,FALSE)),"",VLOOKUP(Patchlist1[[#This Row],[SERVER OWNER]],Contacts!I:J,2,FALSE))</f>
        <v>stefan.janning@allianz.com</v>
      </c>
      <c r="T276" s="243" t="s">
        <v>669</v>
      </c>
      <c r="U276" s="277" t="s">
        <v>180</v>
      </c>
      <c r="V276" s="202"/>
      <c r="W276" s="202"/>
      <c r="X276" s="244"/>
      <c r="Y276" s="244"/>
      <c r="Z276" s="157"/>
      <c r="AA276" s="278"/>
    </row>
    <row r="277" spans="1:27" ht="18.75" hidden="1" customHeight="1">
      <c r="A277" s="275" t="s">
        <v>678</v>
      </c>
      <c r="B277" s="196" t="s">
        <v>57</v>
      </c>
      <c r="C277" s="239" t="b">
        <v>0</v>
      </c>
      <c r="D277" s="182">
        <f>IF($C277&lt;&gt;TRUE,IF(ISNA(VLOOKUP($B277,'Patch Slot'!A$2:$E$39,3,FALSE)),"",VLOOKUP($B277,'Patch Slot'!A$2:$E$39,3,FALSE)),"excluded")</f>
        <v>45882.833333333299</v>
      </c>
      <c r="E277" s="182" t="str">
        <f>IF($C277&lt;&gt;TRUE,IF(ISNA(VLOOKUP($B277,'Patch Slot'!A$2:$E$39,4,FALSE)),"",VLOOKUP($B277,'Patch Slot'!A$2:$E$39,4,FALSE)),"excluded")</f>
        <v>20:00 – 24:00</v>
      </c>
      <c r="F277" s="198" t="s">
        <v>171</v>
      </c>
      <c r="G277" s="184" t="str">
        <f>IF(ISNA(VLOOKUP(Patchlist1[[#This Row],[Hostname]],CPU_socket!A:B,2,FALSE)),"",VLOOKUP(Patchlist1[[#This Row],[Hostname]],CPU_socket!A:B,2,FALSE))</f>
        <v/>
      </c>
      <c r="H277" s="184" t="str">
        <f>IF(ISNA(VLOOKUP(Patchlist1[[#This Row],[Hostname]],Vormetric!A:D,4,FALSE)),"",VLOOKUP(Patchlist1[[#This Row],[Hostname]],Vormetric!A:D,4,FALSE))</f>
        <v/>
      </c>
      <c r="I277" s="198" t="str">
        <f>IF(ISNA(VLOOKUP(Patchlist1[[#This Row],[Hostname]],'vm hardware'!A:C,3,FALSE)),"",VLOOKUP(Patchlist1[[#This Row],[Hostname]],'vm hardware'!A:C,3,FALSE))</f>
        <v/>
      </c>
      <c r="J277" s="276"/>
      <c r="K277" s="198" t="s">
        <v>172</v>
      </c>
      <c r="L277" s="198">
        <v>8.1</v>
      </c>
      <c r="M277" s="198" t="s">
        <v>654</v>
      </c>
      <c r="N277" s="198" t="s">
        <v>174</v>
      </c>
      <c r="O277" s="200" t="s">
        <v>175</v>
      </c>
      <c r="P277" s="277" t="s">
        <v>655</v>
      </c>
      <c r="Q277" s="157"/>
      <c r="R277" s="198" t="s">
        <v>659</v>
      </c>
      <c r="S277" s="242" t="str">
        <f>IF(ISNA(VLOOKUP(Patchlist1[[#This Row],[SERVER OWNER]],Contacts!I:J,2,FALSE)),"",VLOOKUP(Patchlist1[[#This Row],[SERVER OWNER]],Contacts!I:J,2,FALSE))</f>
        <v>Bernd.Wagensonner@allianz.at</v>
      </c>
      <c r="T277" s="243" t="s">
        <v>679</v>
      </c>
      <c r="U277" s="277" t="s">
        <v>180</v>
      </c>
      <c r="V277" s="202"/>
      <c r="W277" s="202"/>
      <c r="X277" s="244"/>
      <c r="Y277" s="244"/>
      <c r="Z277" s="157"/>
      <c r="AA277" s="278"/>
    </row>
    <row r="278" spans="1:27" ht="18.75" hidden="1" customHeight="1">
      <c r="A278" s="275" t="s">
        <v>680</v>
      </c>
      <c r="B278" s="196" t="s">
        <v>29</v>
      </c>
      <c r="C278" s="239" t="b">
        <v>0</v>
      </c>
      <c r="D278" s="182">
        <f>IF($C278&lt;&gt;TRUE,IF(ISNA(VLOOKUP($B278,'Patch Slot'!A$2:$E$39,3,FALSE)),"",VLOOKUP($B278,'Patch Slot'!A$2:$E$39,3,FALSE)),"excluded")</f>
        <v>45875.833333333299</v>
      </c>
      <c r="E278" s="182" t="str">
        <f>IF($C278&lt;&gt;TRUE,IF(ISNA(VLOOKUP($B278,'Patch Slot'!A$2:$E$39,4,FALSE)),"",VLOOKUP($B278,'Patch Slot'!A$2:$E$39,4,FALSE)),"excluded")</f>
        <v>20:00 – 24:00</v>
      </c>
      <c r="F278" s="198" t="s">
        <v>171</v>
      </c>
      <c r="G278" s="184" t="str">
        <f>IF(ISNA(VLOOKUP(Patchlist1[[#This Row],[Hostname]],CPU_socket!A:B,2,FALSE)),"",VLOOKUP(Patchlist1[[#This Row],[Hostname]],CPU_socket!A:B,2,FALSE))</f>
        <v/>
      </c>
      <c r="H278" s="184" t="str">
        <f>IF(ISNA(VLOOKUP(Patchlist1[[#This Row],[Hostname]],Vormetric!A:D,4,FALSE)),"",VLOOKUP(Patchlist1[[#This Row],[Hostname]],Vormetric!A:D,4,FALSE))</f>
        <v/>
      </c>
      <c r="I278" s="240" t="str">
        <f>IF(ISNA(VLOOKUP(Patchlist1[[#This Row],[Hostname]],'vm hardware'!A:C,3,FALSE)),"",VLOOKUP(Patchlist1[[#This Row],[Hostname]],'vm hardware'!A:C,3,FALSE))</f>
        <v/>
      </c>
      <c r="J278" s="198"/>
      <c r="K278" s="198" t="s">
        <v>172</v>
      </c>
      <c r="L278" s="198">
        <v>9.4</v>
      </c>
      <c r="M278" s="198" t="s">
        <v>173</v>
      </c>
      <c r="N278" s="198" t="s">
        <v>174</v>
      </c>
      <c r="O278" s="200" t="s">
        <v>175</v>
      </c>
      <c r="P278" s="277" t="s">
        <v>552</v>
      </c>
      <c r="Q278" s="241"/>
      <c r="R278" s="198" t="s">
        <v>553</v>
      </c>
      <c r="S278" s="242" t="str">
        <f>IF(ISNA(VLOOKUP(Patchlist1[[#This Row],[SERVER OWNER]],Contacts!I:J,2,FALSE)),"",VLOOKUP(Patchlist1[[#This Row],[SERVER OWNER]],Contacts!I:J,2,FALSE))</f>
        <v>markus.ampferl@allianz.de</v>
      </c>
      <c r="T278" s="243" t="s">
        <v>554</v>
      </c>
      <c r="U278" s="277" t="s">
        <v>180</v>
      </c>
      <c r="V278" s="202"/>
      <c r="W278" s="202"/>
      <c r="X278" s="244"/>
      <c r="Y278" s="244"/>
      <c r="Z278" s="157"/>
      <c r="AA278" s="278"/>
    </row>
    <row r="279" spans="1:27" ht="18.75" hidden="1" customHeight="1">
      <c r="A279" s="275" t="s">
        <v>681</v>
      </c>
      <c r="B279" s="196" t="s">
        <v>29</v>
      </c>
      <c r="C279" s="239" t="b">
        <v>0</v>
      </c>
      <c r="D279" s="182">
        <f>IF($C279&lt;&gt;TRUE,IF(ISNA(VLOOKUP($B279,'Patch Slot'!A$2:$E$39,3,FALSE)),"",VLOOKUP($B279,'Patch Slot'!A$2:$E$39,3,FALSE)),"excluded")</f>
        <v>45875.833333333299</v>
      </c>
      <c r="E279" s="182" t="str">
        <f>IF($C279&lt;&gt;TRUE,IF(ISNA(VLOOKUP($B279,'Patch Slot'!A$2:$E$39,4,FALSE)),"",VLOOKUP($B279,'Patch Slot'!A$2:$E$39,4,FALSE)),"excluded")</f>
        <v>20:00 – 24:00</v>
      </c>
      <c r="F279" s="198" t="s">
        <v>182</v>
      </c>
      <c r="G279" s="184" t="str">
        <f>IF(ISNA(VLOOKUP(Patchlist1[[#This Row],[Hostname]],CPU_socket!A:B,2,FALSE)),"",VLOOKUP(Patchlist1[[#This Row],[Hostname]],CPU_socket!A:B,2,FALSE))</f>
        <v/>
      </c>
      <c r="H279" s="184" t="str">
        <f>IF(ISNA(VLOOKUP(Patchlist1[[#This Row],[Hostname]],Vormetric!A:D,4,FALSE)),"",VLOOKUP(Patchlist1[[#This Row],[Hostname]],Vormetric!A:D,4,FALSE))</f>
        <v/>
      </c>
      <c r="I279" s="240" t="str">
        <f>IF(ISNA(VLOOKUP(Patchlist1[[#This Row],[Hostname]],'vm hardware'!A:C,3,FALSE)),"",VLOOKUP(Patchlist1[[#This Row],[Hostname]],'vm hardware'!A:C,3,FALSE))</f>
        <v/>
      </c>
      <c r="J279" s="198"/>
      <c r="K279" s="198" t="s">
        <v>172</v>
      </c>
      <c r="L279" s="198">
        <v>9.4</v>
      </c>
      <c r="M279" s="198" t="s">
        <v>173</v>
      </c>
      <c r="N279" s="198" t="s">
        <v>174</v>
      </c>
      <c r="O279" s="200" t="s">
        <v>175</v>
      </c>
      <c r="P279" s="277" t="s">
        <v>552</v>
      </c>
      <c r="Q279" s="282"/>
      <c r="R279" s="198" t="s">
        <v>553</v>
      </c>
      <c r="S279" s="242" t="str">
        <f>IF(ISNA(VLOOKUP(Patchlist1[[#This Row],[SERVER OWNER]],Contacts!I:J,2,FALSE)),"",VLOOKUP(Patchlist1[[#This Row],[SERVER OWNER]],Contacts!I:J,2,FALSE))</f>
        <v>markus.ampferl@allianz.de</v>
      </c>
      <c r="T279" s="243" t="s">
        <v>554</v>
      </c>
      <c r="U279" s="277" t="s">
        <v>180</v>
      </c>
      <c r="V279" s="202"/>
      <c r="W279" s="202"/>
      <c r="X279" s="244"/>
      <c r="Y279" s="244"/>
      <c r="Z279" s="157"/>
      <c r="AA279" s="278"/>
    </row>
    <row r="280" spans="1:27" ht="18.75" hidden="1" customHeight="1">
      <c r="A280" s="275" t="s">
        <v>682</v>
      </c>
      <c r="B280" s="196" t="s">
        <v>24</v>
      </c>
      <c r="C280" s="239" t="b">
        <v>0</v>
      </c>
      <c r="D280" s="182">
        <f>IF($C280&lt;&gt;TRUE,IF(ISNA(VLOOKUP($B280,'Patch Slot'!A$2:$E$39,3,FALSE)),"",VLOOKUP($B280,'Patch Slot'!A$2:$E$39,3,FALSE)),"excluded")</f>
        <v>45874.333333333299</v>
      </c>
      <c r="E280" s="182" t="str">
        <f>IF($C280&lt;&gt;TRUE,IF(ISNA(VLOOKUP($B280,'Patch Slot'!A$2:$E$39,4,FALSE)),"",VLOOKUP($B280,'Patch Slot'!A$2:$E$39,4,FALSE)),"excluded")</f>
        <v>08:00 – 14:00</v>
      </c>
      <c r="F280" s="198" t="s">
        <v>523</v>
      </c>
      <c r="G280" s="184" t="str">
        <f>IF(ISNA(VLOOKUP(Patchlist1[[#This Row],[Hostname]],CPU_socket!A:B,2,FALSE)),"",VLOOKUP(Patchlist1[[#This Row],[Hostname]],CPU_socket!A:B,2,FALSE))</f>
        <v/>
      </c>
      <c r="H280" s="184" t="str">
        <f>IF(ISNA(VLOOKUP(Patchlist1[[#This Row],[Hostname]],Vormetric!A:D,4,FALSE)),"",VLOOKUP(Patchlist1[[#This Row],[Hostname]],Vormetric!A:D,4,FALSE))</f>
        <v/>
      </c>
      <c r="I280" s="240" t="str">
        <f>IF(ISNA(VLOOKUP(Patchlist1[[#This Row],[Hostname]],'vm hardware'!A:C,3,FALSE)),"",VLOOKUP(Patchlist1[[#This Row],[Hostname]],'vm hardware'!A:C,3,FALSE))</f>
        <v/>
      </c>
      <c r="J280" s="198"/>
      <c r="K280" s="198" t="s">
        <v>172</v>
      </c>
      <c r="L280" s="198">
        <v>9.4</v>
      </c>
      <c r="M280" s="198" t="s">
        <v>173</v>
      </c>
      <c r="N280" s="198" t="s">
        <v>174</v>
      </c>
      <c r="O280" s="200" t="s">
        <v>175</v>
      </c>
      <c r="P280" s="277" t="s">
        <v>552</v>
      </c>
      <c r="Q280" s="282"/>
      <c r="R280" s="198" t="s">
        <v>553</v>
      </c>
      <c r="S280" s="242" t="str">
        <f>IF(ISNA(VLOOKUP(Patchlist1[[#This Row],[SERVER OWNER]],Contacts!I:J,2,FALSE)),"",VLOOKUP(Patchlist1[[#This Row],[SERVER OWNER]],Contacts!I:J,2,FALSE))</f>
        <v>markus.ampferl@allianz.de</v>
      </c>
      <c r="T280" s="243" t="s">
        <v>683</v>
      </c>
      <c r="U280" s="277" t="s">
        <v>180</v>
      </c>
      <c r="V280" s="202"/>
      <c r="W280" s="202"/>
      <c r="X280" s="244"/>
      <c r="Y280" s="244"/>
      <c r="Z280" s="157"/>
      <c r="AA280" s="278"/>
    </row>
    <row r="281" spans="1:27" ht="18.75" hidden="1" customHeight="1">
      <c r="A281" s="275" t="s">
        <v>684</v>
      </c>
      <c r="B281" s="196" t="s">
        <v>29</v>
      </c>
      <c r="C281" s="239" t="b">
        <v>0</v>
      </c>
      <c r="D281" s="182">
        <f>IF($C281&lt;&gt;TRUE,IF(ISNA(VLOOKUP($B281,'Patch Slot'!A$2:$E$39,3,FALSE)),"",VLOOKUP($B281,'Patch Slot'!A$2:$E$39,3,FALSE)),"excluded")</f>
        <v>45875.833333333299</v>
      </c>
      <c r="E281" s="182" t="str">
        <f>IF($C281&lt;&gt;TRUE,IF(ISNA(VLOOKUP($B281,'Patch Slot'!A$2:$E$39,4,FALSE)),"",VLOOKUP($B281,'Patch Slot'!A$2:$E$39,4,FALSE)),"excluded")</f>
        <v>20:00 – 24:00</v>
      </c>
      <c r="F281" s="198" t="s">
        <v>182</v>
      </c>
      <c r="G281" s="184" t="str">
        <f>IF(ISNA(VLOOKUP(Patchlist1[[#This Row],[Hostname]],CPU_socket!A:B,2,FALSE)),"",VLOOKUP(Patchlist1[[#This Row],[Hostname]],CPU_socket!A:B,2,FALSE))</f>
        <v/>
      </c>
      <c r="H281" s="184" t="str">
        <f>IF(ISNA(VLOOKUP(Patchlist1[[#This Row],[Hostname]],Vormetric!A:D,4,FALSE)),"",VLOOKUP(Patchlist1[[#This Row],[Hostname]],Vormetric!A:D,4,FALSE))</f>
        <v/>
      </c>
      <c r="I281" s="240" t="str">
        <f>IF(ISNA(VLOOKUP(Patchlist1[[#This Row],[Hostname]],'vm hardware'!A:C,3,FALSE)),"",VLOOKUP(Patchlist1[[#This Row],[Hostname]],'vm hardware'!A:C,3,FALSE))</f>
        <v/>
      </c>
      <c r="J281" s="198"/>
      <c r="K281" s="198" t="s">
        <v>545</v>
      </c>
      <c r="L281" s="198">
        <v>9.4</v>
      </c>
      <c r="M281" s="198" t="s">
        <v>173</v>
      </c>
      <c r="N281" s="198" t="s">
        <v>174</v>
      </c>
      <c r="O281" s="200" t="s">
        <v>175</v>
      </c>
      <c r="P281" s="277" t="s">
        <v>552</v>
      </c>
      <c r="Q281" s="282"/>
      <c r="R281" s="198" t="s">
        <v>685</v>
      </c>
      <c r="S281" s="242" t="str">
        <f>IF(ISNA(VLOOKUP(Patchlist1[[#This Row],[SERVER OWNER]],Contacts!I:J,2,FALSE)),"",VLOOKUP(Patchlist1[[#This Row],[SERVER OWNER]],Contacts!I:J,2,FALSE))</f>
        <v>extern.ullmann_til@allianz.de</v>
      </c>
      <c r="T281" s="243" t="s">
        <v>686</v>
      </c>
      <c r="U281" s="277" t="s">
        <v>180</v>
      </c>
      <c r="V281" s="202"/>
      <c r="W281" s="202"/>
      <c r="X281" s="244"/>
      <c r="Y281" s="244"/>
      <c r="Z281" s="157"/>
      <c r="AA281" s="278"/>
    </row>
    <row r="282" spans="1:27" ht="18.75" hidden="1" customHeight="1">
      <c r="A282" s="275" t="s">
        <v>687</v>
      </c>
      <c r="B282" s="196" t="s">
        <v>60</v>
      </c>
      <c r="C282" s="239" t="b">
        <v>1</v>
      </c>
      <c r="D282" s="182" t="str">
        <f>IF($C282&lt;&gt;TRUE,IF(ISNA(VLOOKUP($B282,'Patch Slot'!A$2:$E$39,3,FALSE)),"",VLOOKUP($B282,'Patch Slot'!A$2:$E$39,3,FALSE)),"excluded")</f>
        <v>excluded</v>
      </c>
      <c r="E282" s="182" t="str">
        <f>IF($C282&lt;&gt;TRUE,IF(ISNA(VLOOKUP($B282,'Patch Slot'!A$2:$E$39,4,FALSE)),"",VLOOKUP($B282,'Patch Slot'!A$2:$E$39,4,FALSE)),"excluded")</f>
        <v>excluded</v>
      </c>
      <c r="F282" s="198" t="s">
        <v>171</v>
      </c>
      <c r="G282" s="184" t="str">
        <f>IF(ISNA(VLOOKUP(Patchlist1[[#This Row],[Hostname]],CPU_socket!A:B,2,FALSE)),"",VLOOKUP(Patchlist1[[#This Row],[Hostname]],CPU_socket!A:B,2,FALSE))</f>
        <v/>
      </c>
      <c r="H282" s="184" t="str">
        <f>IF(ISNA(VLOOKUP(Patchlist1[[#This Row],[Hostname]],Vormetric!A:D,4,FALSE)),"",VLOOKUP(Patchlist1[[#This Row],[Hostname]],Vormetric!A:D,4,FALSE))</f>
        <v/>
      </c>
      <c r="I282" s="198" t="str">
        <f>IF(ISNA(VLOOKUP(Patchlist1[[#This Row],[Hostname]],'vm hardware'!A:C,3,FALSE)),"",VLOOKUP(Patchlist1[[#This Row],[Hostname]],'vm hardware'!A:C,3,FALSE))</f>
        <v/>
      </c>
      <c r="J282" s="276"/>
      <c r="K282" s="198" t="s">
        <v>172</v>
      </c>
      <c r="L282" s="198">
        <v>8.1</v>
      </c>
      <c r="M282" s="198" t="s">
        <v>688</v>
      </c>
      <c r="N282" s="198" t="s">
        <v>174</v>
      </c>
      <c r="O282" s="200" t="s">
        <v>279</v>
      </c>
      <c r="P282" s="277" t="s">
        <v>689</v>
      </c>
      <c r="Q282" s="157"/>
      <c r="R282" s="198" t="s">
        <v>690</v>
      </c>
      <c r="S282" s="242" t="str">
        <f>IF(ISNA(VLOOKUP(Patchlist1[[#This Row],[SERVER OWNER]],Contacts!I:J,2,FALSE)),"",VLOOKUP(Patchlist1[[#This Row],[SERVER OWNER]],Contacts!I:J,2,FALSE))</f>
        <v>johann.wiesheu@allianz.de</v>
      </c>
      <c r="T282" s="243" t="s">
        <v>691</v>
      </c>
      <c r="U282" s="277" t="s">
        <v>180</v>
      </c>
      <c r="V282" s="202"/>
      <c r="W282" s="202"/>
      <c r="X282" s="244"/>
      <c r="Y282" s="244" t="s">
        <v>279</v>
      </c>
      <c r="Z282" s="157"/>
      <c r="AA282" s="278"/>
    </row>
    <row r="283" spans="1:27" ht="18.75" hidden="1" customHeight="1">
      <c r="A283" s="275" t="s">
        <v>692</v>
      </c>
      <c r="B283" s="196" t="s">
        <v>57</v>
      </c>
      <c r="C283" s="239" t="b">
        <v>0</v>
      </c>
      <c r="D283" s="182">
        <f>IF($C283&lt;&gt;TRUE,IF(ISNA(VLOOKUP($B283,'Patch Slot'!A$2:$E$39,3,FALSE)),"",VLOOKUP($B283,'Patch Slot'!A$2:$E$39,3,FALSE)),"excluded")</f>
        <v>45882.833333333299</v>
      </c>
      <c r="E283" s="182" t="str">
        <f>IF($C283&lt;&gt;TRUE,IF(ISNA(VLOOKUP($B283,'Patch Slot'!A$2:$E$39,4,FALSE)),"",VLOOKUP($B283,'Patch Slot'!A$2:$E$39,4,FALSE)),"excluded")</f>
        <v>20:00 – 24:00</v>
      </c>
      <c r="F283" s="198" t="s">
        <v>171</v>
      </c>
      <c r="G283" s="184" t="str">
        <f>IF(ISNA(VLOOKUP(Patchlist1[[#This Row],[Hostname]],CPU_socket!A:B,2,FALSE)),"",VLOOKUP(Patchlist1[[#This Row],[Hostname]],CPU_socket!A:B,2,FALSE))</f>
        <v/>
      </c>
      <c r="H283" s="184" t="str">
        <f>IF(ISNA(VLOOKUP(Patchlist1[[#This Row],[Hostname]],Vormetric!A:D,4,FALSE)),"",VLOOKUP(Patchlist1[[#This Row],[Hostname]],Vormetric!A:D,4,FALSE))</f>
        <v/>
      </c>
      <c r="I283" s="198" t="str">
        <f>IF(ISNA(VLOOKUP(Patchlist1[[#This Row],[Hostname]],'vm hardware'!A:C,3,FALSE)),"",VLOOKUP(Patchlist1[[#This Row],[Hostname]],'vm hardware'!A:C,3,FALSE))</f>
        <v/>
      </c>
      <c r="J283" s="276"/>
      <c r="K283" s="198" t="s">
        <v>172</v>
      </c>
      <c r="L283" s="198">
        <v>8.1</v>
      </c>
      <c r="M283" s="198" t="s">
        <v>654</v>
      </c>
      <c r="N283" s="198" t="s">
        <v>174</v>
      </c>
      <c r="O283" s="200" t="s">
        <v>175</v>
      </c>
      <c r="P283" s="277" t="s">
        <v>655</v>
      </c>
      <c r="Q283" s="157"/>
      <c r="R283" s="198" t="s">
        <v>659</v>
      </c>
      <c r="S283" s="242" t="str">
        <f>IF(ISNA(VLOOKUP(Patchlist1[[#This Row],[SERVER OWNER]],Contacts!I:J,2,FALSE)),"",VLOOKUP(Patchlist1[[#This Row],[SERVER OWNER]],Contacts!I:J,2,FALSE))</f>
        <v>Bernd.Wagensonner@allianz.at</v>
      </c>
      <c r="T283" s="243" t="s">
        <v>679</v>
      </c>
      <c r="U283" s="277" t="s">
        <v>180</v>
      </c>
      <c r="V283" s="202"/>
      <c r="W283" s="202"/>
      <c r="X283" s="244"/>
      <c r="Y283" s="244"/>
      <c r="Z283" s="157"/>
      <c r="AA283" s="278"/>
    </row>
    <row r="284" spans="1:27" ht="18.75" hidden="1" customHeight="1">
      <c r="A284" s="275" t="s">
        <v>693</v>
      </c>
      <c r="B284" s="196" t="s">
        <v>29</v>
      </c>
      <c r="C284" s="239" t="b">
        <v>0</v>
      </c>
      <c r="D284" s="182">
        <f>IF($C284&lt;&gt;TRUE,IF(ISNA(VLOOKUP($B284,'Patch Slot'!A$2:$E$39,3,FALSE)),"",VLOOKUP($B284,'Patch Slot'!A$2:$E$39,3,FALSE)),"excluded")</f>
        <v>45875.833333333299</v>
      </c>
      <c r="E284" s="182" t="str">
        <f>IF($C284&lt;&gt;TRUE,IF(ISNA(VLOOKUP($B284,'Patch Slot'!A$2:$E$39,4,FALSE)),"",VLOOKUP($B284,'Patch Slot'!A$2:$E$39,4,FALSE)),"excluded")</f>
        <v>20:00 – 24:00</v>
      </c>
      <c r="F284" s="198" t="s">
        <v>171</v>
      </c>
      <c r="G284" s="184" t="str">
        <f>IF(ISNA(VLOOKUP(Patchlist1[[#This Row],[Hostname]],CPU_socket!A:B,2,FALSE)),"",VLOOKUP(Patchlist1[[#This Row],[Hostname]],CPU_socket!A:B,2,FALSE))</f>
        <v/>
      </c>
      <c r="H284" s="184" t="str">
        <f>IF(ISNA(VLOOKUP(Patchlist1[[#This Row],[Hostname]],Vormetric!A:D,4,FALSE)),"",VLOOKUP(Patchlist1[[#This Row],[Hostname]],Vormetric!A:D,4,FALSE))</f>
        <v/>
      </c>
      <c r="I284" s="198" t="str">
        <f>IF(ISNA(VLOOKUP(Patchlist1[[#This Row],[Hostname]],'vm hardware'!A:C,3,FALSE)),"",VLOOKUP(Patchlist1[[#This Row],[Hostname]],'vm hardware'!A:C,3,FALSE))</f>
        <v/>
      </c>
      <c r="J284" s="276"/>
      <c r="K284" s="198" t="s">
        <v>172</v>
      </c>
      <c r="L284" s="198">
        <v>8.1</v>
      </c>
      <c r="M284" s="198" t="s">
        <v>443</v>
      </c>
      <c r="N284" s="198" t="s">
        <v>174</v>
      </c>
      <c r="O284" s="200" t="s">
        <v>175</v>
      </c>
      <c r="P284" s="277" t="s">
        <v>694</v>
      </c>
      <c r="Q284" s="157"/>
      <c r="R284" s="198" t="s">
        <v>695</v>
      </c>
      <c r="S284" s="242" t="s">
        <v>696</v>
      </c>
      <c r="T284" s="243" t="s">
        <v>697</v>
      </c>
      <c r="U284" s="277" t="s">
        <v>180</v>
      </c>
      <c r="V284" s="202"/>
      <c r="W284" s="202"/>
      <c r="X284" s="244"/>
      <c r="Y284" s="244"/>
      <c r="Z284" s="157"/>
      <c r="AA284" s="278"/>
    </row>
    <row r="285" spans="1:27" ht="18.75" hidden="1" customHeight="1">
      <c r="A285" s="275" t="s">
        <v>698</v>
      </c>
      <c r="B285" s="196" t="s">
        <v>29</v>
      </c>
      <c r="C285" s="239" t="b">
        <v>0</v>
      </c>
      <c r="D285" s="182">
        <f>IF($C285&lt;&gt;TRUE,IF(ISNA(VLOOKUP($B285,'Patch Slot'!A$2:$E$39,3,FALSE)),"",VLOOKUP($B285,'Patch Slot'!A$2:$E$39,3,FALSE)),"excluded")</f>
        <v>45875.833333333299</v>
      </c>
      <c r="E285" s="182" t="str">
        <f>IF($C285&lt;&gt;TRUE,IF(ISNA(VLOOKUP($B285,'Patch Slot'!A$2:$E$39,4,FALSE)),"",VLOOKUP($B285,'Patch Slot'!A$2:$E$39,4,FALSE)),"excluded")</f>
        <v>20:00 – 24:00</v>
      </c>
      <c r="F285" s="198" t="s">
        <v>171</v>
      </c>
      <c r="G285" s="184" t="str">
        <f>IF(ISNA(VLOOKUP(Patchlist1[[#This Row],[Hostname]],CPU_socket!A:B,2,FALSE)),"",VLOOKUP(Patchlist1[[#This Row],[Hostname]],CPU_socket!A:B,2,FALSE))</f>
        <v/>
      </c>
      <c r="H285" s="184" t="str">
        <f>IF(ISNA(VLOOKUP(Patchlist1[[#This Row],[Hostname]],Vormetric!A:D,4,FALSE)),"",VLOOKUP(Patchlist1[[#This Row],[Hostname]],Vormetric!A:D,4,FALSE))</f>
        <v/>
      </c>
      <c r="I285" s="198" t="str">
        <f>IF(ISNA(VLOOKUP(Patchlist1[[#This Row],[Hostname]],'vm hardware'!A:C,3,FALSE)),"",VLOOKUP(Patchlist1[[#This Row],[Hostname]],'vm hardware'!A:C,3,FALSE))</f>
        <v/>
      </c>
      <c r="J285" s="276"/>
      <c r="K285" s="198" t="s">
        <v>172</v>
      </c>
      <c r="L285" s="198">
        <v>8.1</v>
      </c>
      <c r="M285" s="198" t="s">
        <v>443</v>
      </c>
      <c r="N285" s="198" t="s">
        <v>174</v>
      </c>
      <c r="O285" s="200" t="s">
        <v>175</v>
      </c>
      <c r="P285" s="277" t="s">
        <v>694</v>
      </c>
      <c r="Q285" s="157"/>
      <c r="R285" s="198" t="s">
        <v>695</v>
      </c>
      <c r="S285" s="242" t="s">
        <v>696</v>
      </c>
      <c r="T285" s="243" t="s">
        <v>699</v>
      </c>
      <c r="U285" s="277" t="s">
        <v>180</v>
      </c>
      <c r="V285" s="202"/>
      <c r="W285" s="202"/>
      <c r="X285" s="244"/>
      <c r="Y285" s="244"/>
      <c r="Z285" s="157"/>
      <c r="AA285" s="278"/>
    </row>
    <row r="286" spans="1:27" ht="18.75" hidden="1" customHeight="1">
      <c r="A286" s="275" t="s">
        <v>700</v>
      </c>
      <c r="B286" s="196" t="s">
        <v>29</v>
      </c>
      <c r="C286" s="239" t="b">
        <v>0</v>
      </c>
      <c r="D286" s="182">
        <f>IF($C286&lt;&gt;TRUE,IF(ISNA(VLOOKUP($B286,'Patch Slot'!A$2:$E$39,3,FALSE)),"",VLOOKUP($B286,'Patch Slot'!A$2:$E$39,3,FALSE)),"excluded")</f>
        <v>45875.833333333299</v>
      </c>
      <c r="E286" s="182" t="str">
        <f>IF($C286&lt;&gt;TRUE,IF(ISNA(VLOOKUP($B286,'Patch Slot'!A$2:$E$39,4,FALSE)),"",VLOOKUP($B286,'Patch Slot'!A$2:$E$39,4,FALSE)),"excluded")</f>
        <v>20:00 – 24:00</v>
      </c>
      <c r="F286" s="198" t="s">
        <v>171</v>
      </c>
      <c r="G286" s="184" t="str">
        <f>IF(ISNA(VLOOKUP(Patchlist1[[#This Row],[Hostname]],CPU_socket!A:B,2,FALSE)),"",VLOOKUP(Patchlist1[[#This Row],[Hostname]],CPU_socket!A:B,2,FALSE))</f>
        <v/>
      </c>
      <c r="H286" s="184" t="str">
        <f>IF(ISNA(VLOOKUP(Patchlist1[[#This Row],[Hostname]],Vormetric!A:D,4,FALSE)),"",VLOOKUP(Patchlist1[[#This Row],[Hostname]],Vormetric!A:D,4,FALSE))</f>
        <v/>
      </c>
      <c r="I286" s="198" t="str">
        <f>IF(ISNA(VLOOKUP(Patchlist1[[#This Row],[Hostname]],'vm hardware'!A:C,3,FALSE)),"",VLOOKUP(Patchlist1[[#This Row],[Hostname]],'vm hardware'!A:C,3,FALSE))</f>
        <v/>
      </c>
      <c r="J286" s="276"/>
      <c r="K286" s="198" t="s">
        <v>172</v>
      </c>
      <c r="L286" s="198">
        <v>8.1</v>
      </c>
      <c r="M286" s="198" t="s">
        <v>443</v>
      </c>
      <c r="N286" s="198" t="s">
        <v>174</v>
      </c>
      <c r="O286" s="200" t="s">
        <v>175</v>
      </c>
      <c r="P286" s="277" t="s">
        <v>694</v>
      </c>
      <c r="Q286" s="157"/>
      <c r="R286" s="198" t="s">
        <v>695</v>
      </c>
      <c r="S286" s="242" t="s">
        <v>696</v>
      </c>
      <c r="T286" s="243" t="s">
        <v>699</v>
      </c>
      <c r="U286" s="277" t="s">
        <v>180</v>
      </c>
      <c r="V286" s="202"/>
      <c r="W286" s="202"/>
      <c r="X286" s="244"/>
      <c r="Y286" s="244"/>
      <c r="Z286" s="157"/>
      <c r="AA286" s="278"/>
    </row>
    <row r="287" spans="1:27" ht="18.75" hidden="1" customHeight="1">
      <c r="A287" s="275" t="s">
        <v>701</v>
      </c>
      <c r="B287" s="196" t="s">
        <v>29</v>
      </c>
      <c r="C287" s="239" t="b">
        <v>0</v>
      </c>
      <c r="D287" s="182">
        <f>IF($C287&lt;&gt;TRUE,IF(ISNA(VLOOKUP($B287,'Patch Slot'!A$2:$E$39,3,FALSE)),"",VLOOKUP($B287,'Patch Slot'!A$2:$E$39,3,FALSE)),"excluded")</f>
        <v>45875.833333333299</v>
      </c>
      <c r="E287" s="182" t="str">
        <f>IF($C287&lt;&gt;TRUE,IF(ISNA(VLOOKUP($B287,'Patch Slot'!A$2:$E$39,4,FALSE)),"",VLOOKUP($B287,'Patch Slot'!A$2:$E$39,4,FALSE)),"excluded")</f>
        <v>20:00 – 24:00</v>
      </c>
      <c r="F287" s="198" t="s">
        <v>171</v>
      </c>
      <c r="G287" s="184" t="str">
        <f>IF(ISNA(VLOOKUP(Patchlist1[[#This Row],[Hostname]],CPU_socket!A:B,2,FALSE)),"",VLOOKUP(Patchlist1[[#This Row],[Hostname]],CPU_socket!A:B,2,FALSE))</f>
        <v/>
      </c>
      <c r="H287" s="184" t="str">
        <f>IF(ISNA(VLOOKUP(Patchlist1[[#This Row],[Hostname]],Vormetric!A:D,4,FALSE)),"",VLOOKUP(Patchlist1[[#This Row],[Hostname]],Vormetric!A:D,4,FALSE))</f>
        <v/>
      </c>
      <c r="I287" s="198" t="str">
        <f>IF(ISNA(VLOOKUP(Patchlist1[[#This Row],[Hostname]],'vm hardware'!A:C,3,FALSE)),"",VLOOKUP(Patchlist1[[#This Row],[Hostname]],'vm hardware'!A:C,3,FALSE))</f>
        <v/>
      </c>
      <c r="J287" s="276"/>
      <c r="K287" s="198" t="s">
        <v>172</v>
      </c>
      <c r="L287" s="198">
        <v>8.1</v>
      </c>
      <c r="M287" s="198" t="s">
        <v>443</v>
      </c>
      <c r="N287" s="198" t="s">
        <v>174</v>
      </c>
      <c r="O287" s="200" t="s">
        <v>175</v>
      </c>
      <c r="P287" s="277" t="s">
        <v>694</v>
      </c>
      <c r="Q287" s="157"/>
      <c r="R287" s="198" t="s">
        <v>695</v>
      </c>
      <c r="S287" s="242" t="s">
        <v>696</v>
      </c>
      <c r="T287" s="243" t="s">
        <v>699</v>
      </c>
      <c r="U287" s="277" t="s">
        <v>180</v>
      </c>
      <c r="V287" s="202"/>
      <c r="W287" s="202"/>
      <c r="X287" s="244"/>
      <c r="Y287" s="244"/>
      <c r="Z287" s="157"/>
      <c r="AA287" s="278"/>
    </row>
    <row r="288" spans="1:27" ht="18.75" hidden="1" customHeight="1">
      <c r="A288" s="275" t="s">
        <v>702</v>
      </c>
      <c r="B288" s="196" t="s">
        <v>29</v>
      </c>
      <c r="C288" s="239" t="b">
        <v>0</v>
      </c>
      <c r="D288" s="182">
        <f>IF($C288&lt;&gt;TRUE,IF(ISNA(VLOOKUP($B288,'Patch Slot'!A$2:$E$39,3,FALSE)),"",VLOOKUP($B288,'Patch Slot'!A$2:$E$39,3,FALSE)),"excluded")</f>
        <v>45875.833333333299</v>
      </c>
      <c r="E288" s="182" t="str">
        <f>IF($C288&lt;&gt;TRUE,IF(ISNA(VLOOKUP($B288,'Patch Slot'!A$2:$E$39,4,FALSE)),"",VLOOKUP($B288,'Patch Slot'!A$2:$E$39,4,FALSE)),"excluded")</f>
        <v>20:00 – 24:00</v>
      </c>
      <c r="F288" s="198" t="s">
        <v>171</v>
      </c>
      <c r="G288" s="184" t="str">
        <f>IF(ISNA(VLOOKUP(Patchlist1[[#This Row],[Hostname]],CPU_socket!A:B,2,FALSE)),"",VLOOKUP(Patchlist1[[#This Row],[Hostname]],CPU_socket!A:B,2,FALSE))</f>
        <v/>
      </c>
      <c r="H288" s="184" t="str">
        <f>IF(ISNA(VLOOKUP(Patchlist1[[#This Row],[Hostname]],Vormetric!A:D,4,FALSE)),"",VLOOKUP(Patchlist1[[#This Row],[Hostname]],Vormetric!A:D,4,FALSE))</f>
        <v/>
      </c>
      <c r="I288" s="198" t="str">
        <f>IF(ISNA(VLOOKUP(Patchlist1[[#This Row],[Hostname]],'vm hardware'!A:C,3,FALSE)),"",VLOOKUP(Patchlist1[[#This Row],[Hostname]],'vm hardware'!A:C,3,FALSE))</f>
        <v/>
      </c>
      <c r="J288" s="276"/>
      <c r="K288" s="198" t="s">
        <v>172</v>
      </c>
      <c r="L288" s="198">
        <v>8.1</v>
      </c>
      <c r="M288" s="198" t="s">
        <v>443</v>
      </c>
      <c r="N288" s="198" t="s">
        <v>174</v>
      </c>
      <c r="O288" s="200" t="s">
        <v>175</v>
      </c>
      <c r="P288" s="277" t="s">
        <v>694</v>
      </c>
      <c r="Q288" s="157"/>
      <c r="R288" s="198" t="s">
        <v>695</v>
      </c>
      <c r="S288" s="242" t="s">
        <v>696</v>
      </c>
      <c r="T288" s="243" t="s">
        <v>699</v>
      </c>
      <c r="U288" s="277" t="s">
        <v>180</v>
      </c>
      <c r="V288" s="202"/>
      <c r="W288" s="202"/>
      <c r="X288" s="244"/>
      <c r="Y288" s="244"/>
      <c r="Z288" s="157"/>
      <c r="AA288" s="278"/>
    </row>
    <row r="289" spans="1:27" ht="18.75" hidden="1" customHeight="1">
      <c r="A289" s="275" t="s">
        <v>703</v>
      </c>
      <c r="B289" s="196" t="s">
        <v>29</v>
      </c>
      <c r="C289" s="239" t="b">
        <v>0</v>
      </c>
      <c r="D289" s="182">
        <f>IF($C289&lt;&gt;TRUE,IF(ISNA(VLOOKUP($B289,'Patch Slot'!A$2:$E$39,3,FALSE)),"",VLOOKUP($B289,'Patch Slot'!A$2:$E$39,3,FALSE)),"excluded")</f>
        <v>45875.833333333299</v>
      </c>
      <c r="E289" s="182" t="str">
        <f>IF($C289&lt;&gt;TRUE,IF(ISNA(VLOOKUP($B289,'Patch Slot'!A$2:$E$39,4,FALSE)),"",VLOOKUP($B289,'Patch Slot'!A$2:$E$39,4,FALSE)),"excluded")</f>
        <v>20:00 – 24:00</v>
      </c>
      <c r="F289" s="198" t="s">
        <v>171</v>
      </c>
      <c r="G289" s="184" t="str">
        <f>IF(ISNA(VLOOKUP(Patchlist1[[#This Row],[Hostname]],CPU_socket!A:B,2,FALSE)),"",VLOOKUP(Patchlist1[[#This Row],[Hostname]],CPU_socket!A:B,2,FALSE))</f>
        <v/>
      </c>
      <c r="H289" s="184" t="str">
        <f>IF(ISNA(VLOOKUP(Patchlist1[[#This Row],[Hostname]],Vormetric!A:D,4,FALSE)),"",VLOOKUP(Patchlist1[[#This Row],[Hostname]],Vormetric!A:D,4,FALSE))</f>
        <v/>
      </c>
      <c r="I289" s="198" t="str">
        <f>IF(ISNA(VLOOKUP(Patchlist1[[#This Row],[Hostname]],'vm hardware'!A:C,3,FALSE)),"",VLOOKUP(Patchlist1[[#This Row],[Hostname]],'vm hardware'!A:C,3,FALSE))</f>
        <v/>
      </c>
      <c r="J289" s="276"/>
      <c r="K289" s="198" t="s">
        <v>172</v>
      </c>
      <c r="L289" s="198">
        <v>8.1</v>
      </c>
      <c r="M289" s="198" t="s">
        <v>173</v>
      </c>
      <c r="N289" s="198" t="s">
        <v>174</v>
      </c>
      <c r="O289" s="200" t="s">
        <v>175</v>
      </c>
      <c r="P289" s="277" t="s">
        <v>694</v>
      </c>
      <c r="Q289" s="157"/>
      <c r="R289" s="198" t="s">
        <v>695</v>
      </c>
      <c r="S289" s="242" t="s">
        <v>696</v>
      </c>
      <c r="T289" s="243" t="s">
        <v>704</v>
      </c>
      <c r="U289" s="277" t="s">
        <v>180</v>
      </c>
      <c r="V289" s="202"/>
      <c r="W289" s="202"/>
      <c r="X289" s="244"/>
      <c r="Y289" s="244"/>
      <c r="Z289" s="157"/>
      <c r="AA289" s="278"/>
    </row>
    <row r="290" spans="1:27" ht="18.75" hidden="1" customHeight="1">
      <c r="A290" s="275" t="s">
        <v>705</v>
      </c>
      <c r="B290" s="196" t="s">
        <v>29</v>
      </c>
      <c r="C290" s="239" t="b">
        <v>0</v>
      </c>
      <c r="D290" s="182">
        <f>IF($C290&lt;&gt;TRUE,IF(ISNA(VLOOKUP($B290,'Patch Slot'!A$2:$E$39,3,FALSE)),"",VLOOKUP($B290,'Patch Slot'!A$2:$E$39,3,FALSE)),"excluded")</f>
        <v>45875.833333333299</v>
      </c>
      <c r="E290" s="182" t="str">
        <f>IF($C290&lt;&gt;TRUE,IF(ISNA(VLOOKUP($B290,'Patch Slot'!A$2:$E$39,4,FALSE)),"",VLOOKUP($B290,'Patch Slot'!A$2:$E$39,4,FALSE)),"excluded")</f>
        <v>20:00 – 24:00</v>
      </c>
      <c r="F290" s="198" t="s">
        <v>171</v>
      </c>
      <c r="G290" s="184" t="str">
        <f>IF(ISNA(VLOOKUP(Patchlist1[[#This Row],[Hostname]],CPU_socket!A:B,2,FALSE)),"",VLOOKUP(Patchlist1[[#This Row],[Hostname]],CPU_socket!A:B,2,FALSE))</f>
        <v/>
      </c>
      <c r="H290" s="184" t="str">
        <f>IF(ISNA(VLOOKUP(Patchlist1[[#This Row],[Hostname]],Vormetric!A:D,4,FALSE)),"",VLOOKUP(Patchlist1[[#This Row],[Hostname]],Vormetric!A:D,4,FALSE))</f>
        <v/>
      </c>
      <c r="I290" s="198" t="str">
        <f>IF(ISNA(VLOOKUP(Patchlist1[[#This Row],[Hostname]],'vm hardware'!A:C,3,FALSE)),"",VLOOKUP(Patchlist1[[#This Row],[Hostname]],'vm hardware'!A:C,3,FALSE))</f>
        <v/>
      </c>
      <c r="J290" s="276"/>
      <c r="K290" s="198" t="s">
        <v>172</v>
      </c>
      <c r="L290" s="198">
        <v>8.1</v>
      </c>
      <c r="M290" s="198" t="s">
        <v>443</v>
      </c>
      <c r="N290" s="198" t="s">
        <v>174</v>
      </c>
      <c r="O290" s="200" t="s">
        <v>175</v>
      </c>
      <c r="P290" s="277" t="s">
        <v>694</v>
      </c>
      <c r="Q290" s="157"/>
      <c r="R290" s="198" t="s">
        <v>695</v>
      </c>
      <c r="S290" s="242" t="s">
        <v>696</v>
      </c>
      <c r="T290" s="243" t="s">
        <v>704</v>
      </c>
      <c r="U290" s="277" t="s">
        <v>180</v>
      </c>
      <c r="V290" s="202"/>
      <c r="W290" s="202"/>
      <c r="X290" s="244"/>
      <c r="Y290" s="244"/>
      <c r="Z290" s="157"/>
      <c r="AA290" s="278"/>
    </row>
    <row r="291" spans="1:27" ht="18.75" hidden="1" customHeight="1">
      <c r="A291" s="275" t="s">
        <v>706</v>
      </c>
      <c r="B291" s="196" t="s">
        <v>29</v>
      </c>
      <c r="C291" s="239" t="b">
        <v>0</v>
      </c>
      <c r="D291" s="182">
        <f>IF($C291&lt;&gt;TRUE,IF(ISNA(VLOOKUP($B291,'Patch Slot'!A$2:$E$39,3,FALSE)),"",VLOOKUP($B291,'Patch Slot'!A$2:$E$39,3,FALSE)),"excluded")</f>
        <v>45875.833333333299</v>
      </c>
      <c r="E291" s="182" t="str">
        <f>IF($C291&lt;&gt;TRUE,IF(ISNA(VLOOKUP($B291,'Patch Slot'!A$2:$E$39,4,FALSE)),"",VLOOKUP($B291,'Patch Slot'!A$2:$E$39,4,FALSE)),"excluded")</f>
        <v>20:00 – 24:00</v>
      </c>
      <c r="F291" s="198" t="s">
        <v>171</v>
      </c>
      <c r="G291" s="184" t="str">
        <f>IF(ISNA(VLOOKUP(Patchlist1[[#This Row],[Hostname]],CPU_socket!A:B,2,FALSE)),"",VLOOKUP(Patchlist1[[#This Row],[Hostname]],CPU_socket!A:B,2,FALSE))</f>
        <v/>
      </c>
      <c r="H291" s="184" t="str">
        <f>IF(ISNA(VLOOKUP(Patchlist1[[#This Row],[Hostname]],Vormetric!A:D,4,FALSE)),"",VLOOKUP(Patchlist1[[#This Row],[Hostname]],Vormetric!A:D,4,FALSE))</f>
        <v/>
      </c>
      <c r="I291" s="198" t="str">
        <f>IF(ISNA(VLOOKUP(Patchlist1[[#This Row],[Hostname]],'vm hardware'!A:C,3,FALSE)),"",VLOOKUP(Patchlist1[[#This Row],[Hostname]],'vm hardware'!A:C,3,FALSE))</f>
        <v/>
      </c>
      <c r="J291" s="276"/>
      <c r="K291" s="198" t="s">
        <v>172</v>
      </c>
      <c r="L291" s="198">
        <v>8.1</v>
      </c>
      <c r="M291" s="198" t="s">
        <v>173</v>
      </c>
      <c r="N291" s="198" t="s">
        <v>174</v>
      </c>
      <c r="O291" s="200" t="s">
        <v>175</v>
      </c>
      <c r="P291" s="277" t="s">
        <v>694</v>
      </c>
      <c r="Q291" s="157"/>
      <c r="R291" s="198" t="s">
        <v>695</v>
      </c>
      <c r="S291" s="242" t="s">
        <v>696</v>
      </c>
      <c r="T291" s="243" t="s">
        <v>704</v>
      </c>
      <c r="U291" s="277" t="s">
        <v>180</v>
      </c>
      <c r="V291" s="202"/>
      <c r="W291" s="202"/>
      <c r="X291" s="244"/>
      <c r="Y291" s="244"/>
      <c r="Z291" s="157"/>
      <c r="AA291" s="278"/>
    </row>
    <row r="292" spans="1:27" ht="18.75" hidden="1" customHeight="1">
      <c r="A292" s="275" t="s">
        <v>707</v>
      </c>
      <c r="B292" s="196" t="s">
        <v>29</v>
      </c>
      <c r="C292" s="239" t="b">
        <v>0</v>
      </c>
      <c r="D292" s="182">
        <f>IF($C292&lt;&gt;TRUE,IF(ISNA(VLOOKUP($B292,'Patch Slot'!A$2:$E$39,3,FALSE)),"",VLOOKUP($B292,'Patch Slot'!A$2:$E$39,3,FALSE)),"excluded")</f>
        <v>45875.833333333299</v>
      </c>
      <c r="E292" s="182" t="str">
        <f>IF($C292&lt;&gt;TRUE,IF(ISNA(VLOOKUP($B292,'Patch Slot'!A$2:$E$39,4,FALSE)),"",VLOOKUP($B292,'Patch Slot'!A$2:$E$39,4,FALSE)),"excluded")</f>
        <v>20:00 – 24:00</v>
      </c>
      <c r="F292" s="198" t="s">
        <v>171</v>
      </c>
      <c r="G292" s="184"/>
      <c r="H292" s="184" t="str">
        <f>IF(ISNA(VLOOKUP(Patchlist1[[#This Row],[Hostname]],Vormetric!A:D,4,FALSE)),"",VLOOKUP(Patchlist1[[#This Row],[Hostname]],Vormetric!A:D,4,FALSE))</f>
        <v/>
      </c>
      <c r="I292" s="198" t="str">
        <f>IF(ISNA(VLOOKUP(Patchlist1[[#This Row],[Hostname]],'vm hardware'!A:C,3,FALSE)),"",VLOOKUP(Patchlist1[[#This Row],[Hostname]],'vm hardware'!A:C,3,FALSE))</f>
        <v/>
      </c>
      <c r="J292" s="276"/>
      <c r="K292" s="198" t="s">
        <v>172</v>
      </c>
      <c r="L292" s="198">
        <v>8.1</v>
      </c>
      <c r="M292" s="198" t="s">
        <v>443</v>
      </c>
      <c r="N292" s="198" t="s">
        <v>174</v>
      </c>
      <c r="O292" s="200" t="s">
        <v>175</v>
      </c>
      <c r="P292" s="277" t="s">
        <v>694</v>
      </c>
      <c r="Q292" s="157"/>
      <c r="R292" s="198" t="s">
        <v>695</v>
      </c>
      <c r="S292" s="242" t="s">
        <v>696</v>
      </c>
      <c r="T292" s="243" t="s">
        <v>704</v>
      </c>
      <c r="U292" s="277" t="s">
        <v>180</v>
      </c>
      <c r="V292" s="202"/>
      <c r="W292" s="202"/>
      <c r="X292" s="244"/>
      <c r="Y292" s="244"/>
      <c r="Z292" s="157"/>
      <c r="AA292" s="278"/>
    </row>
    <row r="293" spans="1:27" ht="18.75" hidden="1" customHeight="1">
      <c r="A293" s="275" t="s">
        <v>708</v>
      </c>
      <c r="B293" s="196" t="s">
        <v>29</v>
      </c>
      <c r="C293" s="239" t="b">
        <v>0</v>
      </c>
      <c r="D293" s="182">
        <f>IF($C293&lt;&gt;TRUE,IF(ISNA(VLOOKUP($B293,'Patch Slot'!A$2:$E$39,3,FALSE)),"",VLOOKUP($B293,'Patch Slot'!A$2:$E$39,3,FALSE)),"excluded")</f>
        <v>45875.833333333299</v>
      </c>
      <c r="E293" s="182" t="str">
        <f>IF($C293&lt;&gt;TRUE,IF(ISNA(VLOOKUP($B293,'Patch Slot'!A$2:$E$39,4,FALSE)),"",VLOOKUP($B293,'Patch Slot'!A$2:$E$39,4,FALSE)),"excluded")</f>
        <v>20:00 – 24:00</v>
      </c>
      <c r="F293" s="198" t="s">
        <v>171</v>
      </c>
      <c r="G293" s="184" t="str">
        <f>IF(ISNA(VLOOKUP(Patchlist1[[#This Row],[Hostname]],CPU_socket!A:B,2,FALSE)),"",VLOOKUP(Patchlist1[[#This Row],[Hostname]],CPU_socket!A:B,2,FALSE))</f>
        <v/>
      </c>
      <c r="H293" s="184" t="str">
        <f>IF(ISNA(VLOOKUP(Patchlist1[[#This Row],[Hostname]],Vormetric!A:D,4,FALSE)),"",VLOOKUP(Patchlist1[[#This Row],[Hostname]],Vormetric!A:D,4,FALSE))</f>
        <v/>
      </c>
      <c r="I293" s="198" t="str">
        <f>IF(ISNA(VLOOKUP(Patchlist1[[#This Row],[Hostname]],'vm hardware'!A:C,3,FALSE)),"",VLOOKUP(Patchlist1[[#This Row],[Hostname]],'vm hardware'!A:C,3,FALSE))</f>
        <v/>
      </c>
      <c r="J293" s="276"/>
      <c r="K293" s="198" t="s">
        <v>172</v>
      </c>
      <c r="L293" s="198">
        <v>8.1</v>
      </c>
      <c r="M293" s="198" t="s">
        <v>173</v>
      </c>
      <c r="N293" s="198" t="s">
        <v>174</v>
      </c>
      <c r="O293" s="200" t="s">
        <v>175</v>
      </c>
      <c r="P293" s="277" t="s">
        <v>694</v>
      </c>
      <c r="Q293" s="157"/>
      <c r="R293" s="198" t="s">
        <v>695</v>
      </c>
      <c r="S293" s="242" t="s">
        <v>696</v>
      </c>
      <c r="T293" s="243" t="s">
        <v>704</v>
      </c>
      <c r="U293" s="277" t="s">
        <v>180</v>
      </c>
      <c r="V293" s="202"/>
      <c r="W293" s="202"/>
      <c r="X293" s="244"/>
      <c r="Y293" s="244"/>
      <c r="Z293" s="157"/>
      <c r="AA293" s="278"/>
    </row>
    <row r="294" spans="1:27" ht="18.75" hidden="1" customHeight="1">
      <c r="A294" s="275" t="s">
        <v>709</v>
      </c>
      <c r="B294" s="196" t="s">
        <v>29</v>
      </c>
      <c r="C294" s="239" t="b">
        <v>0</v>
      </c>
      <c r="D294" s="182">
        <f>IF($C294&lt;&gt;TRUE,IF(ISNA(VLOOKUP($B294,'Patch Slot'!A$2:$E$39,3,FALSE)),"",VLOOKUP($B294,'Patch Slot'!A$2:$E$39,3,FALSE)),"excluded")</f>
        <v>45875.833333333299</v>
      </c>
      <c r="E294" s="182" t="str">
        <f>IF($C294&lt;&gt;TRUE,IF(ISNA(VLOOKUP($B294,'Patch Slot'!A$2:$E$39,4,FALSE)),"",VLOOKUP($B294,'Patch Slot'!A$2:$E$39,4,FALSE)),"excluded")</f>
        <v>20:00 – 24:00</v>
      </c>
      <c r="F294" s="198" t="s">
        <v>171</v>
      </c>
      <c r="G294" s="184" t="str">
        <f>IF(ISNA(VLOOKUP(Patchlist1[[#This Row],[Hostname]],CPU_socket!A:B,2,FALSE)),"",VLOOKUP(Patchlist1[[#This Row],[Hostname]],CPU_socket!A:B,2,FALSE))</f>
        <v/>
      </c>
      <c r="H294" s="184" t="str">
        <f>IF(ISNA(VLOOKUP(Patchlist1[[#This Row],[Hostname]],Vormetric!A:D,4,FALSE)),"",VLOOKUP(Patchlist1[[#This Row],[Hostname]],Vormetric!A:D,4,FALSE))</f>
        <v/>
      </c>
      <c r="I294" s="198" t="str">
        <f>IF(ISNA(VLOOKUP(Patchlist1[[#This Row],[Hostname]],'vm hardware'!A:C,3,FALSE)),"",VLOOKUP(Patchlist1[[#This Row],[Hostname]],'vm hardware'!A:C,3,FALSE))</f>
        <v/>
      </c>
      <c r="J294" s="276"/>
      <c r="K294" s="198" t="s">
        <v>172</v>
      </c>
      <c r="L294" s="198">
        <v>8.1</v>
      </c>
      <c r="M294" s="198" t="s">
        <v>173</v>
      </c>
      <c r="N294" s="198" t="s">
        <v>174</v>
      </c>
      <c r="O294" s="200" t="s">
        <v>175</v>
      </c>
      <c r="P294" s="277" t="s">
        <v>694</v>
      </c>
      <c r="Q294" s="157"/>
      <c r="R294" s="198" t="s">
        <v>695</v>
      </c>
      <c r="S294" s="242" t="s">
        <v>696</v>
      </c>
      <c r="T294" s="243" t="s">
        <v>704</v>
      </c>
      <c r="U294" s="277" t="s">
        <v>180</v>
      </c>
      <c r="V294" s="202"/>
      <c r="W294" s="202"/>
      <c r="X294" s="244"/>
      <c r="Y294" s="244"/>
      <c r="Z294" s="157"/>
      <c r="AA294" s="278"/>
    </row>
    <row r="295" spans="1:27" ht="18.75" hidden="1" customHeight="1">
      <c r="A295" s="275" t="s">
        <v>710</v>
      </c>
      <c r="B295" s="196" t="s">
        <v>29</v>
      </c>
      <c r="C295" s="239" t="b">
        <v>0</v>
      </c>
      <c r="D295" s="182">
        <f>IF($C295&lt;&gt;TRUE,IF(ISNA(VLOOKUP($B295,'Patch Slot'!A$2:$E$39,3,FALSE)),"",VLOOKUP($B295,'Patch Slot'!A$2:$E$39,3,FALSE)),"excluded")</f>
        <v>45875.833333333299</v>
      </c>
      <c r="E295" s="182" t="str">
        <f>IF($C295&lt;&gt;TRUE,IF(ISNA(VLOOKUP($B295,'Patch Slot'!A$2:$E$39,4,FALSE)),"",VLOOKUP($B295,'Patch Slot'!A$2:$E$39,4,FALSE)),"excluded")</f>
        <v>20:00 – 24:00</v>
      </c>
      <c r="F295" s="198" t="s">
        <v>171</v>
      </c>
      <c r="G295" s="184" t="str">
        <f>IF(ISNA(VLOOKUP(Patchlist1[[#This Row],[Hostname]],CPU_socket!A:B,2,FALSE)),"",VLOOKUP(Patchlist1[[#This Row],[Hostname]],CPU_socket!A:B,2,FALSE))</f>
        <v/>
      </c>
      <c r="H295" s="184" t="str">
        <f>IF(ISNA(VLOOKUP(Patchlist1[[#This Row],[Hostname]],Vormetric!A:D,4,FALSE)),"",VLOOKUP(Patchlist1[[#This Row],[Hostname]],Vormetric!A:D,4,FALSE))</f>
        <v/>
      </c>
      <c r="I295" s="198" t="str">
        <f>IF(ISNA(VLOOKUP(Patchlist1[[#This Row],[Hostname]],'vm hardware'!A:C,3,FALSE)),"",VLOOKUP(Patchlist1[[#This Row],[Hostname]],'vm hardware'!A:C,3,FALSE))</f>
        <v/>
      </c>
      <c r="J295" s="276"/>
      <c r="K295" s="198" t="s">
        <v>172</v>
      </c>
      <c r="L295" s="198">
        <v>8.1</v>
      </c>
      <c r="M295" s="198" t="s">
        <v>173</v>
      </c>
      <c r="N295" s="198" t="s">
        <v>174</v>
      </c>
      <c r="O295" s="200" t="s">
        <v>175</v>
      </c>
      <c r="P295" s="277" t="s">
        <v>694</v>
      </c>
      <c r="Q295" s="157"/>
      <c r="R295" s="198" t="s">
        <v>695</v>
      </c>
      <c r="S295" s="242" t="s">
        <v>696</v>
      </c>
      <c r="T295" s="243" t="s">
        <v>704</v>
      </c>
      <c r="U295" s="277" t="s">
        <v>180</v>
      </c>
      <c r="V295" s="202"/>
      <c r="W295" s="202"/>
      <c r="X295" s="244"/>
      <c r="Y295" s="244"/>
      <c r="Z295" s="157"/>
      <c r="AA295" s="278"/>
    </row>
    <row r="296" spans="1:27" ht="18.75" hidden="1" customHeight="1">
      <c r="A296" s="275" t="s">
        <v>711</v>
      </c>
      <c r="B296" s="196" t="s">
        <v>57</v>
      </c>
      <c r="C296" s="239" t="b">
        <v>0</v>
      </c>
      <c r="D296" s="182">
        <f>IF($C296&lt;&gt;TRUE,IF(ISNA(VLOOKUP($B296,'Patch Slot'!A$2:$E$39,3,FALSE)),"",VLOOKUP($B296,'Patch Slot'!A$2:$E$39,3,FALSE)),"excluded")</f>
        <v>45882.833333333299</v>
      </c>
      <c r="E296" s="182" t="str">
        <f>IF($C296&lt;&gt;TRUE,IF(ISNA(VLOOKUP($B296,'Patch Slot'!A$2:$E$39,4,FALSE)),"",VLOOKUP($B296,'Patch Slot'!A$2:$E$39,4,FALSE)),"excluded")</f>
        <v>20:00 – 24:00</v>
      </c>
      <c r="F296" s="198" t="s">
        <v>182</v>
      </c>
      <c r="G296" s="184" t="str">
        <f>IF(ISNA(VLOOKUP(Patchlist1[[#This Row],[Hostname]],CPU_socket!A:B,2,FALSE)),"",VLOOKUP(Patchlist1[[#This Row],[Hostname]],CPU_socket!A:B,2,FALSE))</f>
        <v/>
      </c>
      <c r="H296" s="184" t="str">
        <f>IF(ISNA(VLOOKUP(Patchlist1[[#This Row],[Hostname]],Vormetric!A:D,4,FALSE)),"",VLOOKUP(Patchlist1[[#This Row],[Hostname]],Vormetric!A:D,4,FALSE))</f>
        <v/>
      </c>
      <c r="I296" s="198" t="str">
        <f>IF(ISNA(VLOOKUP(Patchlist1[[#This Row],[Hostname]],'vm hardware'!A:C,3,FALSE)),"",VLOOKUP(Patchlist1[[#This Row],[Hostname]],'vm hardware'!A:C,3,FALSE))</f>
        <v/>
      </c>
      <c r="J296" s="276"/>
      <c r="K296" s="198" t="s">
        <v>172</v>
      </c>
      <c r="L296" s="198">
        <v>8.1</v>
      </c>
      <c r="M296" s="198" t="s">
        <v>173</v>
      </c>
      <c r="N296" s="198" t="s">
        <v>174</v>
      </c>
      <c r="O296" s="200" t="s">
        <v>175</v>
      </c>
      <c r="P296" s="277" t="s">
        <v>506</v>
      </c>
      <c r="Q296" s="202"/>
      <c r="R296" s="198" t="s">
        <v>511</v>
      </c>
      <c r="S296" s="242" t="str">
        <f>IF(ISNA(VLOOKUP(Patchlist1[[#This Row],[SERVER OWNER]],Contacts!I:J,2,FALSE)),"",VLOOKUP(Patchlist1[[#This Row],[SERVER OWNER]],Contacts!I:J,2,FALSE))</f>
        <v>fabian.funk@allianz.de</v>
      </c>
      <c r="T296" s="243" t="s">
        <v>509</v>
      </c>
      <c r="U296" s="277" t="s">
        <v>180</v>
      </c>
      <c r="V296" s="202"/>
      <c r="W296" s="202"/>
      <c r="X296" s="244"/>
      <c r="Y296" s="244"/>
      <c r="Z296" s="157"/>
      <c r="AA296" s="278"/>
    </row>
    <row r="297" spans="1:27" ht="18.75" hidden="1" customHeight="1">
      <c r="A297" s="275" t="s">
        <v>712</v>
      </c>
      <c r="B297" s="196" t="s">
        <v>34</v>
      </c>
      <c r="C297" s="239" t="b">
        <v>0</v>
      </c>
      <c r="D297" s="182">
        <f>IF($C297&lt;&gt;TRUE,IF(ISNA(VLOOKUP($B297,'Patch Slot'!A$2:$E$39,3,FALSE)),"",VLOOKUP($B297,'Patch Slot'!A$2:$E$39,3,FALSE)),"excluded")</f>
        <v>45876.833333333299</v>
      </c>
      <c r="E297" s="182" t="str">
        <f>IF($C297&lt;&gt;TRUE,IF(ISNA(VLOOKUP($B297,'Patch Slot'!A$2:$E$39,4,FALSE)),"",VLOOKUP($B297,'Patch Slot'!A$2:$E$39,4,FALSE)),"excluded")</f>
        <v>20:00 – 24:00</v>
      </c>
      <c r="F297" s="198" t="s">
        <v>171</v>
      </c>
      <c r="G297" s="184" t="str">
        <f>IF(ISNA(VLOOKUP(Patchlist1[[#This Row],[Hostname]],CPU_socket!A:B,2,FALSE)),"",VLOOKUP(Patchlist1[[#This Row],[Hostname]],CPU_socket!A:B,2,FALSE))</f>
        <v/>
      </c>
      <c r="H297" s="184" t="str">
        <f>IF(ISNA(VLOOKUP(Patchlist1[[#This Row],[Hostname]],Vormetric!A:D,4,FALSE)),"",VLOOKUP(Patchlist1[[#This Row],[Hostname]],Vormetric!A:D,4,FALSE))</f>
        <v/>
      </c>
      <c r="I297" s="198" t="str">
        <f>IF(ISNA(VLOOKUP(Patchlist1[[#This Row],[Hostname]],'vm hardware'!A:C,3,FALSE)),"",VLOOKUP(Patchlist1[[#This Row],[Hostname]],'vm hardware'!A:C,3,FALSE))</f>
        <v/>
      </c>
      <c r="J297" s="198"/>
      <c r="K297" s="198" t="s">
        <v>172</v>
      </c>
      <c r="L297" s="198">
        <v>8.1</v>
      </c>
      <c r="M297" s="198" t="s">
        <v>443</v>
      </c>
      <c r="N297" s="198" t="s">
        <v>174</v>
      </c>
      <c r="O297" s="200" t="s">
        <v>175</v>
      </c>
      <c r="P297" s="277" t="s">
        <v>694</v>
      </c>
      <c r="Q297" s="241"/>
      <c r="R297" s="198" t="s">
        <v>695</v>
      </c>
      <c r="S297" s="242" t="s">
        <v>696</v>
      </c>
      <c r="T297" s="243" t="s">
        <v>713</v>
      </c>
      <c r="U297" s="277" t="s">
        <v>180</v>
      </c>
      <c r="V297" s="202"/>
      <c r="W297" s="202"/>
      <c r="X297" s="244"/>
      <c r="Y297" s="244"/>
      <c r="Z297" s="157"/>
      <c r="AA297" s="278"/>
    </row>
    <row r="298" spans="1:27" ht="18.75" hidden="1" customHeight="1">
      <c r="A298" s="275" t="s">
        <v>714</v>
      </c>
      <c r="B298" s="196" t="s">
        <v>57</v>
      </c>
      <c r="C298" s="239" t="b">
        <v>0</v>
      </c>
      <c r="D298" s="182">
        <f>IF($C298&lt;&gt;TRUE,IF(ISNA(VLOOKUP($B298,'Patch Slot'!A$2:$E$39,3,FALSE)),"",VLOOKUP($B298,'Patch Slot'!A$2:$E$39,3,FALSE)),"excluded")</f>
        <v>45882.833333333299</v>
      </c>
      <c r="E298" s="182" t="str">
        <f>IF($C298&lt;&gt;TRUE,IF(ISNA(VLOOKUP($B298,'Patch Slot'!A$2:$E$39,4,FALSE)),"",VLOOKUP($B298,'Patch Slot'!A$2:$E$39,4,FALSE)),"excluded")</f>
        <v>20:00 – 24:00</v>
      </c>
      <c r="F298" s="198" t="s">
        <v>182</v>
      </c>
      <c r="G298" s="184" t="str">
        <f>IF(ISNA(VLOOKUP(Patchlist1[[#This Row],[Hostname]],CPU_socket!A:B,2,FALSE)),"",VLOOKUP(Patchlist1[[#This Row],[Hostname]],CPU_socket!A:B,2,FALSE))</f>
        <v/>
      </c>
      <c r="H298" s="184" t="str">
        <f>IF(ISNA(VLOOKUP(Patchlist1[[#This Row],[Hostname]],Vormetric!A:D,4,FALSE)),"",VLOOKUP(Patchlist1[[#This Row],[Hostname]],Vormetric!A:D,4,FALSE))</f>
        <v/>
      </c>
      <c r="I298" s="198" t="str">
        <f>IF(ISNA(VLOOKUP(Patchlist1[[#This Row],[Hostname]],'vm hardware'!A:C,3,FALSE)),"",VLOOKUP(Patchlist1[[#This Row],[Hostname]],'vm hardware'!A:C,3,FALSE))</f>
        <v/>
      </c>
      <c r="J298" s="276"/>
      <c r="K298" s="198" t="s">
        <v>172</v>
      </c>
      <c r="L298" s="198">
        <v>8.1</v>
      </c>
      <c r="M298" s="198" t="s">
        <v>173</v>
      </c>
      <c r="N298" s="198" t="s">
        <v>174</v>
      </c>
      <c r="O298" s="200" t="s">
        <v>175</v>
      </c>
      <c r="P298" s="277" t="s">
        <v>506</v>
      </c>
      <c r="Q298" s="202"/>
      <c r="R298" s="198" t="s">
        <v>511</v>
      </c>
      <c r="S298" s="242" t="str">
        <f>IF(ISNA(VLOOKUP(Patchlist1[[#This Row],[SERVER OWNER]],Contacts!I:J,2,FALSE)),"",VLOOKUP(Patchlist1[[#This Row],[SERVER OWNER]],Contacts!I:J,2,FALSE))</f>
        <v>fabian.funk@allianz.de</v>
      </c>
      <c r="T298" s="243" t="s">
        <v>509</v>
      </c>
      <c r="U298" s="277" t="s">
        <v>180</v>
      </c>
      <c r="V298" s="202"/>
      <c r="W298" s="202"/>
      <c r="X298" s="244"/>
      <c r="Y298" s="244"/>
      <c r="Z298" s="157"/>
      <c r="AA298" s="278"/>
    </row>
    <row r="299" spans="1:27" ht="18.75" hidden="1" customHeight="1">
      <c r="A299" s="275" t="s">
        <v>715</v>
      </c>
      <c r="B299" s="196" t="s">
        <v>133</v>
      </c>
      <c r="C299" s="239" t="b">
        <v>0</v>
      </c>
      <c r="D299" s="182">
        <f>IF($C299&lt;&gt;TRUE,IF(ISNA(VLOOKUP($B299,'Patch Slot'!A$2:$E$39,3,FALSE)),"",VLOOKUP($B299,'Patch Slot'!A$2:$E$39,3,FALSE)),"excluded")</f>
        <v>45893.833333333299</v>
      </c>
      <c r="E299" s="182" t="str">
        <f>IF($C299&lt;&gt;TRUE,IF(ISNA(VLOOKUP($B299,'Patch Slot'!A$2:$E$39,4,FALSE)),"",VLOOKUP($B299,'Patch Slot'!A$2:$E$39,4,FALSE)),"excluded")</f>
        <v>20:00 – 24:00</v>
      </c>
      <c r="F299" s="198" t="s">
        <v>523</v>
      </c>
      <c r="G299" s="184" t="str">
        <f>IF(ISNA(VLOOKUP(Patchlist1[[#This Row],[Hostname]],CPU_socket!A:B,2,FALSE)),"",VLOOKUP(Patchlist1[[#This Row],[Hostname]],CPU_socket!A:B,2,FALSE))</f>
        <v/>
      </c>
      <c r="H299" s="184" t="str">
        <f>IF(ISNA(VLOOKUP(Patchlist1[[#This Row],[Hostname]],Vormetric!A:D,4,FALSE)),"",VLOOKUP(Patchlist1[[#This Row],[Hostname]],Vormetric!A:D,4,FALSE))</f>
        <v/>
      </c>
      <c r="I299" s="198" t="str">
        <f>IF(ISNA(VLOOKUP(Patchlist1[[#This Row],[Hostname]],'vm hardware'!A:C,3,FALSE)),"",VLOOKUP(Patchlist1[[#This Row],[Hostname]],'vm hardware'!A:C,3,FALSE))</f>
        <v/>
      </c>
      <c r="J299" s="276"/>
      <c r="K299" s="198" t="s">
        <v>545</v>
      </c>
      <c r="L299" s="198">
        <v>8.1</v>
      </c>
      <c r="M299" s="198" t="s">
        <v>245</v>
      </c>
      <c r="N299" s="198" t="s">
        <v>174</v>
      </c>
      <c r="O299" s="200" t="s">
        <v>175</v>
      </c>
      <c r="P299" s="277" t="s">
        <v>246</v>
      </c>
      <c r="Q299" s="157"/>
      <c r="R299" s="198" t="s">
        <v>248</v>
      </c>
      <c r="S299" s="242" t="str">
        <f>IF(ISNA(VLOOKUP(Patchlist1[[#This Row],[SERVER OWNER]],Contacts!I:J,2,FALSE)),"",VLOOKUP(Patchlist1[[#This Row],[SERVER OWNER]],Contacts!I:J,2,FALSE))</f>
        <v>Giorgio.Conti@allianz.it</v>
      </c>
      <c r="T299" s="243" t="s">
        <v>296</v>
      </c>
      <c r="U299" s="277" t="s">
        <v>180</v>
      </c>
      <c r="V299" s="202"/>
      <c r="W299" s="202"/>
      <c r="X299" s="244"/>
      <c r="Y299" s="244"/>
      <c r="Z299" s="157"/>
      <c r="AA299" s="278"/>
    </row>
    <row r="300" spans="1:27" ht="18.75" hidden="1" customHeight="1">
      <c r="A300" s="275" t="s">
        <v>716</v>
      </c>
      <c r="B300" s="196" t="s">
        <v>133</v>
      </c>
      <c r="C300" s="239" t="b">
        <v>0</v>
      </c>
      <c r="D300" s="182">
        <f>IF($C300&lt;&gt;TRUE,IF(ISNA(VLOOKUP($B300,'Patch Slot'!A$2:$E$39,3,FALSE)),"",VLOOKUP($B300,'Patch Slot'!A$2:$E$39,3,FALSE)),"excluded")</f>
        <v>45893.833333333299</v>
      </c>
      <c r="E300" s="182" t="str">
        <f>IF($C300&lt;&gt;TRUE,IF(ISNA(VLOOKUP($B300,'Patch Slot'!A$2:$E$39,4,FALSE)),"",VLOOKUP($B300,'Patch Slot'!A$2:$E$39,4,FALSE)),"excluded")</f>
        <v>20:00 – 24:00</v>
      </c>
      <c r="F300" s="198" t="s">
        <v>523</v>
      </c>
      <c r="G300" s="184" t="str">
        <f>IF(ISNA(VLOOKUP(Patchlist1[[#This Row],[Hostname]],CPU_socket!A:B,2,FALSE)),"",VLOOKUP(Patchlist1[[#This Row],[Hostname]],CPU_socket!A:B,2,FALSE))</f>
        <v/>
      </c>
      <c r="H300" s="184" t="str">
        <f>IF(ISNA(VLOOKUP(Patchlist1[[#This Row],[Hostname]],Vormetric!A:D,4,FALSE)),"",VLOOKUP(Patchlist1[[#This Row],[Hostname]],Vormetric!A:D,4,FALSE))</f>
        <v/>
      </c>
      <c r="I300" s="198" t="str">
        <f>IF(ISNA(VLOOKUP(Patchlist1[[#This Row],[Hostname]],'vm hardware'!A:C,3,FALSE)),"",VLOOKUP(Patchlist1[[#This Row],[Hostname]],'vm hardware'!A:C,3,FALSE))</f>
        <v/>
      </c>
      <c r="J300" s="276"/>
      <c r="K300" s="198" t="s">
        <v>545</v>
      </c>
      <c r="L300" s="198">
        <v>8.1</v>
      </c>
      <c r="M300" s="198" t="s">
        <v>245</v>
      </c>
      <c r="N300" s="198" t="s">
        <v>174</v>
      </c>
      <c r="O300" s="200" t="s">
        <v>175</v>
      </c>
      <c r="P300" s="277" t="s">
        <v>246</v>
      </c>
      <c r="Q300" s="157"/>
      <c r="R300" s="198" t="s">
        <v>248</v>
      </c>
      <c r="S300" s="242" t="str">
        <f>IF(ISNA(VLOOKUP(Patchlist1[[#This Row],[SERVER OWNER]],Contacts!I:J,2,FALSE)),"",VLOOKUP(Patchlist1[[#This Row],[SERVER OWNER]],Contacts!I:J,2,FALSE))</f>
        <v>Giorgio.Conti@allianz.it</v>
      </c>
      <c r="T300" s="243" t="s">
        <v>296</v>
      </c>
      <c r="U300" s="277" t="s">
        <v>180</v>
      </c>
      <c r="V300" s="202"/>
      <c r="W300" s="202"/>
      <c r="X300" s="244"/>
      <c r="Y300" s="244"/>
      <c r="Z300" s="157"/>
      <c r="AA300" s="278"/>
    </row>
    <row r="301" spans="1:27" ht="18.75" hidden="1" customHeight="1">
      <c r="A301" s="275" t="s">
        <v>717</v>
      </c>
      <c r="B301" s="196" t="s">
        <v>57</v>
      </c>
      <c r="C301" s="239" t="b">
        <v>0</v>
      </c>
      <c r="D301" s="182">
        <f>IF($C301&lt;&gt;TRUE,IF(ISNA(VLOOKUP($B301,'Patch Slot'!A$2:$E$39,3,FALSE)),"",VLOOKUP($B301,'Patch Slot'!A$2:$E$39,3,FALSE)),"excluded")</f>
        <v>45882.833333333299</v>
      </c>
      <c r="E301" s="182" t="str">
        <f>IF($C301&lt;&gt;TRUE,IF(ISNA(VLOOKUP($B301,'Patch Slot'!A$2:$E$39,4,FALSE)),"",VLOOKUP($B301,'Patch Slot'!A$2:$E$39,4,FALSE)),"excluded")</f>
        <v>20:00 – 24:00</v>
      </c>
      <c r="F301" s="198" t="s">
        <v>171</v>
      </c>
      <c r="G301" s="184" t="str">
        <f>IF(ISNA(VLOOKUP(Patchlist1[[#This Row],[Hostname]],CPU_socket!A:B,2,FALSE)),"",VLOOKUP(Patchlist1[[#This Row],[Hostname]],CPU_socket!A:B,2,FALSE))</f>
        <v/>
      </c>
      <c r="H301" s="184" t="str">
        <f>IF(ISNA(VLOOKUP(Patchlist1[[#This Row],[Hostname]],Vormetric!A:D,4,FALSE)),"",VLOOKUP(Patchlist1[[#This Row],[Hostname]],Vormetric!A:D,4,FALSE))</f>
        <v/>
      </c>
      <c r="I301" s="198" t="str">
        <f>IF(ISNA(VLOOKUP(Patchlist1[[#This Row],[Hostname]],'vm hardware'!A:C,3,FALSE)),"",VLOOKUP(Patchlist1[[#This Row],[Hostname]],'vm hardware'!A:C,3,FALSE))</f>
        <v/>
      </c>
      <c r="J301" s="276"/>
      <c r="K301" s="198" t="s">
        <v>172</v>
      </c>
      <c r="L301" s="198">
        <v>8.1</v>
      </c>
      <c r="M301" s="198" t="s">
        <v>173</v>
      </c>
      <c r="N301" s="198" t="s">
        <v>174</v>
      </c>
      <c r="O301" s="200" t="s">
        <v>175</v>
      </c>
      <c r="P301" s="277" t="s">
        <v>718</v>
      </c>
      <c r="Q301" s="157"/>
      <c r="R301" s="198" t="s">
        <v>719</v>
      </c>
      <c r="S301" s="242" t="str">
        <f>IF(ISNA(VLOOKUP(Patchlist1[[#This Row],[SERVER OWNER]],Contacts!I:J,2,FALSE)),"",VLOOKUP(Patchlist1[[#This Row],[SERVER OWNER]],Contacts!I:J,2,FALSE))</f>
        <v>quirin.westermaier@allianz.de</v>
      </c>
      <c r="T301" s="243" t="s">
        <v>720</v>
      </c>
      <c r="U301" s="277" t="s">
        <v>180</v>
      </c>
      <c r="V301" s="202"/>
      <c r="W301" s="202"/>
      <c r="X301" s="244"/>
      <c r="Y301" s="244"/>
      <c r="Z301" s="157"/>
      <c r="AA301" s="278"/>
    </row>
    <row r="302" spans="1:27" ht="18.75" hidden="1" customHeight="1">
      <c r="A302" s="275" t="s">
        <v>721</v>
      </c>
      <c r="B302" s="196" t="s">
        <v>57</v>
      </c>
      <c r="C302" s="239" t="b">
        <v>0</v>
      </c>
      <c r="D302" s="182">
        <f>IF($C302&lt;&gt;TRUE,IF(ISNA(VLOOKUP($B302,'Patch Slot'!A$2:$E$39,3,FALSE)),"",VLOOKUP($B302,'Patch Slot'!A$2:$E$39,3,FALSE)),"excluded")</f>
        <v>45882.833333333299</v>
      </c>
      <c r="E302" s="182" t="str">
        <f>IF($C302&lt;&gt;TRUE,IF(ISNA(VLOOKUP($B302,'Patch Slot'!A$2:$E$39,4,FALSE)),"",VLOOKUP($B302,'Patch Slot'!A$2:$E$39,4,FALSE)),"excluded")</f>
        <v>20:00 – 24:00</v>
      </c>
      <c r="F302" s="198" t="s">
        <v>171</v>
      </c>
      <c r="G302" s="184" t="str">
        <f>IF(ISNA(VLOOKUP(Patchlist1[[#This Row],[Hostname]],CPU_socket!A:B,2,FALSE)),"",VLOOKUP(Patchlist1[[#This Row],[Hostname]],CPU_socket!A:B,2,FALSE))</f>
        <v/>
      </c>
      <c r="H302" s="184" t="str">
        <f>IF(ISNA(VLOOKUP(Patchlist1[[#This Row],[Hostname]],Vormetric!A:D,4,FALSE)),"",VLOOKUP(Patchlist1[[#This Row],[Hostname]],Vormetric!A:D,4,FALSE))</f>
        <v/>
      </c>
      <c r="I302" s="198" t="str">
        <f>IF(ISNA(VLOOKUP(Patchlist1[[#This Row],[Hostname]],'vm hardware'!A:C,3,FALSE)),"",VLOOKUP(Patchlist1[[#This Row],[Hostname]],'vm hardware'!A:C,3,FALSE))</f>
        <v/>
      </c>
      <c r="J302" s="276"/>
      <c r="K302" s="198" t="s">
        <v>545</v>
      </c>
      <c r="L302" s="198">
        <v>8.1</v>
      </c>
      <c r="M302" s="198" t="s">
        <v>173</v>
      </c>
      <c r="N302" s="198" t="s">
        <v>174</v>
      </c>
      <c r="O302" s="200" t="s">
        <v>175</v>
      </c>
      <c r="P302" s="277" t="s">
        <v>722</v>
      </c>
      <c r="Q302" s="157"/>
      <c r="R302" s="198" t="s">
        <v>547</v>
      </c>
      <c r="S302" s="242" t="str">
        <f>IF(ISNA(VLOOKUP(Patchlist1[[#This Row],[SERVER OWNER]],Contacts!I:J,2,FALSE)),"",VLOOKUP(Patchlist1[[#This Row],[SERVER OWNER]],Contacts!I:J,2,FALSE))</f>
        <v>klaus.ostermann@allianz.de</v>
      </c>
      <c r="T302" s="243" t="s">
        <v>723</v>
      </c>
      <c r="U302" s="277" t="s">
        <v>180</v>
      </c>
      <c r="V302" s="202"/>
      <c r="W302" s="202"/>
      <c r="X302" s="244"/>
      <c r="Y302" s="244"/>
      <c r="Z302" s="157"/>
      <c r="AA302" s="278"/>
    </row>
    <row r="303" spans="1:27" ht="18.75" hidden="1" customHeight="1">
      <c r="A303" s="275" t="s">
        <v>724</v>
      </c>
      <c r="B303" s="196" t="s">
        <v>57</v>
      </c>
      <c r="C303" s="239" t="b">
        <v>0</v>
      </c>
      <c r="D303" s="182">
        <f>IF($C303&lt;&gt;TRUE,IF(ISNA(VLOOKUP($B303,'Patch Slot'!A$2:$E$39,3,FALSE)),"",VLOOKUP($B303,'Patch Slot'!A$2:$E$39,3,FALSE)),"excluded")</f>
        <v>45882.833333333299</v>
      </c>
      <c r="E303" s="182" t="str">
        <f>IF($C303&lt;&gt;TRUE,IF(ISNA(VLOOKUP($B303,'Patch Slot'!A$2:$E$39,4,FALSE)),"",VLOOKUP($B303,'Patch Slot'!A$2:$E$39,4,FALSE)),"excluded")</f>
        <v>20:00 – 24:00</v>
      </c>
      <c r="F303" s="198" t="s">
        <v>182</v>
      </c>
      <c r="G303" s="184" t="str">
        <f>IF(ISNA(VLOOKUP(Patchlist1[[#This Row],[Hostname]],CPU_socket!A:B,2,FALSE)),"",VLOOKUP(Patchlist1[[#This Row],[Hostname]],CPU_socket!A:B,2,FALSE))</f>
        <v/>
      </c>
      <c r="H303" s="184" t="str">
        <f>IF(ISNA(VLOOKUP(Patchlist1[[#This Row],[Hostname]],Vormetric!A:D,4,FALSE)),"",VLOOKUP(Patchlist1[[#This Row],[Hostname]],Vormetric!A:D,4,FALSE))</f>
        <v/>
      </c>
      <c r="I303" s="198" t="str">
        <f>IF(ISNA(VLOOKUP(Patchlist1[[#This Row],[Hostname]],'vm hardware'!A:C,3,FALSE)),"",VLOOKUP(Patchlist1[[#This Row],[Hostname]],'vm hardware'!A:C,3,FALSE))</f>
        <v/>
      </c>
      <c r="J303" s="276"/>
      <c r="K303" s="198" t="s">
        <v>172</v>
      </c>
      <c r="L303" s="198">
        <v>8.1</v>
      </c>
      <c r="M303" s="198" t="s">
        <v>173</v>
      </c>
      <c r="N303" s="198" t="s">
        <v>174</v>
      </c>
      <c r="O303" s="200" t="s">
        <v>175</v>
      </c>
      <c r="P303" s="277" t="s">
        <v>667</v>
      </c>
      <c r="Q303" s="202"/>
      <c r="R303" s="198" t="s">
        <v>668</v>
      </c>
      <c r="S303" s="242" t="str">
        <f>IF(ISNA(VLOOKUP(Patchlist1[[#This Row],[SERVER OWNER]],Contacts!I:J,2,FALSE)),"",VLOOKUP(Patchlist1[[#This Row],[SERVER OWNER]],Contacts!I:J,2,FALSE))</f>
        <v>stefan.janning@allianz.com</v>
      </c>
      <c r="T303" s="243" t="s">
        <v>669</v>
      </c>
      <c r="U303" s="277" t="s">
        <v>180</v>
      </c>
      <c r="V303" s="202"/>
      <c r="W303" s="202"/>
      <c r="X303" s="244"/>
      <c r="Y303" s="244"/>
      <c r="Z303" s="157"/>
      <c r="AA303" s="278"/>
    </row>
    <row r="304" spans="1:27" ht="18.75" hidden="1" customHeight="1">
      <c r="A304" s="275" t="s">
        <v>725</v>
      </c>
      <c r="B304" s="196" t="s">
        <v>29</v>
      </c>
      <c r="C304" s="239" t="b">
        <v>0</v>
      </c>
      <c r="D304" s="182">
        <f>IF($C304&lt;&gt;TRUE,IF(ISNA(VLOOKUP($B304,'Patch Slot'!A$2:$E$39,3,FALSE)),"",VLOOKUP($B304,'Patch Slot'!A$2:$E$39,3,FALSE)),"excluded")</f>
        <v>45875.833333333299</v>
      </c>
      <c r="E304" s="182" t="str">
        <f>IF($C304&lt;&gt;TRUE,IF(ISNA(VLOOKUP($B304,'Patch Slot'!A$2:$E$39,4,FALSE)),"",VLOOKUP($B304,'Patch Slot'!A$2:$E$39,4,FALSE)),"excluded")</f>
        <v>20:00 – 24:00</v>
      </c>
      <c r="F304" s="198" t="s">
        <v>171</v>
      </c>
      <c r="G304" s="184" t="str">
        <f>IF(ISNA(VLOOKUP(Patchlist1[[#This Row],[Hostname]],CPU_socket!A:B,2,FALSE)),"",VLOOKUP(Patchlist1[[#This Row],[Hostname]],CPU_socket!A:B,2,FALSE))</f>
        <v/>
      </c>
      <c r="H304" s="184" t="str">
        <f>IF(ISNA(VLOOKUP(Patchlist1[[#This Row],[Hostname]],Vormetric!A:D,4,FALSE)),"",VLOOKUP(Patchlist1[[#This Row],[Hostname]],Vormetric!A:D,4,FALSE))</f>
        <v/>
      </c>
      <c r="I304" s="198" t="str">
        <f>IF(ISNA(VLOOKUP(Patchlist1[[#This Row],[Hostname]],'vm hardware'!A:C,3,FALSE)),"",VLOOKUP(Patchlist1[[#This Row],[Hostname]],'vm hardware'!A:C,3,FALSE))</f>
        <v/>
      </c>
      <c r="J304" s="276"/>
      <c r="K304" s="198" t="s">
        <v>172</v>
      </c>
      <c r="L304" s="198">
        <v>8.1</v>
      </c>
      <c r="M304" s="198" t="s">
        <v>443</v>
      </c>
      <c r="N304" s="198" t="s">
        <v>174</v>
      </c>
      <c r="O304" s="200" t="s">
        <v>175</v>
      </c>
      <c r="P304" s="277" t="s">
        <v>694</v>
      </c>
      <c r="Q304" s="157"/>
      <c r="R304" s="198" t="s">
        <v>695</v>
      </c>
      <c r="S304" s="242" t="s">
        <v>696</v>
      </c>
      <c r="T304" s="243" t="s">
        <v>726</v>
      </c>
      <c r="U304" s="277" t="s">
        <v>180</v>
      </c>
      <c r="V304" s="202"/>
      <c r="W304" s="202"/>
      <c r="X304" s="244"/>
      <c r="Y304" s="244"/>
      <c r="Z304" s="157"/>
      <c r="AA304" s="278"/>
    </row>
    <row r="305" spans="1:27" ht="18.75" hidden="1" customHeight="1">
      <c r="A305" s="275" t="s">
        <v>727</v>
      </c>
      <c r="B305" s="196" t="s">
        <v>29</v>
      </c>
      <c r="C305" s="239" t="b">
        <v>0</v>
      </c>
      <c r="D305" s="182">
        <f>IF($C305&lt;&gt;TRUE,IF(ISNA(VLOOKUP($B305,'Patch Slot'!A$2:$E$39,3,FALSE)),"",VLOOKUP($B305,'Patch Slot'!A$2:$E$39,3,FALSE)),"excluded")</f>
        <v>45875.833333333299</v>
      </c>
      <c r="E305" s="182" t="str">
        <f>IF($C305&lt;&gt;TRUE,IF(ISNA(VLOOKUP($B305,'Patch Slot'!A$2:$E$39,4,FALSE)),"",VLOOKUP($B305,'Patch Slot'!A$2:$E$39,4,FALSE)),"excluded")</f>
        <v>20:00 – 24:00</v>
      </c>
      <c r="F305" s="198" t="s">
        <v>171</v>
      </c>
      <c r="G305" s="184" t="str">
        <f>IF(ISNA(VLOOKUP(Patchlist1[[#This Row],[Hostname]],CPU_socket!A:B,2,FALSE)),"",VLOOKUP(Patchlist1[[#This Row],[Hostname]],CPU_socket!A:B,2,FALSE))</f>
        <v/>
      </c>
      <c r="H305" s="184" t="str">
        <f>IF(ISNA(VLOOKUP(Patchlist1[[#This Row],[Hostname]],Vormetric!A:D,4,FALSE)),"",VLOOKUP(Patchlist1[[#This Row],[Hostname]],Vormetric!A:D,4,FALSE))</f>
        <v/>
      </c>
      <c r="I305" s="198" t="str">
        <f>IF(ISNA(VLOOKUP(Patchlist1[[#This Row],[Hostname]],'vm hardware'!A:C,3,FALSE)),"",VLOOKUP(Patchlist1[[#This Row],[Hostname]],'vm hardware'!A:C,3,FALSE))</f>
        <v/>
      </c>
      <c r="J305" s="276"/>
      <c r="K305" s="198" t="s">
        <v>172</v>
      </c>
      <c r="L305" s="198">
        <v>8.1</v>
      </c>
      <c r="M305" s="198" t="s">
        <v>443</v>
      </c>
      <c r="N305" s="198" t="s">
        <v>174</v>
      </c>
      <c r="O305" s="200" t="s">
        <v>175</v>
      </c>
      <c r="P305" s="277" t="s">
        <v>694</v>
      </c>
      <c r="Q305" s="157"/>
      <c r="R305" s="198" t="s">
        <v>695</v>
      </c>
      <c r="S305" s="242" t="s">
        <v>696</v>
      </c>
      <c r="T305" s="243" t="s">
        <v>726</v>
      </c>
      <c r="U305" s="277" t="s">
        <v>180</v>
      </c>
      <c r="V305" s="202"/>
      <c r="W305" s="202"/>
      <c r="X305" s="244"/>
      <c r="Y305" s="244"/>
      <c r="Z305" s="157"/>
      <c r="AA305" s="278"/>
    </row>
    <row r="306" spans="1:27" ht="18.75" hidden="1" customHeight="1">
      <c r="A306" s="275" t="s">
        <v>728</v>
      </c>
      <c r="B306" s="196" t="s">
        <v>29</v>
      </c>
      <c r="C306" s="239" t="b">
        <v>0</v>
      </c>
      <c r="D306" s="182">
        <f>IF($C306&lt;&gt;TRUE,IF(ISNA(VLOOKUP($B306,'Patch Slot'!A$2:$E$39,3,FALSE)),"",VLOOKUP($B306,'Patch Slot'!A$2:$E$39,3,FALSE)),"excluded")</f>
        <v>45875.833333333299</v>
      </c>
      <c r="E306" s="182" t="str">
        <f>IF($C306&lt;&gt;TRUE,IF(ISNA(VLOOKUP($B306,'Patch Slot'!A$2:$E$39,4,FALSE)),"",VLOOKUP($B306,'Patch Slot'!A$2:$E$39,4,FALSE)),"excluded")</f>
        <v>20:00 – 24:00</v>
      </c>
      <c r="F306" s="198" t="s">
        <v>171</v>
      </c>
      <c r="G306" s="184" t="str">
        <f>IF(ISNA(VLOOKUP(Patchlist1[[#This Row],[Hostname]],CPU_socket!A:B,2,FALSE)),"",VLOOKUP(Patchlist1[[#This Row],[Hostname]],CPU_socket!A:B,2,FALSE))</f>
        <v/>
      </c>
      <c r="H306" s="184" t="str">
        <f>IF(ISNA(VLOOKUP(Patchlist1[[#This Row],[Hostname]],Vormetric!A:D,4,FALSE)),"",VLOOKUP(Patchlist1[[#This Row],[Hostname]],Vormetric!A:D,4,FALSE))</f>
        <v/>
      </c>
      <c r="I306" s="198" t="str">
        <f>IF(ISNA(VLOOKUP(Patchlist1[[#This Row],[Hostname]],'vm hardware'!A:C,3,FALSE)),"",VLOOKUP(Patchlist1[[#This Row],[Hostname]],'vm hardware'!A:C,3,FALSE))</f>
        <v/>
      </c>
      <c r="J306" s="276"/>
      <c r="K306" s="198" t="s">
        <v>172</v>
      </c>
      <c r="L306" s="198">
        <v>8.1</v>
      </c>
      <c r="M306" s="198" t="s">
        <v>173</v>
      </c>
      <c r="N306" s="198" t="s">
        <v>174</v>
      </c>
      <c r="O306" s="200" t="s">
        <v>175</v>
      </c>
      <c r="P306" s="277" t="s">
        <v>694</v>
      </c>
      <c r="Q306" s="157"/>
      <c r="R306" s="198" t="s">
        <v>695</v>
      </c>
      <c r="S306" s="242" t="s">
        <v>696</v>
      </c>
      <c r="T306" s="243" t="s">
        <v>713</v>
      </c>
      <c r="U306" s="277" t="s">
        <v>180</v>
      </c>
      <c r="V306" s="202"/>
      <c r="W306" s="202"/>
      <c r="X306" s="244"/>
      <c r="Y306" s="244"/>
      <c r="Z306" s="157"/>
      <c r="AA306" s="278"/>
    </row>
    <row r="307" spans="1:27" ht="18.75" hidden="1" customHeight="1">
      <c r="A307" s="275" t="s">
        <v>729</v>
      </c>
      <c r="B307" s="196" t="s">
        <v>29</v>
      </c>
      <c r="C307" s="239" t="b">
        <v>0</v>
      </c>
      <c r="D307" s="182">
        <f>IF($C307&lt;&gt;TRUE,IF(ISNA(VLOOKUP($B307,'Patch Slot'!A$2:$E$39,3,FALSE)),"",VLOOKUP($B307,'Patch Slot'!A$2:$E$39,3,FALSE)),"excluded")</f>
        <v>45875.833333333299</v>
      </c>
      <c r="E307" s="182" t="str">
        <f>IF($C307&lt;&gt;TRUE,IF(ISNA(VLOOKUP($B307,'Patch Slot'!A$2:$E$39,4,FALSE)),"",VLOOKUP($B307,'Patch Slot'!A$2:$E$39,4,FALSE)),"excluded")</f>
        <v>20:00 – 24:00</v>
      </c>
      <c r="F307" s="198" t="s">
        <v>171</v>
      </c>
      <c r="G307" s="184" t="str">
        <f>IF(ISNA(VLOOKUP(Patchlist1[[#This Row],[Hostname]],CPU_socket!A:B,2,FALSE)),"",VLOOKUP(Patchlist1[[#This Row],[Hostname]],CPU_socket!A:B,2,FALSE))</f>
        <v/>
      </c>
      <c r="H307" s="184" t="str">
        <f>IF(ISNA(VLOOKUP(Patchlist1[[#This Row],[Hostname]],Vormetric!A:D,4,FALSE)),"",VLOOKUP(Patchlist1[[#This Row],[Hostname]],Vormetric!A:D,4,FALSE))</f>
        <v/>
      </c>
      <c r="I307" s="198" t="str">
        <f>IF(ISNA(VLOOKUP(Patchlist1[[#This Row],[Hostname]],'vm hardware'!A:C,3,FALSE)),"",VLOOKUP(Patchlist1[[#This Row],[Hostname]],'vm hardware'!A:C,3,FALSE))</f>
        <v/>
      </c>
      <c r="J307" s="276"/>
      <c r="K307" s="198" t="s">
        <v>172</v>
      </c>
      <c r="L307" s="198">
        <v>8.1</v>
      </c>
      <c r="M307" s="198" t="s">
        <v>443</v>
      </c>
      <c r="N307" s="198" t="s">
        <v>174</v>
      </c>
      <c r="O307" s="200" t="s">
        <v>175</v>
      </c>
      <c r="P307" s="277" t="s">
        <v>694</v>
      </c>
      <c r="Q307" s="157"/>
      <c r="R307" s="198" t="s">
        <v>695</v>
      </c>
      <c r="S307" s="242" t="s">
        <v>696</v>
      </c>
      <c r="T307" s="243" t="s">
        <v>730</v>
      </c>
      <c r="U307" s="277" t="s">
        <v>180</v>
      </c>
      <c r="V307" s="202"/>
      <c r="W307" s="202"/>
      <c r="X307" s="244"/>
      <c r="Y307" s="244"/>
      <c r="Z307" s="157"/>
      <c r="AA307" s="278"/>
    </row>
    <row r="308" spans="1:27" ht="18.75" hidden="1" customHeight="1">
      <c r="A308" s="275" t="s">
        <v>731</v>
      </c>
      <c r="B308" s="196" t="s">
        <v>29</v>
      </c>
      <c r="C308" s="239" t="b">
        <v>0</v>
      </c>
      <c r="D308" s="182">
        <f>IF($C308&lt;&gt;TRUE,IF(ISNA(VLOOKUP($B308,'Patch Slot'!A$2:$E$39,3,FALSE)),"",VLOOKUP($B308,'Patch Slot'!A$2:$E$39,3,FALSE)),"excluded")</f>
        <v>45875.833333333299</v>
      </c>
      <c r="E308" s="182" t="str">
        <f>IF($C308&lt;&gt;TRUE,IF(ISNA(VLOOKUP($B308,'Patch Slot'!A$2:$E$39,4,FALSE)),"",VLOOKUP($B308,'Patch Slot'!A$2:$E$39,4,FALSE)),"excluded")</f>
        <v>20:00 – 24:00</v>
      </c>
      <c r="F308" s="198" t="s">
        <v>171</v>
      </c>
      <c r="G308" s="184" t="str">
        <f>IF(ISNA(VLOOKUP(Patchlist1[[#This Row],[Hostname]],CPU_socket!A:B,2,FALSE)),"",VLOOKUP(Patchlist1[[#This Row],[Hostname]],CPU_socket!A:B,2,FALSE))</f>
        <v/>
      </c>
      <c r="H308" s="184" t="str">
        <f>IF(ISNA(VLOOKUP(Patchlist1[[#This Row],[Hostname]],Vormetric!A:D,4,FALSE)),"",VLOOKUP(Patchlist1[[#This Row],[Hostname]],Vormetric!A:D,4,FALSE))</f>
        <v/>
      </c>
      <c r="I308" s="198" t="str">
        <f>IF(ISNA(VLOOKUP(Patchlist1[[#This Row],[Hostname]],'vm hardware'!A:C,3,FALSE)),"",VLOOKUP(Patchlist1[[#This Row],[Hostname]],'vm hardware'!A:C,3,FALSE))</f>
        <v/>
      </c>
      <c r="J308" s="276"/>
      <c r="K308" s="198" t="s">
        <v>172</v>
      </c>
      <c r="L308" s="198">
        <v>8.1</v>
      </c>
      <c r="M308" s="198" t="s">
        <v>443</v>
      </c>
      <c r="N308" s="198" t="s">
        <v>174</v>
      </c>
      <c r="O308" s="200" t="s">
        <v>175</v>
      </c>
      <c r="P308" s="277" t="s">
        <v>694</v>
      </c>
      <c r="Q308" s="157"/>
      <c r="R308" s="198" t="s">
        <v>695</v>
      </c>
      <c r="S308" s="242" t="s">
        <v>696</v>
      </c>
      <c r="T308" s="243" t="s">
        <v>713</v>
      </c>
      <c r="U308" s="277" t="s">
        <v>180</v>
      </c>
      <c r="V308" s="202"/>
      <c r="W308" s="202"/>
      <c r="X308" s="244"/>
      <c r="Y308" s="244"/>
      <c r="Z308" s="157"/>
      <c r="AA308" s="278"/>
    </row>
    <row r="309" spans="1:27" ht="18.75" hidden="1" customHeight="1">
      <c r="A309" s="275" t="s">
        <v>732</v>
      </c>
      <c r="B309" s="196" t="s">
        <v>57</v>
      </c>
      <c r="C309" s="239" t="b">
        <v>0</v>
      </c>
      <c r="D309" s="182">
        <f>IF($C309&lt;&gt;TRUE,IF(ISNA(VLOOKUP($B309,'Patch Slot'!A$2:$E$39,3,FALSE)),"",VLOOKUP($B309,'Patch Slot'!A$2:$E$39,3,FALSE)),"excluded")</f>
        <v>45882.833333333299</v>
      </c>
      <c r="E309" s="182" t="str">
        <f>IF($C309&lt;&gt;TRUE,IF(ISNA(VLOOKUP($B309,'Patch Slot'!A$2:$E$39,4,FALSE)),"",VLOOKUP($B309,'Patch Slot'!A$2:$E$39,4,FALSE)),"excluded")</f>
        <v>20:00 – 24:00</v>
      </c>
      <c r="F309" s="198" t="s">
        <v>182</v>
      </c>
      <c r="G309" s="184" t="str">
        <f>IF(ISNA(VLOOKUP(Patchlist1[[#This Row],[Hostname]],CPU_socket!A:B,2,FALSE)),"",VLOOKUP(Patchlist1[[#This Row],[Hostname]],CPU_socket!A:B,2,FALSE))</f>
        <v/>
      </c>
      <c r="H309" s="184" t="str">
        <f>IF(ISNA(VLOOKUP(Patchlist1[[#This Row],[Hostname]],Vormetric!A:D,4,FALSE)),"",VLOOKUP(Patchlist1[[#This Row],[Hostname]],Vormetric!A:D,4,FALSE))</f>
        <v/>
      </c>
      <c r="I309" s="198" t="str">
        <f>IF(ISNA(VLOOKUP(Patchlist1[[#This Row],[Hostname]],'vm hardware'!A:C,3,FALSE)),"",VLOOKUP(Patchlist1[[#This Row],[Hostname]],'vm hardware'!A:C,3,FALSE))</f>
        <v/>
      </c>
      <c r="J309" s="276"/>
      <c r="K309" s="198" t="s">
        <v>172</v>
      </c>
      <c r="L309" s="198">
        <v>8.1</v>
      </c>
      <c r="M309" s="198" t="s">
        <v>443</v>
      </c>
      <c r="N309" s="198" t="s">
        <v>174</v>
      </c>
      <c r="O309" s="200" t="s">
        <v>175</v>
      </c>
      <c r="P309" s="277" t="s">
        <v>694</v>
      </c>
      <c r="Q309" s="202"/>
      <c r="R309" s="198" t="s">
        <v>695</v>
      </c>
      <c r="S309" s="242" t="s">
        <v>696</v>
      </c>
      <c r="T309" s="243" t="s">
        <v>699</v>
      </c>
      <c r="U309" s="277" t="s">
        <v>180</v>
      </c>
      <c r="V309" s="202"/>
      <c r="W309" s="202"/>
      <c r="X309" s="244"/>
      <c r="Y309" s="244"/>
      <c r="Z309" s="157"/>
      <c r="AA309" s="278"/>
    </row>
    <row r="310" spans="1:27" ht="18.75" hidden="1" customHeight="1">
      <c r="A310" s="275" t="s">
        <v>733</v>
      </c>
      <c r="B310" s="196" t="s">
        <v>24</v>
      </c>
      <c r="C310" s="239" t="b">
        <v>0</v>
      </c>
      <c r="D310" s="182">
        <f>IF($C310&lt;&gt;TRUE,IF(ISNA(VLOOKUP($B310,'Patch Slot'!A$2:$E$39,3,FALSE)),"",VLOOKUP($B310,'Patch Slot'!A$2:$E$39,3,FALSE)),"excluded")</f>
        <v>45874.333333333299</v>
      </c>
      <c r="E310" s="182" t="str">
        <f>IF($C310&lt;&gt;TRUE,IF(ISNA(VLOOKUP($B310,'Patch Slot'!A$2:$E$39,4,FALSE)),"",VLOOKUP($B310,'Patch Slot'!A$2:$E$39,4,FALSE)),"excluded")</f>
        <v>08:00 – 14:00</v>
      </c>
      <c r="F310" s="198" t="s">
        <v>171</v>
      </c>
      <c r="G310" s="184" t="str">
        <f>IF(ISNA(VLOOKUP(Patchlist1[[#This Row],[Hostname]],CPU_socket!A:B,2,FALSE)),"",VLOOKUP(Patchlist1[[#This Row],[Hostname]],CPU_socket!A:B,2,FALSE))</f>
        <v/>
      </c>
      <c r="H310" s="184" t="str">
        <f>IF(ISNA(VLOOKUP(Patchlist1[[#This Row],[Hostname]],Vormetric!A:D,4,FALSE)),"",VLOOKUP(Patchlist1[[#This Row],[Hostname]],Vormetric!A:D,4,FALSE))</f>
        <v/>
      </c>
      <c r="I310" s="240" t="str">
        <f>IF(ISNA(VLOOKUP(Patchlist1[[#This Row],[Hostname]],'vm hardware'!A:C,3,FALSE)),"",VLOOKUP(Patchlist1[[#This Row],[Hostname]],'vm hardware'!A:C,3,FALSE))</f>
        <v/>
      </c>
      <c r="J310" s="198"/>
      <c r="K310" s="198" t="s">
        <v>172</v>
      </c>
      <c r="L310" s="198">
        <v>8.1</v>
      </c>
      <c r="M310" s="198" t="s">
        <v>173</v>
      </c>
      <c r="N310" s="198" t="s">
        <v>174</v>
      </c>
      <c r="O310" s="200" t="s">
        <v>175</v>
      </c>
      <c r="P310" s="277" t="s">
        <v>663</v>
      </c>
      <c r="Q310" s="282"/>
      <c r="R310" s="198" t="s">
        <v>664</v>
      </c>
      <c r="S310" s="242" t="str">
        <f>IF(ISNA(VLOOKUP(Patchlist1[[#This Row],[SERVER OWNER]],Contacts!I:J,2,FALSE)),"",VLOOKUP(Patchlist1[[#This Row],[SERVER OWNER]],Contacts!I:J,2,FALSE))</f>
        <v>balazs.kotsis@allianz.com</v>
      </c>
      <c r="T310" s="243" t="s">
        <v>665</v>
      </c>
      <c r="U310" s="277" t="s">
        <v>180</v>
      </c>
      <c r="V310" s="202"/>
      <c r="W310" s="202"/>
      <c r="X310" s="244"/>
      <c r="Y310" s="244"/>
      <c r="Z310" s="157"/>
      <c r="AA310" s="278"/>
    </row>
    <row r="311" spans="1:27" ht="18.75" hidden="1" customHeight="1">
      <c r="A311" s="275" t="s">
        <v>734</v>
      </c>
      <c r="B311" s="196" t="s">
        <v>57</v>
      </c>
      <c r="C311" s="239" t="b">
        <v>0</v>
      </c>
      <c r="D311" s="182">
        <f>IF($C311&lt;&gt;TRUE,IF(ISNA(VLOOKUP($B311,'Patch Slot'!A$2:$E$39,3,FALSE)),"",VLOOKUP($B311,'Patch Slot'!A$2:$E$39,3,FALSE)),"excluded")</f>
        <v>45882.833333333299</v>
      </c>
      <c r="E311" s="182" t="str">
        <f>IF($C311&lt;&gt;TRUE,IF(ISNA(VLOOKUP($B311,'Patch Slot'!A$2:$E$39,4,FALSE)),"",VLOOKUP($B311,'Patch Slot'!A$2:$E$39,4,FALSE)),"excluded")</f>
        <v>20:00 – 24:00</v>
      </c>
      <c r="F311" s="198" t="s">
        <v>171</v>
      </c>
      <c r="G311" s="184" t="str">
        <f>IF(ISNA(VLOOKUP(Patchlist1[[#This Row],[Hostname]],CPU_socket!A:B,2,FALSE)),"",VLOOKUP(Patchlist1[[#This Row],[Hostname]],CPU_socket!A:B,2,FALSE))</f>
        <v/>
      </c>
      <c r="H311" s="184" t="str">
        <f>IF(ISNA(VLOOKUP(Patchlist1[[#This Row],[Hostname]],Vormetric!A:D,4,FALSE)),"",VLOOKUP(Patchlist1[[#This Row],[Hostname]],Vormetric!A:D,4,FALSE))</f>
        <v/>
      </c>
      <c r="I311" s="198" t="str">
        <f>IF(ISNA(VLOOKUP(Patchlist1[[#This Row],[Hostname]],'vm hardware'!A:C,3,FALSE)),"",VLOOKUP(Patchlist1[[#This Row],[Hostname]],'vm hardware'!A:C,3,FALSE))</f>
        <v/>
      </c>
      <c r="J311" s="198"/>
      <c r="K311" s="198" t="s">
        <v>545</v>
      </c>
      <c r="L311" s="198">
        <v>9.4</v>
      </c>
      <c r="M311" s="198" t="s">
        <v>735</v>
      </c>
      <c r="N311" s="198" t="s">
        <v>174</v>
      </c>
      <c r="O311" s="200" t="s">
        <v>175</v>
      </c>
      <c r="P311" s="277" t="s">
        <v>736</v>
      </c>
      <c r="Q311" s="241"/>
      <c r="R311" s="198" t="s">
        <v>737</v>
      </c>
      <c r="S311" s="242" t="str">
        <f>IF(ISNA(VLOOKUP(Patchlist1[[#This Row],[SERVER OWNER]],Contacts!I:J,2,FALSE)),"",VLOOKUP(Patchlist1[[#This Row],[SERVER OWNER]],Contacts!I:J,2,FALSE))</f>
        <v>greg.george@investmentdataservices.com</v>
      </c>
      <c r="T311" s="243" t="s">
        <v>738</v>
      </c>
      <c r="U311" s="277" t="s">
        <v>180</v>
      </c>
      <c r="V311" s="202"/>
      <c r="W311" s="202"/>
      <c r="X311" s="244"/>
      <c r="Y311" s="244"/>
      <c r="Z311" s="157"/>
      <c r="AA311" s="278"/>
    </row>
    <row r="312" spans="1:27" ht="18.75" hidden="1" customHeight="1">
      <c r="A312" s="275" t="s">
        <v>739</v>
      </c>
      <c r="B312" s="196" t="s">
        <v>57</v>
      </c>
      <c r="C312" s="239" t="b">
        <v>0</v>
      </c>
      <c r="D312" s="182">
        <f>IF($C312&lt;&gt;TRUE,IF(ISNA(VLOOKUP($B312,'Patch Slot'!A$2:$E$39,3,FALSE)),"",VLOOKUP($B312,'Patch Slot'!A$2:$E$39,3,FALSE)),"excluded")</f>
        <v>45882.833333333299</v>
      </c>
      <c r="E312" s="182" t="str">
        <f>IF($C312&lt;&gt;TRUE,IF(ISNA(VLOOKUP($B312,'Patch Slot'!A$2:$E$39,4,FALSE)),"",VLOOKUP($B312,'Patch Slot'!A$2:$E$39,4,FALSE)),"excluded")</f>
        <v>20:00 – 24:00</v>
      </c>
      <c r="F312" s="198" t="s">
        <v>171</v>
      </c>
      <c r="G312" s="184" t="str">
        <f>IF(ISNA(VLOOKUP(Patchlist1[[#This Row],[Hostname]],CPU_socket!A:B,2,FALSE)),"",VLOOKUP(Patchlist1[[#This Row],[Hostname]],CPU_socket!A:B,2,FALSE))</f>
        <v/>
      </c>
      <c r="H312" s="184" t="str">
        <f>IF(ISNA(VLOOKUP(Patchlist1[[#This Row],[Hostname]],Vormetric!A:D,4,FALSE)),"",VLOOKUP(Patchlist1[[#This Row],[Hostname]],Vormetric!A:D,4,FALSE))</f>
        <v/>
      </c>
      <c r="I312" s="198" t="str">
        <f>IF(ISNA(VLOOKUP(Patchlist1[[#This Row],[Hostname]],'vm hardware'!A:C,3,FALSE)),"",VLOOKUP(Patchlist1[[#This Row],[Hostname]],'vm hardware'!A:C,3,FALSE))</f>
        <v/>
      </c>
      <c r="J312" s="198"/>
      <c r="K312" s="198" t="s">
        <v>545</v>
      </c>
      <c r="L312" s="198">
        <v>9.4</v>
      </c>
      <c r="M312" s="198" t="s">
        <v>735</v>
      </c>
      <c r="N312" s="198" t="s">
        <v>174</v>
      </c>
      <c r="O312" s="200" t="s">
        <v>175</v>
      </c>
      <c r="P312" s="277" t="s">
        <v>736</v>
      </c>
      <c r="Q312" s="241"/>
      <c r="R312" s="198" t="s">
        <v>737</v>
      </c>
      <c r="S312" s="242" t="str">
        <f>IF(ISNA(VLOOKUP(Patchlist1[[#This Row],[SERVER OWNER]],Contacts!I:J,2,FALSE)),"",VLOOKUP(Patchlist1[[#This Row],[SERVER OWNER]],Contacts!I:J,2,FALSE))</f>
        <v>greg.george@investmentdataservices.com</v>
      </c>
      <c r="T312" s="243" t="s">
        <v>738</v>
      </c>
      <c r="U312" s="277" t="s">
        <v>180</v>
      </c>
      <c r="V312" s="202"/>
      <c r="W312" s="202"/>
      <c r="X312" s="244"/>
      <c r="Y312" s="244"/>
      <c r="Z312" s="157"/>
      <c r="AA312" s="278"/>
    </row>
    <row r="313" spans="1:27" ht="18.75" hidden="1" customHeight="1">
      <c r="A313" s="275" t="s">
        <v>740</v>
      </c>
      <c r="B313" s="196" t="s">
        <v>57</v>
      </c>
      <c r="C313" s="239" t="b">
        <v>0</v>
      </c>
      <c r="D313" s="182">
        <f>IF($C313&lt;&gt;TRUE,IF(ISNA(VLOOKUP($B313,'Patch Slot'!A$2:$E$39,3,FALSE)),"",VLOOKUP($B313,'Patch Slot'!A$2:$E$39,3,FALSE)),"excluded")</f>
        <v>45882.833333333299</v>
      </c>
      <c r="E313" s="182" t="str">
        <f>IF($C313&lt;&gt;TRUE,IF(ISNA(VLOOKUP($B313,'Patch Slot'!A$2:$E$39,4,FALSE)),"",VLOOKUP($B313,'Patch Slot'!A$2:$E$39,4,FALSE)),"excluded")</f>
        <v>20:00 – 24:00</v>
      </c>
      <c r="F313" s="198" t="s">
        <v>171</v>
      </c>
      <c r="G313" s="184" t="str">
        <f>IF(ISNA(VLOOKUP(Patchlist1[[#This Row],[Hostname]],CPU_socket!A:B,2,FALSE)),"",VLOOKUP(Patchlist1[[#This Row],[Hostname]],CPU_socket!A:B,2,FALSE))</f>
        <v/>
      </c>
      <c r="H313" s="184" t="str">
        <f>IF(ISNA(VLOOKUP(Patchlist1[[#This Row],[Hostname]],Vormetric!A:D,4,FALSE)),"",VLOOKUP(Patchlist1[[#This Row],[Hostname]],Vormetric!A:D,4,FALSE))</f>
        <v/>
      </c>
      <c r="I313" s="198" t="str">
        <f>IF(ISNA(VLOOKUP(Patchlist1[[#This Row],[Hostname]],'vm hardware'!A:C,3,FALSE)),"",VLOOKUP(Patchlist1[[#This Row],[Hostname]],'vm hardware'!A:C,3,FALSE))</f>
        <v/>
      </c>
      <c r="J313" s="198"/>
      <c r="K313" s="198" t="s">
        <v>545</v>
      </c>
      <c r="L313" s="198">
        <v>9.4</v>
      </c>
      <c r="M313" s="198" t="s">
        <v>735</v>
      </c>
      <c r="N313" s="198" t="s">
        <v>174</v>
      </c>
      <c r="O313" s="200" t="s">
        <v>175</v>
      </c>
      <c r="P313" s="277" t="s">
        <v>736</v>
      </c>
      <c r="Q313" s="241"/>
      <c r="R313" s="198" t="s">
        <v>737</v>
      </c>
      <c r="S313" s="242" t="str">
        <f>IF(ISNA(VLOOKUP(Patchlist1[[#This Row],[SERVER OWNER]],Contacts!I:J,2,FALSE)),"",VLOOKUP(Patchlist1[[#This Row],[SERVER OWNER]],Contacts!I:J,2,FALSE))</f>
        <v>greg.george@investmentdataservices.com</v>
      </c>
      <c r="T313" s="243" t="s">
        <v>738</v>
      </c>
      <c r="U313" s="277" t="s">
        <v>180</v>
      </c>
      <c r="V313" s="202"/>
      <c r="W313" s="202"/>
      <c r="X313" s="244"/>
      <c r="Y313" s="244"/>
      <c r="Z313" s="157"/>
      <c r="AA313" s="278"/>
    </row>
    <row r="314" spans="1:27" ht="18.75" hidden="1" customHeight="1">
      <c r="A314" s="275" t="s">
        <v>741</v>
      </c>
      <c r="B314" s="196" t="s">
        <v>57</v>
      </c>
      <c r="C314" s="239" t="b">
        <v>0</v>
      </c>
      <c r="D314" s="182">
        <f>IF($C314&lt;&gt;TRUE,IF(ISNA(VLOOKUP($B314,'Patch Slot'!A$2:$E$39,3,FALSE)),"",VLOOKUP($B314,'Patch Slot'!A$2:$E$39,3,FALSE)),"excluded")</f>
        <v>45882.833333333299</v>
      </c>
      <c r="E314" s="182" t="str">
        <f>IF($C314&lt;&gt;TRUE,IF(ISNA(VLOOKUP($B314,'Patch Slot'!A$2:$E$39,4,FALSE)),"",VLOOKUP($B314,'Patch Slot'!A$2:$E$39,4,FALSE)),"excluded")</f>
        <v>20:00 – 24:00</v>
      </c>
      <c r="F314" s="198" t="s">
        <v>171</v>
      </c>
      <c r="G314" s="184" t="str">
        <f>IF(ISNA(VLOOKUP(Patchlist1[[#This Row],[Hostname]],CPU_socket!A:B,2,FALSE)),"",VLOOKUP(Patchlist1[[#This Row],[Hostname]],CPU_socket!A:B,2,FALSE))</f>
        <v/>
      </c>
      <c r="H314" s="184" t="str">
        <f>IF(ISNA(VLOOKUP(Patchlist1[[#This Row],[Hostname]],Vormetric!A:D,4,FALSE)),"",VLOOKUP(Patchlist1[[#This Row],[Hostname]],Vormetric!A:D,4,FALSE))</f>
        <v/>
      </c>
      <c r="I314" s="198" t="str">
        <f>IF(ISNA(VLOOKUP(Patchlist1[[#This Row],[Hostname]],'vm hardware'!A:C,3,FALSE)),"",VLOOKUP(Patchlist1[[#This Row],[Hostname]],'vm hardware'!A:C,3,FALSE))</f>
        <v/>
      </c>
      <c r="J314" s="198"/>
      <c r="K314" s="198" t="s">
        <v>545</v>
      </c>
      <c r="L314" s="198">
        <v>9.4</v>
      </c>
      <c r="M314" s="198" t="s">
        <v>735</v>
      </c>
      <c r="N314" s="198" t="s">
        <v>174</v>
      </c>
      <c r="O314" s="200" t="s">
        <v>175</v>
      </c>
      <c r="P314" s="277" t="s">
        <v>736</v>
      </c>
      <c r="Q314" s="241"/>
      <c r="R314" s="198" t="s">
        <v>737</v>
      </c>
      <c r="S314" s="242" t="str">
        <f>IF(ISNA(VLOOKUP(Patchlist1[[#This Row],[SERVER OWNER]],Contacts!I:J,2,FALSE)),"",VLOOKUP(Patchlist1[[#This Row],[SERVER OWNER]],Contacts!I:J,2,FALSE))</f>
        <v>greg.george@investmentdataservices.com</v>
      </c>
      <c r="T314" s="243" t="s">
        <v>738</v>
      </c>
      <c r="U314" s="277" t="s">
        <v>180</v>
      </c>
      <c r="V314" s="202"/>
      <c r="W314" s="202"/>
      <c r="X314" s="244"/>
      <c r="Y314" s="244"/>
      <c r="Z314" s="157"/>
      <c r="AA314" s="278"/>
    </row>
    <row r="315" spans="1:27" ht="18.75" hidden="1" customHeight="1">
      <c r="A315" s="275" t="s">
        <v>742</v>
      </c>
      <c r="B315" s="196" t="s">
        <v>57</v>
      </c>
      <c r="C315" s="239" t="b">
        <v>0</v>
      </c>
      <c r="D315" s="182">
        <f>IF($C315&lt;&gt;TRUE,IF(ISNA(VLOOKUP($B315,'Patch Slot'!A$2:$E$39,3,FALSE)),"",VLOOKUP($B315,'Patch Slot'!A$2:$E$39,3,FALSE)),"excluded")</f>
        <v>45882.833333333299</v>
      </c>
      <c r="E315" s="182" t="str">
        <f>IF($C315&lt;&gt;TRUE,IF(ISNA(VLOOKUP($B315,'Patch Slot'!A$2:$E$39,4,FALSE)),"",VLOOKUP($B315,'Patch Slot'!A$2:$E$39,4,FALSE)),"excluded")</f>
        <v>20:00 – 24:00</v>
      </c>
      <c r="F315" s="198" t="s">
        <v>171</v>
      </c>
      <c r="G315" s="184" t="str">
        <f>IF(ISNA(VLOOKUP(Patchlist1[[#This Row],[Hostname]],CPU_socket!A:B,2,FALSE)),"",VLOOKUP(Patchlist1[[#This Row],[Hostname]],CPU_socket!A:B,2,FALSE))</f>
        <v/>
      </c>
      <c r="H315" s="184" t="str">
        <f>IF(ISNA(VLOOKUP(Patchlist1[[#This Row],[Hostname]],Vormetric!A:D,4,FALSE)),"",VLOOKUP(Patchlist1[[#This Row],[Hostname]],Vormetric!A:D,4,FALSE))</f>
        <v/>
      </c>
      <c r="I315" s="198" t="str">
        <f>IF(ISNA(VLOOKUP(Patchlist1[[#This Row],[Hostname]],'vm hardware'!A:C,3,FALSE)),"",VLOOKUP(Patchlist1[[#This Row],[Hostname]],'vm hardware'!A:C,3,FALSE))</f>
        <v/>
      </c>
      <c r="J315" s="198"/>
      <c r="K315" s="198" t="s">
        <v>545</v>
      </c>
      <c r="L315" s="198">
        <v>8.1</v>
      </c>
      <c r="M315" s="198" t="s">
        <v>735</v>
      </c>
      <c r="N315" s="198" t="s">
        <v>174</v>
      </c>
      <c r="O315" s="200" t="s">
        <v>175</v>
      </c>
      <c r="P315" s="277" t="s">
        <v>736</v>
      </c>
      <c r="Q315" s="241"/>
      <c r="R315" s="198" t="s">
        <v>737</v>
      </c>
      <c r="S315" s="242" t="str">
        <f>IF(ISNA(VLOOKUP(Patchlist1[[#This Row],[SERVER OWNER]],Contacts!I:J,2,FALSE)),"",VLOOKUP(Patchlist1[[#This Row],[SERVER OWNER]],Contacts!I:J,2,FALSE))</f>
        <v>greg.george@investmentdataservices.com</v>
      </c>
      <c r="T315" s="243" t="s">
        <v>738</v>
      </c>
      <c r="U315" s="277" t="s">
        <v>180</v>
      </c>
      <c r="V315" s="202"/>
      <c r="W315" s="202"/>
      <c r="X315" s="244"/>
      <c r="Y315" s="244"/>
      <c r="Z315" s="157"/>
      <c r="AA315" s="278"/>
    </row>
    <row r="316" spans="1:27" ht="18.75" hidden="1" customHeight="1">
      <c r="A316" s="275" t="s">
        <v>743</v>
      </c>
      <c r="B316" s="196" t="s">
        <v>57</v>
      </c>
      <c r="C316" s="239" t="b">
        <v>0</v>
      </c>
      <c r="D316" s="182">
        <f>IF($C316&lt;&gt;TRUE,IF(ISNA(VLOOKUP($B316,'Patch Slot'!A$2:$E$39,3,FALSE)),"",VLOOKUP($B316,'Patch Slot'!A$2:$E$39,3,FALSE)),"excluded")</f>
        <v>45882.833333333299</v>
      </c>
      <c r="E316" s="182" t="str">
        <f>IF($C316&lt;&gt;TRUE,IF(ISNA(VLOOKUP($B316,'Patch Slot'!A$2:$E$39,4,FALSE)),"",VLOOKUP($B316,'Patch Slot'!A$2:$E$39,4,FALSE)),"excluded")</f>
        <v>20:00 – 24:00</v>
      </c>
      <c r="F316" s="198" t="s">
        <v>171</v>
      </c>
      <c r="G316" s="184" t="str">
        <f>IF(ISNA(VLOOKUP(Patchlist1[[#This Row],[Hostname]],CPU_socket!A:B,2,FALSE)),"",VLOOKUP(Patchlist1[[#This Row],[Hostname]],CPU_socket!A:B,2,FALSE))</f>
        <v/>
      </c>
      <c r="H316" s="184" t="str">
        <f>IF(ISNA(VLOOKUP(Patchlist1[[#This Row],[Hostname]],Vormetric!A:D,4,FALSE)),"",VLOOKUP(Patchlist1[[#This Row],[Hostname]],Vormetric!A:D,4,FALSE))</f>
        <v/>
      </c>
      <c r="I316" s="198" t="str">
        <f>IF(ISNA(VLOOKUP(Patchlist1[[#This Row],[Hostname]],'vm hardware'!A:C,3,FALSE)),"",VLOOKUP(Patchlist1[[#This Row],[Hostname]],'vm hardware'!A:C,3,FALSE))</f>
        <v/>
      </c>
      <c r="J316" s="198"/>
      <c r="K316" s="198" t="s">
        <v>545</v>
      </c>
      <c r="L316" s="198">
        <v>8.1</v>
      </c>
      <c r="M316" s="198" t="s">
        <v>735</v>
      </c>
      <c r="N316" s="198" t="s">
        <v>174</v>
      </c>
      <c r="O316" s="200" t="s">
        <v>175</v>
      </c>
      <c r="P316" s="277" t="s">
        <v>736</v>
      </c>
      <c r="Q316" s="241"/>
      <c r="R316" s="198" t="s">
        <v>737</v>
      </c>
      <c r="S316" s="242" t="str">
        <f>IF(ISNA(VLOOKUP(Patchlist1[[#This Row],[SERVER OWNER]],Contacts!I:J,2,FALSE)),"",VLOOKUP(Patchlist1[[#This Row],[SERVER OWNER]],Contacts!I:J,2,FALSE))</f>
        <v>greg.george@investmentdataservices.com</v>
      </c>
      <c r="T316" s="243" t="s">
        <v>738</v>
      </c>
      <c r="U316" s="277" t="s">
        <v>180</v>
      </c>
      <c r="V316" s="202"/>
      <c r="W316" s="202"/>
      <c r="X316" s="244"/>
      <c r="Y316" s="244"/>
      <c r="Z316" s="157"/>
      <c r="AA316" s="278"/>
    </row>
    <row r="317" spans="1:27" ht="18.75" hidden="1" customHeight="1">
      <c r="A317" s="275" t="s">
        <v>744</v>
      </c>
      <c r="B317" s="196" t="s">
        <v>57</v>
      </c>
      <c r="C317" s="239" t="b">
        <v>0</v>
      </c>
      <c r="D317" s="182">
        <f>IF($C317&lt;&gt;TRUE,IF(ISNA(VLOOKUP($B317,'Patch Slot'!A$2:$E$39,3,FALSE)),"",VLOOKUP($B317,'Patch Slot'!A$2:$E$39,3,FALSE)),"excluded")</f>
        <v>45882.833333333299</v>
      </c>
      <c r="E317" s="182" t="str">
        <f>IF($C317&lt;&gt;TRUE,IF(ISNA(VLOOKUP($B317,'Patch Slot'!A$2:$E$39,4,FALSE)),"",VLOOKUP($B317,'Patch Slot'!A$2:$E$39,4,FALSE)),"excluded")</f>
        <v>20:00 – 24:00</v>
      </c>
      <c r="F317" s="198" t="s">
        <v>171</v>
      </c>
      <c r="G317" s="184" t="str">
        <f>IF(ISNA(VLOOKUP(Patchlist1[[#This Row],[Hostname]],CPU_socket!A:B,2,FALSE)),"",VLOOKUP(Patchlist1[[#This Row],[Hostname]],CPU_socket!A:B,2,FALSE))</f>
        <v/>
      </c>
      <c r="H317" s="184" t="str">
        <f>IF(ISNA(VLOOKUP(Patchlist1[[#This Row],[Hostname]],Vormetric!A:D,4,FALSE)),"",VLOOKUP(Patchlist1[[#This Row],[Hostname]],Vormetric!A:D,4,FALSE))</f>
        <v/>
      </c>
      <c r="I317" s="198" t="str">
        <f>IF(ISNA(VLOOKUP(Patchlist1[[#This Row],[Hostname]],'vm hardware'!A:C,3,FALSE)),"",VLOOKUP(Patchlist1[[#This Row],[Hostname]],'vm hardware'!A:C,3,FALSE))</f>
        <v/>
      </c>
      <c r="J317" s="198"/>
      <c r="K317" s="198" t="s">
        <v>545</v>
      </c>
      <c r="L317" s="198">
        <v>8.1</v>
      </c>
      <c r="M317" s="198" t="s">
        <v>735</v>
      </c>
      <c r="N317" s="198" t="s">
        <v>174</v>
      </c>
      <c r="O317" s="200" t="s">
        <v>175</v>
      </c>
      <c r="P317" s="277" t="s">
        <v>736</v>
      </c>
      <c r="Q317" s="241"/>
      <c r="R317" s="198" t="s">
        <v>737</v>
      </c>
      <c r="S317" s="242" t="str">
        <f>IF(ISNA(VLOOKUP(Patchlist1[[#This Row],[SERVER OWNER]],Contacts!I:J,2,FALSE)),"",VLOOKUP(Patchlist1[[#This Row],[SERVER OWNER]],Contacts!I:J,2,FALSE))</f>
        <v>greg.george@investmentdataservices.com</v>
      </c>
      <c r="T317" s="243" t="s">
        <v>738</v>
      </c>
      <c r="U317" s="277" t="s">
        <v>180</v>
      </c>
      <c r="V317" s="202"/>
      <c r="W317" s="202"/>
      <c r="X317" s="244"/>
      <c r="Y317" s="244"/>
      <c r="Z317" s="157"/>
      <c r="AA317" s="278"/>
    </row>
    <row r="318" spans="1:27" ht="18.75" hidden="1" customHeight="1">
      <c r="A318" s="275" t="s">
        <v>745</v>
      </c>
      <c r="B318" s="196" t="s">
        <v>57</v>
      </c>
      <c r="C318" s="239" t="b">
        <v>0</v>
      </c>
      <c r="D318" s="182">
        <f>IF($C318&lt;&gt;TRUE,IF(ISNA(VLOOKUP($B318,'Patch Slot'!A$2:$E$39,3,FALSE)),"",VLOOKUP($B318,'Patch Slot'!A$2:$E$39,3,FALSE)),"excluded")</f>
        <v>45882.833333333299</v>
      </c>
      <c r="E318" s="182" t="str">
        <f>IF($C318&lt;&gt;TRUE,IF(ISNA(VLOOKUP($B318,'Patch Slot'!A$2:$E$39,4,FALSE)),"",VLOOKUP($B318,'Patch Slot'!A$2:$E$39,4,FALSE)),"excluded")</f>
        <v>20:00 – 24:00</v>
      </c>
      <c r="F318" s="198" t="s">
        <v>171</v>
      </c>
      <c r="G318" s="184" t="str">
        <f>IF(ISNA(VLOOKUP(Patchlist1[[#This Row],[Hostname]],CPU_socket!A:B,2,FALSE)),"",VLOOKUP(Patchlist1[[#This Row],[Hostname]],CPU_socket!A:B,2,FALSE))</f>
        <v/>
      </c>
      <c r="H318" s="184" t="str">
        <f>IF(ISNA(VLOOKUP(Patchlist1[[#This Row],[Hostname]],Vormetric!A:D,4,FALSE)),"",VLOOKUP(Patchlist1[[#This Row],[Hostname]],Vormetric!A:D,4,FALSE))</f>
        <v/>
      </c>
      <c r="I318" s="198" t="str">
        <f>IF(ISNA(VLOOKUP(Patchlist1[[#This Row],[Hostname]],'vm hardware'!A:C,3,FALSE)),"",VLOOKUP(Patchlist1[[#This Row],[Hostname]],'vm hardware'!A:C,3,FALSE))</f>
        <v/>
      </c>
      <c r="J318" s="198"/>
      <c r="K318" s="198" t="s">
        <v>545</v>
      </c>
      <c r="L318" s="198">
        <v>8.1</v>
      </c>
      <c r="M318" s="198" t="s">
        <v>735</v>
      </c>
      <c r="N318" s="198" t="s">
        <v>174</v>
      </c>
      <c r="O318" s="200" t="s">
        <v>175</v>
      </c>
      <c r="P318" s="277" t="s">
        <v>736</v>
      </c>
      <c r="Q318" s="241"/>
      <c r="R318" s="198" t="s">
        <v>737</v>
      </c>
      <c r="S318" s="242" t="str">
        <f>IF(ISNA(VLOOKUP(Patchlist1[[#This Row],[SERVER OWNER]],Contacts!I:J,2,FALSE)),"",VLOOKUP(Patchlist1[[#This Row],[SERVER OWNER]],Contacts!I:J,2,FALSE))</f>
        <v>greg.george@investmentdataservices.com</v>
      </c>
      <c r="T318" s="243" t="s">
        <v>738</v>
      </c>
      <c r="U318" s="277" t="s">
        <v>180</v>
      </c>
      <c r="V318" s="202"/>
      <c r="W318" s="202"/>
      <c r="X318" s="244"/>
      <c r="Y318" s="244"/>
      <c r="Z318" s="157"/>
      <c r="AA318" s="278"/>
    </row>
    <row r="319" spans="1:27" ht="18.75" hidden="1" customHeight="1">
      <c r="A319" s="275" t="s">
        <v>746</v>
      </c>
      <c r="B319" s="196" t="s">
        <v>29</v>
      </c>
      <c r="C319" s="239" t="b">
        <v>0</v>
      </c>
      <c r="D319" s="182">
        <f>IF($C319&lt;&gt;TRUE,IF(ISNA(VLOOKUP($B319,'Patch Slot'!A$2:$E$39,3,FALSE)),"",VLOOKUP($B319,'Patch Slot'!A$2:$E$39,3,FALSE)),"excluded")</f>
        <v>45875.833333333299</v>
      </c>
      <c r="E319" s="182" t="str">
        <f>IF($C319&lt;&gt;TRUE,IF(ISNA(VLOOKUP($B319,'Patch Slot'!A$2:$E$39,4,FALSE)),"",VLOOKUP($B319,'Patch Slot'!A$2:$E$39,4,FALSE)),"excluded")</f>
        <v>20:00 – 24:00</v>
      </c>
      <c r="F319" s="198" t="s">
        <v>171</v>
      </c>
      <c r="G319" s="184" t="str">
        <f>IF(ISNA(VLOOKUP(Patchlist1[[#This Row],[Hostname]],CPU_socket!A:B,2,FALSE)),"",VLOOKUP(Patchlist1[[#This Row],[Hostname]],CPU_socket!A:B,2,FALSE))</f>
        <v/>
      </c>
      <c r="H319" s="184" t="str">
        <f>IF(ISNA(VLOOKUP(Patchlist1[[#This Row],[Hostname]],Vormetric!A:D,4,FALSE)),"",VLOOKUP(Patchlist1[[#This Row],[Hostname]],Vormetric!A:D,4,FALSE))</f>
        <v/>
      </c>
      <c r="I319" s="240" t="str">
        <f>IF(ISNA(VLOOKUP(Patchlist1[[#This Row],[Hostname]],'vm hardware'!A:C,3,FALSE)),"",VLOOKUP(Patchlist1[[#This Row],[Hostname]],'vm hardware'!A:C,3,FALSE))</f>
        <v/>
      </c>
      <c r="J319" s="198"/>
      <c r="K319" s="198" t="s">
        <v>172</v>
      </c>
      <c r="L319" s="198">
        <v>8.1</v>
      </c>
      <c r="M319" s="198" t="s">
        <v>245</v>
      </c>
      <c r="N319" s="198" t="s">
        <v>174</v>
      </c>
      <c r="O319" s="200" t="s">
        <v>175</v>
      </c>
      <c r="P319" s="277" t="s">
        <v>246</v>
      </c>
      <c r="Q319" s="241"/>
      <c r="R319" s="198" t="s">
        <v>248</v>
      </c>
      <c r="S319" s="242" t="str">
        <f>IF(ISNA(VLOOKUP(Patchlist1[[#This Row],[SERVER OWNER]],Contacts!I:J,2,FALSE)),"",VLOOKUP(Patchlist1[[#This Row],[SERVER OWNER]],Contacts!I:J,2,FALSE))</f>
        <v>Giorgio.Conti@allianz.it</v>
      </c>
      <c r="T319" s="243" t="s">
        <v>296</v>
      </c>
      <c r="U319" s="277" t="s">
        <v>180</v>
      </c>
      <c r="V319" s="202"/>
      <c r="W319" s="202"/>
      <c r="X319" s="244"/>
      <c r="Y319" s="244"/>
      <c r="Z319" s="157"/>
      <c r="AA319" s="278"/>
    </row>
    <row r="320" spans="1:27" ht="18.75" hidden="1" customHeight="1">
      <c r="A320" s="275" t="s">
        <v>747</v>
      </c>
      <c r="B320" s="196" t="s">
        <v>18</v>
      </c>
      <c r="C320" s="239" t="b">
        <v>0</v>
      </c>
      <c r="D320" s="182">
        <f>IF($C320&lt;&gt;TRUE,IF(ISNA(VLOOKUP($B320,'Patch Slot'!A$2:$E$39,3,FALSE)),"",VLOOKUP($B320,'Patch Slot'!A$2:$E$39,3,FALSE)),"excluded")</f>
        <v>45873.833333333299</v>
      </c>
      <c r="E320" s="182" t="str">
        <f>IF($C320&lt;&gt;TRUE,IF(ISNA(VLOOKUP($B320,'Patch Slot'!A$2:$E$39,4,FALSE)),"",VLOOKUP($B320,'Patch Slot'!A$2:$E$39,4,FALSE)),"excluded")</f>
        <v>20:00 – 24:00</v>
      </c>
      <c r="F320" s="198" t="s">
        <v>182</v>
      </c>
      <c r="G320" s="184" t="str">
        <f>IF(ISNA(VLOOKUP(Patchlist1[[#This Row],[Hostname]],CPU_socket!A:B,2,FALSE)),"",VLOOKUP(Patchlist1[[#This Row],[Hostname]],CPU_socket!A:B,2,FALSE))</f>
        <v/>
      </c>
      <c r="H320" s="184" t="str">
        <f>IF(ISNA(VLOOKUP(Patchlist1[[#This Row],[Hostname]],Vormetric!A:D,4,FALSE)),"",VLOOKUP(Patchlist1[[#This Row],[Hostname]],Vormetric!A:D,4,FALSE))</f>
        <v/>
      </c>
      <c r="I320" s="240" t="str">
        <f>IF(ISNA(VLOOKUP(Patchlist1[[#This Row],[Hostname]],'vm hardware'!A:C,3,FALSE)),"",VLOOKUP(Patchlist1[[#This Row],[Hostname]],'vm hardware'!A:C,3,FALSE))</f>
        <v/>
      </c>
      <c r="J320" s="198"/>
      <c r="K320" s="198" t="s">
        <v>172</v>
      </c>
      <c r="L320" s="198">
        <v>8.1</v>
      </c>
      <c r="M320" s="198" t="s">
        <v>245</v>
      </c>
      <c r="N320" s="198" t="s">
        <v>174</v>
      </c>
      <c r="O320" s="200" t="s">
        <v>175</v>
      </c>
      <c r="P320" s="277" t="s">
        <v>246</v>
      </c>
      <c r="Q320" s="241"/>
      <c r="R320" s="198" t="s">
        <v>248</v>
      </c>
      <c r="S320" s="242" t="str">
        <f>IF(ISNA(VLOOKUP(Patchlist1[[#This Row],[SERVER OWNER]],Contacts!I:J,2,FALSE)),"",VLOOKUP(Patchlist1[[#This Row],[SERVER OWNER]],Contacts!I:J,2,FALSE))</f>
        <v>Giorgio.Conti@allianz.it</v>
      </c>
      <c r="T320" s="243" t="s">
        <v>296</v>
      </c>
      <c r="U320" s="277" t="s">
        <v>180</v>
      </c>
      <c r="V320" s="202"/>
      <c r="W320" s="202"/>
      <c r="X320" s="244"/>
      <c r="Y320" s="244"/>
      <c r="Z320" s="157"/>
      <c r="AA320" s="278"/>
    </row>
    <row r="321" spans="1:27" ht="18.75" hidden="1" customHeight="1">
      <c r="A321" s="275" t="s">
        <v>748</v>
      </c>
      <c r="B321" s="196" t="s">
        <v>18</v>
      </c>
      <c r="C321" s="239" t="b">
        <v>0</v>
      </c>
      <c r="D321" s="182">
        <f>IF($C321&lt;&gt;TRUE,IF(ISNA(VLOOKUP($B321,'Patch Slot'!A$2:$E$39,3,FALSE)),"",VLOOKUP($B321,'Patch Slot'!A$2:$E$39,3,FALSE)),"excluded")</f>
        <v>45873.833333333299</v>
      </c>
      <c r="E321" s="182" t="str">
        <f>IF($C321&lt;&gt;TRUE,IF(ISNA(VLOOKUP($B321,'Patch Slot'!A$2:$E$39,4,FALSE)),"",VLOOKUP($B321,'Patch Slot'!A$2:$E$39,4,FALSE)),"excluded")</f>
        <v>20:00 – 24:00</v>
      </c>
      <c r="F321" s="198" t="s">
        <v>182</v>
      </c>
      <c r="G321" s="184" t="str">
        <f>IF(ISNA(VLOOKUP(Patchlist1[[#This Row],[Hostname]],CPU_socket!A:B,2,FALSE)),"",VLOOKUP(Patchlist1[[#This Row],[Hostname]],CPU_socket!A:B,2,FALSE))</f>
        <v/>
      </c>
      <c r="H321" s="184" t="str">
        <f>IF(ISNA(VLOOKUP(Patchlist1[[#This Row],[Hostname]],Vormetric!A:D,4,FALSE)),"",VLOOKUP(Patchlist1[[#This Row],[Hostname]],Vormetric!A:D,4,FALSE))</f>
        <v/>
      </c>
      <c r="I321" s="240" t="str">
        <f>IF(ISNA(VLOOKUP(Patchlist1[[#This Row],[Hostname]],'vm hardware'!A:C,3,FALSE)),"",VLOOKUP(Patchlist1[[#This Row],[Hostname]],'vm hardware'!A:C,3,FALSE))</f>
        <v/>
      </c>
      <c r="J321" s="198"/>
      <c r="K321" s="198" t="s">
        <v>172</v>
      </c>
      <c r="L321" s="198">
        <v>8.1</v>
      </c>
      <c r="M321" s="198" t="s">
        <v>245</v>
      </c>
      <c r="N321" s="198" t="s">
        <v>174</v>
      </c>
      <c r="O321" s="200" t="s">
        <v>175</v>
      </c>
      <c r="P321" s="277" t="s">
        <v>246</v>
      </c>
      <c r="Q321" s="241"/>
      <c r="R321" s="198" t="s">
        <v>248</v>
      </c>
      <c r="S321" s="242" t="str">
        <f>IF(ISNA(VLOOKUP(Patchlist1[[#This Row],[SERVER OWNER]],Contacts!I:J,2,FALSE)),"",VLOOKUP(Patchlist1[[#This Row],[SERVER OWNER]],Contacts!I:J,2,FALSE))</f>
        <v>Giorgio.Conti@allianz.it</v>
      </c>
      <c r="T321" s="243" t="s">
        <v>296</v>
      </c>
      <c r="U321" s="277" t="s">
        <v>180</v>
      </c>
      <c r="V321" s="202"/>
      <c r="W321" s="202"/>
      <c r="X321" s="244"/>
      <c r="Y321" s="244"/>
      <c r="Z321" s="157"/>
      <c r="AA321" s="278"/>
    </row>
    <row r="322" spans="1:27" ht="18.75" hidden="1" customHeight="1">
      <c r="A322" s="275" t="s">
        <v>749</v>
      </c>
      <c r="B322" s="196" t="s">
        <v>64</v>
      </c>
      <c r="C322" s="239" t="b">
        <v>1</v>
      </c>
      <c r="D322" s="182" t="str">
        <f>IF($C322&lt;&gt;TRUE,IF(ISNA(VLOOKUP($B322,'Patch Slot'!A$2:$E$39,3,FALSE)),"",VLOOKUP($B322,'Patch Slot'!A$2:$E$39,3,FALSE)),"excluded")</f>
        <v>excluded</v>
      </c>
      <c r="E322" s="182" t="str">
        <f>IF($C322&lt;&gt;TRUE,IF(ISNA(VLOOKUP($B322,'Patch Slot'!A$2:$E$39,4,FALSE)),"",VLOOKUP($B322,'Patch Slot'!A$2:$E$39,4,FALSE)),"excluded")</f>
        <v>excluded</v>
      </c>
      <c r="F322" s="198" t="s">
        <v>171</v>
      </c>
      <c r="G322" s="184" t="str">
        <f>IF(ISNA(VLOOKUP(Patchlist1[[#This Row],[Hostname]],CPU_socket!A:B,2,FALSE)),"",VLOOKUP(Patchlist1[[#This Row],[Hostname]],CPU_socket!A:B,2,FALSE))</f>
        <v/>
      </c>
      <c r="H322" s="184" t="str">
        <f>IF(ISNA(VLOOKUP(Patchlist1[[#This Row],[Hostname]],Vormetric!A:D,4,FALSE)),"",VLOOKUP(Patchlist1[[#This Row],[Hostname]],Vormetric!A:D,4,FALSE))</f>
        <v/>
      </c>
      <c r="I322" s="198" t="str">
        <f>IF(ISNA(VLOOKUP(Patchlist1[[#This Row],[Hostname]],'vm hardware'!A:C,3,FALSE)),"",VLOOKUP(Patchlist1[[#This Row],[Hostname]],'vm hardware'!A:C,3,FALSE))</f>
        <v/>
      </c>
      <c r="J322" s="276"/>
      <c r="K322" s="198" t="s">
        <v>545</v>
      </c>
      <c r="L322" s="198">
        <v>8.1</v>
      </c>
      <c r="M322" s="198" t="s">
        <v>448</v>
      </c>
      <c r="N322" s="198" t="s">
        <v>174</v>
      </c>
      <c r="O322" s="200" t="s">
        <v>279</v>
      </c>
      <c r="P322" s="277" t="s">
        <v>750</v>
      </c>
      <c r="Q322" s="157"/>
      <c r="R322" s="198" t="s">
        <v>751</v>
      </c>
      <c r="S322" s="242" t="str">
        <f>IF(ISNA(VLOOKUP(Patchlist1[[#This Row],[SERVER OWNER]],Contacts!I:J,2,FALSE)),"",VLOOKUP(Patchlist1[[#This Row],[SERVER OWNER]],Contacts!I:J,2,FALSE))</f>
        <v>externe.thierry.le_trehour@allianz.fr</v>
      </c>
      <c r="T322" s="243" t="s">
        <v>752</v>
      </c>
      <c r="U322" s="277" t="s">
        <v>180</v>
      </c>
      <c r="V322" s="202"/>
      <c r="W322" s="202"/>
      <c r="X322" s="244"/>
      <c r="Y322" s="244" t="s">
        <v>279</v>
      </c>
      <c r="Z322" s="157"/>
      <c r="AA322" s="278"/>
    </row>
    <row r="323" spans="1:27" ht="18.75" hidden="1" customHeight="1">
      <c r="A323" s="275" t="s">
        <v>753</v>
      </c>
      <c r="B323" s="196" t="s">
        <v>97</v>
      </c>
      <c r="C323" s="239" t="b">
        <v>1</v>
      </c>
      <c r="D323" s="182" t="str">
        <f>IF($C323&lt;&gt;TRUE,IF(ISNA(VLOOKUP($B323,'Patch Slot'!A$2:$E$39,3,FALSE)),"",VLOOKUP($B323,'Patch Slot'!A$2:$E$39,3,FALSE)),"excluded")</f>
        <v>excluded</v>
      </c>
      <c r="E323" s="182" t="str">
        <f>IF($C323&lt;&gt;TRUE,IF(ISNA(VLOOKUP($B323,'Patch Slot'!A$2:$E$39,4,FALSE)),"",VLOOKUP($B323,'Patch Slot'!A$2:$E$39,4,FALSE)),"excluded")</f>
        <v>excluded</v>
      </c>
      <c r="F323" s="198" t="s">
        <v>298</v>
      </c>
      <c r="G323" s="184" t="str">
        <f>IF(ISNA(VLOOKUP(Patchlist1[[#This Row],[Hostname]],CPU_socket!A:B,2,FALSE)),"",VLOOKUP(Patchlist1[[#This Row],[Hostname]],CPU_socket!A:B,2,FALSE))</f>
        <v/>
      </c>
      <c r="H323" s="184" t="str">
        <f>IF(ISNA(VLOOKUP(Patchlist1[[#This Row],[Hostname]],Vormetric!A:D,4,FALSE)),"",VLOOKUP(Patchlist1[[#This Row],[Hostname]],Vormetric!A:D,4,FALSE))</f>
        <v/>
      </c>
      <c r="I323" s="240" t="str">
        <f>IF(ISNA(VLOOKUP(Patchlist1[[#This Row],[Hostname]],'vm hardware'!A:C,3,FALSE)),"",VLOOKUP(Patchlist1[[#This Row],[Hostname]],'vm hardware'!A:C,3,FALSE))</f>
        <v/>
      </c>
      <c r="J323" s="198"/>
      <c r="K323" s="198" t="s">
        <v>545</v>
      </c>
      <c r="L323" s="198">
        <v>8.1</v>
      </c>
      <c r="M323" s="198" t="s">
        <v>448</v>
      </c>
      <c r="N323" s="198" t="s">
        <v>174</v>
      </c>
      <c r="O323" s="200" t="s">
        <v>279</v>
      </c>
      <c r="P323" s="277" t="s">
        <v>750</v>
      </c>
      <c r="Q323" s="241"/>
      <c r="R323" s="198" t="s">
        <v>754</v>
      </c>
      <c r="S323" s="242" t="s">
        <v>755</v>
      </c>
      <c r="T323" s="243" t="s">
        <v>756</v>
      </c>
      <c r="U323" s="277" t="s">
        <v>180</v>
      </c>
      <c r="V323" s="202"/>
      <c r="W323" s="202"/>
      <c r="X323" s="244"/>
      <c r="Y323" s="244" t="s">
        <v>279</v>
      </c>
      <c r="Z323" s="157"/>
      <c r="AA323" s="278"/>
    </row>
    <row r="324" spans="1:27" ht="18.75" hidden="1" customHeight="1">
      <c r="A324" s="275" t="s">
        <v>757</v>
      </c>
      <c r="B324" s="196" t="s">
        <v>97</v>
      </c>
      <c r="C324" s="239" t="b">
        <v>1</v>
      </c>
      <c r="D324" s="182" t="str">
        <f>IF($C324&lt;&gt;TRUE,IF(ISNA(VLOOKUP($B324,'Patch Slot'!A$2:$E$39,3,FALSE)),"",VLOOKUP($B324,'Patch Slot'!A$2:$E$39,3,FALSE)),"excluded")</f>
        <v>excluded</v>
      </c>
      <c r="E324" s="182" t="str">
        <f>IF($C324&lt;&gt;TRUE,IF(ISNA(VLOOKUP($B324,'Patch Slot'!A$2:$E$39,4,FALSE)),"",VLOOKUP($B324,'Patch Slot'!A$2:$E$39,4,FALSE)),"excluded")</f>
        <v>excluded</v>
      </c>
      <c r="F324" s="198" t="s">
        <v>171</v>
      </c>
      <c r="G324" s="184" t="str">
        <f>IF(ISNA(VLOOKUP(Patchlist1[[#This Row],[Hostname]],CPU_socket!A:B,2,FALSE)),"",VLOOKUP(Patchlist1[[#This Row],[Hostname]],CPU_socket!A:B,2,FALSE))</f>
        <v/>
      </c>
      <c r="H324" s="184" t="str">
        <f>IF(ISNA(VLOOKUP(Patchlist1[[#This Row],[Hostname]],Vormetric!A:D,4,FALSE)),"",VLOOKUP(Patchlist1[[#This Row],[Hostname]],Vormetric!A:D,4,FALSE))</f>
        <v/>
      </c>
      <c r="I324" s="240" t="str">
        <f>IF(ISNA(VLOOKUP(Patchlist1[[#This Row],[Hostname]],'vm hardware'!A:C,3,FALSE)),"",VLOOKUP(Patchlist1[[#This Row],[Hostname]],'vm hardware'!A:C,3,FALSE))</f>
        <v/>
      </c>
      <c r="J324" s="198"/>
      <c r="K324" s="198" t="s">
        <v>545</v>
      </c>
      <c r="L324" s="198">
        <v>8.1</v>
      </c>
      <c r="M324" s="198" t="s">
        <v>448</v>
      </c>
      <c r="N324" s="198" t="s">
        <v>174</v>
      </c>
      <c r="O324" s="200" t="s">
        <v>279</v>
      </c>
      <c r="P324" s="277" t="s">
        <v>750</v>
      </c>
      <c r="Q324" s="241"/>
      <c r="R324" s="198" t="s">
        <v>754</v>
      </c>
      <c r="S324" s="242" t="s">
        <v>755</v>
      </c>
      <c r="T324" s="243" t="s">
        <v>756</v>
      </c>
      <c r="U324" s="277" t="s">
        <v>180</v>
      </c>
      <c r="V324" s="202"/>
      <c r="W324" s="202"/>
      <c r="X324" s="244"/>
      <c r="Y324" s="244" t="s">
        <v>279</v>
      </c>
      <c r="Z324" s="157"/>
      <c r="AA324" s="278"/>
    </row>
    <row r="325" spans="1:27" ht="18.75" hidden="1" customHeight="1">
      <c r="A325" s="275" t="s">
        <v>758</v>
      </c>
      <c r="B325" s="196" t="s">
        <v>97</v>
      </c>
      <c r="C325" s="239" t="b">
        <v>1</v>
      </c>
      <c r="D325" s="182" t="str">
        <f>IF($C325&lt;&gt;TRUE,IF(ISNA(VLOOKUP($B325,'Patch Slot'!A$2:$E$39,3,FALSE)),"",VLOOKUP($B325,'Patch Slot'!A$2:$E$39,3,FALSE)),"excluded")</f>
        <v>excluded</v>
      </c>
      <c r="E325" s="182" t="str">
        <f>IF($C325&lt;&gt;TRUE,IF(ISNA(VLOOKUP($B325,'Patch Slot'!A$2:$E$39,4,FALSE)),"",VLOOKUP($B325,'Patch Slot'!A$2:$E$39,4,FALSE)),"excluded")</f>
        <v>excluded</v>
      </c>
      <c r="F325" s="198" t="s">
        <v>298</v>
      </c>
      <c r="G325" s="184" t="str">
        <f>IF(ISNA(VLOOKUP(Patchlist1[[#This Row],[Hostname]],CPU_socket!A:B,2,FALSE)),"",VLOOKUP(Patchlist1[[#This Row],[Hostname]],CPU_socket!A:B,2,FALSE))</f>
        <v/>
      </c>
      <c r="H325" s="184" t="str">
        <f>IF(ISNA(VLOOKUP(Patchlist1[[#This Row],[Hostname]],Vormetric!A:D,4,FALSE)),"",VLOOKUP(Patchlist1[[#This Row],[Hostname]],Vormetric!A:D,4,FALSE))</f>
        <v/>
      </c>
      <c r="I325" s="240" t="str">
        <f>IF(ISNA(VLOOKUP(Patchlist1[[#This Row],[Hostname]],'vm hardware'!A:C,3,FALSE)),"",VLOOKUP(Patchlist1[[#This Row],[Hostname]],'vm hardware'!A:C,3,FALSE))</f>
        <v/>
      </c>
      <c r="J325" s="198"/>
      <c r="K325" s="198" t="s">
        <v>545</v>
      </c>
      <c r="L325" s="198">
        <v>8.1</v>
      </c>
      <c r="M325" s="198" t="s">
        <v>448</v>
      </c>
      <c r="N325" s="198" t="s">
        <v>174</v>
      </c>
      <c r="O325" s="200" t="s">
        <v>279</v>
      </c>
      <c r="P325" s="277" t="s">
        <v>750</v>
      </c>
      <c r="Q325" s="241"/>
      <c r="R325" s="198" t="s">
        <v>754</v>
      </c>
      <c r="S325" s="242" t="s">
        <v>755</v>
      </c>
      <c r="T325" s="243" t="s">
        <v>756</v>
      </c>
      <c r="U325" s="277" t="s">
        <v>180</v>
      </c>
      <c r="V325" s="202"/>
      <c r="W325" s="202"/>
      <c r="X325" s="244"/>
      <c r="Y325" s="244" t="s">
        <v>279</v>
      </c>
      <c r="Z325" s="157"/>
      <c r="AA325" s="278"/>
    </row>
    <row r="326" spans="1:27" ht="18.75" hidden="1" customHeight="1">
      <c r="A326" s="275" t="s">
        <v>759</v>
      </c>
      <c r="B326" s="196" t="s">
        <v>97</v>
      </c>
      <c r="C326" s="239" t="b">
        <v>1</v>
      </c>
      <c r="D326" s="182" t="str">
        <f>IF($C326&lt;&gt;TRUE,IF(ISNA(VLOOKUP($B326,'Patch Slot'!A$2:$E$39,3,FALSE)),"",VLOOKUP($B326,'Patch Slot'!A$2:$E$39,3,FALSE)),"excluded")</f>
        <v>excluded</v>
      </c>
      <c r="E326" s="182" t="str">
        <f>IF($C326&lt;&gt;TRUE,IF(ISNA(VLOOKUP($B326,'Patch Slot'!A$2:$E$39,4,FALSE)),"",VLOOKUP($B326,'Patch Slot'!A$2:$E$39,4,FALSE)),"excluded")</f>
        <v>excluded</v>
      </c>
      <c r="F326" s="198" t="s">
        <v>298</v>
      </c>
      <c r="G326" s="184" t="str">
        <f>IF(ISNA(VLOOKUP(Patchlist1[[#This Row],[Hostname]],CPU_socket!A:B,2,FALSE)),"",VLOOKUP(Patchlist1[[#This Row],[Hostname]],CPU_socket!A:B,2,FALSE))</f>
        <v/>
      </c>
      <c r="H326" s="184" t="str">
        <f>IF(ISNA(VLOOKUP(Patchlist1[[#This Row],[Hostname]],Vormetric!A:D,4,FALSE)),"",VLOOKUP(Patchlist1[[#This Row],[Hostname]],Vormetric!A:D,4,FALSE))</f>
        <v/>
      </c>
      <c r="I326" s="240" t="str">
        <f>IF(ISNA(VLOOKUP(Patchlist1[[#This Row],[Hostname]],'vm hardware'!A:C,3,FALSE)),"",VLOOKUP(Patchlist1[[#This Row],[Hostname]],'vm hardware'!A:C,3,FALSE))</f>
        <v/>
      </c>
      <c r="J326" s="198"/>
      <c r="K326" s="198" t="s">
        <v>545</v>
      </c>
      <c r="L326" s="198">
        <v>8.1</v>
      </c>
      <c r="M326" s="198" t="s">
        <v>448</v>
      </c>
      <c r="N326" s="198" t="s">
        <v>174</v>
      </c>
      <c r="O326" s="200" t="s">
        <v>279</v>
      </c>
      <c r="P326" s="277" t="s">
        <v>750</v>
      </c>
      <c r="Q326" s="241"/>
      <c r="R326" s="198" t="s">
        <v>754</v>
      </c>
      <c r="S326" s="242" t="s">
        <v>755</v>
      </c>
      <c r="T326" s="243" t="s">
        <v>756</v>
      </c>
      <c r="U326" s="277" t="s">
        <v>180</v>
      </c>
      <c r="V326" s="202"/>
      <c r="W326" s="202"/>
      <c r="X326" s="244"/>
      <c r="Y326" s="244" t="s">
        <v>279</v>
      </c>
      <c r="Z326" s="157"/>
      <c r="AA326" s="278"/>
    </row>
    <row r="327" spans="1:27" ht="18.75" hidden="1" customHeight="1">
      <c r="A327" s="275" t="s">
        <v>760</v>
      </c>
      <c r="B327" s="196" t="s">
        <v>97</v>
      </c>
      <c r="C327" s="239" t="b">
        <v>1</v>
      </c>
      <c r="D327" s="182" t="str">
        <f>IF($C327&lt;&gt;TRUE,IF(ISNA(VLOOKUP($B327,'Patch Slot'!A$2:$E$39,3,FALSE)),"",VLOOKUP($B327,'Patch Slot'!A$2:$E$39,3,FALSE)),"excluded")</f>
        <v>excluded</v>
      </c>
      <c r="E327" s="182" t="str">
        <f>IF($C327&lt;&gt;TRUE,IF(ISNA(VLOOKUP($B327,'Patch Slot'!A$2:$E$39,4,FALSE)),"",VLOOKUP($B327,'Patch Slot'!A$2:$E$39,4,FALSE)),"excluded")</f>
        <v>excluded</v>
      </c>
      <c r="F327" s="198" t="s">
        <v>298</v>
      </c>
      <c r="G327" s="184" t="str">
        <f>IF(ISNA(VLOOKUP(Patchlist1[[#This Row],[Hostname]],CPU_socket!A:B,2,FALSE)),"",VLOOKUP(Patchlist1[[#This Row],[Hostname]],CPU_socket!A:B,2,FALSE))</f>
        <v/>
      </c>
      <c r="H327" s="184" t="str">
        <f>IF(ISNA(VLOOKUP(Patchlist1[[#This Row],[Hostname]],Vormetric!A:D,4,FALSE)),"",VLOOKUP(Patchlist1[[#This Row],[Hostname]],Vormetric!A:D,4,FALSE))</f>
        <v/>
      </c>
      <c r="I327" s="240" t="str">
        <f>IF(ISNA(VLOOKUP(Patchlist1[[#This Row],[Hostname]],'vm hardware'!A:C,3,FALSE)),"",VLOOKUP(Patchlist1[[#This Row],[Hostname]],'vm hardware'!A:C,3,FALSE))</f>
        <v/>
      </c>
      <c r="J327" s="198"/>
      <c r="K327" s="198" t="s">
        <v>545</v>
      </c>
      <c r="L327" s="198">
        <v>8.1</v>
      </c>
      <c r="M327" s="198" t="s">
        <v>448</v>
      </c>
      <c r="N327" s="198" t="s">
        <v>174</v>
      </c>
      <c r="O327" s="200" t="s">
        <v>279</v>
      </c>
      <c r="P327" s="277" t="s">
        <v>750</v>
      </c>
      <c r="Q327" s="241"/>
      <c r="R327" s="198" t="s">
        <v>754</v>
      </c>
      <c r="S327" s="242" t="s">
        <v>755</v>
      </c>
      <c r="T327" s="243" t="s">
        <v>756</v>
      </c>
      <c r="U327" s="277" t="s">
        <v>180</v>
      </c>
      <c r="V327" s="202"/>
      <c r="W327" s="202"/>
      <c r="X327" s="244"/>
      <c r="Y327" s="244" t="s">
        <v>279</v>
      </c>
      <c r="Z327" s="157"/>
      <c r="AA327" s="278"/>
    </row>
    <row r="328" spans="1:27" ht="18.75" hidden="1" customHeight="1">
      <c r="A328" s="275" t="s">
        <v>761</v>
      </c>
      <c r="B328" s="196" t="s">
        <v>97</v>
      </c>
      <c r="C328" s="239" t="b">
        <v>1</v>
      </c>
      <c r="D328" s="182" t="str">
        <f>IF($C328&lt;&gt;TRUE,IF(ISNA(VLOOKUP($B328,'Patch Slot'!A$2:$E$39,3,FALSE)),"",VLOOKUP($B328,'Patch Slot'!A$2:$E$39,3,FALSE)),"excluded")</f>
        <v>excluded</v>
      </c>
      <c r="E328" s="182" t="str">
        <f>IF($C328&lt;&gt;TRUE,IF(ISNA(VLOOKUP($B328,'Patch Slot'!A$2:$E$39,4,FALSE)),"",VLOOKUP($B328,'Patch Slot'!A$2:$E$39,4,FALSE)),"excluded")</f>
        <v>excluded</v>
      </c>
      <c r="F328" s="198" t="s">
        <v>298</v>
      </c>
      <c r="G328" s="184" t="str">
        <f>IF(ISNA(VLOOKUP(Patchlist1[[#This Row],[Hostname]],CPU_socket!A:B,2,FALSE)),"",VLOOKUP(Patchlist1[[#This Row],[Hostname]],CPU_socket!A:B,2,FALSE))</f>
        <v/>
      </c>
      <c r="H328" s="184" t="str">
        <f>IF(ISNA(VLOOKUP(Patchlist1[[#This Row],[Hostname]],Vormetric!A:D,4,FALSE)),"",VLOOKUP(Patchlist1[[#This Row],[Hostname]],Vormetric!A:D,4,FALSE))</f>
        <v/>
      </c>
      <c r="I328" s="240" t="str">
        <f>IF(ISNA(VLOOKUP(Patchlist1[[#This Row],[Hostname]],'vm hardware'!A:C,3,FALSE)),"",VLOOKUP(Patchlist1[[#This Row],[Hostname]],'vm hardware'!A:C,3,FALSE))</f>
        <v/>
      </c>
      <c r="J328" s="198"/>
      <c r="K328" s="198" t="s">
        <v>545</v>
      </c>
      <c r="L328" s="198">
        <v>8.1</v>
      </c>
      <c r="M328" s="198" t="s">
        <v>448</v>
      </c>
      <c r="N328" s="198" t="s">
        <v>174</v>
      </c>
      <c r="O328" s="200" t="s">
        <v>279</v>
      </c>
      <c r="P328" s="277" t="s">
        <v>750</v>
      </c>
      <c r="Q328" s="241"/>
      <c r="R328" s="198" t="s">
        <v>754</v>
      </c>
      <c r="S328" s="242" t="s">
        <v>755</v>
      </c>
      <c r="T328" s="243" t="s">
        <v>756</v>
      </c>
      <c r="U328" s="277" t="s">
        <v>180</v>
      </c>
      <c r="V328" s="202"/>
      <c r="W328" s="202"/>
      <c r="X328" s="244"/>
      <c r="Y328" s="244" t="s">
        <v>279</v>
      </c>
      <c r="Z328" s="157"/>
      <c r="AA328" s="278"/>
    </row>
    <row r="329" spans="1:27" ht="18.75" hidden="1" customHeight="1">
      <c r="A329" s="275" t="s">
        <v>762</v>
      </c>
      <c r="B329" s="196" t="s">
        <v>93</v>
      </c>
      <c r="C329" s="239" t="b">
        <v>1</v>
      </c>
      <c r="D329" s="182" t="str">
        <f>IF($C329&lt;&gt;TRUE,IF(ISNA(VLOOKUP($B329,'Patch Slot'!A$2:$E$39,3,FALSE)),"",VLOOKUP($B329,'Patch Slot'!A$2:$E$39,3,FALSE)),"excluded")</f>
        <v>excluded</v>
      </c>
      <c r="E329" s="182" t="str">
        <f>IF($C329&lt;&gt;TRUE,IF(ISNA(VLOOKUP($B329,'Patch Slot'!A$2:$E$39,4,FALSE)),"",VLOOKUP($B329,'Patch Slot'!A$2:$E$39,4,FALSE)),"excluded")</f>
        <v>excluded</v>
      </c>
      <c r="F329" s="198" t="s">
        <v>182</v>
      </c>
      <c r="G329" s="184" t="str">
        <f>IF(ISNA(VLOOKUP(Patchlist1[[#This Row],[Hostname]],CPU_socket!A:B,2,FALSE)),"",VLOOKUP(Patchlist1[[#This Row],[Hostname]],CPU_socket!A:B,2,FALSE))</f>
        <v/>
      </c>
      <c r="H329" s="184" t="str">
        <f>IF(ISNA(VLOOKUP(Patchlist1[[#This Row],[Hostname]],Vormetric!A:D,4,FALSE)),"",VLOOKUP(Patchlist1[[#This Row],[Hostname]],Vormetric!A:D,4,FALSE))</f>
        <v/>
      </c>
      <c r="I329" s="198" t="str">
        <f>IF(ISNA(VLOOKUP(Patchlist1[[#This Row],[Hostname]],'vm hardware'!A:C,3,FALSE)),"",VLOOKUP(Patchlist1[[#This Row],[Hostname]],'vm hardware'!A:C,3,FALSE))</f>
        <v/>
      </c>
      <c r="J329" s="276"/>
      <c r="K329" s="198" t="s">
        <v>545</v>
      </c>
      <c r="L329" s="198">
        <v>8.1</v>
      </c>
      <c r="M329" s="198" t="s">
        <v>448</v>
      </c>
      <c r="N329" s="198" t="s">
        <v>174</v>
      </c>
      <c r="O329" s="200" t="s">
        <v>279</v>
      </c>
      <c r="P329" s="277" t="s">
        <v>750</v>
      </c>
      <c r="Q329" s="202"/>
      <c r="R329" s="198" t="s">
        <v>754</v>
      </c>
      <c r="S329" s="242" t="s">
        <v>755</v>
      </c>
      <c r="T329" s="243" t="s">
        <v>756</v>
      </c>
      <c r="U329" s="277" t="s">
        <v>180</v>
      </c>
      <c r="V329" s="202"/>
      <c r="W329" s="202"/>
      <c r="X329" s="244"/>
      <c r="Y329" s="244" t="s">
        <v>279</v>
      </c>
      <c r="Z329" s="157"/>
      <c r="AA329" s="278"/>
    </row>
    <row r="330" spans="1:27" ht="18.75" hidden="1" customHeight="1">
      <c r="A330" s="275" t="s">
        <v>763</v>
      </c>
      <c r="B330" s="196" t="s">
        <v>93</v>
      </c>
      <c r="C330" s="239" t="b">
        <v>1</v>
      </c>
      <c r="D330" s="182" t="str">
        <f>IF($C330&lt;&gt;TRUE,IF(ISNA(VLOOKUP($B330,'Patch Slot'!A$2:$E$39,3,FALSE)),"",VLOOKUP($B330,'Patch Slot'!A$2:$E$39,3,FALSE)),"excluded")</f>
        <v>excluded</v>
      </c>
      <c r="E330" s="182" t="str">
        <f>IF($C330&lt;&gt;TRUE,IF(ISNA(VLOOKUP($B330,'Patch Slot'!A$2:$E$39,4,FALSE)),"",VLOOKUP($B330,'Patch Slot'!A$2:$E$39,4,FALSE)),"excluded")</f>
        <v>excluded</v>
      </c>
      <c r="F330" s="198" t="s">
        <v>182</v>
      </c>
      <c r="G330" s="184" t="str">
        <f>IF(ISNA(VLOOKUP(Patchlist1[[#This Row],[Hostname]],CPU_socket!A:B,2,FALSE)),"",VLOOKUP(Patchlist1[[#This Row],[Hostname]],CPU_socket!A:B,2,FALSE))</f>
        <v/>
      </c>
      <c r="H330" s="281" t="s">
        <v>285</v>
      </c>
      <c r="I330" s="240" t="str">
        <f>IF(ISNA(VLOOKUP(Patchlist1[[#This Row],[Hostname]],'vm hardware'!A:C,3,FALSE)),"",VLOOKUP(Patchlist1[[#This Row],[Hostname]],'vm hardware'!A:C,3,FALSE))</f>
        <v/>
      </c>
      <c r="J330" s="198"/>
      <c r="K330" s="198" t="s">
        <v>545</v>
      </c>
      <c r="L330" s="198">
        <v>8.1</v>
      </c>
      <c r="M330" s="198" t="s">
        <v>448</v>
      </c>
      <c r="N330" s="198" t="s">
        <v>174</v>
      </c>
      <c r="O330" s="200" t="s">
        <v>279</v>
      </c>
      <c r="P330" s="277" t="s">
        <v>750</v>
      </c>
      <c r="Q330" s="241"/>
      <c r="R330" s="198" t="s">
        <v>754</v>
      </c>
      <c r="S330" s="242" t="s">
        <v>755</v>
      </c>
      <c r="T330" s="243" t="s">
        <v>756</v>
      </c>
      <c r="U330" s="277" t="s">
        <v>180</v>
      </c>
      <c r="V330" s="202"/>
      <c r="W330" s="202"/>
      <c r="X330" s="244"/>
      <c r="Y330" s="244" t="s">
        <v>279</v>
      </c>
      <c r="Z330" s="157"/>
      <c r="AA330" s="278"/>
    </row>
    <row r="331" spans="1:27" ht="18.75" hidden="1" customHeight="1">
      <c r="A331" s="275" t="s">
        <v>764</v>
      </c>
      <c r="B331" s="196" t="s">
        <v>93</v>
      </c>
      <c r="C331" s="239" t="b">
        <v>1</v>
      </c>
      <c r="D331" s="182" t="str">
        <f>IF($C331&lt;&gt;TRUE,IF(ISNA(VLOOKUP($B331,'Patch Slot'!A$2:$E$39,3,FALSE)),"",VLOOKUP($B331,'Patch Slot'!A$2:$E$39,3,FALSE)),"excluded")</f>
        <v>excluded</v>
      </c>
      <c r="E331" s="182" t="str">
        <f>IF($C331&lt;&gt;TRUE,IF(ISNA(VLOOKUP($B331,'Patch Slot'!A$2:$E$39,4,FALSE)),"",VLOOKUP($B331,'Patch Slot'!A$2:$E$39,4,FALSE)),"excluded")</f>
        <v>excluded</v>
      </c>
      <c r="F331" s="198" t="s">
        <v>182</v>
      </c>
      <c r="G331" s="184" t="str">
        <f>IF(ISNA(VLOOKUP(Patchlist1[[#This Row],[Hostname]],CPU_socket!A:B,2,FALSE)),"",VLOOKUP(Patchlist1[[#This Row],[Hostname]],CPU_socket!A:B,2,FALSE))</f>
        <v/>
      </c>
      <c r="H331" s="281" t="s">
        <v>285</v>
      </c>
      <c r="I331" s="240" t="str">
        <f>IF(ISNA(VLOOKUP(Patchlist1[[#This Row],[Hostname]],'vm hardware'!A:C,3,FALSE)),"",VLOOKUP(Patchlist1[[#This Row],[Hostname]],'vm hardware'!A:C,3,FALSE))</f>
        <v/>
      </c>
      <c r="J331" s="198"/>
      <c r="K331" s="198" t="s">
        <v>545</v>
      </c>
      <c r="L331" s="198">
        <v>8.1</v>
      </c>
      <c r="M331" s="198" t="s">
        <v>448</v>
      </c>
      <c r="N331" s="198" t="s">
        <v>174</v>
      </c>
      <c r="O331" s="200" t="s">
        <v>279</v>
      </c>
      <c r="P331" s="277" t="s">
        <v>750</v>
      </c>
      <c r="Q331" s="241"/>
      <c r="R331" s="198" t="s">
        <v>754</v>
      </c>
      <c r="S331" s="242" t="s">
        <v>755</v>
      </c>
      <c r="T331" s="243" t="s">
        <v>756</v>
      </c>
      <c r="U331" s="277" t="s">
        <v>180</v>
      </c>
      <c r="V331" s="202"/>
      <c r="W331" s="202"/>
      <c r="X331" s="244"/>
      <c r="Y331" s="244" t="s">
        <v>279</v>
      </c>
      <c r="Z331" s="157"/>
      <c r="AA331" s="278"/>
    </row>
    <row r="332" spans="1:27" ht="18.75" hidden="1" customHeight="1">
      <c r="A332" s="275" t="s">
        <v>765</v>
      </c>
      <c r="B332" s="196" t="s">
        <v>24</v>
      </c>
      <c r="C332" s="239" t="b">
        <v>1</v>
      </c>
      <c r="D332" s="182" t="str">
        <f>IF($C332&lt;&gt;TRUE,IF(ISNA(VLOOKUP($B332,'Patch Slot'!A$2:$E$39,3,FALSE)),"",VLOOKUP($B332,'Patch Slot'!A$2:$E$39,3,FALSE)),"excluded")</f>
        <v>excluded</v>
      </c>
      <c r="E332" s="182" t="str">
        <f>IF($C332&lt;&gt;TRUE,IF(ISNA(VLOOKUP($B332,'Patch Slot'!A$2:$E$39,4,FALSE)),"",VLOOKUP($B332,'Patch Slot'!A$2:$E$39,4,FALSE)),"excluded")</f>
        <v>excluded</v>
      </c>
      <c r="F332" s="198" t="s">
        <v>766</v>
      </c>
      <c r="G332" s="184" t="str">
        <f>IF(ISNA(VLOOKUP(Patchlist1[[#This Row],[Hostname]],CPU_socket!A:B,2,FALSE)),"",VLOOKUP(Patchlist1[[#This Row],[Hostname]],CPU_socket!A:B,2,FALSE))</f>
        <v/>
      </c>
      <c r="H332" s="184" t="str">
        <f>IF(ISNA(VLOOKUP(Patchlist1[[#This Row],[Hostname]],Vormetric!A:D,4,FALSE)),"",VLOOKUP(Patchlist1[[#This Row],[Hostname]],Vormetric!A:D,4,FALSE))</f>
        <v/>
      </c>
      <c r="I332" s="240" t="str">
        <f>IF(ISNA(VLOOKUP(Patchlist1[[#This Row],[Hostname]],'vm hardware'!A:C,3,FALSE)),"",VLOOKUP(Patchlist1[[#This Row],[Hostname]],'vm hardware'!A:C,3,FALSE))</f>
        <v/>
      </c>
      <c r="J332" s="198"/>
      <c r="K332" s="198" t="s">
        <v>545</v>
      </c>
      <c r="L332" s="198">
        <v>8.1</v>
      </c>
      <c r="M332" s="198" t="s">
        <v>448</v>
      </c>
      <c r="N332" s="198" t="s">
        <v>174</v>
      </c>
      <c r="O332" s="200" t="s">
        <v>279</v>
      </c>
      <c r="P332" s="277" t="s">
        <v>750</v>
      </c>
      <c r="Q332" s="282"/>
      <c r="R332" s="198" t="s">
        <v>754</v>
      </c>
      <c r="S332" s="242" t="s">
        <v>755</v>
      </c>
      <c r="T332" s="243" t="s">
        <v>756</v>
      </c>
      <c r="U332" s="277" t="s">
        <v>180</v>
      </c>
      <c r="V332" s="202"/>
      <c r="W332" s="202"/>
      <c r="X332" s="244"/>
      <c r="Y332" s="244" t="s">
        <v>279</v>
      </c>
      <c r="Z332" s="157"/>
      <c r="AA332" s="278"/>
    </row>
    <row r="333" spans="1:27" ht="18.75" hidden="1" customHeight="1">
      <c r="A333" s="275" t="s">
        <v>767</v>
      </c>
      <c r="B333" s="196" t="s">
        <v>24</v>
      </c>
      <c r="C333" s="239" t="b">
        <v>1</v>
      </c>
      <c r="D333" s="182" t="str">
        <f>IF($C333&lt;&gt;TRUE,IF(ISNA(VLOOKUP($B333,'Patch Slot'!A$2:$E$39,3,FALSE)),"",VLOOKUP($B333,'Patch Slot'!A$2:$E$39,3,FALSE)),"excluded")</f>
        <v>excluded</v>
      </c>
      <c r="E333" s="182" t="str">
        <f>IF($C333&lt;&gt;TRUE,IF(ISNA(VLOOKUP($B333,'Patch Slot'!A$2:$E$39,4,FALSE)),"",VLOOKUP($B333,'Patch Slot'!A$2:$E$39,4,FALSE)),"excluded")</f>
        <v>excluded</v>
      </c>
      <c r="F333" s="198" t="s">
        <v>171</v>
      </c>
      <c r="G333" s="184" t="str">
        <f>IF(ISNA(VLOOKUP(Patchlist1[[#This Row],[Hostname]],CPU_socket!A:B,2,FALSE)),"",VLOOKUP(Patchlist1[[#This Row],[Hostname]],CPU_socket!A:B,2,FALSE))</f>
        <v/>
      </c>
      <c r="H333" s="305" t="s">
        <v>768</v>
      </c>
      <c r="I333" s="198" t="str">
        <f>IF(ISNA(VLOOKUP(Patchlist1[[#This Row],[Hostname]],'vm hardware'!A:C,3,FALSE)),"",VLOOKUP(Patchlist1[[#This Row],[Hostname]],'vm hardware'!A:C,3,FALSE))</f>
        <v/>
      </c>
      <c r="J333" s="276"/>
      <c r="K333" s="198" t="s">
        <v>172</v>
      </c>
      <c r="L333" s="198">
        <v>8.1</v>
      </c>
      <c r="M333" s="198" t="s">
        <v>173</v>
      </c>
      <c r="N333" s="198" t="s">
        <v>174</v>
      </c>
      <c r="O333" s="200" t="s">
        <v>279</v>
      </c>
      <c r="P333" s="277" t="s">
        <v>769</v>
      </c>
      <c r="Q333" s="157"/>
      <c r="R333" s="198" t="s">
        <v>770</v>
      </c>
      <c r="S333" s="242" t="str">
        <f>IF(ISNA(VLOOKUP(Patchlist1[[#This Row],[SERVER OWNER]],Contacts!I:J,2,FALSE)),"",VLOOKUP(Patchlist1[[#This Row],[SERVER OWNER]],Contacts!I:J,2,FALSE))</f>
        <v>wenting.xin@allianz.de</v>
      </c>
      <c r="T333" s="243" t="s">
        <v>771</v>
      </c>
      <c r="U333" s="277" t="s">
        <v>180</v>
      </c>
      <c r="V333" s="202"/>
      <c r="W333" s="202"/>
      <c r="X333" s="244"/>
      <c r="Y333" s="244" t="s">
        <v>279</v>
      </c>
      <c r="Z333" s="157"/>
      <c r="AA333" s="278"/>
    </row>
    <row r="334" spans="1:27" ht="18.75" hidden="1" customHeight="1">
      <c r="A334" s="275" t="s">
        <v>772</v>
      </c>
      <c r="B334" s="196" t="s">
        <v>29</v>
      </c>
      <c r="C334" s="239" t="b">
        <v>0</v>
      </c>
      <c r="D334" s="182">
        <f>IF($C334&lt;&gt;TRUE,IF(ISNA(VLOOKUP($B334,'Patch Slot'!A$2:$E$39,3,FALSE)),"",VLOOKUP($B334,'Patch Slot'!A$2:$E$39,3,FALSE)),"excluded")</f>
        <v>45875.833333333299</v>
      </c>
      <c r="E334" s="182" t="str">
        <f>IF($C334&lt;&gt;TRUE,IF(ISNA(VLOOKUP($B334,'Patch Slot'!A$2:$E$39,4,FALSE)),"",VLOOKUP($B334,'Patch Slot'!A$2:$E$39,4,FALSE)),"excluded")</f>
        <v>20:00 – 24:00</v>
      </c>
      <c r="F334" s="198" t="s">
        <v>171</v>
      </c>
      <c r="G334" s="184" t="str">
        <f>IF(ISNA(VLOOKUP(Patchlist1[[#This Row],[Hostname]],CPU_socket!A:B,2,FALSE)),"",VLOOKUP(Patchlist1[[#This Row],[Hostname]],CPU_socket!A:B,2,FALSE))</f>
        <v/>
      </c>
      <c r="H334" s="184" t="str">
        <f>IF(ISNA(VLOOKUP(Patchlist1[[#This Row],[Hostname]],Vormetric!A:D,4,FALSE)),"",VLOOKUP(Patchlist1[[#This Row],[Hostname]],Vormetric!A:D,4,FALSE))</f>
        <v/>
      </c>
      <c r="I334" s="240" t="str">
        <f>IF(ISNA(VLOOKUP(Patchlist1[[#This Row],[Hostname]],'vm hardware'!A:C,3,FALSE)),"",VLOOKUP(Patchlist1[[#This Row],[Hostname]],'vm hardware'!A:C,3,FALSE))</f>
        <v/>
      </c>
      <c r="J334" s="198"/>
      <c r="K334" s="198" t="s">
        <v>172</v>
      </c>
      <c r="L334" s="198">
        <v>9.4</v>
      </c>
      <c r="M334" s="198" t="s">
        <v>173</v>
      </c>
      <c r="N334" s="198" t="s">
        <v>174</v>
      </c>
      <c r="O334" s="200" t="s">
        <v>175</v>
      </c>
      <c r="P334" s="277" t="s">
        <v>773</v>
      </c>
      <c r="Q334" s="241"/>
      <c r="R334" s="198" t="s">
        <v>774</v>
      </c>
      <c r="S334" s="242" t="str">
        <f>IF(ISNA(VLOOKUP(Patchlist1[[#This Row],[SERVER OWNER]],Contacts!I:J,2,FALSE)),"",VLOOKUP(Patchlist1[[#This Row],[SERVER OWNER]],Contacts!I:J,2,FALSE))</f>
        <v>jithin.joshy@allianz.com</v>
      </c>
      <c r="T334" s="243" t="s">
        <v>775</v>
      </c>
      <c r="U334" s="277" t="s">
        <v>180</v>
      </c>
      <c r="V334" s="202"/>
      <c r="W334" s="202"/>
      <c r="X334" s="244"/>
      <c r="Y334" s="244"/>
      <c r="Z334" s="157"/>
      <c r="AA334" s="278"/>
    </row>
    <row r="335" spans="1:27" ht="18.75" hidden="1" customHeight="1">
      <c r="A335" s="275" t="s">
        <v>776</v>
      </c>
      <c r="B335" s="196" t="s">
        <v>43</v>
      </c>
      <c r="C335" s="239" t="b">
        <v>0</v>
      </c>
      <c r="D335" s="182">
        <f>IF($C335&lt;&gt;TRUE,IF(ISNA(VLOOKUP($B335,'Patch Slot'!A$2:$E$39,3,FALSE)),"",VLOOKUP($B335,'Patch Slot'!A$2:$E$39,3,FALSE)),"excluded")</f>
        <v>45878.333333333299</v>
      </c>
      <c r="E335" s="182" t="str">
        <f>IF($C335&lt;&gt;TRUE,IF(ISNA(VLOOKUP($B335,'Patch Slot'!A$2:$E$39,4,FALSE)),"",VLOOKUP($B335,'Patch Slot'!A$2:$E$39,4,FALSE)),"excluded")</f>
        <v>08:00 – 14:00</v>
      </c>
      <c r="F335" s="198" t="s">
        <v>171</v>
      </c>
      <c r="G335" s="184" t="str">
        <f>IF(ISNA(VLOOKUP(Patchlist1[[#This Row],[Hostname]],CPU_socket!A:B,2,FALSE)),"",VLOOKUP(Patchlist1[[#This Row],[Hostname]],CPU_socket!A:B,2,FALSE))</f>
        <v/>
      </c>
      <c r="H335" s="281" t="s">
        <v>285</v>
      </c>
      <c r="I335" s="198" t="str">
        <f>IF(ISNA(VLOOKUP(Patchlist1[[#This Row],[Hostname]],'vm hardware'!A:C,3,FALSE)),"",VLOOKUP(Patchlist1[[#This Row],[Hostname]],'vm hardware'!A:C,3,FALSE))</f>
        <v/>
      </c>
      <c r="J335" s="276"/>
      <c r="K335" s="198" t="s">
        <v>545</v>
      </c>
      <c r="L335" s="198">
        <v>8.1</v>
      </c>
      <c r="M335" s="198" t="s">
        <v>173</v>
      </c>
      <c r="N335" s="198" t="s">
        <v>174</v>
      </c>
      <c r="O335" s="200" t="s">
        <v>175</v>
      </c>
      <c r="P335" s="277" t="s">
        <v>777</v>
      </c>
      <c r="Q335" s="157"/>
      <c r="R335" s="198" t="s">
        <v>778</v>
      </c>
      <c r="S335" s="242" t="str">
        <f>IF(ISNA(VLOOKUP(Patchlist1[[#This Row],[SERVER OWNER]],Contacts!I:J,2,FALSE)),"",VLOOKUP(Patchlist1[[#This Row],[SERVER OWNER]],Contacts!I:J,2,FALSE))</f>
        <v>rathish-kumar.ikkara-unnikrishnan@allianz.de</v>
      </c>
      <c r="T335" s="243" t="s">
        <v>779</v>
      </c>
      <c r="U335" s="277" t="s">
        <v>180</v>
      </c>
      <c r="V335" s="202"/>
      <c r="W335" s="202"/>
      <c r="X335" s="244"/>
      <c r="Y335" s="244"/>
      <c r="Z335" s="157"/>
      <c r="AA335" s="278"/>
    </row>
    <row r="336" spans="1:27" ht="18.75" hidden="1" customHeight="1">
      <c r="A336" s="275" t="s">
        <v>780</v>
      </c>
      <c r="B336" s="196" t="s">
        <v>51</v>
      </c>
      <c r="C336" s="239" t="b">
        <v>0</v>
      </c>
      <c r="D336" s="182">
        <f>IF($C336&lt;&gt;TRUE,IF(ISNA(VLOOKUP($B336,'Patch Slot'!A$2:$E$39,3,FALSE)),"",VLOOKUP($B336,'Patch Slot'!A$2:$E$39,3,FALSE)),"excluded")</f>
        <v>45880.333333333299</v>
      </c>
      <c r="E336" s="182" t="str">
        <f>IF($C336&lt;&gt;TRUE,IF(ISNA(VLOOKUP($B336,'Patch Slot'!A$2:$E$39,4,FALSE)),"",VLOOKUP($B336,'Patch Slot'!A$2:$E$39,4,FALSE)),"excluded")</f>
        <v>08:00 – 14:00</v>
      </c>
      <c r="F336" s="198" t="s">
        <v>171</v>
      </c>
      <c r="G336" s="184" t="str">
        <f>IF(ISNA(VLOOKUP(Patchlist1[[#This Row],[Hostname]],CPU_socket!A:B,2,FALSE)),"",VLOOKUP(Patchlist1[[#This Row],[Hostname]],CPU_socket!A:B,2,FALSE))</f>
        <v/>
      </c>
      <c r="H336" s="184" t="str">
        <f>IF(ISNA(VLOOKUP(Patchlist1[[#This Row],[Hostname]],Vormetric!A:D,4,FALSE)),"",VLOOKUP(Patchlist1[[#This Row],[Hostname]],Vormetric!A:D,4,FALSE))</f>
        <v/>
      </c>
      <c r="I336" s="240" t="str">
        <f>IF(ISNA(VLOOKUP(Patchlist1[[#This Row],[Hostname]],'vm hardware'!A:C,3,FALSE)),"",VLOOKUP(Patchlist1[[#This Row],[Hostname]],'vm hardware'!A:C,3,FALSE))</f>
        <v/>
      </c>
      <c r="J336" s="198"/>
      <c r="K336" s="198" t="s">
        <v>172</v>
      </c>
      <c r="L336" s="198">
        <v>8.1</v>
      </c>
      <c r="M336" s="198" t="s">
        <v>173</v>
      </c>
      <c r="N336" s="198" t="s">
        <v>174</v>
      </c>
      <c r="O336" s="200" t="s">
        <v>175</v>
      </c>
      <c r="P336" s="277" t="s">
        <v>781</v>
      </c>
      <c r="Q336" s="282"/>
      <c r="R336" s="198" t="s">
        <v>782</v>
      </c>
      <c r="S336" s="242" t="str">
        <f>IF(ISNA(VLOOKUP(Patchlist1[[#This Row],[SERVER OWNER]],Contacts!I:J,2,FALSE)),"",VLOOKUP(Patchlist1[[#This Row],[SERVER OWNER]],Contacts!I:J,2,FALSE))</f>
        <v>oliver.harm@allianz.de</v>
      </c>
      <c r="T336" s="243" t="s">
        <v>783</v>
      </c>
      <c r="U336" s="277" t="s">
        <v>180</v>
      </c>
      <c r="V336" s="202"/>
      <c r="W336" s="202"/>
      <c r="X336" s="244"/>
      <c r="Y336" s="244"/>
      <c r="Z336" s="157"/>
      <c r="AA336" s="278"/>
    </row>
    <row r="337" spans="1:27" ht="18.75" hidden="1" customHeight="1">
      <c r="A337" s="275" t="s">
        <v>784</v>
      </c>
      <c r="B337" s="196" t="s">
        <v>76</v>
      </c>
      <c r="C337" s="239" t="b">
        <v>1</v>
      </c>
      <c r="D337" s="182" t="str">
        <f>IF($C337&lt;&gt;TRUE,IF(ISNA(VLOOKUP($B337,'Patch Slot'!A$2:$E$39,3,FALSE)),"",VLOOKUP($B337,'Patch Slot'!A$2:$E$39,3,FALSE)),"excluded")</f>
        <v>excluded</v>
      </c>
      <c r="E337" s="182" t="str">
        <f>IF($C337&lt;&gt;TRUE,IF(ISNA(VLOOKUP($B337,'Patch Slot'!A$2:$E$39,4,FALSE)),"",VLOOKUP($B337,'Patch Slot'!A$2:$E$39,4,FALSE)),"excluded")</f>
        <v>excluded</v>
      </c>
      <c r="F337" s="198" t="s">
        <v>182</v>
      </c>
      <c r="G337" s="184" t="str">
        <f>IF(ISNA(VLOOKUP(Patchlist1[[#This Row],[Hostname]],CPU_socket!A:B,2,FALSE)),"",VLOOKUP(Patchlist1[[#This Row],[Hostname]],CPU_socket!A:B,2,FALSE))</f>
        <v/>
      </c>
      <c r="H337" s="184" t="str">
        <f>IF(ISNA(VLOOKUP(Patchlist1[[#This Row],[Hostname]],Vormetric!A:D,4,FALSE)),"",VLOOKUP(Patchlist1[[#This Row],[Hostname]],Vormetric!A:D,4,FALSE))</f>
        <v/>
      </c>
      <c r="I337" s="198" t="str">
        <f>IF(ISNA(VLOOKUP(Patchlist1[[#This Row],[Hostname]],'vm hardware'!A:C,3,FALSE)),"",VLOOKUP(Patchlist1[[#This Row],[Hostname]],'vm hardware'!A:C,3,FALSE))</f>
        <v/>
      </c>
      <c r="J337" s="276"/>
      <c r="K337" s="198" t="s">
        <v>172</v>
      </c>
      <c r="L337" s="198">
        <v>8.1</v>
      </c>
      <c r="M337" s="198" t="s">
        <v>173</v>
      </c>
      <c r="N337" s="198" t="s">
        <v>174</v>
      </c>
      <c r="O337" s="200" t="s">
        <v>279</v>
      </c>
      <c r="P337" s="277" t="s">
        <v>785</v>
      </c>
      <c r="Q337" s="202"/>
      <c r="R337" s="198" t="s">
        <v>786</v>
      </c>
      <c r="S337" s="242" t="str">
        <f>IF(ISNA(VLOOKUP(Patchlist1[[#This Row],[SERVER OWNER]],Contacts!I:J,2,FALSE)),"",VLOOKUP(Patchlist1[[#This Row],[SERVER OWNER]],Contacts!I:J,2,FALSE))</f>
        <v>florian.brueckl@allianz.de</v>
      </c>
      <c r="T337" s="243" t="s">
        <v>787</v>
      </c>
      <c r="U337" s="277" t="s">
        <v>180</v>
      </c>
      <c r="V337" s="202"/>
      <c r="W337" s="202"/>
      <c r="X337" s="244"/>
      <c r="Y337" s="244" t="s">
        <v>279</v>
      </c>
      <c r="Z337" s="157"/>
      <c r="AA337" s="278"/>
    </row>
    <row r="338" spans="1:27" ht="18.75" hidden="1" customHeight="1">
      <c r="A338" s="275" t="s">
        <v>788</v>
      </c>
      <c r="B338" s="196" t="s">
        <v>133</v>
      </c>
      <c r="C338" s="239" t="b">
        <v>0</v>
      </c>
      <c r="D338" s="182">
        <f>IF($C338&lt;&gt;TRUE,IF(ISNA(VLOOKUP($B338,'Patch Slot'!A$2:$E$39,3,FALSE)),"",VLOOKUP($B338,'Patch Slot'!A$2:$E$39,3,FALSE)),"excluded")</f>
        <v>45893.833333333299</v>
      </c>
      <c r="E338" s="182" t="str">
        <f>IF($C338&lt;&gt;TRUE,IF(ISNA(VLOOKUP($B338,'Patch Slot'!A$2:$E$39,4,FALSE)),"",VLOOKUP($B338,'Patch Slot'!A$2:$E$39,4,FALSE)),"excluded")</f>
        <v>20:00 – 24:00</v>
      </c>
      <c r="F338" s="198" t="s">
        <v>171</v>
      </c>
      <c r="G338" s="184" t="str">
        <f>IF(ISNA(VLOOKUP(Patchlist1[[#This Row],[Hostname]],CPU_socket!A:B,2,FALSE)),"",VLOOKUP(Patchlist1[[#This Row],[Hostname]],CPU_socket!A:B,2,FALSE))</f>
        <v/>
      </c>
      <c r="H338" s="184" t="str">
        <f>IF(ISNA(VLOOKUP(Patchlist1[[#This Row],[Hostname]],Vormetric!A:D,4,FALSE)),"",VLOOKUP(Patchlist1[[#This Row],[Hostname]],Vormetric!A:D,4,FALSE))</f>
        <v/>
      </c>
      <c r="I338" s="198" t="str">
        <f>IF(ISNA(VLOOKUP(Patchlist1[[#This Row],[Hostname]],'vm hardware'!A:C,3,FALSE)),"",VLOOKUP(Patchlist1[[#This Row],[Hostname]],'vm hardware'!A:C,3,FALSE))</f>
        <v/>
      </c>
      <c r="J338" s="276"/>
      <c r="K338" s="198" t="s">
        <v>172</v>
      </c>
      <c r="L338" s="198">
        <v>8.1</v>
      </c>
      <c r="M338" s="198" t="s">
        <v>173</v>
      </c>
      <c r="N338" s="198" t="s">
        <v>174</v>
      </c>
      <c r="O338" s="200" t="s">
        <v>175</v>
      </c>
      <c r="P338" s="277" t="s">
        <v>718</v>
      </c>
      <c r="Q338" s="157"/>
      <c r="R338" s="198" t="s">
        <v>719</v>
      </c>
      <c r="S338" s="242" t="str">
        <f>IF(ISNA(VLOOKUP(Patchlist1[[#This Row],[SERVER OWNER]],Contacts!I:J,2,FALSE)),"",VLOOKUP(Patchlist1[[#This Row],[SERVER OWNER]],Contacts!I:J,2,FALSE))</f>
        <v>quirin.westermaier@allianz.de</v>
      </c>
      <c r="T338" s="243" t="s">
        <v>720</v>
      </c>
      <c r="U338" s="277" t="s">
        <v>180</v>
      </c>
      <c r="V338" s="202"/>
      <c r="W338" s="202"/>
      <c r="X338" s="244"/>
      <c r="Y338" s="244"/>
      <c r="Z338" s="157"/>
      <c r="AA338" s="278"/>
    </row>
    <row r="339" spans="1:27" ht="18.75" hidden="1" customHeight="1">
      <c r="A339" s="275" t="s">
        <v>789</v>
      </c>
      <c r="B339" s="196" t="s">
        <v>93</v>
      </c>
      <c r="C339" s="239" t="b">
        <v>0</v>
      </c>
      <c r="D339" s="182">
        <f>IF($C339&lt;&gt;TRUE,IF(ISNA(VLOOKUP($B339,'Patch Slot'!A$2:$E$39,3,FALSE)),"",VLOOKUP($B339,'Patch Slot'!A$2:$E$39,3,FALSE)),"excluded")</f>
        <v>45886.583333333299</v>
      </c>
      <c r="E339" s="182" t="str">
        <f>IF($C339&lt;&gt;TRUE,IF(ISNA(VLOOKUP($B339,'Patch Slot'!A$2:$E$39,4,FALSE)),"",VLOOKUP($B339,'Patch Slot'!A$2:$E$39,4,FALSE)),"excluded")</f>
        <v>14:00 – 18:00</v>
      </c>
      <c r="F339" s="198" t="s">
        <v>171</v>
      </c>
      <c r="G339" s="184" t="str">
        <f>IF(ISNA(VLOOKUP(Patchlist1[[#This Row],[Hostname]],CPU_socket!A:B,2,FALSE)),"",VLOOKUP(Patchlist1[[#This Row],[Hostname]],CPU_socket!A:B,2,FALSE))</f>
        <v/>
      </c>
      <c r="H339" s="184" t="str">
        <f>IF(ISNA(VLOOKUP(Patchlist1[[#This Row],[Hostname]],Vormetric!A:D,4,FALSE)),"",VLOOKUP(Patchlist1[[#This Row],[Hostname]],Vormetric!A:D,4,FALSE))</f>
        <v/>
      </c>
      <c r="I339" s="198" t="str">
        <f>IF(ISNA(VLOOKUP(Patchlist1[[#This Row],[Hostname]],'vm hardware'!A:C,3,FALSE)),"",VLOOKUP(Patchlist1[[#This Row],[Hostname]],'vm hardware'!A:C,3,FALSE))</f>
        <v/>
      </c>
      <c r="J339" s="276"/>
      <c r="K339" s="198" t="s">
        <v>172</v>
      </c>
      <c r="L339" s="198">
        <v>8.1</v>
      </c>
      <c r="M339" s="198" t="s">
        <v>173</v>
      </c>
      <c r="N339" s="198" t="s">
        <v>174</v>
      </c>
      <c r="O339" s="200" t="s">
        <v>175</v>
      </c>
      <c r="P339" s="277" t="s">
        <v>718</v>
      </c>
      <c r="Q339" s="157"/>
      <c r="R339" s="198" t="s">
        <v>719</v>
      </c>
      <c r="S339" s="242" t="str">
        <f>IF(ISNA(VLOOKUP(Patchlist1[[#This Row],[SERVER OWNER]],Contacts!I:J,2,FALSE)),"",VLOOKUP(Patchlist1[[#This Row],[SERVER OWNER]],Contacts!I:J,2,FALSE))</f>
        <v>quirin.westermaier@allianz.de</v>
      </c>
      <c r="T339" s="243" t="s">
        <v>720</v>
      </c>
      <c r="U339" s="277" t="s">
        <v>180</v>
      </c>
      <c r="V339" s="202"/>
      <c r="W339" s="202"/>
      <c r="X339" s="244"/>
      <c r="Y339" s="244"/>
      <c r="Z339" s="157"/>
      <c r="AA339" s="278"/>
    </row>
    <row r="340" spans="1:27" ht="18.75" hidden="1" customHeight="1">
      <c r="A340" s="275" t="s">
        <v>790</v>
      </c>
      <c r="B340" s="196" t="s">
        <v>64</v>
      </c>
      <c r="C340" s="239" t="b">
        <v>0</v>
      </c>
      <c r="D340" s="182">
        <f>IF($C340&lt;&gt;TRUE,IF(ISNA(VLOOKUP($B340,'Patch Slot'!A$2:$E$39,3,FALSE)),"",VLOOKUP($B340,'Patch Slot'!A$2:$E$39,3,FALSE)),"excluded")</f>
        <v>45883.333333333299</v>
      </c>
      <c r="E340" s="182" t="str">
        <f>IF($C340&lt;&gt;TRUE,IF(ISNA(VLOOKUP($B340,'Patch Slot'!A$2:$E$39,4,FALSE)),"",VLOOKUP($B340,'Patch Slot'!A$2:$E$39,4,FALSE)),"excluded")</f>
        <v>08:00 – 14:00</v>
      </c>
      <c r="F340" s="198" t="s">
        <v>171</v>
      </c>
      <c r="G340" s="184" t="str">
        <f>IF(ISNA(VLOOKUP(Patchlist1[[#This Row],[Hostname]],CPU_socket!A:B,2,FALSE)),"",VLOOKUP(Patchlist1[[#This Row],[Hostname]],CPU_socket!A:B,2,FALSE))</f>
        <v/>
      </c>
      <c r="H340" s="184" t="str">
        <f>IF(ISNA(VLOOKUP(Patchlist1[[#This Row],[Hostname]],Vormetric!A:D,4,FALSE)),"",VLOOKUP(Patchlist1[[#This Row],[Hostname]],Vormetric!A:D,4,FALSE))</f>
        <v/>
      </c>
      <c r="I340" s="198" t="str">
        <f>IF(ISNA(VLOOKUP(Patchlist1[[#This Row],[Hostname]],'vm hardware'!A:C,3,FALSE)),"",VLOOKUP(Patchlist1[[#This Row],[Hostname]],'vm hardware'!A:C,3,FALSE))</f>
        <v/>
      </c>
      <c r="J340" s="276"/>
      <c r="K340" s="198" t="s">
        <v>172</v>
      </c>
      <c r="L340" s="198">
        <v>8.1</v>
      </c>
      <c r="M340" s="198" t="s">
        <v>173</v>
      </c>
      <c r="N340" s="198" t="s">
        <v>174</v>
      </c>
      <c r="O340" s="200" t="s">
        <v>175</v>
      </c>
      <c r="P340" s="277" t="s">
        <v>718</v>
      </c>
      <c r="Q340" s="157"/>
      <c r="R340" s="198" t="s">
        <v>719</v>
      </c>
      <c r="S340" s="242" t="str">
        <f>IF(ISNA(VLOOKUP(Patchlist1[[#This Row],[SERVER OWNER]],Contacts!I:J,2,FALSE)),"",VLOOKUP(Patchlist1[[#This Row],[SERVER OWNER]],Contacts!I:J,2,FALSE))</f>
        <v>quirin.westermaier@allianz.de</v>
      </c>
      <c r="T340" s="243" t="s">
        <v>720</v>
      </c>
      <c r="U340" s="277" t="s">
        <v>180</v>
      </c>
      <c r="V340" s="202"/>
      <c r="W340" s="202"/>
      <c r="X340" s="244"/>
      <c r="Y340" s="244"/>
      <c r="Z340" s="157"/>
      <c r="AA340" s="278"/>
    </row>
    <row r="341" spans="1:27" ht="18.75" hidden="1" customHeight="1">
      <c r="A341" s="275" t="s">
        <v>791</v>
      </c>
      <c r="B341" s="196" t="s">
        <v>43</v>
      </c>
      <c r="C341" s="239" t="b">
        <v>1</v>
      </c>
      <c r="D341" s="182" t="str">
        <f>IF($C341&lt;&gt;TRUE,IF(ISNA(VLOOKUP($B341,'Patch Slot'!A$2:$E$39,3,FALSE)),"",VLOOKUP($B341,'Patch Slot'!A$2:$E$39,3,FALSE)),"excluded")</f>
        <v>excluded</v>
      </c>
      <c r="E341" s="182" t="str">
        <f>IF($C341&lt;&gt;TRUE,IF(ISNA(VLOOKUP($B341,'Patch Slot'!A$2:$E$39,4,FALSE)),"",VLOOKUP($B341,'Patch Slot'!A$2:$E$39,4,FALSE)),"excluded")</f>
        <v>excluded</v>
      </c>
      <c r="F341" s="198" t="s">
        <v>171</v>
      </c>
      <c r="G341" s="184" t="str">
        <f>IF(ISNA(VLOOKUP(Patchlist1[[#This Row],[Hostname]],CPU_socket!A:B,2,FALSE)),"",VLOOKUP(Patchlist1[[#This Row],[Hostname]],CPU_socket!A:B,2,FALSE))</f>
        <v/>
      </c>
      <c r="H341" s="184" t="str">
        <f>IF(ISNA(VLOOKUP(Patchlist1[[#This Row],[Hostname]],Vormetric!A:D,4,FALSE)),"",VLOOKUP(Patchlist1[[#This Row],[Hostname]],Vormetric!A:D,4,FALSE))</f>
        <v/>
      </c>
      <c r="I341" s="240" t="str">
        <f>IF(ISNA(VLOOKUP(Patchlist1[[#This Row],[Hostname]],'vm hardware'!A:C,3,FALSE)),"",VLOOKUP(Patchlist1[[#This Row],[Hostname]],'vm hardware'!A:C,3,FALSE))</f>
        <v/>
      </c>
      <c r="J341" s="198"/>
      <c r="K341" s="198" t="s">
        <v>172</v>
      </c>
      <c r="L341" s="198">
        <v>8.1</v>
      </c>
      <c r="M341" s="198" t="s">
        <v>496</v>
      </c>
      <c r="N341" s="198" t="s">
        <v>174</v>
      </c>
      <c r="O341" s="200" t="s">
        <v>279</v>
      </c>
      <c r="P341" s="277" t="s">
        <v>792</v>
      </c>
      <c r="Q341" s="241"/>
      <c r="R341" s="198" t="s">
        <v>480</v>
      </c>
      <c r="S341" s="242" t="s">
        <v>481</v>
      </c>
      <c r="T341" s="243" t="s">
        <v>793</v>
      </c>
      <c r="U341" s="277" t="s">
        <v>180</v>
      </c>
      <c r="V341" s="202"/>
      <c r="W341" s="202"/>
      <c r="X341" s="244"/>
      <c r="Y341" s="244" t="s">
        <v>279</v>
      </c>
      <c r="Z341" s="157"/>
      <c r="AA341" s="278"/>
    </row>
    <row r="342" spans="1:27" ht="18.75" hidden="1" customHeight="1">
      <c r="A342" s="275" t="s">
        <v>794</v>
      </c>
      <c r="B342" s="196" t="s">
        <v>43</v>
      </c>
      <c r="C342" s="239" t="b">
        <v>1</v>
      </c>
      <c r="D342" s="182" t="str">
        <f>IF($C342&lt;&gt;TRUE,IF(ISNA(VLOOKUP($B342,'Patch Slot'!A$2:$E$39,3,FALSE)),"",VLOOKUP($B342,'Patch Slot'!A$2:$E$39,3,FALSE)),"excluded")</f>
        <v>excluded</v>
      </c>
      <c r="E342" s="182" t="str">
        <f>IF($C342&lt;&gt;TRUE,IF(ISNA(VLOOKUP($B342,'Patch Slot'!A$2:$E$39,4,FALSE)),"",VLOOKUP($B342,'Patch Slot'!A$2:$E$39,4,FALSE)),"excluded")</f>
        <v>excluded</v>
      </c>
      <c r="F342" s="198" t="s">
        <v>171</v>
      </c>
      <c r="G342" s="184" t="str">
        <f>IF(ISNA(VLOOKUP(Patchlist1[[#This Row],[Hostname]],CPU_socket!A:B,2,FALSE)),"",VLOOKUP(Patchlist1[[#This Row],[Hostname]],CPU_socket!A:B,2,FALSE))</f>
        <v/>
      </c>
      <c r="H342" s="184" t="str">
        <f>IF(ISNA(VLOOKUP(Patchlist1[[#This Row],[Hostname]],Vormetric!A:D,4,FALSE)),"",VLOOKUP(Patchlist1[[#This Row],[Hostname]],Vormetric!A:D,4,FALSE))</f>
        <v/>
      </c>
      <c r="I342" s="240" t="str">
        <f>IF(ISNA(VLOOKUP(Patchlist1[[#This Row],[Hostname]],'vm hardware'!A:C,3,FALSE)),"",VLOOKUP(Patchlist1[[#This Row],[Hostname]],'vm hardware'!A:C,3,FALSE))</f>
        <v/>
      </c>
      <c r="J342" s="198"/>
      <c r="K342" s="198" t="s">
        <v>172</v>
      </c>
      <c r="L342" s="198">
        <v>8.1</v>
      </c>
      <c r="M342" s="198" t="s">
        <v>496</v>
      </c>
      <c r="N342" s="198" t="s">
        <v>174</v>
      </c>
      <c r="O342" s="200" t="s">
        <v>279</v>
      </c>
      <c r="P342" s="277" t="s">
        <v>792</v>
      </c>
      <c r="Q342" s="241"/>
      <c r="R342" s="198" t="s">
        <v>480</v>
      </c>
      <c r="S342" s="242" t="s">
        <v>481</v>
      </c>
      <c r="T342" s="243" t="s">
        <v>793</v>
      </c>
      <c r="U342" s="277" t="s">
        <v>180</v>
      </c>
      <c r="V342" s="202"/>
      <c r="W342" s="202"/>
      <c r="X342" s="244"/>
      <c r="Y342" s="244" t="s">
        <v>279</v>
      </c>
      <c r="Z342" s="157"/>
      <c r="AA342" s="278"/>
    </row>
    <row r="343" spans="1:27" ht="18.75" hidden="1" customHeight="1">
      <c r="A343" s="275" t="s">
        <v>795</v>
      </c>
      <c r="B343" s="196" t="s">
        <v>43</v>
      </c>
      <c r="C343" s="239" t="b">
        <v>1</v>
      </c>
      <c r="D343" s="182" t="str">
        <f>IF($C343&lt;&gt;TRUE,IF(ISNA(VLOOKUP($B343,'Patch Slot'!A$2:$E$39,3,FALSE)),"",VLOOKUP($B343,'Patch Slot'!A$2:$E$39,3,FALSE)),"excluded")</f>
        <v>excluded</v>
      </c>
      <c r="E343" s="182" t="str">
        <f>IF($C343&lt;&gt;TRUE,IF(ISNA(VLOOKUP($B343,'Patch Slot'!A$2:$E$39,4,FALSE)),"",VLOOKUP($B343,'Patch Slot'!A$2:$E$39,4,FALSE)),"excluded")</f>
        <v>excluded</v>
      </c>
      <c r="F343" s="198" t="s">
        <v>171</v>
      </c>
      <c r="G343" s="184" t="str">
        <f>IF(ISNA(VLOOKUP(Patchlist1[[#This Row],[Hostname]],CPU_socket!A:B,2,FALSE)),"",VLOOKUP(Patchlist1[[#This Row],[Hostname]],CPU_socket!A:B,2,FALSE))</f>
        <v/>
      </c>
      <c r="H343" s="184" t="str">
        <f>IF(ISNA(VLOOKUP(Patchlist1[[#This Row],[Hostname]],Vormetric!A:D,4,FALSE)),"",VLOOKUP(Patchlist1[[#This Row],[Hostname]],Vormetric!A:D,4,FALSE))</f>
        <v/>
      </c>
      <c r="I343" s="240" t="str">
        <f>IF(ISNA(VLOOKUP(Patchlist1[[#This Row],[Hostname]],'vm hardware'!A:C,3,FALSE)),"",VLOOKUP(Patchlist1[[#This Row],[Hostname]],'vm hardware'!A:C,3,FALSE))</f>
        <v/>
      </c>
      <c r="J343" s="198"/>
      <c r="K343" s="198" t="s">
        <v>172</v>
      </c>
      <c r="L343" s="198">
        <v>8.1</v>
      </c>
      <c r="M343" s="198" t="s">
        <v>496</v>
      </c>
      <c r="N343" s="198" t="s">
        <v>174</v>
      </c>
      <c r="O343" s="200" t="s">
        <v>279</v>
      </c>
      <c r="P343" s="277" t="s">
        <v>792</v>
      </c>
      <c r="Q343" s="241"/>
      <c r="R343" s="198" t="s">
        <v>480</v>
      </c>
      <c r="S343" s="242" t="s">
        <v>481</v>
      </c>
      <c r="T343" s="243" t="s">
        <v>793</v>
      </c>
      <c r="U343" s="277" t="s">
        <v>180</v>
      </c>
      <c r="V343" s="202"/>
      <c r="W343" s="202"/>
      <c r="X343" s="244"/>
      <c r="Y343" s="244" t="s">
        <v>279</v>
      </c>
      <c r="Z343" s="157"/>
      <c r="AA343" s="278"/>
    </row>
    <row r="344" spans="1:27" ht="18.75" hidden="1" customHeight="1">
      <c r="A344" s="275" t="s">
        <v>796</v>
      </c>
      <c r="B344" s="196" t="s">
        <v>43</v>
      </c>
      <c r="C344" s="239" t="b">
        <v>1</v>
      </c>
      <c r="D344" s="182" t="str">
        <f>IF($C344&lt;&gt;TRUE,IF(ISNA(VLOOKUP($B344,'Patch Slot'!A$2:$E$39,3,FALSE)),"",VLOOKUP($B344,'Patch Slot'!A$2:$E$39,3,FALSE)),"excluded")</f>
        <v>excluded</v>
      </c>
      <c r="E344" s="182" t="str">
        <f>IF($C344&lt;&gt;TRUE,IF(ISNA(VLOOKUP($B344,'Patch Slot'!A$2:$E$39,4,FALSE)),"",VLOOKUP($B344,'Patch Slot'!A$2:$E$39,4,FALSE)),"excluded")</f>
        <v>excluded</v>
      </c>
      <c r="F344" s="198" t="s">
        <v>171</v>
      </c>
      <c r="G344" s="184" t="str">
        <f>IF(ISNA(VLOOKUP(Patchlist1[[#This Row],[Hostname]],CPU_socket!A:B,2,FALSE)),"",VLOOKUP(Patchlist1[[#This Row],[Hostname]],CPU_socket!A:B,2,FALSE))</f>
        <v/>
      </c>
      <c r="H344" s="184" t="str">
        <f>IF(ISNA(VLOOKUP(Patchlist1[[#This Row],[Hostname]],Vormetric!A:D,4,FALSE)),"",VLOOKUP(Patchlist1[[#This Row],[Hostname]],Vormetric!A:D,4,FALSE))</f>
        <v/>
      </c>
      <c r="I344" s="240" t="str">
        <f>IF(ISNA(VLOOKUP(Patchlist1[[#This Row],[Hostname]],'vm hardware'!A:C,3,FALSE)),"",VLOOKUP(Patchlist1[[#This Row],[Hostname]],'vm hardware'!A:C,3,FALSE))</f>
        <v/>
      </c>
      <c r="J344" s="198"/>
      <c r="K344" s="198" t="s">
        <v>172</v>
      </c>
      <c r="L344" s="198">
        <v>8.1</v>
      </c>
      <c r="M344" s="198" t="s">
        <v>496</v>
      </c>
      <c r="N344" s="198" t="s">
        <v>174</v>
      </c>
      <c r="O344" s="200" t="s">
        <v>279</v>
      </c>
      <c r="P344" s="277" t="s">
        <v>792</v>
      </c>
      <c r="Q344" s="241"/>
      <c r="R344" s="198" t="s">
        <v>480</v>
      </c>
      <c r="S344" s="242" t="s">
        <v>481</v>
      </c>
      <c r="T344" s="243" t="s">
        <v>793</v>
      </c>
      <c r="U344" s="277" t="s">
        <v>180</v>
      </c>
      <c r="V344" s="202"/>
      <c r="W344" s="202"/>
      <c r="X344" s="244"/>
      <c r="Y344" s="244" t="s">
        <v>279</v>
      </c>
      <c r="Z344" s="157"/>
      <c r="AA344" s="278"/>
    </row>
    <row r="345" spans="1:27" ht="18.75" hidden="1" customHeight="1">
      <c r="A345" s="275" t="s">
        <v>797</v>
      </c>
      <c r="B345" s="196" t="s">
        <v>43</v>
      </c>
      <c r="C345" s="239" t="b">
        <v>1</v>
      </c>
      <c r="D345" s="182" t="str">
        <f>IF($C345&lt;&gt;TRUE,IF(ISNA(VLOOKUP($B345,'Patch Slot'!A$2:$E$39,3,FALSE)),"",VLOOKUP($B345,'Patch Slot'!A$2:$E$39,3,FALSE)),"excluded")</f>
        <v>excluded</v>
      </c>
      <c r="E345" s="182" t="str">
        <f>IF($C345&lt;&gt;TRUE,IF(ISNA(VLOOKUP($B345,'Patch Slot'!A$2:$E$39,4,FALSE)),"",VLOOKUP($B345,'Patch Slot'!A$2:$E$39,4,FALSE)),"excluded")</f>
        <v>excluded</v>
      </c>
      <c r="F345" s="198" t="s">
        <v>171</v>
      </c>
      <c r="G345" s="184" t="str">
        <f>IF(ISNA(VLOOKUP(Patchlist1[[#This Row],[Hostname]],CPU_socket!A:B,2,FALSE)),"",VLOOKUP(Patchlist1[[#This Row],[Hostname]],CPU_socket!A:B,2,FALSE))</f>
        <v/>
      </c>
      <c r="H345" s="184" t="str">
        <f>IF(ISNA(VLOOKUP(Patchlist1[[#This Row],[Hostname]],Vormetric!A:D,4,FALSE)),"",VLOOKUP(Patchlist1[[#This Row],[Hostname]],Vormetric!A:D,4,FALSE))</f>
        <v/>
      </c>
      <c r="I345" s="240" t="str">
        <f>IF(ISNA(VLOOKUP(Patchlist1[[#This Row],[Hostname]],'vm hardware'!A:C,3,FALSE)),"",VLOOKUP(Patchlist1[[#This Row],[Hostname]],'vm hardware'!A:C,3,FALSE))</f>
        <v/>
      </c>
      <c r="J345" s="198"/>
      <c r="K345" s="198" t="s">
        <v>172</v>
      </c>
      <c r="L345" s="198">
        <v>8.1</v>
      </c>
      <c r="M345" s="198" t="s">
        <v>496</v>
      </c>
      <c r="N345" s="198" t="s">
        <v>174</v>
      </c>
      <c r="O345" s="200" t="s">
        <v>279</v>
      </c>
      <c r="P345" s="277" t="s">
        <v>792</v>
      </c>
      <c r="Q345" s="241"/>
      <c r="R345" s="198" t="s">
        <v>480</v>
      </c>
      <c r="S345" s="242" t="s">
        <v>481</v>
      </c>
      <c r="T345" s="243" t="s">
        <v>793</v>
      </c>
      <c r="U345" s="277" t="s">
        <v>180</v>
      </c>
      <c r="V345" s="202"/>
      <c r="W345" s="202"/>
      <c r="X345" s="244"/>
      <c r="Y345" s="244" t="s">
        <v>279</v>
      </c>
      <c r="Z345" s="157"/>
      <c r="AA345" s="278"/>
    </row>
    <row r="346" spans="1:27" ht="18.75" hidden="1" customHeight="1">
      <c r="A346" s="275" t="s">
        <v>798</v>
      </c>
      <c r="B346" s="196" t="s">
        <v>43</v>
      </c>
      <c r="C346" s="239" t="b">
        <v>1</v>
      </c>
      <c r="D346" s="182" t="str">
        <f>IF($C346&lt;&gt;TRUE,IF(ISNA(VLOOKUP($B346,'Patch Slot'!A$2:$E$39,3,FALSE)),"",VLOOKUP($B346,'Patch Slot'!A$2:$E$39,3,FALSE)),"excluded")</f>
        <v>excluded</v>
      </c>
      <c r="E346" s="182" t="str">
        <f>IF($C346&lt;&gt;TRUE,IF(ISNA(VLOOKUP($B346,'Patch Slot'!A$2:$E$39,4,FALSE)),"",VLOOKUP($B346,'Patch Slot'!A$2:$E$39,4,FALSE)),"excluded")</f>
        <v>excluded</v>
      </c>
      <c r="F346" s="198" t="s">
        <v>171</v>
      </c>
      <c r="G346" s="184" t="str">
        <f>IF(ISNA(VLOOKUP(Patchlist1[[#This Row],[Hostname]],CPU_socket!A:B,2,FALSE)),"",VLOOKUP(Patchlist1[[#This Row],[Hostname]],CPU_socket!A:B,2,FALSE))</f>
        <v/>
      </c>
      <c r="H346" s="184" t="str">
        <f>IF(ISNA(VLOOKUP(Patchlist1[[#This Row],[Hostname]],Vormetric!A:D,4,FALSE)),"",VLOOKUP(Patchlist1[[#This Row],[Hostname]],Vormetric!A:D,4,FALSE))</f>
        <v/>
      </c>
      <c r="I346" s="240" t="str">
        <f>IF(ISNA(VLOOKUP(Patchlist1[[#This Row],[Hostname]],'vm hardware'!A:C,3,FALSE)),"",VLOOKUP(Patchlist1[[#This Row],[Hostname]],'vm hardware'!A:C,3,FALSE))</f>
        <v/>
      </c>
      <c r="J346" s="198"/>
      <c r="K346" s="198" t="s">
        <v>172</v>
      </c>
      <c r="L346" s="198">
        <v>8.1</v>
      </c>
      <c r="M346" s="198" t="s">
        <v>496</v>
      </c>
      <c r="N346" s="198" t="s">
        <v>174</v>
      </c>
      <c r="O346" s="200" t="s">
        <v>279</v>
      </c>
      <c r="P346" s="277" t="s">
        <v>792</v>
      </c>
      <c r="Q346" s="241"/>
      <c r="R346" s="198" t="s">
        <v>480</v>
      </c>
      <c r="S346" s="242" t="s">
        <v>481</v>
      </c>
      <c r="T346" s="243" t="s">
        <v>793</v>
      </c>
      <c r="U346" s="277" t="s">
        <v>180</v>
      </c>
      <c r="V346" s="202"/>
      <c r="W346" s="202"/>
      <c r="X346" s="244"/>
      <c r="Y346" s="244" t="s">
        <v>279</v>
      </c>
      <c r="Z346" s="157"/>
      <c r="AA346" s="278"/>
    </row>
    <row r="347" spans="1:27" ht="18.75" customHeight="1">
      <c r="A347" s="275" t="s">
        <v>799</v>
      </c>
      <c r="B347" s="196" t="s">
        <v>54</v>
      </c>
      <c r="C347" s="239" t="b">
        <v>0</v>
      </c>
      <c r="D347" s="182">
        <f>IF($C347&lt;&gt;TRUE,IF(ISNA(VLOOKUP($B347,'Patch Slot'!A$2:$E$39,3,FALSE)),"",VLOOKUP($B347,'Patch Slot'!A$2:$E$39,3,FALSE)),"excluded")</f>
        <v>45881.333333333299</v>
      </c>
      <c r="E347" s="182" t="str">
        <f>IF($C347&lt;&gt;TRUE,IF(ISNA(VLOOKUP($B347,'Patch Slot'!A$2:$E$39,4,FALSE)),"",VLOOKUP($B347,'Patch Slot'!A$2:$E$39,4,FALSE)),"excluded")</f>
        <v>08:00 – 14:00</v>
      </c>
      <c r="F347" s="198" t="s">
        <v>171</v>
      </c>
      <c r="G347" s="184" t="str">
        <f>IF(ISNA(VLOOKUP(Patchlist1[[#This Row],[Hostname]],CPU_socket!A:B,2,FALSE)),"",VLOOKUP(Patchlist1[[#This Row],[Hostname]],CPU_socket!A:B,2,FALSE))</f>
        <v/>
      </c>
      <c r="H347" s="184" t="str">
        <f>IF(ISNA(VLOOKUP(Patchlist1[[#This Row],[Hostname]],Vormetric!A:D,4,FALSE)),"",VLOOKUP(Patchlist1[[#This Row],[Hostname]],Vormetric!A:D,4,FALSE))</f>
        <v/>
      </c>
      <c r="I347" s="240" t="str">
        <f>IF(ISNA(VLOOKUP(Patchlist1[[#This Row],[Hostname]],'vm hardware'!A:C,3,FALSE)),"",VLOOKUP(Patchlist1[[#This Row],[Hostname]],'vm hardware'!A:C,3,FALSE))</f>
        <v/>
      </c>
      <c r="J347" s="198"/>
      <c r="K347" s="198" t="s">
        <v>545</v>
      </c>
      <c r="L347" s="198">
        <v>8.1</v>
      </c>
      <c r="M347" s="198" t="s">
        <v>173</v>
      </c>
      <c r="N347" s="198" t="s">
        <v>174</v>
      </c>
      <c r="O347" s="200" t="s">
        <v>175</v>
      </c>
      <c r="P347" s="277" t="s">
        <v>546</v>
      </c>
      <c r="Q347" s="241"/>
      <c r="R347" s="198" t="s">
        <v>547</v>
      </c>
      <c r="S347" s="242" t="str">
        <f>IF(ISNA(VLOOKUP(Patchlist1[[#This Row],[SERVER OWNER]],Contacts!I:J,2,FALSE)),"",VLOOKUP(Patchlist1[[#This Row],[SERVER OWNER]],Contacts!I:J,2,FALSE))</f>
        <v>klaus.ostermann@allianz.de</v>
      </c>
      <c r="T347" s="243" t="s">
        <v>548</v>
      </c>
      <c r="U347" s="277" t="s">
        <v>180</v>
      </c>
      <c r="V347" s="202"/>
      <c r="W347" s="202"/>
      <c r="X347" s="244"/>
      <c r="Y347" s="244"/>
      <c r="Z347" s="157"/>
      <c r="AA347" s="278"/>
    </row>
    <row r="348" spans="1:27" ht="18.75" customHeight="1">
      <c r="A348" s="275" t="s">
        <v>800</v>
      </c>
      <c r="B348" s="196" t="s">
        <v>54</v>
      </c>
      <c r="C348" s="239" t="b">
        <v>0</v>
      </c>
      <c r="D348" s="182">
        <f>IF($C348&lt;&gt;TRUE,IF(ISNA(VLOOKUP($B348,'Patch Slot'!A$2:$E$39,3,FALSE)),"",VLOOKUP($B348,'Patch Slot'!A$2:$E$39,3,FALSE)),"excluded")</f>
        <v>45881.333333333299</v>
      </c>
      <c r="E348" s="182" t="str">
        <f>IF($C348&lt;&gt;TRUE,IF(ISNA(VLOOKUP($B348,'Patch Slot'!A$2:$E$39,4,FALSE)),"",VLOOKUP($B348,'Patch Slot'!A$2:$E$39,4,FALSE)),"excluded")</f>
        <v>08:00 – 14:00</v>
      </c>
      <c r="F348" s="198" t="s">
        <v>171</v>
      </c>
      <c r="G348" s="184" t="str">
        <f>IF(ISNA(VLOOKUP(Patchlist1[[#This Row],[Hostname]],CPU_socket!A:B,2,FALSE)),"",VLOOKUP(Patchlist1[[#This Row],[Hostname]],CPU_socket!A:B,2,FALSE))</f>
        <v/>
      </c>
      <c r="H348" s="184" t="str">
        <f>IF(ISNA(VLOOKUP(Patchlist1[[#This Row],[Hostname]],Vormetric!A:D,4,FALSE)),"",VLOOKUP(Patchlist1[[#This Row],[Hostname]],Vormetric!A:D,4,FALSE))</f>
        <v/>
      </c>
      <c r="I348" s="240" t="str">
        <f>IF(ISNA(VLOOKUP(Patchlist1[[#This Row],[Hostname]],'vm hardware'!A:C,3,FALSE)),"",VLOOKUP(Patchlist1[[#This Row],[Hostname]],'vm hardware'!A:C,3,FALSE))</f>
        <v/>
      </c>
      <c r="J348" s="198"/>
      <c r="K348" s="198" t="s">
        <v>545</v>
      </c>
      <c r="L348" s="198">
        <v>8.1</v>
      </c>
      <c r="M348" s="198" t="s">
        <v>173</v>
      </c>
      <c r="N348" s="198" t="s">
        <v>174</v>
      </c>
      <c r="O348" s="200" t="s">
        <v>175</v>
      </c>
      <c r="P348" s="277" t="s">
        <v>546</v>
      </c>
      <c r="Q348" s="241"/>
      <c r="R348" s="198" t="s">
        <v>547</v>
      </c>
      <c r="S348" s="242" t="str">
        <f>IF(ISNA(VLOOKUP(Patchlist1[[#This Row],[SERVER OWNER]],Contacts!I:J,2,FALSE)),"",VLOOKUP(Patchlist1[[#This Row],[SERVER OWNER]],Contacts!I:J,2,FALSE))</f>
        <v>klaus.ostermann@allianz.de</v>
      </c>
      <c r="T348" s="243" t="s">
        <v>548</v>
      </c>
      <c r="U348" s="277" t="s">
        <v>180</v>
      </c>
      <c r="V348" s="202"/>
      <c r="W348" s="202"/>
      <c r="X348" s="244"/>
      <c r="Y348" s="244"/>
      <c r="Z348" s="157"/>
      <c r="AA348" s="278"/>
    </row>
    <row r="349" spans="1:27" ht="18.75" hidden="1" customHeight="1">
      <c r="A349" s="275" t="s">
        <v>801</v>
      </c>
      <c r="B349" s="196" t="s">
        <v>18</v>
      </c>
      <c r="C349" s="239" t="b">
        <v>0</v>
      </c>
      <c r="D349" s="182">
        <f>IF($C349&lt;&gt;TRUE,IF(ISNA(VLOOKUP($B349,'Patch Slot'!A$2:$E$39,3,FALSE)),"",VLOOKUP($B349,'Patch Slot'!A$2:$E$39,3,FALSE)),"excluded")</f>
        <v>45873.833333333299</v>
      </c>
      <c r="E349" s="182" t="str">
        <f>IF($C349&lt;&gt;TRUE,IF(ISNA(VLOOKUP($B349,'Patch Slot'!A$2:$E$39,4,FALSE)),"",VLOOKUP($B349,'Patch Slot'!A$2:$E$39,4,FALSE)),"excluded")</f>
        <v>20:00 – 24:00</v>
      </c>
      <c r="F349" s="198" t="s">
        <v>523</v>
      </c>
      <c r="G349" s="184" t="str">
        <f>IF(ISNA(VLOOKUP(Patchlist1[[#This Row],[Hostname]],CPU_socket!A:B,2,FALSE)),"",VLOOKUP(Patchlist1[[#This Row],[Hostname]],CPU_socket!A:B,2,FALSE))</f>
        <v/>
      </c>
      <c r="H349" s="281" t="s">
        <v>285</v>
      </c>
      <c r="I349" s="240" t="str">
        <f>IF(ISNA(VLOOKUP(Patchlist1[[#This Row],[Hostname]],'vm hardware'!A:C,3,FALSE)),"",VLOOKUP(Patchlist1[[#This Row],[Hostname]],'vm hardware'!A:C,3,FALSE))</f>
        <v/>
      </c>
      <c r="J349" s="198"/>
      <c r="K349" s="198" t="s">
        <v>545</v>
      </c>
      <c r="L349" s="198">
        <v>8.1</v>
      </c>
      <c r="M349" s="198" t="s">
        <v>802</v>
      </c>
      <c r="N349" s="198" t="s">
        <v>174</v>
      </c>
      <c r="O349" s="200" t="s">
        <v>175</v>
      </c>
      <c r="P349" s="277" t="s">
        <v>803</v>
      </c>
      <c r="Q349" s="241"/>
      <c r="R349" s="198" t="s">
        <v>804</v>
      </c>
      <c r="S349" s="242" t="str">
        <f>IF(ISNA(VLOOKUP(Patchlist1[[#This Row],[SERVER OWNER]],Contacts!I:J,2,FALSE)),"",VLOOKUP(Patchlist1[[#This Row],[SERVER OWNER]],Contacts!I:J,2,FALSE))</f>
        <v>gabor.szeles@allianz.com</v>
      </c>
      <c r="T349" s="243" t="s">
        <v>805</v>
      </c>
      <c r="U349" s="277" t="s">
        <v>180</v>
      </c>
      <c r="V349" s="202"/>
      <c r="W349" s="202"/>
      <c r="X349" s="244"/>
      <c r="Y349" s="244"/>
      <c r="Z349" s="157"/>
      <c r="AA349" s="278"/>
    </row>
    <row r="350" spans="1:27" ht="18.75" hidden="1" customHeight="1">
      <c r="A350" s="275" t="s">
        <v>806</v>
      </c>
      <c r="B350" s="196" t="s">
        <v>18</v>
      </c>
      <c r="C350" s="239" t="b">
        <v>0</v>
      </c>
      <c r="D350" s="182">
        <f>IF($C350&lt;&gt;TRUE,IF(ISNA(VLOOKUP($B350,'Patch Slot'!A$2:$E$39,3,FALSE)),"",VLOOKUP($B350,'Patch Slot'!A$2:$E$39,3,FALSE)),"excluded")</f>
        <v>45873.833333333299</v>
      </c>
      <c r="E350" s="182" t="str">
        <f>IF($C350&lt;&gt;TRUE,IF(ISNA(VLOOKUP($B350,'Patch Slot'!A$2:$E$39,4,FALSE)),"",VLOOKUP($B350,'Patch Slot'!A$2:$E$39,4,FALSE)),"excluded")</f>
        <v>20:00 – 24:00</v>
      </c>
      <c r="F350" s="198" t="s">
        <v>171</v>
      </c>
      <c r="G350" s="184" t="str">
        <f>IF(ISNA(VLOOKUP(Patchlist1[[#This Row],[Hostname]],CPU_socket!A:B,2,FALSE)),"",VLOOKUP(Patchlist1[[#This Row],[Hostname]],CPU_socket!A:B,2,FALSE))</f>
        <v/>
      </c>
      <c r="H350" s="281" t="s">
        <v>285</v>
      </c>
      <c r="I350" s="240" t="str">
        <f>IF(ISNA(VLOOKUP(Patchlist1[[#This Row],[Hostname]],'vm hardware'!A:C,3,FALSE)),"",VLOOKUP(Patchlist1[[#This Row],[Hostname]],'vm hardware'!A:C,3,FALSE))</f>
        <v/>
      </c>
      <c r="J350" s="198"/>
      <c r="K350" s="198" t="s">
        <v>545</v>
      </c>
      <c r="L350" s="198">
        <v>8.1</v>
      </c>
      <c r="M350" s="198" t="s">
        <v>802</v>
      </c>
      <c r="N350" s="198" t="s">
        <v>174</v>
      </c>
      <c r="O350" s="200" t="s">
        <v>175</v>
      </c>
      <c r="P350" s="277" t="s">
        <v>803</v>
      </c>
      <c r="Q350" s="241"/>
      <c r="R350" s="198" t="s">
        <v>804</v>
      </c>
      <c r="S350" s="242" t="str">
        <f>IF(ISNA(VLOOKUP(Patchlist1[[#This Row],[SERVER OWNER]],Contacts!I:J,2,FALSE)),"",VLOOKUP(Patchlist1[[#This Row],[SERVER OWNER]],Contacts!I:J,2,FALSE))</f>
        <v>gabor.szeles@allianz.com</v>
      </c>
      <c r="T350" s="243" t="s">
        <v>805</v>
      </c>
      <c r="U350" s="277" t="s">
        <v>180</v>
      </c>
      <c r="V350" s="202"/>
      <c r="W350" s="202"/>
      <c r="X350" s="244"/>
      <c r="Y350" s="244"/>
      <c r="Z350" s="157"/>
      <c r="AA350" s="278"/>
    </row>
    <row r="351" spans="1:27" ht="18.75" hidden="1" customHeight="1">
      <c r="A351" s="275" t="s">
        <v>807</v>
      </c>
      <c r="B351" s="196" t="s">
        <v>18</v>
      </c>
      <c r="C351" s="239" t="b">
        <v>1</v>
      </c>
      <c r="D351" s="182" t="str">
        <f>IF($C351&lt;&gt;TRUE,IF(ISNA(VLOOKUP($B351,'Patch Slot'!A$2:$E$39,3,FALSE)),"",VLOOKUP($B351,'Patch Slot'!A$2:$E$39,3,FALSE)),"excluded")</f>
        <v>excluded</v>
      </c>
      <c r="E351" s="182" t="str">
        <f>IF($C351&lt;&gt;TRUE,IF(ISNA(VLOOKUP($B351,'Patch Slot'!A$2:$E$39,4,FALSE)),"",VLOOKUP($B351,'Patch Slot'!A$2:$E$39,4,FALSE)),"excluded")</f>
        <v>excluded</v>
      </c>
      <c r="F351" s="198" t="s">
        <v>182</v>
      </c>
      <c r="G351" s="184" t="str">
        <f>IF(ISNA(VLOOKUP(Patchlist1[[#This Row],[Hostname]],CPU_socket!A:B,2,FALSE)),"",VLOOKUP(Patchlist1[[#This Row],[Hostname]],CPU_socket!A:B,2,FALSE))</f>
        <v/>
      </c>
      <c r="H351" s="184" t="str">
        <f>IF(ISNA(VLOOKUP(Patchlist1[[#This Row],[Hostname]],Vormetric!A:D,4,FALSE)),"",VLOOKUP(Patchlist1[[#This Row],[Hostname]],Vormetric!A:D,4,FALSE))</f>
        <v/>
      </c>
      <c r="I351" s="240" t="str">
        <f>IF(ISNA(VLOOKUP(Patchlist1[[#This Row],[Hostname]],'vm hardware'!A:C,3,FALSE)),"",VLOOKUP(Patchlist1[[#This Row],[Hostname]],'vm hardware'!A:C,3,FALSE))</f>
        <v/>
      </c>
      <c r="J351" s="198"/>
      <c r="K351" s="198" t="s">
        <v>545</v>
      </c>
      <c r="L351" s="198">
        <v>8.9</v>
      </c>
      <c r="M351" s="198" t="s">
        <v>802</v>
      </c>
      <c r="N351" s="198" t="s">
        <v>174</v>
      </c>
      <c r="O351" s="200" t="s">
        <v>279</v>
      </c>
      <c r="P351" s="277" t="s">
        <v>808</v>
      </c>
      <c r="Q351" s="241"/>
      <c r="R351" s="198" t="s">
        <v>804</v>
      </c>
      <c r="S351" s="242" t="str">
        <f>IF(ISNA(VLOOKUP(Patchlist1[[#This Row],[SERVER OWNER]],Contacts!I:J,2,FALSE)),"",VLOOKUP(Patchlist1[[#This Row],[SERVER OWNER]],Contacts!I:J,2,FALSE))</f>
        <v>gabor.szeles@allianz.com</v>
      </c>
      <c r="T351" s="243" t="s">
        <v>809</v>
      </c>
      <c r="U351" s="277" t="s">
        <v>180</v>
      </c>
      <c r="V351" s="202"/>
      <c r="W351" s="202"/>
      <c r="X351" s="244"/>
      <c r="Y351" s="244" t="s">
        <v>279</v>
      </c>
      <c r="Z351" s="157"/>
      <c r="AA351" s="278"/>
    </row>
    <row r="352" spans="1:27" ht="18.75" hidden="1" customHeight="1">
      <c r="A352" s="275" t="s">
        <v>810</v>
      </c>
      <c r="B352" s="196" t="s">
        <v>29</v>
      </c>
      <c r="C352" s="239" t="b">
        <v>0</v>
      </c>
      <c r="D352" s="182">
        <f>IF($C352&lt;&gt;TRUE,IF(ISNA(VLOOKUP($B352,'Patch Slot'!A$2:$E$39,3,FALSE)),"",VLOOKUP($B352,'Patch Slot'!A$2:$E$39,3,FALSE)),"excluded")</f>
        <v>45875.833333333299</v>
      </c>
      <c r="E352" s="182" t="str">
        <f>IF($C352&lt;&gt;TRUE,IF(ISNA(VLOOKUP($B352,'Patch Slot'!A$2:$E$39,4,FALSE)),"",VLOOKUP($B352,'Patch Slot'!A$2:$E$39,4,FALSE)),"excluded")</f>
        <v>20:00 – 24:00</v>
      </c>
      <c r="F352" s="198" t="s">
        <v>182</v>
      </c>
      <c r="G352" s="184"/>
      <c r="H352" s="184" t="str">
        <f>IF(ISNA(VLOOKUP(Patchlist1[[#This Row],[Hostname]],Vormetric!A:D,4,FALSE)),"",VLOOKUP(Patchlist1[[#This Row],[Hostname]],Vormetric!A:D,4,FALSE))</f>
        <v/>
      </c>
      <c r="I352" s="198" t="str">
        <f>IF(ISNA(VLOOKUP(Patchlist1[[#This Row],[Hostname]],'vm hardware'!A:C,3,FALSE)),"",VLOOKUP(Patchlist1[[#This Row],[Hostname]],'vm hardware'!A:C,3,FALSE))</f>
        <v/>
      </c>
      <c r="J352" s="276"/>
      <c r="K352" s="198" t="s">
        <v>172</v>
      </c>
      <c r="L352" s="198">
        <v>8.1</v>
      </c>
      <c r="M352" s="198" t="s">
        <v>173</v>
      </c>
      <c r="N352" s="198" t="s">
        <v>174</v>
      </c>
      <c r="O352" s="200" t="s">
        <v>175</v>
      </c>
      <c r="P352" s="277" t="s">
        <v>560</v>
      </c>
      <c r="Q352" s="202"/>
      <c r="R352" s="198" t="s">
        <v>178</v>
      </c>
      <c r="S352" s="242" t="str">
        <f>IF(ISNA(VLOOKUP(Patchlist1[[#This Row],[SERVER OWNER]],Contacts!I:J,2,FALSE)),"",VLOOKUP(Patchlist1[[#This Row],[SERVER OWNER]],Contacts!I:J,2,FALSE))</f>
        <v>volker.janetzky@allianz.de</v>
      </c>
      <c r="T352" s="243" t="s">
        <v>811</v>
      </c>
      <c r="U352" s="277" t="s">
        <v>180</v>
      </c>
      <c r="V352" s="202"/>
      <c r="W352" s="202"/>
      <c r="X352" s="244"/>
      <c r="Y352" s="244"/>
      <c r="Z352" s="157"/>
      <c r="AA352" s="278"/>
    </row>
    <row r="353" spans="1:27" ht="18.75" hidden="1" customHeight="1">
      <c r="A353" s="275" t="s">
        <v>812</v>
      </c>
      <c r="B353" s="196" t="s">
        <v>43</v>
      </c>
      <c r="C353" s="239" t="b">
        <v>1</v>
      </c>
      <c r="D353" s="182" t="str">
        <f>IF($C353&lt;&gt;TRUE,IF(ISNA(VLOOKUP($B353,'Patch Slot'!A$2:$E$39,3,FALSE)),"",VLOOKUP($B353,'Patch Slot'!A$2:$E$39,3,FALSE)),"excluded")</f>
        <v>excluded</v>
      </c>
      <c r="E353" s="182" t="str">
        <f>IF($C353&lt;&gt;TRUE,IF(ISNA(VLOOKUP($B353,'Patch Slot'!A$2:$E$39,4,FALSE)),"",VLOOKUP($B353,'Patch Slot'!A$2:$E$39,4,FALSE)),"excluded")</f>
        <v>excluded</v>
      </c>
      <c r="F353" s="198" t="s">
        <v>171</v>
      </c>
      <c r="G353" s="184" t="str">
        <f>IF(ISNA(VLOOKUP(Patchlist1[[#This Row],[Hostname]],CPU_socket!A:B,2,FALSE)),"",VLOOKUP(Patchlist1[[#This Row],[Hostname]],CPU_socket!A:B,2,FALSE))</f>
        <v/>
      </c>
      <c r="H353" s="184" t="str">
        <f>IF(ISNA(VLOOKUP(Patchlist1[[#This Row],[Hostname]],Vormetric!A:D,4,FALSE)),"",VLOOKUP(Patchlist1[[#This Row],[Hostname]],Vormetric!A:D,4,FALSE))</f>
        <v/>
      </c>
      <c r="I353" s="240" t="str">
        <f>IF(ISNA(VLOOKUP(Patchlist1[[#This Row],[Hostname]],'vm hardware'!A:C,3,FALSE)),"",VLOOKUP(Patchlist1[[#This Row],[Hostname]],'vm hardware'!A:C,3,FALSE))</f>
        <v/>
      </c>
      <c r="J353" s="198"/>
      <c r="K353" s="198" t="s">
        <v>172</v>
      </c>
      <c r="L353" s="198">
        <v>8.1</v>
      </c>
      <c r="M353" s="198" t="s">
        <v>496</v>
      </c>
      <c r="N353" s="198" t="s">
        <v>174</v>
      </c>
      <c r="O353" s="200" t="s">
        <v>279</v>
      </c>
      <c r="P353" s="277" t="s">
        <v>792</v>
      </c>
      <c r="Q353" s="282"/>
      <c r="R353" s="198" t="s">
        <v>480</v>
      </c>
      <c r="S353" s="242" t="s">
        <v>481</v>
      </c>
      <c r="T353" s="243" t="s">
        <v>793</v>
      </c>
      <c r="U353" s="277" t="s">
        <v>180</v>
      </c>
      <c r="V353" s="202"/>
      <c r="W353" s="202"/>
      <c r="X353" s="244"/>
      <c r="Y353" s="244" t="s">
        <v>279</v>
      </c>
      <c r="Z353" s="157"/>
      <c r="AA353" s="278"/>
    </row>
    <row r="354" spans="1:27" ht="18.75" hidden="1" customHeight="1">
      <c r="A354" s="275" t="s">
        <v>813</v>
      </c>
      <c r="B354" s="196" t="s">
        <v>43</v>
      </c>
      <c r="C354" s="239" t="b">
        <v>1</v>
      </c>
      <c r="D354" s="182" t="str">
        <f>IF($C354&lt;&gt;TRUE,IF(ISNA(VLOOKUP($B354,'Patch Slot'!A$2:$E$39,3,FALSE)),"",VLOOKUP($B354,'Patch Slot'!A$2:$E$39,3,FALSE)),"excluded")</f>
        <v>excluded</v>
      </c>
      <c r="E354" s="182" t="str">
        <f>IF($C354&lt;&gt;TRUE,IF(ISNA(VLOOKUP($B354,'Patch Slot'!A$2:$E$39,4,FALSE)),"",VLOOKUP($B354,'Patch Slot'!A$2:$E$39,4,FALSE)),"excluded")</f>
        <v>excluded</v>
      </c>
      <c r="F354" s="198" t="s">
        <v>171</v>
      </c>
      <c r="G354" s="184" t="str">
        <f>IF(ISNA(VLOOKUP(Patchlist1[[#This Row],[Hostname]],CPU_socket!A:B,2,FALSE)),"",VLOOKUP(Patchlist1[[#This Row],[Hostname]],CPU_socket!A:B,2,FALSE))</f>
        <v/>
      </c>
      <c r="H354" s="184" t="str">
        <f>IF(ISNA(VLOOKUP(Patchlist1[[#This Row],[Hostname]],Vormetric!A:D,4,FALSE)),"",VLOOKUP(Patchlist1[[#This Row],[Hostname]],Vormetric!A:D,4,FALSE))</f>
        <v/>
      </c>
      <c r="I354" s="240" t="str">
        <f>IF(ISNA(VLOOKUP(Patchlist1[[#This Row],[Hostname]],'vm hardware'!A:C,3,FALSE)),"",VLOOKUP(Patchlist1[[#This Row],[Hostname]],'vm hardware'!A:C,3,FALSE))</f>
        <v/>
      </c>
      <c r="J354" s="198"/>
      <c r="K354" s="198" t="s">
        <v>172</v>
      </c>
      <c r="L354" s="198">
        <v>8.1</v>
      </c>
      <c r="M354" s="198" t="s">
        <v>496</v>
      </c>
      <c r="N354" s="198" t="s">
        <v>174</v>
      </c>
      <c r="O354" s="200" t="s">
        <v>279</v>
      </c>
      <c r="P354" s="277" t="s">
        <v>792</v>
      </c>
      <c r="Q354" s="282"/>
      <c r="R354" s="198" t="s">
        <v>480</v>
      </c>
      <c r="S354" s="242" t="s">
        <v>481</v>
      </c>
      <c r="T354" s="243" t="s">
        <v>793</v>
      </c>
      <c r="U354" s="277" t="s">
        <v>180</v>
      </c>
      <c r="V354" s="202"/>
      <c r="W354" s="202"/>
      <c r="X354" s="244"/>
      <c r="Y354" s="244" t="s">
        <v>279</v>
      </c>
      <c r="Z354" s="157"/>
      <c r="AA354" s="278"/>
    </row>
    <row r="355" spans="1:27" ht="18.75" hidden="1" customHeight="1">
      <c r="A355" s="275" t="s">
        <v>814</v>
      </c>
      <c r="B355" s="196" t="s">
        <v>43</v>
      </c>
      <c r="C355" s="239" t="b">
        <v>1</v>
      </c>
      <c r="D355" s="182" t="str">
        <f>IF($C355&lt;&gt;TRUE,IF(ISNA(VLOOKUP($B355,'Patch Slot'!A$2:$E$39,3,FALSE)),"",VLOOKUP($B355,'Patch Slot'!A$2:$E$39,3,FALSE)),"excluded")</f>
        <v>excluded</v>
      </c>
      <c r="E355" s="182" t="str">
        <f>IF($C355&lt;&gt;TRUE,IF(ISNA(VLOOKUP($B355,'Patch Slot'!A$2:$E$39,4,FALSE)),"",VLOOKUP($B355,'Patch Slot'!A$2:$E$39,4,FALSE)),"excluded")</f>
        <v>excluded</v>
      </c>
      <c r="F355" s="198" t="s">
        <v>171</v>
      </c>
      <c r="G355" s="184" t="str">
        <f>IF(ISNA(VLOOKUP(Patchlist1[[#This Row],[Hostname]],CPU_socket!A:B,2,FALSE)),"",VLOOKUP(Patchlist1[[#This Row],[Hostname]],CPU_socket!A:B,2,FALSE))</f>
        <v/>
      </c>
      <c r="H355" s="184" t="str">
        <f>IF(ISNA(VLOOKUP(Patchlist1[[#This Row],[Hostname]],Vormetric!A:D,4,FALSE)),"",VLOOKUP(Patchlist1[[#This Row],[Hostname]],Vormetric!A:D,4,FALSE))</f>
        <v/>
      </c>
      <c r="I355" s="240" t="str">
        <f>IF(ISNA(VLOOKUP(Patchlist1[[#This Row],[Hostname]],'vm hardware'!A:C,3,FALSE)),"",VLOOKUP(Patchlist1[[#This Row],[Hostname]],'vm hardware'!A:C,3,FALSE))</f>
        <v/>
      </c>
      <c r="J355" s="198"/>
      <c r="K355" s="198" t="s">
        <v>172</v>
      </c>
      <c r="L355" s="198">
        <v>8.1</v>
      </c>
      <c r="M355" s="198" t="s">
        <v>496</v>
      </c>
      <c r="N355" s="198" t="s">
        <v>174</v>
      </c>
      <c r="O355" s="200" t="s">
        <v>279</v>
      </c>
      <c r="P355" s="277" t="s">
        <v>792</v>
      </c>
      <c r="Q355" s="282"/>
      <c r="R355" s="198" t="s">
        <v>480</v>
      </c>
      <c r="S355" s="242" t="s">
        <v>481</v>
      </c>
      <c r="T355" s="243" t="s">
        <v>793</v>
      </c>
      <c r="U355" s="277" t="s">
        <v>180</v>
      </c>
      <c r="V355" s="202"/>
      <c r="W355" s="202"/>
      <c r="X355" s="244"/>
      <c r="Y355" s="244" t="s">
        <v>279</v>
      </c>
      <c r="Z355" s="157"/>
      <c r="AA355" s="278"/>
    </row>
    <row r="356" spans="1:27" ht="18.75" hidden="1" customHeight="1">
      <c r="A356" s="275" t="s">
        <v>815</v>
      </c>
      <c r="B356" s="196" t="s">
        <v>18</v>
      </c>
      <c r="C356" s="239" t="b">
        <v>1</v>
      </c>
      <c r="D356" s="182" t="str">
        <f>IF($C356&lt;&gt;TRUE,IF(ISNA(VLOOKUP($B356,'Patch Slot'!A$2:$E$39,3,FALSE)),"",VLOOKUP($B356,'Patch Slot'!A$2:$E$39,3,FALSE)),"excluded")</f>
        <v>excluded</v>
      </c>
      <c r="E356" s="182" t="str">
        <f>IF($C356&lt;&gt;TRUE,IF(ISNA(VLOOKUP($B356,'Patch Slot'!A$2:$E$39,4,FALSE)),"",VLOOKUP($B356,'Patch Slot'!A$2:$E$39,4,FALSE)),"excluded")</f>
        <v>excluded</v>
      </c>
      <c r="F356" s="198" t="s">
        <v>182</v>
      </c>
      <c r="G356" s="184" t="str">
        <f>IF(ISNA(VLOOKUP(Patchlist1[[#This Row],[Hostname]],CPU_socket!A:B,2,FALSE)),"",VLOOKUP(Patchlist1[[#This Row],[Hostname]],CPU_socket!A:B,2,FALSE))</f>
        <v/>
      </c>
      <c r="H356" s="184" t="str">
        <f>IF(ISNA(VLOOKUP(Patchlist1[[#This Row],[Hostname]],Vormetric!A:D,4,FALSE)),"",VLOOKUP(Patchlist1[[#This Row],[Hostname]],Vormetric!A:D,4,FALSE))</f>
        <v/>
      </c>
      <c r="I356" s="240" t="str">
        <f>IF(ISNA(VLOOKUP(Patchlist1[[#This Row],[Hostname]],'vm hardware'!A:C,3,FALSE)),"",VLOOKUP(Patchlist1[[#This Row],[Hostname]],'vm hardware'!A:C,3,FALSE))</f>
        <v/>
      </c>
      <c r="J356" s="198"/>
      <c r="K356" s="198" t="s">
        <v>172</v>
      </c>
      <c r="L356" s="198">
        <v>9.4</v>
      </c>
      <c r="M356" s="198" t="s">
        <v>173</v>
      </c>
      <c r="N356" s="198" t="s">
        <v>174</v>
      </c>
      <c r="O356" s="200" t="s">
        <v>279</v>
      </c>
      <c r="P356" s="277" t="s">
        <v>816</v>
      </c>
      <c r="Q356" s="282"/>
      <c r="R356" s="198" t="s">
        <v>817</v>
      </c>
      <c r="S356" s="242" t="s">
        <v>818</v>
      </c>
      <c r="T356" s="243" t="s">
        <v>819</v>
      </c>
      <c r="U356" s="277" t="s">
        <v>180</v>
      </c>
      <c r="V356" s="202"/>
      <c r="W356" s="202"/>
      <c r="X356" s="244"/>
      <c r="Y356" s="244" t="s">
        <v>279</v>
      </c>
      <c r="Z356" s="157"/>
      <c r="AA356" s="278"/>
    </row>
    <row r="357" spans="1:27" ht="18.75" hidden="1" customHeight="1">
      <c r="A357" s="275" t="s">
        <v>820</v>
      </c>
      <c r="B357" s="196" t="s">
        <v>43</v>
      </c>
      <c r="C357" s="239" t="b">
        <v>1</v>
      </c>
      <c r="D357" s="182" t="str">
        <f>IF($C357&lt;&gt;TRUE,IF(ISNA(VLOOKUP($B357,'Patch Slot'!A$2:$E$39,3,FALSE)),"",VLOOKUP($B357,'Patch Slot'!A$2:$E$39,3,FALSE)),"excluded")</f>
        <v>excluded</v>
      </c>
      <c r="E357" s="182" t="str">
        <f>IF($C357&lt;&gt;TRUE,IF(ISNA(VLOOKUP($B357,'Patch Slot'!A$2:$E$39,4,FALSE)),"",VLOOKUP($B357,'Patch Slot'!A$2:$E$39,4,FALSE)),"excluded")</f>
        <v>excluded</v>
      </c>
      <c r="F357" s="198" t="s">
        <v>171</v>
      </c>
      <c r="G357" s="184" t="str">
        <f>IF(ISNA(VLOOKUP(Patchlist1[[#This Row],[Hostname]],CPU_socket!A:B,2,FALSE)),"",VLOOKUP(Patchlist1[[#This Row],[Hostname]],CPU_socket!A:B,2,FALSE))</f>
        <v/>
      </c>
      <c r="H357" s="184" t="str">
        <f>IF(ISNA(VLOOKUP(Patchlist1[[#This Row],[Hostname]],Vormetric!A:D,4,FALSE)),"",VLOOKUP(Patchlist1[[#This Row],[Hostname]],Vormetric!A:D,4,FALSE))</f>
        <v/>
      </c>
      <c r="I357" s="240" t="str">
        <f>IF(ISNA(VLOOKUP(Patchlist1[[#This Row],[Hostname]],'vm hardware'!A:C,3,FALSE)),"",VLOOKUP(Patchlist1[[#This Row],[Hostname]],'vm hardware'!A:C,3,FALSE))</f>
        <v/>
      </c>
      <c r="J357" s="198"/>
      <c r="K357" s="198" t="s">
        <v>172</v>
      </c>
      <c r="L357" s="198">
        <v>8.1</v>
      </c>
      <c r="M357" s="198" t="s">
        <v>496</v>
      </c>
      <c r="N357" s="198" t="s">
        <v>174</v>
      </c>
      <c r="O357" s="200" t="s">
        <v>279</v>
      </c>
      <c r="P357" s="277" t="s">
        <v>792</v>
      </c>
      <c r="Q357" s="282"/>
      <c r="R357" s="198" t="s">
        <v>480</v>
      </c>
      <c r="S357" s="242" t="s">
        <v>481</v>
      </c>
      <c r="T357" s="243" t="s">
        <v>793</v>
      </c>
      <c r="U357" s="277" t="s">
        <v>180</v>
      </c>
      <c r="V357" s="202"/>
      <c r="W357" s="202"/>
      <c r="X357" s="244"/>
      <c r="Y357" s="244" t="s">
        <v>279</v>
      </c>
      <c r="Z357" s="157"/>
      <c r="AA357" s="278"/>
    </row>
    <row r="358" spans="1:27" ht="18.75" hidden="1" customHeight="1">
      <c r="A358" s="275" t="s">
        <v>821</v>
      </c>
      <c r="B358" s="196" t="s">
        <v>43</v>
      </c>
      <c r="C358" s="239" t="b">
        <v>1</v>
      </c>
      <c r="D358" s="182" t="str">
        <f>IF($C358&lt;&gt;TRUE,IF(ISNA(VLOOKUP($B358,'Patch Slot'!A$2:$E$39,3,FALSE)),"",VLOOKUP($B358,'Patch Slot'!A$2:$E$39,3,FALSE)),"excluded")</f>
        <v>excluded</v>
      </c>
      <c r="E358" s="182" t="str">
        <f>IF($C358&lt;&gt;TRUE,IF(ISNA(VLOOKUP($B358,'Patch Slot'!A$2:$E$39,4,FALSE)),"",VLOOKUP($B358,'Patch Slot'!A$2:$E$39,4,FALSE)),"excluded")</f>
        <v>excluded</v>
      </c>
      <c r="F358" s="198" t="s">
        <v>171</v>
      </c>
      <c r="G358" s="184" t="str">
        <f>IF(ISNA(VLOOKUP(Patchlist1[[#This Row],[Hostname]],CPU_socket!A:B,2,FALSE)),"",VLOOKUP(Patchlist1[[#This Row],[Hostname]],CPU_socket!A:B,2,FALSE))</f>
        <v/>
      </c>
      <c r="H358" s="184" t="str">
        <f>IF(ISNA(VLOOKUP(Patchlist1[[#This Row],[Hostname]],Vormetric!A:D,4,FALSE)),"",VLOOKUP(Patchlist1[[#This Row],[Hostname]],Vormetric!A:D,4,FALSE))</f>
        <v/>
      </c>
      <c r="I358" s="240" t="str">
        <f>IF(ISNA(VLOOKUP(Patchlist1[[#This Row],[Hostname]],'vm hardware'!A:C,3,FALSE)),"",VLOOKUP(Patchlist1[[#This Row],[Hostname]],'vm hardware'!A:C,3,FALSE))</f>
        <v/>
      </c>
      <c r="J358" s="198"/>
      <c r="K358" s="198" t="s">
        <v>172</v>
      </c>
      <c r="L358" s="198">
        <v>8.1</v>
      </c>
      <c r="M358" s="198" t="s">
        <v>496</v>
      </c>
      <c r="N358" s="198" t="s">
        <v>174</v>
      </c>
      <c r="O358" s="200" t="s">
        <v>279</v>
      </c>
      <c r="P358" s="277" t="s">
        <v>792</v>
      </c>
      <c r="Q358" s="282"/>
      <c r="R358" s="198" t="s">
        <v>480</v>
      </c>
      <c r="S358" s="242" t="s">
        <v>481</v>
      </c>
      <c r="T358" s="243" t="s">
        <v>793</v>
      </c>
      <c r="U358" s="277" t="s">
        <v>180</v>
      </c>
      <c r="V358" s="202"/>
      <c r="W358" s="202"/>
      <c r="X358" s="244"/>
      <c r="Y358" s="244" t="s">
        <v>279</v>
      </c>
      <c r="Z358" s="157"/>
      <c r="AA358" s="278"/>
    </row>
    <row r="359" spans="1:27" ht="18.75" hidden="1" customHeight="1">
      <c r="A359" s="275" t="s">
        <v>822</v>
      </c>
      <c r="B359" s="196" t="s">
        <v>43</v>
      </c>
      <c r="C359" s="239" t="b">
        <v>1</v>
      </c>
      <c r="D359" s="182" t="str">
        <f>IF($C359&lt;&gt;TRUE,IF(ISNA(VLOOKUP($B359,'Patch Slot'!A$2:$E$39,3,FALSE)),"",VLOOKUP($B359,'Patch Slot'!A$2:$E$39,3,FALSE)),"excluded")</f>
        <v>excluded</v>
      </c>
      <c r="E359" s="182" t="str">
        <f>IF($C359&lt;&gt;TRUE,IF(ISNA(VLOOKUP($B359,'Patch Slot'!A$2:$E$39,4,FALSE)),"",VLOOKUP($B359,'Patch Slot'!A$2:$E$39,4,FALSE)),"excluded")</f>
        <v>excluded</v>
      </c>
      <c r="F359" s="198" t="s">
        <v>171</v>
      </c>
      <c r="G359" s="184" t="str">
        <f>IF(ISNA(VLOOKUP(Patchlist1[[#This Row],[Hostname]],CPU_socket!A:B,2,FALSE)),"",VLOOKUP(Patchlist1[[#This Row],[Hostname]],CPU_socket!A:B,2,FALSE))</f>
        <v/>
      </c>
      <c r="H359" s="184" t="str">
        <f>IF(ISNA(VLOOKUP(Patchlist1[[#This Row],[Hostname]],Vormetric!A:D,4,FALSE)),"",VLOOKUP(Patchlist1[[#This Row],[Hostname]],Vormetric!A:D,4,FALSE))</f>
        <v/>
      </c>
      <c r="I359" s="240" t="str">
        <f>IF(ISNA(VLOOKUP(Patchlist1[[#This Row],[Hostname]],'vm hardware'!A:C,3,FALSE)),"",VLOOKUP(Patchlist1[[#This Row],[Hostname]],'vm hardware'!A:C,3,FALSE))</f>
        <v/>
      </c>
      <c r="J359" s="198"/>
      <c r="K359" s="198" t="s">
        <v>172</v>
      </c>
      <c r="L359" s="198">
        <v>8.1</v>
      </c>
      <c r="M359" s="198" t="s">
        <v>496</v>
      </c>
      <c r="N359" s="198" t="s">
        <v>174</v>
      </c>
      <c r="O359" s="200" t="s">
        <v>279</v>
      </c>
      <c r="P359" s="277" t="s">
        <v>792</v>
      </c>
      <c r="Q359" s="282"/>
      <c r="R359" s="198" t="s">
        <v>480</v>
      </c>
      <c r="S359" s="242" t="s">
        <v>481</v>
      </c>
      <c r="T359" s="243" t="s">
        <v>793</v>
      </c>
      <c r="U359" s="277" t="s">
        <v>180</v>
      </c>
      <c r="V359" s="202"/>
      <c r="W359" s="202"/>
      <c r="X359" s="244"/>
      <c r="Y359" s="244" t="s">
        <v>279</v>
      </c>
      <c r="Z359" s="157"/>
      <c r="AA359" s="278"/>
    </row>
    <row r="360" spans="1:27" ht="18.75" hidden="1" customHeight="1">
      <c r="A360" s="275" t="s">
        <v>823</v>
      </c>
      <c r="B360" s="196" t="s">
        <v>18</v>
      </c>
      <c r="C360" s="239" t="b">
        <v>0</v>
      </c>
      <c r="D360" s="182">
        <f>IF($C360&lt;&gt;TRUE,IF(ISNA(VLOOKUP($B360,'Patch Slot'!A$2:$E$39,3,FALSE)),"",VLOOKUP($B360,'Patch Slot'!A$2:$E$39,3,FALSE)),"excluded")</f>
        <v>45873.833333333299</v>
      </c>
      <c r="E360" s="182" t="str">
        <f>IF($C360&lt;&gt;TRUE,IF(ISNA(VLOOKUP($B360,'Patch Slot'!A$2:$E$39,4,FALSE)),"",VLOOKUP($B360,'Patch Slot'!A$2:$E$39,4,FALSE)),"excluded")</f>
        <v>20:00 – 24:00</v>
      </c>
      <c r="F360" s="198" t="s">
        <v>171</v>
      </c>
      <c r="G360" s="184" t="str">
        <f>IF(ISNA(VLOOKUP(Patchlist1[[#This Row],[Hostname]],CPU_socket!A:B,2,FALSE)),"",VLOOKUP(Patchlist1[[#This Row],[Hostname]],CPU_socket!A:B,2,FALSE))</f>
        <v/>
      </c>
      <c r="H360" s="184" t="str">
        <f>IF(ISNA(VLOOKUP(Patchlist1[[#This Row],[Hostname]],Vormetric!A:D,4,FALSE)),"",VLOOKUP(Patchlist1[[#This Row],[Hostname]],Vormetric!A:D,4,FALSE))</f>
        <v/>
      </c>
      <c r="I360" s="240" t="str">
        <f>IF(ISNA(VLOOKUP(Patchlist1[[#This Row],[Hostname]],'vm hardware'!A:C,3,FALSE)),"",VLOOKUP(Patchlist1[[#This Row],[Hostname]],'vm hardware'!A:C,3,FALSE))</f>
        <v/>
      </c>
      <c r="J360" s="198"/>
      <c r="K360" s="198" t="s">
        <v>545</v>
      </c>
      <c r="L360" s="198">
        <v>8.1</v>
      </c>
      <c r="M360" s="198" t="s">
        <v>173</v>
      </c>
      <c r="N360" s="198" t="s">
        <v>174</v>
      </c>
      <c r="O360" s="200" t="s">
        <v>175</v>
      </c>
      <c r="P360" s="277" t="s">
        <v>663</v>
      </c>
      <c r="Q360" s="282"/>
      <c r="R360" s="198" t="s">
        <v>664</v>
      </c>
      <c r="S360" s="242" t="str">
        <f>IF(ISNA(VLOOKUP(Patchlist1[[#This Row],[SERVER OWNER]],Contacts!I:J,2,FALSE)),"",VLOOKUP(Patchlist1[[#This Row],[SERVER OWNER]],Contacts!I:J,2,FALSE))</f>
        <v>balazs.kotsis@allianz.com</v>
      </c>
      <c r="T360" s="243" t="s">
        <v>824</v>
      </c>
      <c r="U360" s="277" t="s">
        <v>180</v>
      </c>
      <c r="V360" s="202"/>
      <c r="W360" s="202"/>
      <c r="X360" s="244"/>
      <c r="Y360" s="244"/>
      <c r="Z360" s="157"/>
      <c r="AA360" s="278"/>
    </row>
    <row r="361" spans="1:27" ht="18.75" hidden="1" customHeight="1">
      <c r="A361" s="275" t="s">
        <v>825</v>
      </c>
      <c r="B361" s="196" t="s">
        <v>57</v>
      </c>
      <c r="C361" s="239" t="b">
        <v>0</v>
      </c>
      <c r="D361" s="182">
        <f>IF($C361&lt;&gt;TRUE,IF(ISNA(VLOOKUP($B361,'Patch Slot'!A$2:$E$39,3,FALSE)),"",VLOOKUP($B361,'Patch Slot'!A$2:$E$39,3,FALSE)),"excluded")</f>
        <v>45882.833333333299</v>
      </c>
      <c r="E361" s="182" t="str">
        <f>IF($C361&lt;&gt;TRUE,IF(ISNA(VLOOKUP($B361,'Patch Slot'!A$2:$E$39,4,FALSE)),"",VLOOKUP($B361,'Patch Slot'!A$2:$E$39,4,FALSE)),"excluded")</f>
        <v>20:00 – 24:00</v>
      </c>
      <c r="F361" s="198" t="s">
        <v>826</v>
      </c>
      <c r="G361" s="184" t="str">
        <f>IF(ISNA(VLOOKUP(Patchlist1[[#This Row],[Hostname]],CPU_socket!A:B,2,FALSE)),"",VLOOKUP(Patchlist1[[#This Row],[Hostname]],CPU_socket!A:B,2,FALSE))</f>
        <v/>
      </c>
      <c r="H361" s="184" t="str">
        <f>IF(ISNA(VLOOKUP(Patchlist1[[#This Row],[Hostname]],Vormetric!A:D,4,FALSE)),"",VLOOKUP(Patchlist1[[#This Row],[Hostname]],Vormetric!A:D,4,FALSE))</f>
        <v/>
      </c>
      <c r="I361" s="198" t="str">
        <f>IF(ISNA(VLOOKUP(Patchlist1[[#This Row],[Hostname]],'vm hardware'!A:C,3,FALSE)),"",VLOOKUP(Patchlist1[[#This Row],[Hostname]],'vm hardware'!A:C,3,FALSE))</f>
        <v/>
      </c>
      <c r="J361" s="276"/>
      <c r="K361" s="198" t="s">
        <v>172</v>
      </c>
      <c r="L361" s="198">
        <v>8.1</v>
      </c>
      <c r="M361" s="198" t="s">
        <v>173</v>
      </c>
      <c r="N361" s="198" t="s">
        <v>827</v>
      </c>
      <c r="O361" s="200" t="s">
        <v>175</v>
      </c>
      <c r="P361" s="277" t="s">
        <v>828</v>
      </c>
      <c r="Q361" s="157" t="s">
        <v>829</v>
      </c>
      <c r="R361" s="198" t="s">
        <v>830</v>
      </c>
      <c r="S361" s="242" t="str">
        <f>IF(ISNA(VLOOKUP(Patchlist1[[#This Row],[SERVER OWNER]],Contacts!I:J,2,FALSE)),"",VLOOKUP(Patchlist1[[#This Row],[SERVER OWNER]],Contacts!I:J,2,FALSE))</f>
        <v>annemarie.gregarek@allianz.de</v>
      </c>
      <c r="T361" s="243" t="s">
        <v>831</v>
      </c>
      <c r="U361" s="277" t="s">
        <v>180</v>
      </c>
      <c r="V361" s="202"/>
      <c r="W361" s="202"/>
      <c r="X361" s="244"/>
      <c r="Y361" s="244"/>
      <c r="Z361" s="157"/>
      <c r="AA361" s="278"/>
    </row>
    <row r="362" spans="1:27" ht="18.75" hidden="1" customHeight="1">
      <c r="A362" s="275" t="s">
        <v>832</v>
      </c>
      <c r="B362" s="196" t="s">
        <v>121</v>
      </c>
      <c r="C362" s="239" t="b">
        <v>0</v>
      </c>
      <c r="D362" s="182">
        <f>IF($C362&lt;&gt;TRUE,IF(ISNA(VLOOKUP($B362,'Patch Slot'!A$2:$E$39,3,FALSE)),"",VLOOKUP($B362,'Patch Slot'!A$2:$E$39,3,FALSE)),"excluded")</f>
        <v>45892.166666666635</v>
      </c>
      <c r="E362" s="182" t="str">
        <f>IF($C362&lt;&gt;TRUE,IF(ISNA(VLOOKUP($B362,'Patch Slot'!A$2:$E$39,4,FALSE)),"",VLOOKUP($B362,'Patch Slot'!A$2:$E$39,4,FALSE)),"excluded")</f>
        <v>04:00 – 08:00</v>
      </c>
      <c r="F362" s="198" t="s">
        <v>826</v>
      </c>
      <c r="G362" s="184" t="str">
        <f>IF(ISNA(VLOOKUP(Patchlist1[[#This Row],[Hostname]],CPU_socket!A:B,2,FALSE)),"",VLOOKUP(Patchlist1[[#This Row],[Hostname]],CPU_socket!A:B,2,FALSE))</f>
        <v/>
      </c>
      <c r="H362" s="184" t="str">
        <f>IF(ISNA(VLOOKUP(Patchlist1[[#This Row],[Hostname]],Vormetric!A:D,4,FALSE)),"",VLOOKUP(Patchlist1[[#This Row],[Hostname]],Vormetric!A:D,4,FALSE))</f>
        <v/>
      </c>
      <c r="I362" s="198" t="str">
        <f>IF(ISNA(VLOOKUP(Patchlist1[[#This Row],[Hostname]],'vm hardware'!A:C,3,FALSE)),"",VLOOKUP(Patchlist1[[#This Row],[Hostname]],'vm hardware'!A:C,3,FALSE))</f>
        <v/>
      </c>
      <c r="J362" s="276"/>
      <c r="K362" s="198" t="s">
        <v>172</v>
      </c>
      <c r="L362" s="198">
        <v>8.1</v>
      </c>
      <c r="M362" s="198" t="s">
        <v>735</v>
      </c>
      <c r="N362" s="198" t="s">
        <v>827</v>
      </c>
      <c r="O362" s="200" t="s">
        <v>175</v>
      </c>
      <c r="P362" s="277" t="s">
        <v>736</v>
      </c>
      <c r="Q362" s="157" t="s">
        <v>833</v>
      </c>
      <c r="R362" s="198" t="s">
        <v>834</v>
      </c>
      <c r="S362" s="242" t="str">
        <f>IF(ISNA(VLOOKUP(Patchlist1[[#This Row],[SERVER OWNER]],Contacts!I:J,2,FALSE)),"",VLOOKUP(Patchlist1[[#This Row],[SERVER OWNER]],Contacts!I:J,2,FALSE))</f>
        <v>petra.roth@investmentdataservices.com</v>
      </c>
      <c r="T362" s="243" t="s">
        <v>835</v>
      </c>
      <c r="U362" s="277" t="s">
        <v>180</v>
      </c>
      <c r="V362" s="202"/>
      <c r="W362" s="202"/>
      <c r="X362" s="244"/>
      <c r="Y362" s="244"/>
      <c r="Z362" s="157"/>
      <c r="AA362" s="278"/>
    </row>
    <row r="363" spans="1:27" ht="18.75" hidden="1" customHeight="1">
      <c r="A363" s="275" t="s">
        <v>836</v>
      </c>
      <c r="B363" s="196" t="s">
        <v>121</v>
      </c>
      <c r="C363" s="239" t="b">
        <v>0</v>
      </c>
      <c r="D363" s="182">
        <f>IF($C363&lt;&gt;TRUE,IF(ISNA(VLOOKUP($B363,'Patch Slot'!A$2:$E$39,3,FALSE)),"",VLOOKUP($B363,'Patch Slot'!A$2:$E$39,3,FALSE)),"excluded")</f>
        <v>45892.166666666635</v>
      </c>
      <c r="E363" s="182" t="str">
        <f>IF($C363&lt;&gt;TRUE,IF(ISNA(VLOOKUP($B363,'Patch Slot'!A$2:$E$39,4,FALSE)),"",VLOOKUP($B363,'Patch Slot'!A$2:$E$39,4,FALSE)),"excluded")</f>
        <v>04:00 – 08:00</v>
      </c>
      <c r="F363" s="198" t="s">
        <v>826</v>
      </c>
      <c r="G363" s="184" t="str">
        <f>IF(ISNA(VLOOKUP(Patchlist1[[#This Row],[Hostname]],CPU_socket!A:B,2,FALSE)),"",VLOOKUP(Patchlist1[[#This Row],[Hostname]],CPU_socket!A:B,2,FALSE))</f>
        <v/>
      </c>
      <c r="H363" s="184" t="str">
        <f>IF(ISNA(VLOOKUP(Patchlist1[[#This Row],[Hostname]],Vormetric!A:D,4,FALSE)),"",VLOOKUP(Patchlist1[[#This Row],[Hostname]],Vormetric!A:D,4,FALSE))</f>
        <v/>
      </c>
      <c r="I363" s="198" t="str">
        <f>IF(ISNA(VLOOKUP(Patchlist1[[#This Row],[Hostname]],'vm hardware'!A:C,3,FALSE)),"",VLOOKUP(Patchlist1[[#This Row],[Hostname]],'vm hardware'!A:C,3,FALSE))</f>
        <v/>
      </c>
      <c r="J363" s="276"/>
      <c r="K363" s="198" t="s">
        <v>172</v>
      </c>
      <c r="L363" s="198">
        <v>8.1</v>
      </c>
      <c r="M363" s="198" t="s">
        <v>735</v>
      </c>
      <c r="N363" s="198" t="s">
        <v>827</v>
      </c>
      <c r="O363" s="200" t="s">
        <v>175</v>
      </c>
      <c r="P363" s="277" t="s">
        <v>736</v>
      </c>
      <c r="Q363" s="157" t="s">
        <v>833</v>
      </c>
      <c r="R363" s="198" t="s">
        <v>737</v>
      </c>
      <c r="S363" s="242" t="str">
        <f>IF(ISNA(VLOOKUP(Patchlist1[[#This Row],[SERVER OWNER]],Contacts!I:J,2,FALSE)),"",VLOOKUP(Patchlist1[[#This Row],[SERVER OWNER]],Contacts!I:J,2,FALSE))</f>
        <v>greg.george@investmentdataservices.com</v>
      </c>
      <c r="T363" s="243" t="s">
        <v>837</v>
      </c>
      <c r="U363" s="277" t="s">
        <v>180</v>
      </c>
      <c r="V363" s="202"/>
      <c r="W363" s="202"/>
      <c r="X363" s="244"/>
      <c r="Y363" s="244"/>
      <c r="Z363" s="157"/>
      <c r="AA363" s="278"/>
    </row>
    <row r="364" spans="1:27" ht="18.75" hidden="1" customHeight="1">
      <c r="A364" s="275" t="s">
        <v>838</v>
      </c>
      <c r="B364" s="196" t="s">
        <v>121</v>
      </c>
      <c r="C364" s="239" t="b">
        <v>0</v>
      </c>
      <c r="D364" s="182">
        <f>IF($C364&lt;&gt;TRUE,IF(ISNA(VLOOKUP($B364,'Patch Slot'!A$2:$E$39,3,FALSE)),"",VLOOKUP($B364,'Patch Slot'!A$2:$E$39,3,FALSE)),"excluded")</f>
        <v>45892.166666666635</v>
      </c>
      <c r="E364" s="182" t="str">
        <f>IF($C364&lt;&gt;TRUE,IF(ISNA(VLOOKUP($B364,'Patch Slot'!A$2:$E$39,4,FALSE)),"",VLOOKUP($B364,'Patch Slot'!A$2:$E$39,4,FALSE)),"excluded")</f>
        <v>04:00 – 08:00</v>
      </c>
      <c r="F364" s="198" t="s">
        <v>826</v>
      </c>
      <c r="G364" s="184" t="str">
        <f>IF(ISNA(VLOOKUP(Patchlist1[[#This Row],[Hostname]],CPU_socket!A:B,2,FALSE)),"",VLOOKUP(Patchlist1[[#This Row],[Hostname]],CPU_socket!A:B,2,FALSE))</f>
        <v/>
      </c>
      <c r="H364" s="184" t="str">
        <f>IF(ISNA(VLOOKUP(Patchlist1[[#This Row],[Hostname]],Vormetric!A:D,4,FALSE)),"",VLOOKUP(Patchlist1[[#This Row],[Hostname]],Vormetric!A:D,4,FALSE))</f>
        <v/>
      </c>
      <c r="I364" s="198" t="str">
        <f>IF(ISNA(VLOOKUP(Patchlist1[[#This Row],[Hostname]],'vm hardware'!A:C,3,FALSE)),"",VLOOKUP(Patchlist1[[#This Row],[Hostname]],'vm hardware'!A:C,3,FALSE))</f>
        <v/>
      </c>
      <c r="J364" s="276"/>
      <c r="K364" s="198" t="s">
        <v>172</v>
      </c>
      <c r="L364" s="198">
        <v>8.1</v>
      </c>
      <c r="M364" s="198" t="s">
        <v>735</v>
      </c>
      <c r="N364" s="198" t="s">
        <v>827</v>
      </c>
      <c r="O364" s="200" t="s">
        <v>175</v>
      </c>
      <c r="P364" s="277" t="s">
        <v>736</v>
      </c>
      <c r="Q364" s="157" t="s">
        <v>833</v>
      </c>
      <c r="R364" s="198" t="s">
        <v>737</v>
      </c>
      <c r="S364" s="242" t="str">
        <f>IF(ISNA(VLOOKUP(Patchlist1[[#This Row],[SERVER OWNER]],Contacts!I:J,2,FALSE)),"",VLOOKUP(Patchlist1[[#This Row],[SERVER OWNER]],Contacts!I:J,2,FALSE))</f>
        <v>greg.george@investmentdataservices.com</v>
      </c>
      <c r="T364" s="243" t="s">
        <v>837</v>
      </c>
      <c r="U364" s="277" t="s">
        <v>180</v>
      </c>
      <c r="V364" s="202"/>
      <c r="W364" s="202"/>
      <c r="X364" s="244"/>
      <c r="Y364" s="244"/>
      <c r="Z364" s="157"/>
      <c r="AA364" s="278"/>
    </row>
    <row r="365" spans="1:27" ht="18.75" hidden="1" customHeight="1">
      <c r="A365" s="275" t="s">
        <v>839</v>
      </c>
      <c r="B365" s="196" t="s">
        <v>121</v>
      </c>
      <c r="C365" s="239" t="b">
        <v>0</v>
      </c>
      <c r="D365" s="182">
        <f>IF($C365&lt;&gt;TRUE,IF(ISNA(VLOOKUP($B365,'Patch Slot'!A$2:$E$39,3,FALSE)),"",VLOOKUP($B365,'Patch Slot'!A$2:$E$39,3,FALSE)),"excluded")</f>
        <v>45892.166666666635</v>
      </c>
      <c r="E365" s="182" t="str">
        <f>IF($C365&lt;&gt;TRUE,IF(ISNA(VLOOKUP($B365,'Patch Slot'!A$2:$E$39,4,FALSE)),"",VLOOKUP($B365,'Patch Slot'!A$2:$E$39,4,FALSE)),"excluded")</f>
        <v>04:00 – 08:00</v>
      </c>
      <c r="F365" s="198" t="s">
        <v>826</v>
      </c>
      <c r="G365" s="184" t="str">
        <f>IF(ISNA(VLOOKUP(Patchlist1[[#This Row],[Hostname]],CPU_socket!A:B,2,FALSE)),"",VLOOKUP(Patchlist1[[#This Row],[Hostname]],CPU_socket!A:B,2,FALSE))</f>
        <v/>
      </c>
      <c r="H365" s="184" t="str">
        <f>IF(ISNA(VLOOKUP(Patchlist1[[#This Row],[Hostname]],Vormetric!A:D,4,FALSE)),"",VLOOKUP(Patchlist1[[#This Row],[Hostname]],Vormetric!A:D,4,FALSE))</f>
        <v/>
      </c>
      <c r="I365" s="198" t="str">
        <f>IF(ISNA(VLOOKUP(Patchlist1[[#This Row],[Hostname]],'vm hardware'!A:C,3,FALSE)),"",VLOOKUP(Patchlist1[[#This Row],[Hostname]],'vm hardware'!A:C,3,FALSE))</f>
        <v/>
      </c>
      <c r="J365" s="276"/>
      <c r="K365" s="198" t="s">
        <v>172</v>
      </c>
      <c r="L365" s="198">
        <v>8.1</v>
      </c>
      <c r="M365" s="198" t="s">
        <v>735</v>
      </c>
      <c r="N365" s="198" t="s">
        <v>827</v>
      </c>
      <c r="O365" s="200" t="s">
        <v>175</v>
      </c>
      <c r="P365" s="277" t="s">
        <v>736</v>
      </c>
      <c r="Q365" s="157" t="s">
        <v>833</v>
      </c>
      <c r="R365" s="198" t="s">
        <v>737</v>
      </c>
      <c r="S365" s="242" t="str">
        <f>IF(ISNA(VLOOKUP(Patchlist1[[#This Row],[SERVER OWNER]],Contacts!I:J,2,FALSE)),"",VLOOKUP(Patchlist1[[#This Row],[SERVER OWNER]],Contacts!I:J,2,FALSE))</f>
        <v>greg.george@investmentdataservices.com</v>
      </c>
      <c r="T365" s="243" t="s">
        <v>837</v>
      </c>
      <c r="U365" s="277" t="s">
        <v>180</v>
      </c>
      <c r="V365" s="202"/>
      <c r="W365" s="202"/>
      <c r="X365" s="244"/>
      <c r="Y365" s="244"/>
      <c r="Z365" s="157"/>
      <c r="AA365" s="278"/>
    </row>
    <row r="366" spans="1:27" ht="18.75" hidden="1" customHeight="1">
      <c r="A366" s="275" t="s">
        <v>840</v>
      </c>
      <c r="B366" s="196" t="s">
        <v>121</v>
      </c>
      <c r="C366" s="239" t="b">
        <v>0</v>
      </c>
      <c r="D366" s="182">
        <f>IF($C366&lt;&gt;TRUE,IF(ISNA(VLOOKUP($B366,'Patch Slot'!A$2:$E$39,3,FALSE)),"",VLOOKUP($B366,'Patch Slot'!A$2:$E$39,3,FALSE)),"excluded")</f>
        <v>45892.166666666635</v>
      </c>
      <c r="E366" s="182" t="str">
        <f>IF($C366&lt;&gt;TRUE,IF(ISNA(VLOOKUP($B366,'Patch Slot'!A$2:$E$39,4,FALSE)),"",VLOOKUP($B366,'Patch Slot'!A$2:$E$39,4,FALSE)),"excluded")</f>
        <v>04:00 – 08:00</v>
      </c>
      <c r="F366" s="198" t="s">
        <v>826</v>
      </c>
      <c r="G366" s="184" t="str">
        <f>IF(ISNA(VLOOKUP(Patchlist1[[#This Row],[Hostname]],CPU_socket!A:B,2,FALSE)),"",VLOOKUP(Patchlist1[[#This Row],[Hostname]],CPU_socket!A:B,2,FALSE))</f>
        <v/>
      </c>
      <c r="H366" s="184" t="str">
        <f>IF(ISNA(VLOOKUP(Patchlist1[[#This Row],[Hostname]],Vormetric!A:D,4,FALSE)),"",VLOOKUP(Patchlist1[[#This Row],[Hostname]],Vormetric!A:D,4,FALSE))</f>
        <v/>
      </c>
      <c r="I366" s="198" t="str">
        <f>IF(ISNA(VLOOKUP(Patchlist1[[#This Row],[Hostname]],'vm hardware'!A:C,3,FALSE)),"",VLOOKUP(Patchlist1[[#This Row],[Hostname]],'vm hardware'!A:C,3,FALSE))</f>
        <v/>
      </c>
      <c r="J366" s="276"/>
      <c r="K366" s="198" t="s">
        <v>172</v>
      </c>
      <c r="L366" s="198">
        <v>8.1</v>
      </c>
      <c r="M366" s="198" t="s">
        <v>735</v>
      </c>
      <c r="N366" s="198" t="s">
        <v>827</v>
      </c>
      <c r="O366" s="200" t="s">
        <v>175</v>
      </c>
      <c r="P366" s="277" t="s">
        <v>736</v>
      </c>
      <c r="Q366" s="157" t="s">
        <v>833</v>
      </c>
      <c r="R366" s="198" t="s">
        <v>737</v>
      </c>
      <c r="S366" s="242" t="str">
        <f>IF(ISNA(VLOOKUP(Patchlist1[[#This Row],[SERVER OWNER]],Contacts!I:J,2,FALSE)),"",VLOOKUP(Patchlist1[[#This Row],[SERVER OWNER]],Contacts!I:J,2,FALSE))</f>
        <v>greg.george@investmentdataservices.com</v>
      </c>
      <c r="T366" s="243" t="s">
        <v>837</v>
      </c>
      <c r="U366" s="277" t="s">
        <v>180</v>
      </c>
      <c r="V366" s="202"/>
      <c r="W366" s="202"/>
      <c r="X366" s="244"/>
      <c r="Y366" s="244"/>
      <c r="Z366" s="157"/>
      <c r="AA366" s="278"/>
    </row>
    <row r="367" spans="1:27" ht="18.75" hidden="1" customHeight="1">
      <c r="A367" s="275" t="s">
        <v>841</v>
      </c>
      <c r="B367" s="196" t="s">
        <v>121</v>
      </c>
      <c r="C367" s="239" t="b">
        <v>0</v>
      </c>
      <c r="D367" s="182">
        <f>IF($C367&lt;&gt;TRUE,IF(ISNA(VLOOKUP($B367,'Patch Slot'!A$2:$E$39,3,FALSE)),"",VLOOKUP($B367,'Patch Slot'!A$2:$E$39,3,FALSE)),"excluded")</f>
        <v>45892.166666666635</v>
      </c>
      <c r="E367" s="182" t="str">
        <f>IF($C367&lt;&gt;TRUE,IF(ISNA(VLOOKUP($B367,'Patch Slot'!A$2:$E$39,4,FALSE)),"",VLOOKUP($B367,'Patch Slot'!A$2:$E$39,4,FALSE)),"excluded")</f>
        <v>04:00 – 08:00</v>
      </c>
      <c r="F367" s="198" t="s">
        <v>826</v>
      </c>
      <c r="G367" s="184" t="str">
        <f>IF(ISNA(VLOOKUP(Patchlist1[[#This Row],[Hostname]],CPU_socket!A:B,2,FALSE)),"",VLOOKUP(Patchlist1[[#This Row],[Hostname]],CPU_socket!A:B,2,FALSE))</f>
        <v/>
      </c>
      <c r="H367" s="184" t="str">
        <f>IF(ISNA(VLOOKUP(Patchlist1[[#This Row],[Hostname]],Vormetric!A:D,4,FALSE)),"",VLOOKUP(Patchlist1[[#This Row],[Hostname]],Vormetric!A:D,4,FALSE))</f>
        <v/>
      </c>
      <c r="I367" s="198" t="str">
        <f>IF(ISNA(VLOOKUP(Patchlist1[[#This Row],[Hostname]],'vm hardware'!A:C,3,FALSE)),"",VLOOKUP(Patchlist1[[#This Row],[Hostname]],'vm hardware'!A:C,3,FALSE))</f>
        <v/>
      </c>
      <c r="J367" s="276"/>
      <c r="K367" s="198" t="s">
        <v>172</v>
      </c>
      <c r="L367" s="198">
        <v>8.1</v>
      </c>
      <c r="M367" s="198" t="s">
        <v>735</v>
      </c>
      <c r="N367" s="198" t="s">
        <v>827</v>
      </c>
      <c r="O367" s="200" t="s">
        <v>175</v>
      </c>
      <c r="P367" s="277" t="s">
        <v>736</v>
      </c>
      <c r="Q367" s="157" t="s">
        <v>833</v>
      </c>
      <c r="R367" s="198" t="s">
        <v>737</v>
      </c>
      <c r="S367" s="242" t="str">
        <f>IF(ISNA(VLOOKUP(Patchlist1[[#This Row],[SERVER OWNER]],Contacts!I:J,2,FALSE)),"",VLOOKUP(Patchlist1[[#This Row],[SERVER OWNER]],Contacts!I:J,2,FALSE))</f>
        <v>greg.george@investmentdataservices.com</v>
      </c>
      <c r="T367" s="243" t="s">
        <v>837</v>
      </c>
      <c r="U367" s="277" t="s">
        <v>180</v>
      </c>
      <c r="V367" s="202"/>
      <c r="W367" s="202"/>
      <c r="X367" s="244"/>
      <c r="Y367" s="244"/>
      <c r="Z367" s="157"/>
      <c r="AA367" s="278"/>
    </row>
    <row r="368" spans="1:27" ht="18.75" hidden="1" customHeight="1">
      <c r="A368" s="275" t="s">
        <v>842</v>
      </c>
      <c r="B368" s="196" t="s">
        <v>121</v>
      </c>
      <c r="C368" s="239" t="b">
        <v>0</v>
      </c>
      <c r="D368" s="182">
        <f>IF($C368&lt;&gt;TRUE,IF(ISNA(VLOOKUP($B368,'Patch Slot'!A$2:$E$39,3,FALSE)),"",VLOOKUP($B368,'Patch Slot'!A$2:$E$39,3,FALSE)),"excluded")</f>
        <v>45892.166666666635</v>
      </c>
      <c r="E368" s="182" t="str">
        <f>IF($C368&lt;&gt;TRUE,IF(ISNA(VLOOKUP($B368,'Patch Slot'!A$2:$E$39,4,FALSE)),"",VLOOKUP($B368,'Patch Slot'!A$2:$E$39,4,FALSE)),"excluded")</f>
        <v>04:00 – 08:00</v>
      </c>
      <c r="F368" s="198" t="s">
        <v>826</v>
      </c>
      <c r="G368" s="184" t="str">
        <f>IF(ISNA(VLOOKUP(Patchlist1[[#This Row],[Hostname]],CPU_socket!A:B,2,FALSE)),"",VLOOKUP(Patchlist1[[#This Row],[Hostname]],CPU_socket!A:B,2,FALSE))</f>
        <v/>
      </c>
      <c r="H368" s="184" t="str">
        <f>IF(ISNA(VLOOKUP(Patchlist1[[#This Row],[Hostname]],Vormetric!A:D,4,FALSE)),"",VLOOKUP(Patchlist1[[#This Row],[Hostname]],Vormetric!A:D,4,FALSE))</f>
        <v/>
      </c>
      <c r="I368" s="198" t="str">
        <f>IF(ISNA(VLOOKUP(Patchlist1[[#This Row],[Hostname]],'vm hardware'!A:C,3,FALSE)),"",VLOOKUP(Patchlist1[[#This Row],[Hostname]],'vm hardware'!A:C,3,FALSE))</f>
        <v/>
      </c>
      <c r="J368" s="276"/>
      <c r="K368" s="198" t="s">
        <v>172</v>
      </c>
      <c r="L368" s="198">
        <v>8.1</v>
      </c>
      <c r="M368" s="198" t="s">
        <v>735</v>
      </c>
      <c r="N368" s="198" t="s">
        <v>827</v>
      </c>
      <c r="O368" s="200" t="s">
        <v>175</v>
      </c>
      <c r="P368" s="277" t="s">
        <v>736</v>
      </c>
      <c r="Q368" s="157" t="s">
        <v>833</v>
      </c>
      <c r="R368" s="198" t="s">
        <v>737</v>
      </c>
      <c r="S368" s="242" t="str">
        <f>IF(ISNA(VLOOKUP(Patchlist1[[#This Row],[SERVER OWNER]],Contacts!I:J,2,FALSE)),"",VLOOKUP(Patchlist1[[#This Row],[SERVER OWNER]],Contacts!I:J,2,FALSE))</f>
        <v>greg.george@investmentdataservices.com</v>
      </c>
      <c r="T368" s="243" t="s">
        <v>837</v>
      </c>
      <c r="U368" s="277" t="s">
        <v>180</v>
      </c>
      <c r="V368" s="202"/>
      <c r="W368" s="202"/>
      <c r="X368" s="244"/>
      <c r="Y368" s="244"/>
      <c r="Z368" s="157"/>
      <c r="AA368" s="278"/>
    </row>
    <row r="369" spans="1:27" ht="18.75" hidden="1" customHeight="1">
      <c r="A369" s="275" t="s">
        <v>843</v>
      </c>
      <c r="B369" s="196" t="s">
        <v>121</v>
      </c>
      <c r="C369" s="239" t="b">
        <v>0</v>
      </c>
      <c r="D369" s="182">
        <f>IF($C369&lt;&gt;TRUE,IF(ISNA(VLOOKUP($B369,'Patch Slot'!A$2:$E$39,3,FALSE)),"",VLOOKUP($B369,'Patch Slot'!A$2:$E$39,3,FALSE)),"excluded")</f>
        <v>45892.166666666635</v>
      </c>
      <c r="E369" s="182" t="str">
        <f>IF($C369&lt;&gt;TRUE,IF(ISNA(VLOOKUP($B369,'Patch Slot'!A$2:$E$39,4,FALSE)),"",VLOOKUP($B369,'Patch Slot'!A$2:$E$39,4,FALSE)),"excluded")</f>
        <v>04:00 – 08:00</v>
      </c>
      <c r="F369" s="198" t="s">
        <v>826</v>
      </c>
      <c r="G369" s="184" t="str">
        <f>IF(ISNA(VLOOKUP(Patchlist1[[#This Row],[Hostname]],CPU_socket!A:B,2,FALSE)),"",VLOOKUP(Patchlist1[[#This Row],[Hostname]],CPU_socket!A:B,2,FALSE))</f>
        <v/>
      </c>
      <c r="H369" s="184" t="str">
        <f>IF(ISNA(VLOOKUP(Patchlist1[[#This Row],[Hostname]],Vormetric!A:D,4,FALSE)),"",VLOOKUP(Patchlist1[[#This Row],[Hostname]],Vormetric!A:D,4,FALSE))</f>
        <v/>
      </c>
      <c r="I369" s="198" t="str">
        <f>IF(ISNA(VLOOKUP(Patchlist1[[#This Row],[Hostname]],'vm hardware'!A:C,3,FALSE)),"",VLOOKUP(Patchlist1[[#This Row],[Hostname]],'vm hardware'!A:C,3,FALSE))</f>
        <v/>
      </c>
      <c r="J369" s="276"/>
      <c r="K369" s="198" t="s">
        <v>172</v>
      </c>
      <c r="L369" s="198">
        <v>8.1</v>
      </c>
      <c r="M369" s="198" t="s">
        <v>735</v>
      </c>
      <c r="N369" s="198" t="s">
        <v>827</v>
      </c>
      <c r="O369" s="200" t="s">
        <v>175</v>
      </c>
      <c r="P369" s="277" t="s">
        <v>736</v>
      </c>
      <c r="Q369" s="157" t="s">
        <v>833</v>
      </c>
      <c r="R369" s="198" t="s">
        <v>737</v>
      </c>
      <c r="S369" s="242" t="str">
        <f>IF(ISNA(VLOOKUP(Patchlist1[[#This Row],[SERVER OWNER]],Contacts!I:J,2,FALSE)),"",VLOOKUP(Patchlist1[[#This Row],[SERVER OWNER]],Contacts!I:J,2,FALSE))</f>
        <v>greg.george@investmentdataservices.com</v>
      </c>
      <c r="T369" s="243" t="s">
        <v>837</v>
      </c>
      <c r="U369" s="277" t="s">
        <v>180</v>
      </c>
      <c r="V369" s="202"/>
      <c r="W369" s="202"/>
      <c r="X369" s="244"/>
      <c r="Y369" s="244"/>
      <c r="Z369" s="157"/>
      <c r="AA369" s="278"/>
    </row>
    <row r="370" spans="1:27" ht="18.75" hidden="1" customHeight="1">
      <c r="A370" s="275" t="s">
        <v>844</v>
      </c>
      <c r="B370" s="196" t="s">
        <v>47</v>
      </c>
      <c r="C370" s="239" t="b">
        <v>0</v>
      </c>
      <c r="D370" s="182">
        <f>IF($C370&lt;&gt;TRUE,IF(ISNA(VLOOKUP($B370,'Patch Slot'!A$2:$E$39,3,FALSE)),"",VLOOKUP($B370,'Patch Slot'!A$2:$E$39,3,FALSE)),"excluded")</f>
        <v>45879.333333333299</v>
      </c>
      <c r="E370" s="182" t="str">
        <f>IF($C370&lt;&gt;TRUE,IF(ISNA(VLOOKUP($B370,'Patch Slot'!A$2:$E$39,4,FALSE)),"",VLOOKUP($B370,'Patch Slot'!A$2:$E$39,4,FALSE)),"excluded")</f>
        <v>08:00 – 14:00</v>
      </c>
      <c r="F370" s="198" t="s">
        <v>826</v>
      </c>
      <c r="G370" s="184" t="str">
        <f>IF(ISNA(VLOOKUP(Patchlist1[[#This Row],[Hostname]],CPU_socket!A:B,2,FALSE)),"",VLOOKUP(Patchlist1[[#This Row],[Hostname]],CPU_socket!A:B,2,FALSE))</f>
        <v/>
      </c>
      <c r="H370" s="184" t="str">
        <f>IF(ISNA(VLOOKUP(Patchlist1[[#This Row],[Hostname]],Vormetric!A:D,4,FALSE)),"",VLOOKUP(Patchlist1[[#This Row],[Hostname]],Vormetric!A:D,4,FALSE))</f>
        <v/>
      </c>
      <c r="I370" s="198" t="str">
        <f>IF(ISNA(VLOOKUP(Patchlist1[[#This Row],[Hostname]],'vm hardware'!A:C,3,FALSE)),"",VLOOKUP(Patchlist1[[#This Row],[Hostname]],'vm hardware'!A:C,3,FALSE))</f>
        <v/>
      </c>
      <c r="J370" s="276"/>
      <c r="K370" s="198" t="s">
        <v>172</v>
      </c>
      <c r="L370" s="198">
        <v>8.1</v>
      </c>
      <c r="M370" s="198" t="s">
        <v>173</v>
      </c>
      <c r="N370" s="198" t="s">
        <v>827</v>
      </c>
      <c r="O370" s="200" t="s">
        <v>175</v>
      </c>
      <c r="P370" s="277" t="s">
        <v>845</v>
      </c>
      <c r="Q370" s="157" t="s">
        <v>833</v>
      </c>
      <c r="R370" s="198" t="s">
        <v>846</v>
      </c>
      <c r="S370" s="242" t="s">
        <v>847</v>
      </c>
      <c r="T370" s="243" t="s">
        <v>848</v>
      </c>
      <c r="U370" s="277" t="s">
        <v>180</v>
      </c>
      <c r="V370" s="202"/>
      <c r="W370" s="202"/>
      <c r="X370" s="244"/>
      <c r="Y370" s="244"/>
      <c r="Z370" s="157"/>
      <c r="AA370" s="278"/>
    </row>
    <row r="371" spans="1:27" ht="18.75" hidden="1" customHeight="1">
      <c r="A371" s="275" t="s">
        <v>849</v>
      </c>
      <c r="B371" s="196" t="s">
        <v>87</v>
      </c>
      <c r="C371" s="239" t="b">
        <v>0</v>
      </c>
      <c r="D371" s="182">
        <f>IF($C371&lt;&gt;TRUE,IF(ISNA(VLOOKUP($B371,'Patch Slot'!A$2:$E$39,3,FALSE)),"",VLOOKUP($B371,'Patch Slot'!A$2:$E$39,3,FALSE)),"excluded")</f>
        <v>45886.041666666635</v>
      </c>
      <c r="E371" s="182" t="str">
        <f>IF($C371&lt;&gt;TRUE,IF(ISNA(VLOOKUP($B371,'Patch Slot'!A$2:$E$39,4,FALSE)),"",VLOOKUP($B371,'Patch Slot'!A$2:$E$39,4,FALSE)),"excluded")</f>
        <v>01:00 – 05:00</v>
      </c>
      <c r="F371" s="198" t="s">
        <v>826</v>
      </c>
      <c r="G371" s="184" t="str">
        <f>IF(ISNA(VLOOKUP(Patchlist1[[#This Row],[Hostname]],CPU_socket!A:B,2,FALSE)),"",VLOOKUP(Patchlist1[[#This Row],[Hostname]],CPU_socket!A:B,2,FALSE))</f>
        <v/>
      </c>
      <c r="H371" s="184" t="str">
        <f>IF(ISNA(VLOOKUP(Patchlist1[[#This Row],[Hostname]],Vormetric!A:D,4,FALSE)),"",VLOOKUP(Patchlist1[[#This Row],[Hostname]],Vormetric!A:D,4,FALSE))</f>
        <v/>
      </c>
      <c r="I371" s="198" t="str">
        <f>IF(ISNA(VLOOKUP(Patchlist1[[#This Row],[Hostname]],'vm hardware'!A:C,3,FALSE)),"",VLOOKUP(Patchlist1[[#This Row],[Hostname]],'vm hardware'!A:C,3,FALSE))</f>
        <v/>
      </c>
      <c r="J371" s="276"/>
      <c r="K371" s="198" t="s">
        <v>172</v>
      </c>
      <c r="L371" s="198">
        <v>8.1</v>
      </c>
      <c r="M371" s="198" t="s">
        <v>173</v>
      </c>
      <c r="N371" s="198" t="s">
        <v>827</v>
      </c>
      <c r="O371" s="200" t="s">
        <v>175</v>
      </c>
      <c r="P371" s="277" t="s">
        <v>183</v>
      </c>
      <c r="Q371" s="157" t="s">
        <v>184</v>
      </c>
      <c r="R371" s="198" t="s">
        <v>185</v>
      </c>
      <c r="S371" s="242" t="s">
        <v>186</v>
      </c>
      <c r="T371" s="243" t="s">
        <v>850</v>
      </c>
      <c r="U371" s="277" t="s">
        <v>180</v>
      </c>
      <c r="V371" s="202"/>
      <c r="W371" s="202"/>
      <c r="X371" s="244"/>
      <c r="Y371" s="244"/>
      <c r="Z371" s="157"/>
      <c r="AA371" s="278"/>
    </row>
    <row r="372" spans="1:27" ht="18.75" hidden="1" customHeight="1">
      <c r="A372" s="275" t="s">
        <v>851</v>
      </c>
      <c r="B372" s="196" t="s">
        <v>124</v>
      </c>
      <c r="C372" s="239" t="b">
        <v>0</v>
      </c>
      <c r="D372" s="182">
        <f>IF($C372&lt;&gt;TRUE,IF(ISNA(VLOOKUP($B372,'Patch Slot'!A$2:$E$39,3,FALSE)),"",VLOOKUP($B372,'Patch Slot'!A$2:$E$39,3,FALSE)),"excluded")</f>
        <v>45892.666666666635</v>
      </c>
      <c r="E372" s="182" t="str">
        <f>IF($C372&lt;&gt;TRUE,IF(ISNA(VLOOKUP($B372,'Patch Slot'!A$2:$E$39,4,FALSE)),"",VLOOKUP($B372,'Patch Slot'!A$2:$E$39,4,FALSE)),"excluded")</f>
        <v>16:00 – 20:00</v>
      </c>
      <c r="F372" s="198" t="s">
        <v>826</v>
      </c>
      <c r="G372" s="184" t="str">
        <f>IF(ISNA(VLOOKUP(Patchlist1[[#This Row],[Hostname]],CPU_socket!A:B,2,FALSE)),"",VLOOKUP(Patchlist1[[#This Row],[Hostname]],CPU_socket!A:B,2,FALSE))</f>
        <v/>
      </c>
      <c r="H372" s="184" t="str">
        <f>IF(ISNA(VLOOKUP(Patchlist1[[#This Row],[Hostname]],Vormetric!A:D,4,FALSE)),"",VLOOKUP(Patchlist1[[#This Row],[Hostname]],Vormetric!A:D,4,FALSE))</f>
        <v/>
      </c>
      <c r="I372" s="198" t="str">
        <f>IF(ISNA(VLOOKUP(Patchlist1[[#This Row],[Hostname]],'vm hardware'!A:C,3,FALSE)),"",VLOOKUP(Patchlist1[[#This Row],[Hostname]],'vm hardware'!A:C,3,FALSE))</f>
        <v/>
      </c>
      <c r="J372" s="276"/>
      <c r="K372" s="198" t="s">
        <v>545</v>
      </c>
      <c r="L372" s="198">
        <v>8.8000000000000007</v>
      </c>
      <c r="M372" s="198" t="s">
        <v>443</v>
      </c>
      <c r="N372" s="198" t="s">
        <v>827</v>
      </c>
      <c r="O372" s="200" t="s">
        <v>175</v>
      </c>
      <c r="P372" s="277" t="s">
        <v>694</v>
      </c>
      <c r="Q372" s="157" t="s">
        <v>852</v>
      </c>
      <c r="R372" s="198" t="s">
        <v>695</v>
      </c>
      <c r="S372" s="242" t="s">
        <v>696</v>
      </c>
      <c r="T372" s="243" t="s">
        <v>853</v>
      </c>
      <c r="U372" s="277" t="s">
        <v>180</v>
      </c>
      <c r="V372" s="202"/>
      <c r="W372" s="202"/>
      <c r="X372" s="244"/>
      <c r="Y372" s="244"/>
      <c r="Z372" s="157"/>
      <c r="AA372" s="278"/>
    </row>
    <row r="373" spans="1:27" ht="18.75" hidden="1" customHeight="1">
      <c r="A373" s="275" t="s">
        <v>854</v>
      </c>
      <c r="B373" s="196" t="s">
        <v>57</v>
      </c>
      <c r="C373" s="239" t="b">
        <v>0</v>
      </c>
      <c r="D373" s="182">
        <f>IF($C373&lt;&gt;TRUE,IF(ISNA(VLOOKUP($B373,'Patch Slot'!A$2:$E$39,3,FALSE)),"",VLOOKUP($B373,'Patch Slot'!A$2:$E$39,3,FALSE)),"excluded")</f>
        <v>45882.833333333299</v>
      </c>
      <c r="E373" s="182" t="str">
        <f>IF($C373&lt;&gt;TRUE,IF(ISNA(VLOOKUP($B373,'Patch Slot'!A$2:$E$39,4,FALSE)),"",VLOOKUP($B373,'Patch Slot'!A$2:$E$39,4,FALSE)),"excluded")</f>
        <v>20:00 – 24:00</v>
      </c>
      <c r="F373" s="198" t="s">
        <v>826</v>
      </c>
      <c r="G373" s="184" t="str">
        <f>IF(ISNA(VLOOKUP(Patchlist1[[#This Row],[Hostname]],CPU_socket!A:B,2,FALSE)),"",VLOOKUP(Patchlist1[[#This Row],[Hostname]],CPU_socket!A:B,2,FALSE))</f>
        <v/>
      </c>
      <c r="H373" s="184" t="str">
        <f>IF(ISNA(VLOOKUP(Patchlist1[[#This Row],[Hostname]],Vormetric!A:D,4,FALSE)),"",VLOOKUP(Patchlist1[[#This Row],[Hostname]],Vormetric!A:D,4,FALSE))</f>
        <v/>
      </c>
      <c r="I373" s="198" t="str">
        <f>IF(ISNA(VLOOKUP(Patchlist1[[#This Row],[Hostname]],'vm hardware'!A:C,3,FALSE)),"",VLOOKUP(Patchlist1[[#This Row],[Hostname]],'vm hardware'!A:C,3,FALSE))</f>
        <v/>
      </c>
      <c r="J373" s="276"/>
      <c r="K373" s="198" t="s">
        <v>545</v>
      </c>
      <c r="L373" s="198">
        <v>8.1</v>
      </c>
      <c r="M373" s="198" t="s">
        <v>443</v>
      </c>
      <c r="N373" s="198" t="s">
        <v>827</v>
      </c>
      <c r="O373" s="200" t="s">
        <v>175</v>
      </c>
      <c r="P373" s="277" t="s">
        <v>694</v>
      </c>
      <c r="Q373" s="157" t="s">
        <v>852</v>
      </c>
      <c r="R373" s="198" t="s">
        <v>695</v>
      </c>
      <c r="S373" s="242" t="s">
        <v>696</v>
      </c>
      <c r="T373" s="243" t="s">
        <v>855</v>
      </c>
      <c r="U373" s="277" t="s">
        <v>180</v>
      </c>
      <c r="V373" s="202"/>
      <c r="W373" s="202"/>
      <c r="X373" s="244"/>
      <c r="Y373" s="244"/>
      <c r="Z373" s="157"/>
      <c r="AA373" s="278"/>
    </row>
    <row r="374" spans="1:27" ht="18.75" hidden="1" customHeight="1">
      <c r="A374" s="275" t="s">
        <v>856</v>
      </c>
      <c r="B374" s="196" t="s">
        <v>57</v>
      </c>
      <c r="C374" s="239" t="b">
        <v>0</v>
      </c>
      <c r="D374" s="182">
        <f>IF($C374&lt;&gt;TRUE,IF(ISNA(VLOOKUP($B374,'Patch Slot'!A$2:$E$39,3,FALSE)),"",VLOOKUP($B374,'Patch Slot'!A$2:$E$39,3,FALSE)),"excluded")</f>
        <v>45882.833333333299</v>
      </c>
      <c r="E374" s="182" t="str">
        <f>IF($C374&lt;&gt;TRUE,IF(ISNA(VLOOKUP($B374,'Patch Slot'!A$2:$E$39,4,FALSE)),"",VLOOKUP($B374,'Patch Slot'!A$2:$E$39,4,FALSE)),"excluded")</f>
        <v>20:00 – 24:00</v>
      </c>
      <c r="F374" s="198" t="s">
        <v>826</v>
      </c>
      <c r="G374" s="184" t="str">
        <f>IF(ISNA(VLOOKUP(Patchlist1[[#This Row],[Hostname]],CPU_socket!A:B,2,FALSE)),"",VLOOKUP(Patchlist1[[#This Row],[Hostname]],CPU_socket!A:B,2,FALSE))</f>
        <v/>
      </c>
      <c r="H374" s="184" t="str">
        <f>IF(ISNA(VLOOKUP(Patchlist1[[#This Row],[Hostname]],Vormetric!A:D,4,FALSE)),"",VLOOKUP(Patchlist1[[#This Row],[Hostname]],Vormetric!A:D,4,FALSE))</f>
        <v/>
      </c>
      <c r="I374" s="198" t="str">
        <f>IF(ISNA(VLOOKUP(Patchlist1[[#This Row],[Hostname]],'vm hardware'!A:C,3,FALSE)),"",VLOOKUP(Patchlist1[[#This Row],[Hostname]],'vm hardware'!A:C,3,FALSE))</f>
        <v/>
      </c>
      <c r="J374" s="276"/>
      <c r="K374" s="198" t="s">
        <v>545</v>
      </c>
      <c r="L374" s="198">
        <v>8.1</v>
      </c>
      <c r="M374" s="198" t="s">
        <v>443</v>
      </c>
      <c r="N374" s="198" t="s">
        <v>827</v>
      </c>
      <c r="O374" s="200" t="s">
        <v>175</v>
      </c>
      <c r="P374" s="277" t="s">
        <v>694</v>
      </c>
      <c r="Q374" s="157" t="s">
        <v>852</v>
      </c>
      <c r="R374" s="198" t="s">
        <v>695</v>
      </c>
      <c r="S374" s="242" t="s">
        <v>696</v>
      </c>
      <c r="T374" s="243" t="s">
        <v>853</v>
      </c>
      <c r="U374" s="277" t="s">
        <v>180</v>
      </c>
      <c r="V374" s="202"/>
      <c r="W374" s="202"/>
      <c r="X374" s="244"/>
      <c r="Y374" s="244"/>
      <c r="Z374" s="157"/>
      <c r="AA374" s="278"/>
    </row>
    <row r="375" spans="1:27" ht="18.75" hidden="1" customHeight="1">
      <c r="A375" s="275" t="s">
        <v>857</v>
      </c>
      <c r="B375" s="196" t="s">
        <v>124</v>
      </c>
      <c r="C375" s="239" t="b">
        <v>0</v>
      </c>
      <c r="D375" s="182">
        <f>IF($C375&lt;&gt;TRUE,IF(ISNA(VLOOKUP($B375,'Patch Slot'!A$2:$E$39,3,FALSE)),"",VLOOKUP($B375,'Patch Slot'!A$2:$E$39,3,FALSE)),"excluded")</f>
        <v>45892.666666666635</v>
      </c>
      <c r="E375" s="182" t="str">
        <f>IF($C375&lt;&gt;TRUE,IF(ISNA(VLOOKUP($B375,'Patch Slot'!A$2:$E$39,4,FALSE)),"",VLOOKUP($B375,'Patch Slot'!A$2:$E$39,4,FALSE)),"excluded")</f>
        <v>16:00 – 20:00</v>
      </c>
      <c r="F375" s="198" t="s">
        <v>826</v>
      </c>
      <c r="G375" s="184" t="str">
        <f>IF(ISNA(VLOOKUP(Patchlist1[[#This Row],[Hostname]],CPU_socket!A:B,2,FALSE)),"",VLOOKUP(Patchlist1[[#This Row],[Hostname]],CPU_socket!A:B,2,FALSE))</f>
        <v/>
      </c>
      <c r="H375" s="184" t="str">
        <f>IF(ISNA(VLOOKUP(Patchlist1[[#This Row],[Hostname]],Vormetric!A:D,4,FALSE)),"",VLOOKUP(Patchlist1[[#This Row],[Hostname]],Vormetric!A:D,4,FALSE))</f>
        <v/>
      </c>
      <c r="I375" s="198" t="str">
        <f>IF(ISNA(VLOOKUP(Patchlist1[[#This Row],[Hostname]],'vm hardware'!A:C,3,FALSE)),"",VLOOKUP(Patchlist1[[#This Row],[Hostname]],'vm hardware'!A:C,3,FALSE))</f>
        <v/>
      </c>
      <c r="J375" s="276"/>
      <c r="K375" s="198" t="s">
        <v>545</v>
      </c>
      <c r="L375" s="198">
        <v>8.1</v>
      </c>
      <c r="M375" s="198" t="s">
        <v>443</v>
      </c>
      <c r="N375" s="198" t="s">
        <v>827</v>
      </c>
      <c r="O375" s="200" t="s">
        <v>175</v>
      </c>
      <c r="P375" s="277" t="s">
        <v>694</v>
      </c>
      <c r="Q375" s="157" t="s">
        <v>852</v>
      </c>
      <c r="R375" s="198" t="s">
        <v>695</v>
      </c>
      <c r="S375" s="242" t="s">
        <v>696</v>
      </c>
      <c r="T375" s="243" t="s">
        <v>853</v>
      </c>
      <c r="U375" s="277" t="s">
        <v>180</v>
      </c>
      <c r="V375" s="202"/>
      <c r="W375" s="202"/>
      <c r="X375" s="244"/>
      <c r="Y375" s="244"/>
      <c r="Z375" s="157"/>
      <c r="AA375" s="278"/>
    </row>
    <row r="376" spans="1:27" ht="18.75" hidden="1" customHeight="1">
      <c r="A376" s="275" t="s">
        <v>858</v>
      </c>
      <c r="B376" s="196" t="s">
        <v>57</v>
      </c>
      <c r="C376" s="239" t="b">
        <v>0</v>
      </c>
      <c r="D376" s="182">
        <f>IF($C376&lt;&gt;TRUE,IF(ISNA(VLOOKUP($B376,'Patch Slot'!A$2:$E$39,3,FALSE)),"",VLOOKUP($B376,'Patch Slot'!A$2:$E$39,3,FALSE)),"excluded")</f>
        <v>45882.833333333299</v>
      </c>
      <c r="E376" s="182" t="str">
        <f>IF($C376&lt;&gt;TRUE,IF(ISNA(VLOOKUP($B376,'Patch Slot'!A$2:$E$39,4,FALSE)),"",VLOOKUP($B376,'Patch Slot'!A$2:$E$39,4,FALSE)),"excluded")</f>
        <v>20:00 – 24:00</v>
      </c>
      <c r="F376" s="198" t="s">
        <v>826</v>
      </c>
      <c r="G376" s="184" t="str">
        <f>IF(ISNA(VLOOKUP(Patchlist1[[#This Row],[Hostname]],CPU_socket!A:B,2,FALSE)),"",VLOOKUP(Patchlist1[[#This Row],[Hostname]],CPU_socket!A:B,2,FALSE))</f>
        <v/>
      </c>
      <c r="H376" s="184" t="str">
        <f>IF(ISNA(VLOOKUP(Patchlist1[[#This Row],[Hostname]],Vormetric!A:D,4,FALSE)),"",VLOOKUP(Patchlist1[[#This Row],[Hostname]],Vormetric!A:D,4,FALSE))</f>
        <v/>
      </c>
      <c r="I376" s="198" t="str">
        <f>IF(ISNA(VLOOKUP(Patchlist1[[#This Row],[Hostname]],'vm hardware'!A:C,3,FALSE)),"",VLOOKUP(Patchlist1[[#This Row],[Hostname]],'vm hardware'!A:C,3,FALSE))</f>
        <v/>
      </c>
      <c r="J376" s="276"/>
      <c r="K376" s="198" t="s">
        <v>545</v>
      </c>
      <c r="L376" s="198">
        <v>8.1</v>
      </c>
      <c r="M376" s="198" t="s">
        <v>443</v>
      </c>
      <c r="N376" s="198" t="s">
        <v>827</v>
      </c>
      <c r="O376" s="200" t="s">
        <v>175</v>
      </c>
      <c r="P376" s="277" t="s">
        <v>694</v>
      </c>
      <c r="Q376" s="157" t="s">
        <v>852</v>
      </c>
      <c r="R376" s="198" t="s">
        <v>695</v>
      </c>
      <c r="S376" s="242" t="s">
        <v>696</v>
      </c>
      <c r="T376" s="243" t="s">
        <v>853</v>
      </c>
      <c r="U376" s="277" t="s">
        <v>180</v>
      </c>
      <c r="V376" s="202"/>
      <c r="W376" s="202"/>
      <c r="X376" s="244"/>
      <c r="Y376" s="244"/>
      <c r="Z376" s="157"/>
      <c r="AA376" s="278"/>
    </row>
    <row r="377" spans="1:27" ht="18.75" hidden="1" customHeight="1">
      <c r="A377" s="275" t="s">
        <v>859</v>
      </c>
      <c r="B377" s="196" t="s">
        <v>57</v>
      </c>
      <c r="C377" s="239" t="b">
        <v>0</v>
      </c>
      <c r="D377" s="182">
        <f>IF($C377&lt;&gt;TRUE,IF(ISNA(VLOOKUP($B377,'Patch Slot'!A$2:$E$39,3,FALSE)),"",VLOOKUP($B377,'Patch Slot'!A$2:$E$39,3,FALSE)),"excluded")</f>
        <v>45882.833333333299</v>
      </c>
      <c r="E377" s="182" t="str">
        <f>IF($C377&lt;&gt;TRUE,IF(ISNA(VLOOKUP($B377,'Patch Slot'!A$2:$E$39,4,FALSE)),"",VLOOKUP($B377,'Patch Slot'!A$2:$E$39,4,FALSE)),"excluded")</f>
        <v>20:00 – 24:00</v>
      </c>
      <c r="F377" s="198" t="s">
        <v>826</v>
      </c>
      <c r="G377" s="184" t="str">
        <f>IF(ISNA(VLOOKUP(Patchlist1[[#This Row],[Hostname]],CPU_socket!A:B,2,FALSE)),"",VLOOKUP(Patchlist1[[#This Row],[Hostname]],CPU_socket!A:B,2,FALSE))</f>
        <v/>
      </c>
      <c r="H377" s="184" t="str">
        <f>IF(ISNA(VLOOKUP(Patchlist1[[#This Row],[Hostname]],Vormetric!A:D,4,FALSE)),"",VLOOKUP(Patchlist1[[#This Row],[Hostname]],Vormetric!A:D,4,FALSE))</f>
        <v/>
      </c>
      <c r="I377" s="198" t="str">
        <f>IF(ISNA(VLOOKUP(Patchlist1[[#This Row],[Hostname]],'vm hardware'!A:C,3,FALSE)),"",VLOOKUP(Patchlist1[[#This Row],[Hostname]],'vm hardware'!A:C,3,FALSE))</f>
        <v/>
      </c>
      <c r="J377" s="276"/>
      <c r="K377" s="198" t="s">
        <v>545</v>
      </c>
      <c r="L377" s="198">
        <v>8.1</v>
      </c>
      <c r="M377" s="198" t="s">
        <v>443</v>
      </c>
      <c r="N377" s="198" t="s">
        <v>827</v>
      </c>
      <c r="O377" s="200" t="s">
        <v>175</v>
      </c>
      <c r="P377" s="277" t="s">
        <v>694</v>
      </c>
      <c r="Q377" s="157" t="s">
        <v>852</v>
      </c>
      <c r="R377" s="198" t="s">
        <v>695</v>
      </c>
      <c r="S377" s="242" t="s">
        <v>696</v>
      </c>
      <c r="T377" s="243" t="s">
        <v>855</v>
      </c>
      <c r="U377" s="277" t="s">
        <v>180</v>
      </c>
      <c r="V377" s="202"/>
      <c r="W377" s="202"/>
      <c r="X377" s="244"/>
      <c r="Y377" s="244"/>
      <c r="Z377" s="157"/>
      <c r="AA377" s="278"/>
    </row>
    <row r="378" spans="1:27" ht="18.75" hidden="1" customHeight="1">
      <c r="A378" s="275" t="s">
        <v>860</v>
      </c>
      <c r="B378" s="196" t="s">
        <v>57</v>
      </c>
      <c r="C378" s="239" t="b">
        <v>0</v>
      </c>
      <c r="D378" s="182">
        <f>IF($C378&lt;&gt;TRUE,IF(ISNA(VLOOKUP($B378,'Patch Slot'!A$2:$E$39,3,FALSE)),"",VLOOKUP($B378,'Patch Slot'!A$2:$E$39,3,FALSE)),"excluded")</f>
        <v>45882.833333333299</v>
      </c>
      <c r="E378" s="182" t="str">
        <f>IF($C378&lt;&gt;TRUE,IF(ISNA(VLOOKUP($B378,'Patch Slot'!A$2:$E$39,4,FALSE)),"",VLOOKUP($B378,'Patch Slot'!A$2:$E$39,4,FALSE)),"excluded")</f>
        <v>20:00 – 24:00</v>
      </c>
      <c r="F378" s="198" t="s">
        <v>826</v>
      </c>
      <c r="G378" s="184" t="str">
        <f>IF(ISNA(VLOOKUP(Patchlist1[[#This Row],[Hostname]],CPU_socket!A:B,2,FALSE)),"",VLOOKUP(Patchlist1[[#This Row],[Hostname]],CPU_socket!A:B,2,FALSE))</f>
        <v/>
      </c>
      <c r="H378" s="184" t="str">
        <f>IF(ISNA(VLOOKUP(Patchlist1[[#This Row],[Hostname]],Vormetric!A:D,4,FALSE)),"",VLOOKUP(Patchlist1[[#This Row],[Hostname]],Vormetric!A:D,4,FALSE))</f>
        <v/>
      </c>
      <c r="I378" s="198" t="str">
        <f>IF(ISNA(VLOOKUP(Patchlist1[[#This Row],[Hostname]],'vm hardware'!A:C,3,FALSE)),"",VLOOKUP(Patchlist1[[#This Row],[Hostname]],'vm hardware'!A:C,3,FALSE))</f>
        <v/>
      </c>
      <c r="J378" s="276"/>
      <c r="K378" s="198" t="s">
        <v>545</v>
      </c>
      <c r="L378" s="198">
        <v>8.1</v>
      </c>
      <c r="M378" s="198" t="s">
        <v>443</v>
      </c>
      <c r="N378" s="198" t="s">
        <v>827</v>
      </c>
      <c r="O378" s="200" t="s">
        <v>175</v>
      </c>
      <c r="P378" s="277" t="s">
        <v>694</v>
      </c>
      <c r="Q378" s="157" t="s">
        <v>852</v>
      </c>
      <c r="R378" s="198" t="s">
        <v>695</v>
      </c>
      <c r="S378" s="242" t="s">
        <v>696</v>
      </c>
      <c r="T378" s="243" t="s">
        <v>853</v>
      </c>
      <c r="U378" s="277" t="s">
        <v>180</v>
      </c>
      <c r="V378" s="202"/>
      <c r="W378" s="202"/>
      <c r="X378" s="244"/>
      <c r="Y378" s="244"/>
      <c r="Z378" s="157"/>
      <c r="AA378" s="278"/>
    </row>
    <row r="379" spans="1:27" ht="18.75" hidden="1" customHeight="1">
      <c r="A379" s="275" t="s">
        <v>861</v>
      </c>
      <c r="B379" s="196" t="s">
        <v>124</v>
      </c>
      <c r="C379" s="239" t="b">
        <v>0</v>
      </c>
      <c r="D379" s="182">
        <f>IF($C379&lt;&gt;TRUE,IF(ISNA(VLOOKUP($B379,'Patch Slot'!A$2:$E$39,3,FALSE)),"",VLOOKUP($B379,'Patch Slot'!A$2:$E$39,3,FALSE)),"excluded")</f>
        <v>45892.666666666635</v>
      </c>
      <c r="E379" s="182" t="str">
        <f>IF($C379&lt;&gt;TRUE,IF(ISNA(VLOOKUP($B379,'Patch Slot'!A$2:$E$39,4,FALSE)),"",VLOOKUP($B379,'Patch Slot'!A$2:$E$39,4,FALSE)),"excluded")</f>
        <v>16:00 – 20:00</v>
      </c>
      <c r="F379" s="198" t="s">
        <v>826</v>
      </c>
      <c r="G379" s="184" t="str">
        <f>IF(ISNA(VLOOKUP(Patchlist1[[#This Row],[Hostname]],CPU_socket!A:B,2,FALSE)),"",VLOOKUP(Patchlist1[[#This Row],[Hostname]],CPU_socket!A:B,2,FALSE))</f>
        <v/>
      </c>
      <c r="H379" s="184" t="str">
        <f>IF(ISNA(VLOOKUP(Patchlist1[[#This Row],[Hostname]],Vormetric!A:D,4,FALSE)),"",VLOOKUP(Patchlist1[[#This Row],[Hostname]],Vormetric!A:D,4,FALSE))</f>
        <v/>
      </c>
      <c r="I379" s="198" t="str">
        <f>IF(ISNA(VLOOKUP(Patchlist1[[#This Row],[Hostname]],'vm hardware'!A:C,3,FALSE)),"",VLOOKUP(Patchlist1[[#This Row],[Hostname]],'vm hardware'!A:C,3,FALSE))</f>
        <v/>
      </c>
      <c r="J379" s="276"/>
      <c r="K379" s="198" t="s">
        <v>172</v>
      </c>
      <c r="L379" s="198">
        <v>8.6</v>
      </c>
      <c r="M379" s="198" t="s">
        <v>173</v>
      </c>
      <c r="N379" s="198" t="s">
        <v>827</v>
      </c>
      <c r="O379" s="200" t="s">
        <v>175</v>
      </c>
      <c r="P379" s="277" t="s">
        <v>202</v>
      </c>
      <c r="Q379" s="157" t="s">
        <v>203</v>
      </c>
      <c r="R379" s="198" t="s">
        <v>204</v>
      </c>
      <c r="S379" s="242" t="str">
        <f>IF(ISNA(VLOOKUP(Patchlist1[[#This Row],[SERVER OWNER]],Contacts!I:J,2,FALSE)),"",VLOOKUP(Patchlist1[[#This Row],[SERVER OWNER]],Contacts!I:J,2,FALSE))</f>
        <v>SURESH.HAMAL@ALLIANZ.COM</v>
      </c>
      <c r="T379" s="243" t="s">
        <v>205</v>
      </c>
      <c r="U379" s="277" t="s">
        <v>180</v>
      </c>
      <c r="V379" s="202"/>
      <c r="W379" s="202"/>
      <c r="X379" s="244"/>
      <c r="Y379" s="244"/>
      <c r="Z379" s="157"/>
      <c r="AA379" s="278"/>
    </row>
    <row r="380" spans="1:27" ht="18.75" hidden="1" customHeight="1">
      <c r="A380" s="275" t="s">
        <v>862</v>
      </c>
      <c r="B380" s="196" t="s">
        <v>124</v>
      </c>
      <c r="C380" s="239" t="b">
        <v>0</v>
      </c>
      <c r="D380" s="182">
        <f>IF($C380&lt;&gt;TRUE,IF(ISNA(VLOOKUP($B380,'Patch Slot'!A$2:$E$39,3,FALSE)),"",VLOOKUP($B380,'Patch Slot'!A$2:$E$39,3,FALSE)),"excluded")</f>
        <v>45892.666666666635</v>
      </c>
      <c r="E380" s="182" t="str">
        <f>IF($C380&lt;&gt;TRUE,IF(ISNA(VLOOKUP($B380,'Patch Slot'!A$2:$E$39,4,FALSE)),"",VLOOKUP($B380,'Patch Slot'!A$2:$E$39,4,FALSE)),"excluded")</f>
        <v>16:00 – 20:00</v>
      </c>
      <c r="F380" s="198" t="s">
        <v>826</v>
      </c>
      <c r="G380" s="184" t="str">
        <f>IF(ISNA(VLOOKUP(Patchlist1[[#This Row],[Hostname]],CPU_socket!A:B,2,FALSE)),"",VLOOKUP(Patchlist1[[#This Row],[Hostname]],CPU_socket!A:B,2,FALSE))</f>
        <v/>
      </c>
      <c r="H380" s="184" t="str">
        <f>IF(ISNA(VLOOKUP(Patchlist1[[#This Row],[Hostname]],Vormetric!A:D,4,FALSE)),"",VLOOKUP(Patchlist1[[#This Row],[Hostname]],Vormetric!A:D,4,FALSE))</f>
        <v/>
      </c>
      <c r="I380" s="198" t="str">
        <f>IF(ISNA(VLOOKUP(Patchlist1[[#This Row],[Hostname]],'vm hardware'!A:C,3,FALSE)),"",VLOOKUP(Patchlist1[[#This Row],[Hostname]],'vm hardware'!A:C,3,FALSE))</f>
        <v/>
      </c>
      <c r="J380" s="276"/>
      <c r="K380" s="198" t="s">
        <v>172</v>
      </c>
      <c r="L380" s="198">
        <v>8.1</v>
      </c>
      <c r="M380" s="198" t="s">
        <v>173</v>
      </c>
      <c r="N380" s="198" t="s">
        <v>827</v>
      </c>
      <c r="O380" s="200" t="s">
        <v>175</v>
      </c>
      <c r="P380" s="277" t="s">
        <v>202</v>
      </c>
      <c r="Q380" s="157" t="s">
        <v>203</v>
      </c>
      <c r="R380" s="198" t="s">
        <v>204</v>
      </c>
      <c r="S380" s="242" t="str">
        <f>IF(ISNA(VLOOKUP(Patchlist1[[#This Row],[SERVER OWNER]],Contacts!I:J,2,FALSE)),"",VLOOKUP(Patchlist1[[#This Row],[SERVER OWNER]],Contacts!I:J,2,FALSE))</f>
        <v>SURESH.HAMAL@ALLIANZ.COM</v>
      </c>
      <c r="T380" s="243" t="s">
        <v>205</v>
      </c>
      <c r="U380" s="277" t="s">
        <v>180</v>
      </c>
      <c r="V380" s="202"/>
      <c r="W380" s="202"/>
      <c r="X380" s="244"/>
      <c r="Y380" s="244"/>
      <c r="Z380" s="157"/>
      <c r="AA380" s="278"/>
    </row>
    <row r="381" spans="1:27" ht="18.75" hidden="1" customHeight="1">
      <c r="A381" s="275" t="s">
        <v>863</v>
      </c>
      <c r="B381" s="196" t="s">
        <v>121</v>
      </c>
      <c r="C381" s="239" t="b">
        <v>0</v>
      </c>
      <c r="D381" s="182">
        <f>IF($C381&lt;&gt;TRUE,IF(ISNA(VLOOKUP($B381,'Patch Slot'!A$2:$E$39,3,FALSE)),"",VLOOKUP($B381,'Patch Slot'!A$2:$E$39,3,FALSE)),"excluded")</f>
        <v>45892.166666666635</v>
      </c>
      <c r="E381" s="182" t="str">
        <f>IF($C381&lt;&gt;TRUE,IF(ISNA(VLOOKUP($B381,'Patch Slot'!A$2:$E$39,4,FALSE)),"",VLOOKUP($B381,'Patch Slot'!A$2:$E$39,4,FALSE)),"excluded")</f>
        <v>04:00 – 08:00</v>
      </c>
      <c r="F381" s="198" t="s">
        <v>826</v>
      </c>
      <c r="G381" s="184" t="str">
        <f>IF(ISNA(VLOOKUP(Patchlist1[[#This Row],[Hostname]],CPU_socket!A:B,2,FALSE)),"",VLOOKUP(Patchlist1[[#This Row],[Hostname]],CPU_socket!A:B,2,FALSE))</f>
        <v/>
      </c>
      <c r="H381" s="184" t="str">
        <f>IF(ISNA(VLOOKUP(Patchlist1[[#This Row],[Hostname]],Vormetric!A:D,4,FALSE)),"",VLOOKUP(Patchlist1[[#This Row],[Hostname]],Vormetric!A:D,4,FALSE))</f>
        <v/>
      </c>
      <c r="I381" s="198" t="str">
        <f>IF(ISNA(VLOOKUP(Patchlist1[[#This Row],[Hostname]],'vm hardware'!A:C,3,FALSE)),"",VLOOKUP(Patchlist1[[#This Row],[Hostname]],'vm hardware'!A:C,3,FALSE))</f>
        <v/>
      </c>
      <c r="J381" s="276"/>
      <c r="K381" s="198" t="s">
        <v>172</v>
      </c>
      <c r="L381" s="198">
        <v>8.1</v>
      </c>
      <c r="M381" s="198" t="s">
        <v>173</v>
      </c>
      <c r="N381" s="198" t="s">
        <v>827</v>
      </c>
      <c r="O381" s="200" t="s">
        <v>175</v>
      </c>
      <c r="P381" s="277" t="s">
        <v>202</v>
      </c>
      <c r="Q381" s="157" t="s">
        <v>203</v>
      </c>
      <c r="R381" s="198" t="s">
        <v>204</v>
      </c>
      <c r="S381" s="242" t="str">
        <f>IF(ISNA(VLOOKUP(Patchlist1[[#This Row],[SERVER OWNER]],Contacts!I:J,2,FALSE)),"",VLOOKUP(Patchlist1[[#This Row],[SERVER OWNER]],Contacts!I:J,2,FALSE))</f>
        <v>SURESH.HAMAL@ALLIANZ.COM</v>
      </c>
      <c r="T381" s="243" t="s">
        <v>205</v>
      </c>
      <c r="U381" s="277" t="s">
        <v>180</v>
      </c>
      <c r="V381" s="202"/>
      <c r="W381" s="202"/>
      <c r="X381" s="244"/>
      <c r="Y381" s="244"/>
      <c r="Z381" s="157"/>
      <c r="AA381" s="278"/>
    </row>
    <row r="382" spans="1:27" ht="18.75" hidden="1" customHeight="1">
      <c r="A382" s="275" t="s">
        <v>864</v>
      </c>
      <c r="B382" s="196" t="s">
        <v>121</v>
      </c>
      <c r="C382" s="239" t="b">
        <v>0</v>
      </c>
      <c r="D382" s="182">
        <f>IF($C382&lt;&gt;TRUE,IF(ISNA(VLOOKUP($B382,'Patch Slot'!A$2:$E$39,3,FALSE)),"",VLOOKUP($B382,'Patch Slot'!A$2:$E$39,3,FALSE)),"excluded")</f>
        <v>45892.166666666635</v>
      </c>
      <c r="E382" s="182" t="str">
        <f>IF($C382&lt;&gt;TRUE,IF(ISNA(VLOOKUP($B382,'Patch Slot'!A$2:$E$39,4,FALSE)),"",VLOOKUP($B382,'Patch Slot'!A$2:$E$39,4,FALSE)),"excluded")</f>
        <v>04:00 – 08:00</v>
      </c>
      <c r="F382" s="198" t="s">
        <v>826</v>
      </c>
      <c r="G382" s="184" t="str">
        <f>IF(ISNA(VLOOKUP(Patchlist1[[#This Row],[Hostname]],CPU_socket!A:B,2,FALSE)),"",VLOOKUP(Patchlist1[[#This Row],[Hostname]],CPU_socket!A:B,2,FALSE))</f>
        <v/>
      </c>
      <c r="H382" s="184" t="str">
        <f>IF(ISNA(VLOOKUP(Patchlist1[[#This Row],[Hostname]],Vormetric!A:D,4,FALSE)),"",VLOOKUP(Patchlist1[[#This Row],[Hostname]],Vormetric!A:D,4,FALSE))</f>
        <v/>
      </c>
      <c r="I382" s="198" t="str">
        <f>IF(ISNA(VLOOKUP(Patchlist1[[#This Row],[Hostname]],'vm hardware'!A:C,3,FALSE)),"",VLOOKUP(Patchlist1[[#This Row],[Hostname]],'vm hardware'!A:C,3,FALSE))</f>
        <v/>
      </c>
      <c r="J382" s="276"/>
      <c r="K382" s="198" t="s">
        <v>172</v>
      </c>
      <c r="L382" s="198">
        <v>8.6</v>
      </c>
      <c r="M382" s="198" t="s">
        <v>173</v>
      </c>
      <c r="N382" s="198" t="s">
        <v>827</v>
      </c>
      <c r="O382" s="200" t="s">
        <v>175</v>
      </c>
      <c r="P382" s="277" t="s">
        <v>202</v>
      </c>
      <c r="Q382" s="157" t="s">
        <v>203</v>
      </c>
      <c r="R382" s="198" t="s">
        <v>204</v>
      </c>
      <c r="S382" s="242" t="str">
        <f>IF(ISNA(VLOOKUP(Patchlist1[[#This Row],[SERVER OWNER]],Contacts!I:J,2,FALSE)),"",VLOOKUP(Patchlist1[[#This Row],[SERVER OWNER]],Contacts!I:J,2,FALSE))</f>
        <v>SURESH.HAMAL@ALLIANZ.COM</v>
      </c>
      <c r="T382" s="243" t="s">
        <v>205</v>
      </c>
      <c r="U382" s="277" t="s">
        <v>180</v>
      </c>
      <c r="V382" s="202"/>
      <c r="W382" s="202"/>
      <c r="X382" s="244"/>
      <c r="Y382" s="244"/>
      <c r="Z382" s="157"/>
      <c r="AA382" s="278"/>
    </row>
    <row r="383" spans="1:27" ht="18.75" hidden="1" customHeight="1">
      <c r="A383" s="275" t="s">
        <v>865</v>
      </c>
      <c r="B383" s="196" t="s">
        <v>121</v>
      </c>
      <c r="C383" s="239" t="b">
        <v>0</v>
      </c>
      <c r="D383" s="182">
        <f>IF($C383&lt;&gt;TRUE,IF(ISNA(VLOOKUP($B383,'Patch Slot'!A$2:$E$39,3,FALSE)),"",VLOOKUP($B383,'Patch Slot'!A$2:$E$39,3,FALSE)),"excluded")</f>
        <v>45892.166666666635</v>
      </c>
      <c r="E383" s="182" t="str">
        <f>IF($C383&lt;&gt;TRUE,IF(ISNA(VLOOKUP($B383,'Patch Slot'!A$2:$E$39,4,FALSE)),"",VLOOKUP($B383,'Patch Slot'!A$2:$E$39,4,FALSE)),"excluded")</f>
        <v>04:00 – 08:00</v>
      </c>
      <c r="F383" s="198" t="s">
        <v>826</v>
      </c>
      <c r="G383" s="184" t="str">
        <f>IF(ISNA(VLOOKUP(Patchlist1[[#This Row],[Hostname]],CPU_socket!A:B,2,FALSE)),"",VLOOKUP(Patchlist1[[#This Row],[Hostname]],CPU_socket!A:B,2,FALSE))</f>
        <v/>
      </c>
      <c r="H383" s="184" t="str">
        <f>IF(ISNA(VLOOKUP(Patchlist1[[#This Row],[Hostname]],Vormetric!A:D,4,FALSE)),"",VLOOKUP(Patchlist1[[#This Row],[Hostname]],Vormetric!A:D,4,FALSE))</f>
        <v/>
      </c>
      <c r="I383" s="198" t="str">
        <f>IF(ISNA(VLOOKUP(Patchlist1[[#This Row],[Hostname]],'vm hardware'!A:C,3,FALSE)),"",VLOOKUP(Patchlist1[[#This Row],[Hostname]],'vm hardware'!A:C,3,FALSE))</f>
        <v/>
      </c>
      <c r="J383" s="276"/>
      <c r="K383" s="198" t="s">
        <v>172</v>
      </c>
      <c r="L383" s="198">
        <v>8.1</v>
      </c>
      <c r="M383" s="198" t="s">
        <v>173</v>
      </c>
      <c r="N383" s="198" t="s">
        <v>827</v>
      </c>
      <c r="O383" s="200" t="s">
        <v>175</v>
      </c>
      <c r="P383" s="277" t="s">
        <v>202</v>
      </c>
      <c r="Q383" s="157" t="s">
        <v>203</v>
      </c>
      <c r="R383" s="198" t="s">
        <v>204</v>
      </c>
      <c r="S383" s="242" t="str">
        <f>IF(ISNA(VLOOKUP(Patchlist1[[#This Row],[SERVER OWNER]],Contacts!I:J,2,FALSE)),"",VLOOKUP(Patchlist1[[#This Row],[SERVER OWNER]],Contacts!I:J,2,FALSE))</f>
        <v>SURESH.HAMAL@ALLIANZ.COM</v>
      </c>
      <c r="T383" s="243" t="s">
        <v>205</v>
      </c>
      <c r="U383" s="277" t="s">
        <v>180</v>
      </c>
      <c r="V383" s="202"/>
      <c r="W383" s="202"/>
      <c r="X383" s="244"/>
      <c r="Y383" s="244"/>
      <c r="Z383" s="157"/>
      <c r="AA383" s="278"/>
    </row>
    <row r="384" spans="1:27" ht="18.75" hidden="1" customHeight="1">
      <c r="A384" s="275" t="s">
        <v>866</v>
      </c>
      <c r="B384" s="196" t="s">
        <v>97</v>
      </c>
      <c r="C384" s="239" t="b">
        <v>0</v>
      </c>
      <c r="D384" s="182">
        <f>IF($C384&lt;&gt;TRUE,IF(ISNA(VLOOKUP($B384,'Patch Slot'!A$2:$E$39,3,FALSE)),"",VLOOKUP($B384,'Patch Slot'!A$2:$E$39,3,FALSE)),"excluded")</f>
        <v>45887.333333333299</v>
      </c>
      <c r="E384" s="182" t="str">
        <f>IF($C384&lt;&gt;TRUE,IF(ISNA(VLOOKUP($B384,'Patch Slot'!A$2:$E$39,4,FALSE)),"",VLOOKUP($B384,'Patch Slot'!A$2:$E$39,4,FALSE)),"excluded")</f>
        <v>08:00 – 14:00</v>
      </c>
      <c r="F384" s="198" t="s">
        <v>826</v>
      </c>
      <c r="G384" s="184" t="str">
        <f>IF(ISNA(VLOOKUP(Patchlist1[[#This Row],[Hostname]],CPU_socket!A:B,2,FALSE)),"",VLOOKUP(Patchlist1[[#This Row],[Hostname]],CPU_socket!A:B,2,FALSE))</f>
        <v/>
      </c>
      <c r="H384" s="184" t="str">
        <f>IF(ISNA(VLOOKUP(Patchlist1[[#This Row],[Hostname]],Vormetric!A:D,4,FALSE)),"",VLOOKUP(Patchlist1[[#This Row],[Hostname]],Vormetric!A:D,4,FALSE))</f>
        <v/>
      </c>
      <c r="I384" s="198" t="str">
        <f>IF(ISNA(VLOOKUP(Patchlist1[[#This Row],[Hostname]],'vm hardware'!A:C,3,FALSE)),"",VLOOKUP(Patchlist1[[#This Row],[Hostname]],'vm hardware'!A:C,3,FALSE))</f>
        <v/>
      </c>
      <c r="J384" s="276"/>
      <c r="K384" s="198" t="s">
        <v>172</v>
      </c>
      <c r="L384" s="198">
        <v>8.1</v>
      </c>
      <c r="M384" s="198" t="s">
        <v>173</v>
      </c>
      <c r="N384" s="198" t="s">
        <v>827</v>
      </c>
      <c r="O384" s="200" t="s">
        <v>175</v>
      </c>
      <c r="P384" s="277" t="s">
        <v>202</v>
      </c>
      <c r="Q384" s="157" t="s">
        <v>203</v>
      </c>
      <c r="R384" s="198" t="s">
        <v>204</v>
      </c>
      <c r="S384" s="242" t="str">
        <f>IF(ISNA(VLOOKUP(Patchlist1[[#This Row],[SERVER OWNER]],Contacts!I:J,2,FALSE)),"",VLOOKUP(Patchlist1[[#This Row],[SERVER OWNER]],Contacts!I:J,2,FALSE))</f>
        <v>SURESH.HAMAL@ALLIANZ.COM</v>
      </c>
      <c r="T384" s="243" t="s">
        <v>205</v>
      </c>
      <c r="U384" s="277" t="s">
        <v>180</v>
      </c>
      <c r="V384" s="202"/>
      <c r="W384" s="202"/>
      <c r="X384" s="244"/>
      <c r="Y384" s="244"/>
      <c r="Z384" s="157"/>
      <c r="AA384" s="278"/>
    </row>
    <row r="385" spans="1:27" ht="18.75" hidden="1" customHeight="1">
      <c r="A385" s="275" t="s">
        <v>867</v>
      </c>
      <c r="B385" s="196" t="s">
        <v>115</v>
      </c>
      <c r="C385" s="239" t="b">
        <v>0</v>
      </c>
      <c r="D385" s="182">
        <f>IF($C385&lt;&gt;TRUE,IF(ISNA(VLOOKUP($B385,'Patch Slot'!A$2:$E$39,3,FALSE)),"",VLOOKUP($B385,'Patch Slot'!A$2:$E$39,3,FALSE)),"excluded")</f>
        <v>45890.833333333299</v>
      </c>
      <c r="E385" s="182" t="str">
        <f>IF($C385&lt;&gt;TRUE,IF(ISNA(VLOOKUP($B385,'Patch Slot'!A$2:$E$39,4,FALSE)),"",VLOOKUP($B385,'Patch Slot'!A$2:$E$39,4,FALSE)),"excluded")</f>
        <v>20:00 – 24:00</v>
      </c>
      <c r="F385" s="198" t="s">
        <v>826</v>
      </c>
      <c r="G385" s="184" t="str">
        <f>IF(ISNA(VLOOKUP(Patchlist1[[#This Row],[Hostname]],CPU_socket!A:B,2,FALSE)),"",VLOOKUP(Patchlist1[[#This Row],[Hostname]],CPU_socket!A:B,2,FALSE))</f>
        <v/>
      </c>
      <c r="H385" s="184" t="str">
        <f>IF(ISNA(VLOOKUP(Patchlist1[[#This Row],[Hostname]],Vormetric!A:D,4,FALSE)),"",VLOOKUP(Patchlist1[[#This Row],[Hostname]],Vormetric!A:D,4,FALSE))</f>
        <v/>
      </c>
      <c r="I385" s="198" t="str">
        <f>IF(ISNA(VLOOKUP(Patchlist1[[#This Row],[Hostname]],'vm hardware'!A:C,3,FALSE)),"",VLOOKUP(Patchlist1[[#This Row],[Hostname]],'vm hardware'!A:C,3,FALSE))</f>
        <v/>
      </c>
      <c r="J385" s="276"/>
      <c r="K385" s="198" t="s">
        <v>172</v>
      </c>
      <c r="L385" s="198">
        <v>8.1</v>
      </c>
      <c r="M385" s="198" t="s">
        <v>173</v>
      </c>
      <c r="N385" s="198" t="s">
        <v>827</v>
      </c>
      <c r="O385" s="200" t="s">
        <v>175</v>
      </c>
      <c r="P385" s="277" t="s">
        <v>506</v>
      </c>
      <c r="Q385" s="157" t="s">
        <v>868</v>
      </c>
      <c r="R385" s="198" t="s">
        <v>511</v>
      </c>
      <c r="S385" s="242" t="str">
        <f>IF(ISNA(VLOOKUP(Patchlist1[[#This Row],[SERVER OWNER]],Contacts!I:J,2,FALSE)),"",VLOOKUP(Patchlist1[[#This Row],[SERVER OWNER]],Contacts!I:J,2,FALSE))</f>
        <v>fabian.funk@allianz.de</v>
      </c>
      <c r="T385" s="243" t="s">
        <v>869</v>
      </c>
      <c r="U385" s="277" t="s">
        <v>180</v>
      </c>
      <c r="V385" s="202"/>
      <c r="W385" s="202"/>
      <c r="X385" s="244"/>
      <c r="Y385" s="244"/>
      <c r="Z385" s="157"/>
      <c r="AA385" s="278"/>
    </row>
    <row r="386" spans="1:27" ht="18.75" hidden="1" customHeight="1">
      <c r="A386" s="275" t="s">
        <v>870</v>
      </c>
      <c r="B386" s="196" t="s">
        <v>127</v>
      </c>
      <c r="C386" s="239" t="b">
        <v>0</v>
      </c>
      <c r="D386" s="182">
        <f>IF($C386&lt;&gt;TRUE,IF(ISNA(VLOOKUP($B386,'Patch Slot'!A$2:$E$39,3,FALSE)),"",VLOOKUP($B386,'Patch Slot'!A$2:$E$39,3,FALSE)),"excluded")</f>
        <v>45892.833333333299</v>
      </c>
      <c r="E386" s="182" t="str">
        <f>IF($C386&lt;&gt;TRUE,IF(ISNA(VLOOKUP($B386,'Patch Slot'!A$2:$E$39,4,FALSE)),"",VLOOKUP($B386,'Patch Slot'!A$2:$E$39,4,FALSE)),"excluded")</f>
        <v>20:00 – 24:00</v>
      </c>
      <c r="F386" s="198" t="s">
        <v>826</v>
      </c>
      <c r="G386" s="184" t="str">
        <f>IF(ISNA(VLOOKUP(Patchlist1[[#This Row],[Hostname]],CPU_socket!A:B,2,FALSE)),"",VLOOKUP(Patchlist1[[#This Row],[Hostname]],CPU_socket!A:B,2,FALSE))</f>
        <v/>
      </c>
      <c r="H386" s="184" t="str">
        <f>IF(ISNA(VLOOKUP(Patchlist1[[#This Row],[Hostname]],Vormetric!A:D,4,FALSE)),"",VLOOKUP(Patchlist1[[#This Row],[Hostname]],Vormetric!A:D,4,FALSE))</f>
        <v/>
      </c>
      <c r="I386" s="198" t="str">
        <f>IF(ISNA(VLOOKUP(Patchlist1[[#This Row],[Hostname]],'vm hardware'!A:C,3,FALSE)),"",VLOOKUP(Patchlist1[[#This Row],[Hostname]],'vm hardware'!A:C,3,FALSE))</f>
        <v/>
      </c>
      <c r="J386" s="276"/>
      <c r="K386" s="198" t="s">
        <v>545</v>
      </c>
      <c r="L386" s="198">
        <v>8.1</v>
      </c>
      <c r="M386" s="198" t="s">
        <v>189</v>
      </c>
      <c r="N386" s="198" t="s">
        <v>827</v>
      </c>
      <c r="O386" s="200" t="s">
        <v>175</v>
      </c>
      <c r="P386" s="277" t="s">
        <v>190</v>
      </c>
      <c r="Q386" s="157" t="s">
        <v>197</v>
      </c>
      <c r="R386" s="198" t="s">
        <v>192</v>
      </c>
      <c r="S386" s="242" t="str">
        <f>IF(ISNA(VLOOKUP(Patchlist1[[#This Row],[SERVER OWNER]],Contacts!I:J,2,FALSE)),"",VLOOKUP(Patchlist1[[#This Row],[SERVER OWNER]],Contacts!I:J,2,FALSE))</f>
        <v>kenneth.fink@allianz.co.uk</v>
      </c>
      <c r="T386" s="279" t="s">
        <v>198</v>
      </c>
      <c r="U386" s="277" t="s">
        <v>180</v>
      </c>
      <c r="V386" s="202"/>
      <c r="W386" s="202"/>
      <c r="X386" s="244"/>
      <c r="Y386" s="244"/>
      <c r="Z386" s="157"/>
      <c r="AA386" s="278"/>
    </row>
    <row r="387" spans="1:27" ht="18.75" hidden="1" customHeight="1">
      <c r="A387" s="275" t="s">
        <v>871</v>
      </c>
      <c r="B387" s="196" t="s">
        <v>84</v>
      </c>
      <c r="C387" s="239" t="b">
        <v>0</v>
      </c>
      <c r="D387" s="182">
        <f>IF($C387&lt;&gt;TRUE,IF(ISNA(VLOOKUP($B387,'Patch Slot'!A$2:$E$39,3,FALSE)),"",VLOOKUP($B387,'Patch Slot'!A$2:$E$39,3,FALSE)),"excluded")</f>
        <v>45885.833333333299</v>
      </c>
      <c r="E387" s="182" t="str">
        <f>IF($C387&lt;&gt;TRUE,IF(ISNA(VLOOKUP($B387,'Patch Slot'!A$2:$E$39,4,FALSE)),"",VLOOKUP($B387,'Patch Slot'!A$2:$E$39,4,FALSE)),"excluded")</f>
        <v>20:00 – 24:00</v>
      </c>
      <c r="F387" s="198" t="s">
        <v>826</v>
      </c>
      <c r="G387" s="184" t="str">
        <f>IF(ISNA(VLOOKUP(Patchlist1[[#This Row],[Hostname]],CPU_socket!A:B,2,FALSE)),"",VLOOKUP(Patchlist1[[#This Row],[Hostname]],CPU_socket!A:B,2,FALSE))</f>
        <v/>
      </c>
      <c r="H387" s="184" t="str">
        <f>IF(ISNA(VLOOKUP(Patchlist1[[#This Row],[Hostname]],Vormetric!A:D,4,FALSE)),"",VLOOKUP(Patchlist1[[#This Row],[Hostname]],Vormetric!A:D,4,FALSE))</f>
        <v/>
      </c>
      <c r="I387" s="198" t="str">
        <f>IF(ISNA(VLOOKUP(Patchlist1[[#This Row],[Hostname]],'vm hardware'!A:C,3,FALSE)),"",VLOOKUP(Patchlist1[[#This Row],[Hostname]],'vm hardware'!A:C,3,FALSE))</f>
        <v/>
      </c>
      <c r="J387" s="276"/>
      <c r="K387" s="198" t="s">
        <v>545</v>
      </c>
      <c r="L387" s="198">
        <v>8.1</v>
      </c>
      <c r="M387" s="198" t="s">
        <v>189</v>
      </c>
      <c r="N387" s="198" t="s">
        <v>827</v>
      </c>
      <c r="O387" s="200" t="s">
        <v>175</v>
      </c>
      <c r="P387" s="277" t="s">
        <v>190</v>
      </c>
      <c r="Q387" s="157" t="s">
        <v>197</v>
      </c>
      <c r="R387" s="198" t="s">
        <v>192</v>
      </c>
      <c r="S387" s="242" t="str">
        <f>IF(ISNA(VLOOKUP(Patchlist1[[#This Row],[SERVER OWNER]],Contacts!I:J,2,FALSE)),"",VLOOKUP(Patchlist1[[#This Row],[SERVER OWNER]],Contacts!I:J,2,FALSE))</f>
        <v>kenneth.fink@allianz.co.uk</v>
      </c>
      <c r="T387" s="279" t="s">
        <v>198</v>
      </c>
      <c r="U387" s="277" t="s">
        <v>180</v>
      </c>
      <c r="V387" s="202"/>
      <c r="W387" s="202"/>
      <c r="X387" s="244"/>
      <c r="Y387" s="244"/>
      <c r="Z387" s="157"/>
      <c r="AA387" s="278"/>
    </row>
    <row r="388" spans="1:27" ht="18.75" hidden="1" customHeight="1">
      <c r="A388" s="275" t="s">
        <v>872</v>
      </c>
      <c r="B388" s="196" t="s">
        <v>84</v>
      </c>
      <c r="C388" s="239" t="b">
        <v>0</v>
      </c>
      <c r="D388" s="182">
        <f>IF($C388&lt;&gt;TRUE,IF(ISNA(VLOOKUP($B388,'Patch Slot'!A$2:$E$39,3,FALSE)),"",VLOOKUP($B388,'Patch Slot'!A$2:$E$39,3,FALSE)),"excluded")</f>
        <v>45885.833333333299</v>
      </c>
      <c r="E388" s="182" t="str">
        <f>IF($C388&lt;&gt;TRUE,IF(ISNA(VLOOKUP($B388,'Patch Slot'!A$2:$E$39,4,FALSE)),"",VLOOKUP($B388,'Patch Slot'!A$2:$E$39,4,FALSE)),"excluded")</f>
        <v>20:00 – 24:00</v>
      </c>
      <c r="F388" s="198" t="s">
        <v>826</v>
      </c>
      <c r="G388" s="184" t="str">
        <f>IF(ISNA(VLOOKUP(Patchlist1[[#This Row],[Hostname]],CPU_socket!A:B,2,FALSE)),"",VLOOKUP(Patchlist1[[#This Row],[Hostname]],CPU_socket!A:B,2,FALSE))</f>
        <v/>
      </c>
      <c r="H388" s="184" t="str">
        <f>IF(ISNA(VLOOKUP(Patchlist1[[#This Row],[Hostname]],Vormetric!A:D,4,FALSE)),"",VLOOKUP(Patchlist1[[#This Row],[Hostname]],Vormetric!A:D,4,FALSE))</f>
        <v/>
      </c>
      <c r="I388" s="198" t="str">
        <f>IF(ISNA(VLOOKUP(Patchlist1[[#This Row],[Hostname]],'vm hardware'!A:C,3,FALSE)),"",VLOOKUP(Patchlist1[[#This Row],[Hostname]],'vm hardware'!A:C,3,FALSE))</f>
        <v/>
      </c>
      <c r="J388" s="276"/>
      <c r="K388" s="198" t="s">
        <v>545</v>
      </c>
      <c r="L388" s="198">
        <v>8.1</v>
      </c>
      <c r="M388" s="198" t="s">
        <v>189</v>
      </c>
      <c r="N388" s="198" t="s">
        <v>827</v>
      </c>
      <c r="O388" s="200" t="s">
        <v>175</v>
      </c>
      <c r="P388" s="277" t="s">
        <v>190</v>
      </c>
      <c r="Q388" s="157" t="s">
        <v>197</v>
      </c>
      <c r="R388" s="198" t="s">
        <v>192</v>
      </c>
      <c r="S388" s="242" t="str">
        <f>IF(ISNA(VLOOKUP(Patchlist1[[#This Row],[SERVER OWNER]],Contacts!I:J,2,FALSE)),"",VLOOKUP(Patchlist1[[#This Row],[SERVER OWNER]],Contacts!I:J,2,FALSE))</f>
        <v>kenneth.fink@allianz.co.uk</v>
      </c>
      <c r="T388" s="279" t="s">
        <v>198</v>
      </c>
      <c r="U388" s="277" t="s">
        <v>180</v>
      </c>
      <c r="V388" s="202"/>
      <c r="W388" s="202"/>
      <c r="X388" s="244"/>
      <c r="Y388" s="244"/>
      <c r="Z388" s="157"/>
      <c r="AA388" s="278"/>
    </row>
    <row r="389" spans="1:27" ht="18.75" hidden="1" customHeight="1">
      <c r="A389" s="275" t="s">
        <v>873</v>
      </c>
      <c r="B389" s="196" t="s">
        <v>84</v>
      </c>
      <c r="C389" s="239" t="b">
        <v>0</v>
      </c>
      <c r="D389" s="182">
        <f>IF($C389&lt;&gt;TRUE,IF(ISNA(VLOOKUP($B389,'Patch Slot'!A$2:$E$39,3,FALSE)),"",VLOOKUP($B389,'Patch Slot'!A$2:$E$39,3,FALSE)),"excluded")</f>
        <v>45885.833333333299</v>
      </c>
      <c r="E389" s="182" t="str">
        <f>IF($C389&lt;&gt;TRUE,IF(ISNA(VLOOKUP($B389,'Patch Slot'!A$2:$E$39,4,FALSE)),"",VLOOKUP($B389,'Patch Slot'!A$2:$E$39,4,FALSE)),"excluded")</f>
        <v>20:00 – 24:00</v>
      </c>
      <c r="F389" s="198" t="s">
        <v>826</v>
      </c>
      <c r="G389" s="184" t="str">
        <f>IF(ISNA(VLOOKUP(Patchlist1[[#This Row],[Hostname]],CPU_socket!A:B,2,FALSE)),"",VLOOKUP(Patchlist1[[#This Row],[Hostname]],CPU_socket!A:B,2,FALSE))</f>
        <v/>
      </c>
      <c r="H389" s="184" t="str">
        <f>IF(ISNA(VLOOKUP(Patchlist1[[#This Row],[Hostname]],Vormetric!A:D,4,FALSE)),"",VLOOKUP(Patchlist1[[#This Row],[Hostname]],Vormetric!A:D,4,FALSE))</f>
        <v/>
      </c>
      <c r="I389" s="198" t="str">
        <f>IF(ISNA(VLOOKUP(Patchlist1[[#This Row],[Hostname]],'vm hardware'!A:C,3,FALSE)),"",VLOOKUP(Patchlist1[[#This Row],[Hostname]],'vm hardware'!A:C,3,FALSE))</f>
        <v/>
      </c>
      <c r="J389" s="276"/>
      <c r="K389" s="198" t="s">
        <v>545</v>
      </c>
      <c r="L389" s="198">
        <v>8.1</v>
      </c>
      <c r="M389" s="198" t="s">
        <v>189</v>
      </c>
      <c r="N389" s="198" t="s">
        <v>827</v>
      </c>
      <c r="O389" s="200" t="s">
        <v>175</v>
      </c>
      <c r="P389" s="277" t="s">
        <v>190</v>
      </c>
      <c r="Q389" s="157" t="s">
        <v>197</v>
      </c>
      <c r="R389" s="198" t="s">
        <v>192</v>
      </c>
      <c r="S389" s="242" t="str">
        <f>IF(ISNA(VLOOKUP(Patchlist1[[#This Row],[SERVER OWNER]],Contacts!I:J,2,FALSE)),"",VLOOKUP(Patchlist1[[#This Row],[SERVER OWNER]],Contacts!I:J,2,FALSE))</f>
        <v>kenneth.fink@allianz.co.uk</v>
      </c>
      <c r="T389" s="279" t="s">
        <v>198</v>
      </c>
      <c r="U389" s="277" t="s">
        <v>180</v>
      </c>
      <c r="V389" s="202"/>
      <c r="W389" s="202"/>
      <c r="X389" s="244"/>
      <c r="Y389" s="244"/>
      <c r="Z389" s="157"/>
      <c r="AA389" s="278"/>
    </row>
    <row r="390" spans="1:27" ht="18.75" hidden="1" customHeight="1">
      <c r="A390" s="275" t="s">
        <v>874</v>
      </c>
      <c r="B390" s="196" t="s">
        <v>127</v>
      </c>
      <c r="C390" s="239" t="b">
        <v>0</v>
      </c>
      <c r="D390" s="182">
        <f>IF($C390&lt;&gt;TRUE,IF(ISNA(VLOOKUP($B390,'Patch Slot'!A$2:$E$39,3,FALSE)),"",VLOOKUP($B390,'Patch Slot'!A$2:$E$39,3,FALSE)),"excluded")</f>
        <v>45892.833333333299</v>
      </c>
      <c r="E390" s="182" t="str">
        <f>IF($C390&lt;&gt;TRUE,IF(ISNA(VLOOKUP($B390,'Patch Slot'!A$2:$E$39,4,FALSE)),"",VLOOKUP($B390,'Patch Slot'!A$2:$E$39,4,FALSE)),"excluded")</f>
        <v>20:00 – 24:00</v>
      </c>
      <c r="F390" s="198" t="s">
        <v>826</v>
      </c>
      <c r="G390" s="184" t="str">
        <f>IF(ISNA(VLOOKUP(Patchlist1[[#This Row],[Hostname]],CPU_socket!A:B,2,FALSE)),"",VLOOKUP(Patchlist1[[#This Row],[Hostname]],CPU_socket!A:B,2,FALSE))</f>
        <v/>
      </c>
      <c r="H390" s="184" t="str">
        <f>IF(ISNA(VLOOKUP(Patchlist1[[#This Row],[Hostname]],Vormetric!A:D,4,FALSE)),"",VLOOKUP(Patchlist1[[#This Row],[Hostname]],Vormetric!A:D,4,FALSE))</f>
        <v/>
      </c>
      <c r="I390" s="198" t="str">
        <f>IF(ISNA(VLOOKUP(Patchlist1[[#This Row],[Hostname]],'vm hardware'!A:C,3,FALSE)),"",VLOOKUP(Patchlist1[[#This Row],[Hostname]],'vm hardware'!A:C,3,FALSE))</f>
        <v/>
      </c>
      <c r="J390" s="276"/>
      <c r="K390" s="198" t="s">
        <v>545</v>
      </c>
      <c r="L390" s="198">
        <v>8.1</v>
      </c>
      <c r="M390" s="198" t="s">
        <v>189</v>
      </c>
      <c r="N390" s="198" t="s">
        <v>827</v>
      </c>
      <c r="O390" s="200" t="s">
        <v>175</v>
      </c>
      <c r="P390" s="277" t="s">
        <v>190</v>
      </c>
      <c r="Q390" s="157" t="s">
        <v>197</v>
      </c>
      <c r="R390" s="198" t="s">
        <v>192</v>
      </c>
      <c r="S390" s="242" t="str">
        <f>IF(ISNA(VLOOKUP(Patchlist1[[#This Row],[SERVER OWNER]],Contacts!I:J,2,FALSE)),"",VLOOKUP(Patchlist1[[#This Row],[SERVER OWNER]],Contacts!I:J,2,FALSE))</f>
        <v>kenneth.fink@allianz.co.uk</v>
      </c>
      <c r="T390" s="279" t="s">
        <v>198</v>
      </c>
      <c r="U390" s="277" t="s">
        <v>180</v>
      </c>
      <c r="V390" s="202"/>
      <c r="W390" s="202"/>
      <c r="X390" s="244"/>
      <c r="Y390" s="244"/>
      <c r="Z390" s="157"/>
      <c r="AA390" s="278"/>
    </row>
    <row r="391" spans="1:27" ht="18.75" hidden="1" customHeight="1">
      <c r="A391" s="275" t="s">
        <v>875</v>
      </c>
      <c r="B391" s="196" t="s">
        <v>127</v>
      </c>
      <c r="C391" s="239" t="b">
        <v>0</v>
      </c>
      <c r="D391" s="182">
        <f>IF($C391&lt;&gt;TRUE,IF(ISNA(VLOOKUP($B391,'Patch Slot'!A$2:$E$39,3,FALSE)),"",VLOOKUP($B391,'Patch Slot'!A$2:$E$39,3,FALSE)),"excluded")</f>
        <v>45892.833333333299</v>
      </c>
      <c r="E391" s="182" t="str">
        <f>IF($C391&lt;&gt;TRUE,IF(ISNA(VLOOKUP($B391,'Patch Slot'!A$2:$E$39,4,FALSE)),"",VLOOKUP($B391,'Patch Slot'!A$2:$E$39,4,FALSE)),"excluded")</f>
        <v>20:00 – 24:00</v>
      </c>
      <c r="F391" s="198" t="s">
        <v>826</v>
      </c>
      <c r="G391" s="184" t="str">
        <f>IF(ISNA(VLOOKUP(Patchlist1[[#This Row],[Hostname]],CPU_socket!A:B,2,FALSE)),"",VLOOKUP(Patchlist1[[#This Row],[Hostname]],CPU_socket!A:B,2,FALSE))</f>
        <v/>
      </c>
      <c r="H391" s="184" t="str">
        <f>IF(ISNA(VLOOKUP(Patchlist1[[#This Row],[Hostname]],Vormetric!A:D,4,FALSE)),"",VLOOKUP(Patchlist1[[#This Row],[Hostname]],Vormetric!A:D,4,FALSE))</f>
        <v/>
      </c>
      <c r="I391" s="198" t="str">
        <f>IF(ISNA(VLOOKUP(Patchlist1[[#This Row],[Hostname]],'vm hardware'!A:C,3,FALSE)),"",VLOOKUP(Patchlist1[[#This Row],[Hostname]],'vm hardware'!A:C,3,FALSE))</f>
        <v/>
      </c>
      <c r="J391" s="276"/>
      <c r="K391" s="198" t="s">
        <v>545</v>
      </c>
      <c r="L391" s="198">
        <v>8.1</v>
      </c>
      <c r="M391" s="198" t="s">
        <v>189</v>
      </c>
      <c r="N391" s="198" t="s">
        <v>827</v>
      </c>
      <c r="O391" s="200" t="s">
        <v>175</v>
      </c>
      <c r="P391" s="277" t="s">
        <v>190</v>
      </c>
      <c r="Q391" s="157" t="s">
        <v>197</v>
      </c>
      <c r="R391" s="198" t="s">
        <v>192</v>
      </c>
      <c r="S391" s="242" t="str">
        <f>IF(ISNA(VLOOKUP(Patchlist1[[#This Row],[SERVER OWNER]],Contacts!I:J,2,FALSE)),"",VLOOKUP(Patchlist1[[#This Row],[SERVER OWNER]],Contacts!I:J,2,FALSE))</f>
        <v>kenneth.fink@allianz.co.uk</v>
      </c>
      <c r="T391" s="279" t="s">
        <v>198</v>
      </c>
      <c r="U391" s="277" t="s">
        <v>180</v>
      </c>
      <c r="V391" s="202"/>
      <c r="W391" s="202"/>
      <c r="X391" s="244"/>
      <c r="Y391" s="244"/>
      <c r="Z391" s="157"/>
      <c r="AA391" s="278"/>
    </row>
    <row r="392" spans="1:27" ht="18.75" hidden="1" customHeight="1">
      <c r="A392" s="275" t="s">
        <v>876</v>
      </c>
      <c r="B392" s="196" t="s">
        <v>127</v>
      </c>
      <c r="C392" s="239" t="b">
        <v>0</v>
      </c>
      <c r="D392" s="182">
        <f>IF($C392&lt;&gt;TRUE,IF(ISNA(VLOOKUP($B392,'Patch Slot'!A$2:$E$39,3,FALSE)),"",VLOOKUP($B392,'Patch Slot'!A$2:$E$39,3,FALSE)),"excluded")</f>
        <v>45892.833333333299</v>
      </c>
      <c r="E392" s="182" t="str">
        <f>IF($C392&lt;&gt;TRUE,IF(ISNA(VLOOKUP($B392,'Patch Slot'!A$2:$E$39,4,FALSE)),"",VLOOKUP($B392,'Patch Slot'!A$2:$E$39,4,FALSE)),"excluded")</f>
        <v>20:00 – 24:00</v>
      </c>
      <c r="F392" s="198" t="s">
        <v>826</v>
      </c>
      <c r="G392" s="184" t="str">
        <f>IF(ISNA(VLOOKUP(Patchlist1[[#This Row],[Hostname]],CPU_socket!A:B,2,FALSE)),"",VLOOKUP(Patchlist1[[#This Row],[Hostname]],CPU_socket!A:B,2,FALSE))</f>
        <v/>
      </c>
      <c r="H392" s="184" t="str">
        <f>IF(ISNA(VLOOKUP(Patchlist1[[#This Row],[Hostname]],Vormetric!A:D,4,FALSE)),"",VLOOKUP(Patchlist1[[#This Row],[Hostname]],Vormetric!A:D,4,FALSE))</f>
        <v/>
      </c>
      <c r="I392" s="198" t="str">
        <f>IF(ISNA(VLOOKUP(Patchlist1[[#This Row],[Hostname]],'vm hardware'!A:C,3,FALSE)),"",VLOOKUP(Patchlist1[[#This Row],[Hostname]],'vm hardware'!A:C,3,FALSE))</f>
        <v/>
      </c>
      <c r="J392" s="276"/>
      <c r="K392" s="198" t="s">
        <v>545</v>
      </c>
      <c r="L392" s="198">
        <v>8.1</v>
      </c>
      <c r="M392" s="198" t="s">
        <v>189</v>
      </c>
      <c r="N392" s="198" t="s">
        <v>827</v>
      </c>
      <c r="O392" s="200" t="s">
        <v>175</v>
      </c>
      <c r="P392" s="277" t="s">
        <v>190</v>
      </c>
      <c r="Q392" s="157" t="s">
        <v>197</v>
      </c>
      <c r="R392" s="198" t="s">
        <v>192</v>
      </c>
      <c r="S392" s="242" t="str">
        <f>IF(ISNA(VLOOKUP(Patchlist1[[#This Row],[SERVER OWNER]],Contacts!I:J,2,FALSE)),"",VLOOKUP(Patchlist1[[#This Row],[SERVER OWNER]],Contacts!I:J,2,FALSE))</f>
        <v>kenneth.fink@allianz.co.uk</v>
      </c>
      <c r="T392" s="279" t="s">
        <v>198</v>
      </c>
      <c r="U392" s="277" t="s">
        <v>180</v>
      </c>
      <c r="V392" s="202"/>
      <c r="W392" s="202"/>
      <c r="X392" s="244"/>
      <c r="Y392" s="244"/>
      <c r="Z392" s="157"/>
      <c r="AA392" s="278"/>
    </row>
    <row r="393" spans="1:27" ht="18.75" hidden="1" customHeight="1">
      <c r="A393" s="275" t="s">
        <v>877</v>
      </c>
      <c r="B393" s="196" t="s">
        <v>127</v>
      </c>
      <c r="C393" s="239" t="b">
        <v>0</v>
      </c>
      <c r="D393" s="182">
        <f>IF($C393&lt;&gt;TRUE,IF(ISNA(VLOOKUP($B393,'Patch Slot'!A$2:$E$39,3,FALSE)),"",VLOOKUP($B393,'Patch Slot'!A$2:$E$39,3,FALSE)),"excluded")</f>
        <v>45892.833333333299</v>
      </c>
      <c r="E393" s="182" t="str">
        <f>IF($C393&lt;&gt;TRUE,IF(ISNA(VLOOKUP($B393,'Patch Slot'!A$2:$E$39,4,FALSE)),"",VLOOKUP($B393,'Patch Slot'!A$2:$E$39,4,FALSE)),"excluded")</f>
        <v>20:00 – 24:00</v>
      </c>
      <c r="F393" s="198" t="s">
        <v>826</v>
      </c>
      <c r="G393" s="184" t="str">
        <f>IF(ISNA(VLOOKUP(Patchlist1[[#This Row],[Hostname]],CPU_socket!A:B,2,FALSE)),"",VLOOKUP(Patchlist1[[#This Row],[Hostname]],CPU_socket!A:B,2,FALSE))</f>
        <v/>
      </c>
      <c r="H393" s="184" t="str">
        <f>IF(ISNA(VLOOKUP(Patchlist1[[#This Row],[Hostname]],Vormetric!A:D,4,FALSE)),"",VLOOKUP(Patchlist1[[#This Row],[Hostname]],Vormetric!A:D,4,FALSE))</f>
        <v/>
      </c>
      <c r="I393" s="198" t="str">
        <f>IF(ISNA(VLOOKUP(Patchlist1[[#This Row],[Hostname]],'vm hardware'!A:C,3,FALSE)),"",VLOOKUP(Patchlist1[[#This Row],[Hostname]],'vm hardware'!A:C,3,FALSE))</f>
        <v/>
      </c>
      <c r="J393" s="276"/>
      <c r="K393" s="198" t="s">
        <v>545</v>
      </c>
      <c r="L393" s="198">
        <v>8.1</v>
      </c>
      <c r="M393" s="198" t="s">
        <v>189</v>
      </c>
      <c r="N393" s="198" t="s">
        <v>827</v>
      </c>
      <c r="O393" s="200" t="s">
        <v>175</v>
      </c>
      <c r="P393" s="277" t="s">
        <v>190</v>
      </c>
      <c r="Q393" s="157" t="s">
        <v>197</v>
      </c>
      <c r="R393" s="198" t="s">
        <v>192</v>
      </c>
      <c r="S393" s="242" t="str">
        <f>IF(ISNA(VLOOKUP(Patchlist1[[#This Row],[SERVER OWNER]],Contacts!I:J,2,FALSE)),"",VLOOKUP(Patchlist1[[#This Row],[SERVER OWNER]],Contacts!I:J,2,FALSE))</f>
        <v>kenneth.fink@allianz.co.uk</v>
      </c>
      <c r="T393" s="279" t="s">
        <v>198</v>
      </c>
      <c r="U393" s="277" t="s">
        <v>180</v>
      </c>
      <c r="V393" s="202"/>
      <c r="W393" s="202"/>
      <c r="X393" s="244"/>
      <c r="Y393" s="244"/>
      <c r="Z393" s="157"/>
      <c r="AA393" s="278"/>
    </row>
    <row r="394" spans="1:27" ht="18.75" hidden="1" customHeight="1">
      <c r="A394" s="275" t="s">
        <v>878</v>
      </c>
      <c r="B394" s="196" t="s">
        <v>127</v>
      </c>
      <c r="C394" s="239" t="b">
        <v>0</v>
      </c>
      <c r="D394" s="182">
        <f>IF($C394&lt;&gt;TRUE,IF(ISNA(VLOOKUP($B394,'Patch Slot'!A$2:$E$39,3,FALSE)),"",VLOOKUP($B394,'Patch Slot'!A$2:$E$39,3,FALSE)),"excluded")</f>
        <v>45892.833333333299</v>
      </c>
      <c r="E394" s="182" t="str">
        <f>IF($C394&lt;&gt;TRUE,IF(ISNA(VLOOKUP($B394,'Patch Slot'!A$2:$E$39,4,FALSE)),"",VLOOKUP($B394,'Patch Slot'!A$2:$E$39,4,FALSE)),"excluded")</f>
        <v>20:00 – 24:00</v>
      </c>
      <c r="F394" s="198" t="s">
        <v>826</v>
      </c>
      <c r="G394" s="184" t="str">
        <f>IF(ISNA(VLOOKUP(Patchlist1[[#This Row],[Hostname]],CPU_socket!A:B,2,FALSE)),"",VLOOKUP(Patchlist1[[#This Row],[Hostname]],CPU_socket!A:B,2,FALSE))</f>
        <v/>
      </c>
      <c r="H394" s="184" t="str">
        <f>IF(ISNA(VLOOKUP(Patchlist1[[#This Row],[Hostname]],Vormetric!A:D,4,FALSE)),"",VLOOKUP(Patchlist1[[#This Row],[Hostname]],Vormetric!A:D,4,FALSE))</f>
        <v/>
      </c>
      <c r="I394" s="198" t="str">
        <f>IF(ISNA(VLOOKUP(Patchlist1[[#This Row],[Hostname]],'vm hardware'!A:C,3,FALSE)),"",VLOOKUP(Patchlist1[[#This Row],[Hostname]],'vm hardware'!A:C,3,FALSE))</f>
        <v/>
      </c>
      <c r="J394" s="276"/>
      <c r="K394" s="198" t="s">
        <v>545</v>
      </c>
      <c r="L394" s="198">
        <v>8.1</v>
      </c>
      <c r="M394" s="198" t="s">
        <v>189</v>
      </c>
      <c r="N394" s="198" t="s">
        <v>827</v>
      </c>
      <c r="O394" s="200" t="s">
        <v>175</v>
      </c>
      <c r="P394" s="277" t="s">
        <v>190</v>
      </c>
      <c r="Q394" s="157" t="s">
        <v>197</v>
      </c>
      <c r="R394" s="198" t="s">
        <v>192</v>
      </c>
      <c r="S394" s="242" t="str">
        <f>IF(ISNA(VLOOKUP(Patchlist1[[#This Row],[SERVER OWNER]],Contacts!I:J,2,FALSE)),"",VLOOKUP(Patchlist1[[#This Row],[SERVER OWNER]],Contacts!I:J,2,FALSE))</f>
        <v>kenneth.fink@allianz.co.uk</v>
      </c>
      <c r="T394" s="279" t="s">
        <v>198</v>
      </c>
      <c r="U394" s="277" t="s">
        <v>180</v>
      </c>
      <c r="V394" s="202"/>
      <c r="W394" s="202"/>
      <c r="X394" s="244"/>
      <c r="Y394" s="244"/>
      <c r="Z394" s="157"/>
      <c r="AA394" s="278"/>
    </row>
    <row r="395" spans="1:27" ht="18.75" hidden="1" customHeight="1">
      <c r="A395" s="275" t="s">
        <v>879</v>
      </c>
      <c r="B395" s="196" t="s">
        <v>127</v>
      </c>
      <c r="C395" s="239" t="b">
        <v>0</v>
      </c>
      <c r="D395" s="182">
        <f>IF($C395&lt;&gt;TRUE,IF(ISNA(VLOOKUP($B395,'Patch Slot'!A$2:$E$39,3,FALSE)),"",VLOOKUP($B395,'Patch Slot'!A$2:$E$39,3,FALSE)),"excluded")</f>
        <v>45892.833333333299</v>
      </c>
      <c r="E395" s="182" t="str">
        <f>IF($C395&lt;&gt;TRUE,IF(ISNA(VLOOKUP($B395,'Patch Slot'!A$2:$E$39,4,FALSE)),"",VLOOKUP($B395,'Patch Slot'!A$2:$E$39,4,FALSE)),"excluded")</f>
        <v>20:00 – 24:00</v>
      </c>
      <c r="F395" s="198" t="s">
        <v>826</v>
      </c>
      <c r="G395" s="184" t="str">
        <f>IF(ISNA(VLOOKUP(Patchlist1[[#This Row],[Hostname]],CPU_socket!A:B,2,FALSE)),"",VLOOKUP(Patchlist1[[#This Row],[Hostname]],CPU_socket!A:B,2,FALSE))</f>
        <v/>
      </c>
      <c r="H395" s="184" t="str">
        <f>IF(ISNA(VLOOKUP(Patchlist1[[#This Row],[Hostname]],Vormetric!A:D,4,FALSE)),"",VLOOKUP(Patchlist1[[#This Row],[Hostname]],Vormetric!A:D,4,FALSE))</f>
        <v/>
      </c>
      <c r="I395" s="198" t="str">
        <f>IF(ISNA(VLOOKUP(Patchlist1[[#This Row],[Hostname]],'vm hardware'!A:C,3,FALSE)),"",VLOOKUP(Patchlist1[[#This Row],[Hostname]],'vm hardware'!A:C,3,FALSE))</f>
        <v/>
      </c>
      <c r="J395" s="276"/>
      <c r="K395" s="198" t="s">
        <v>545</v>
      </c>
      <c r="L395" s="198">
        <v>8.1</v>
      </c>
      <c r="M395" s="198" t="s">
        <v>189</v>
      </c>
      <c r="N395" s="198" t="s">
        <v>827</v>
      </c>
      <c r="O395" s="200" t="s">
        <v>175</v>
      </c>
      <c r="P395" s="277" t="s">
        <v>190</v>
      </c>
      <c r="Q395" s="157" t="s">
        <v>197</v>
      </c>
      <c r="R395" s="198" t="s">
        <v>192</v>
      </c>
      <c r="S395" s="242" t="str">
        <f>IF(ISNA(VLOOKUP(Patchlist1[[#This Row],[SERVER OWNER]],Contacts!I:J,2,FALSE)),"",VLOOKUP(Patchlist1[[#This Row],[SERVER OWNER]],Contacts!I:J,2,FALSE))</f>
        <v>kenneth.fink@allianz.co.uk</v>
      </c>
      <c r="T395" s="279" t="s">
        <v>198</v>
      </c>
      <c r="U395" s="277" t="s">
        <v>180</v>
      </c>
      <c r="V395" s="202"/>
      <c r="W395" s="202"/>
      <c r="X395" s="244"/>
      <c r="Y395" s="244"/>
      <c r="Z395" s="157"/>
      <c r="AA395" s="278"/>
    </row>
    <row r="396" spans="1:27" ht="18.75" hidden="1" customHeight="1">
      <c r="A396" s="275" t="s">
        <v>880</v>
      </c>
      <c r="B396" s="196" t="s">
        <v>127</v>
      </c>
      <c r="C396" s="239" t="b">
        <v>0</v>
      </c>
      <c r="D396" s="182">
        <f>IF($C396&lt;&gt;TRUE,IF(ISNA(VLOOKUP($B396,'Patch Slot'!A$2:$E$39,3,FALSE)),"",VLOOKUP($B396,'Patch Slot'!A$2:$E$39,3,FALSE)),"excluded")</f>
        <v>45892.833333333299</v>
      </c>
      <c r="E396" s="182" t="str">
        <f>IF($C396&lt;&gt;TRUE,IF(ISNA(VLOOKUP($B396,'Patch Slot'!A$2:$E$39,4,FALSE)),"",VLOOKUP($B396,'Patch Slot'!A$2:$E$39,4,FALSE)),"excluded")</f>
        <v>20:00 – 24:00</v>
      </c>
      <c r="F396" s="198" t="s">
        <v>826</v>
      </c>
      <c r="G396" s="184" t="str">
        <f>IF(ISNA(VLOOKUP(Patchlist1[[#This Row],[Hostname]],CPU_socket!A:B,2,FALSE)),"",VLOOKUP(Patchlist1[[#This Row],[Hostname]],CPU_socket!A:B,2,FALSE))</f>
        <v/>
      </c>
      <c r="H396" s="184" t="str">
        <f>IF(ISNA(VLOOKUP(Patchlist1[[#This Row],[Hostname]],Vormetric!A:D,4,FALSE)),"",VLOOKUP(Patchlist1[[#This Row],[Hostname]],Vormetric!A:D,4,FALSE))</f>
        <v/>
      </c>
      <c r="I396" s="198" t="str">
        <f>IF(ISNA(VLOOKUP(Patchlist1[[#This Row],[Hostname]],'vm hardware'!A:C,3,FALSE)),"",VLOOKUP(Patchlist1[[#This Row],[Hostname]],'vm hardware'!A:C,3,FALSE))</f>
        <v/>
      </c>
      <c r="J396" s="276"/>
      <c r="K396" s="198" t="s">
        <v>545</v>
      </c>
      <c r="L396" s="198">
        <v>8.1</v>
      </c>
      <c r="M396" s="198" t="s">
        <v>189</v>
      </c>
      <c r="N396" s="198" t="s">
        <v>827</v>
      </c>
      <c r="O396" s="200" t="s">
        <v>175</v>
      </c>
      <c r="P396" s="277" t="s">
        <v>190</v>
      </c>
      <c r="Q396" s="157" t="s">
        <v>197</v>
      </c>
      <c r="R396" s="198" t="s">
        <v>192</v>
      </c>
      <c r="S396" s="242" t="str">
        <f>IF(ISNA(VLOOKUP(Patchlist1[[#This Row],[SERVER OWNER]],Contacts!I:J,2,FALSE)),"",VLOOKUP(Patchlist1[[#This Row],[SERVER OWNER]],Contacts!I:J,2,FALSE))</f>
        <v>kenneth.fink@allianz.co.uk</v>
      </c>
      <c r="T396" s="279" t="s">
        <v>198</v>
      </c>
      <c r="U396" s="277" t="s">
        <v>180</v>
      </c>
      <c r="V396" s="202"/>
      <c r="W396" s="202"/>
      <c r="X396" s="244"/>
      <c r="Y396" s="244"/>
      <c r="Z396" s="157"/>
      <c r="AA396" s="278"/>
    </row>
    <row r="397" spans="1:27" ht="18.75" hidden="1" customHeight="1">
      <c r="A397" s="275" t="s">
        <v>881</v>
      </c>
      <c r="B397" s="196" t="s">
        <v>84</v>
      </c>
      <c r="C397" s="239" t="b">
        <v>0</v>
      </c>
      <c r="D397" s="182">
        <f>IF($C397&lt;&gt;TRUE,IF(ISNA(VLOOKUP($B397,'Patch Slot'!A$2:$E$39,3,FALSE)),"",VLOOKUP($B397,'Patch Slot'!A$2:$E$39,3,FALSE)),"excluded")</f>
        <v>45885.833333333299</v>
      </c>
      <c r="E397" s="182" t="str">
        <f>IF($C397&lt;&gt;TRUE,IF(ISNA(VLOOKUP($B397,'Patch Slot'!A$2:$E$39,4,FALSE)),"",VLOOKUP($B397,'Patch Slot'!A$2:$E$39,4,FALSE)),"excluded")</f>
        <v>20:00 – 24:00</v>
      </c>
      <c r="F397" s="198" t="s">
        <v>826</v>
      </c>
      <c r="G397" s="184" t="str">
        <f>IF(ISNA(VLOOKUP(Patchlist1[[#This Row],[Hostname]],CPU_socket!A:B,2,FALSE)),"",VLOOKUP(Patchlist1[[#This Row],[Hostname]],CPU_socket!A:B,2,FALSE))</f>
        <v/>
      </c>
      <c r="H397" s="184" t="str">
        <f>IF(ISNA(VLOOKUP(Patchlist1[[#This Row],[Hostname]],Vormetric!A:D,4,FALSE)),"",VLOOKUP(Patchlist1[[#This Row],[Hostname]],Vormetric!A:D,4,FALSE))</f>
        <v/>
      </c>
      <c r="I397" s="198" t="str">
        <f>IF(ISNA(VLOOKUP(Patchlist1[[#This Row],[Hostname]],'vm hardware'!A:C,3,FALSE)),"",VLOOKUP(Patchlist1[[#This Row],[Hostname]],'vm hardware'!A:C,3,FALSE))</f>
        <v/>
      </c>
      <c r="J397" s="276"/>
      <c r="K397" s="198" t="s">
        <v>545</v>
      </c>
      <c r="L397" s="198">
        <v>8.1</v>
      </c>
      <c r="M397" s="198" t="s">
        <v>189</v>
      </c>
      <c r="N397" s="198" t="s">
        <v>827</v>
      </c>
      <c r="O397" s="200" t="s">
        <v>175</v>
      </c>
      <c r="P397" s="277" t="s">
        <v>190</v>
      </c>
      <c r="Q397" s="157" t="s">
        <v>197</v>
      </c>
      <c r="R397" s="198" t="s">
        <v>192</v>
      </c>
      <c r="S397" s="242" t="str">
        <f>IF(ISNA(VLOOKUP(Patchlist1[[#This Row],[SERVER OWNER]],Contacts!I:J,2,FALSE)),"",VLOOKUP(Patchlist1[[#This Row],[SERVER OWNER]],Contacts!I:J,2,FALSE))</f>
        <v>kenneth.fink@allianz.co.uk</v>
      </c>
      <c r="T397" s="279" t="s">
        <v>198</v>
      </c>
      <c r="U397" s="277" t="s">
        <v>180</v>
      </c>
      <c r="V397" s="202"/>
      <c r="W397" s="202"/>
      <c r="X397" s="244"/>
      <c r="Y397" s="244"/>
      <c r="Z397" s="157"/>
      <c r="AA397" s="278"/>
    </row>
    <row r="398" spans="1:27" ht="18.75" hidden="1" customHeight="1">
      <c r="A398" s="275" t="s">
        <v>882</v>
      </c>
      <c r="B398" s="196" t="s">
        <v>84</v>
      </c>
      <c r="C398" s="239" t="b">
        <v>0</v>
      </c>
      <c r="D398" s="182">
        <f>IF($C398&lt;&gt;TRUE,IF(ISNA(VLOOKUP($B398,'Patch Slot'!A$2:$E$39,3,FALSE)),"",VLOOKUP($B398,'Patch Slot'!A$2:$E$39,3,FALSE)),"excluded")</f>
        <v>45885.833333333299</v>
      </c>
      <c r="E398" s="182" t="str">
        <f>IF($C398&lt;&gt;TRUE,IF(ISNA(VLOOKUP($B398,'Patch Slot'!A$2:$E$39,4,FALSE)),"",VLOOKUP($B398,'Patch Slot'!A$2:$E$39,4,FALSE)),"excluded")</f>
        <v>20:00 – 24:00</v>
      </c>
      <c r="F398" s="198" t="s">
        <v>826</v>
      </c>
      <c r="G398" s="184" t="str">
        <f>IF(ISNA(VLOOKUP(Patchlist1[[#This Row],[Hostname]],CPU_socket!A:B,2,FALSE)),"",VLOOKUP(Patchlist1[[#This Row],[Hostname]],CPU_socket!A:B,2,FALSE))</f>
        <v/>
      </c>
      <c r="H398" s="184" t="str">
        <f>IF(ISNA(VLOOKUP(Patchlist1[[#This Row],[Hostname]],Vormetric!A:D,4,FALSE)),"",VLOOKUP(Patchlist1[[#This Row],[Hostname]],Vormetric!A:D,4,FALSE))</f>
        <v/>
      </c>
      <c r="I398" s="198" t="str">
        <f>IF(ISNA(VLOOKUP(Patchlist1[[#This Row],[Hostname]],'vm hardware'!A:C,3,FALSE)),"",VLOOKUP(Patchlist1[[#This Row],[Hostname]],'vm hardware'!A:C,3,FALSE))</f>
        <v/>
      </c>
      <c r="J398" s="276"/>
      <c r="K398" s="198" t="s">
        <v>545</v>
      </c>
      <c r="L398" s="198">
        <v>8.1</v>
      </c>
      <c r="M398" s="198" t="s">
        <v>189</v>
      </c>
      <c r="N398" s="198" t="s">
        <v>827</v>
      </c>
      <c r="O398" s="200" t="s">
        <v>175</v>
      </c>
      <c r="P398" s="277" t="s">
        <v>190</v>
      </c>
      <c r="Q398" s="157" t="s">
        <v>197</v>
      </c>
      <c r="R398" s="198" t="s">
        <v>192</v>
      </c>
      <c r="S398" s="242" t="str">
        <f>IF(ISNA(VLOOKUP(Patchlist1[[#This Row],[SERVER OWNER]],Contacts!I:J,2,FALSE)),"",VLOOKUP(Patchlist1[[#This Row],[SERVER OWNER]],Contacts!I:J,2,FALSE))</f>
        <v>kenneth.fink@allianz.co.uk</v>
      </c>
      <c r="T398" s="279" t="s">
        <v>198</v>
      </c>
      <c r="U398" s="277" t="s">
        <v>180</v>
      </c>
      <c r="V398" s="202"/>
      <c r="W398" s="202"/>
      <c r="X398" s="244"/>
      <c r="Y398" s="244"/>
      <c r="Z398" s="157"/>
      <c r="AA398" s="278"/>
    </row>
    <row r="399" spans="1:27" ht="18.75" hidden="1" customHeight="1">
      <c r="A399" s="275" t="s">
        <v>883</v>
      </c>
      <c r="B399" s="196" t="s">
        <v>84</v>
      </c>
      <c r="C399" s="239" t="b">
        <v>0</v>
      </c>
      <c r="D399" s="182">
        <f>IF($C399&lt;&gt;TRUE,IF(ISNA(VLOOKUP($B399,'Patch Slot'!A$2:$E$39,3,FALSE)),"",VLOOKUP($B399,'Patch Slot'!A$2:$E$39,3,FALSE)),"excluded")</f>
        <v>45885.833333333299</v>
      </c>
      <c r="E399" s="182" t="str">
        <f>IF($C399&lt;&gt;TRUE,IF(ISNA(VLOOKUP($B399,'Patch Slot'!A$2:$E$39,4,FALSE)),"",VLOOKUP($B399,'Patch Slot'!A$2:$E$39,4,FALSE)),"excluded")</f>
        <v>20:00 – 24:00</v>
      </c>
      <c r="F399" s="198" t="s">
        <v>826</v>
      </c>
      <c r="G399" s="184" t="str">
        <f>IF(ISNA(VLOOKUP(Patchlist1[[#This Row],[Hostname]],CPU_socket!A:B,2,FALSE)),"",VLOOKUP(Patchlist1[[#This Row],[Hostname]],CPU_socket!A:B,2,FALSE))</f>
        <v/>
      </c>
      <c r="H399" s="184" t="str">
        <f>IF(ISNA(VLOOKUP(Patchlist1[[#This Row],[Hostname]],Vormetric!A:D,4,FALSE)),"",VLOOKUP(Patchlist1[[#This Row],[Hostname]],Vormetric!A:D,4,FALSE))</f>
        <v/>
      </c>
      <c r="I399" s="198" t="str">
        <f>IF(ISNA(VLOOKUP(Patchlist1[[#This Row],[Hostname]],'vm hardware'!A:C,3,FALSE)),"",VLOOKUP(Patchlist1[[#This Row],[Hostname]],'vm hardware'!A:C,3,FALSE))</f>
        <v/>
      </c>
      <c r="J399" s="276"/>
      <c r="K399" s="198" t="s">
        <v>545</v>
      </c>
      <c r="L399" s="198">
        <v>8.1</v>
      </c>
      <c r="M399" s="198" t="s">
        <v>189</v>
      </c>
      <c r="N399" s="198" t="s">
        <v>827</v>
      </c>
      <c r="O399" s="200" t="s">
        <v>175</v>
      </c>
      <c r="P399" s="277" t="s">
        <v>190</v>
      </c>
      <c r="Q399" s="157" t="s">
        <v>197</v>
      </c>
      <c r="R399" s="198" t="s">
        <v>192</v>
      </c>
      <c r="S399" s="242" t="str">
        <f>IF(ISNA(VLOOKUP(Patchlist1[[#This Row],[SERVER OWNER]],Contacts!I:J,2,FALSE)),"",VLOOKUP(Patchlist1[[#This Row],[SERVER OWNER]],Contacts!I:J,2,FALSE))</f>
        <v>kenneth.fink@allianz.co.uk</v>
      </c>
      <c r="T399" s="279" t="s">
        <v>198</v>
      </c>
      <c r="U399" s="277" t="s">
        <v>180</v>
      </c>
      <c r="V399" s="202"/>
      <c r="W399" s="202"/>
      <c r="X399" s="244"/>
      <c r="Y399" s="244"/>
      <c r="Z399" s="157"/>
      <c r="AA399" s="278"/>
    </row>
    <row r="400" spans="1:27" ht="18.75" hidden="1" customHeight="1">
      <c r="A400" s="275" t="s">
        <v>884</v>
      </c>
      <c r="B400" s="196" t="s">
        <v>84</v>
      </c>
      <c r="C400" s="239" t="b">
        <v>0</v>
      </c>
      <c r="D400" s="182">
        <f>IF($C400&lt;&gt;TRUE,IF(ISNA(VLOOKUP($B400,'Patch Slot'!A$2:$E$39,3,FALSE)),"",VLOOKUP($B400,'Patch Slot'!A$2:$E$39,3,FALSE)),"excluded")</f>
        <v>45885.833333333299</v>
      </c>
      <c r="E400" s="182" t="str">
        <f>IF($C400&lt;&gt;TRUE,IF(ISNA(VLOOKUP($B400,'Patch Slot'!A$2:$E$39,4,FALSE)),"",VLOOKUP($B400,'Patch Slot'!A$2:$E$39,4,FALSE)),"excluded")</f>
        <v>20:00 – 24:00</v>
      </c>
      <c r="F400" s="198" t="s">
        <v>826</v>
      </c>
      <c r="G400" s="184" t="str">
        <f>IF(ISNA(VLOOKUP(Patchlist1[[#This Row],[Hostname]],CPU_socket!A:B,2,FALSE)),"",VLOOKUP(Patchlist1[[#This Row],[Hostname]],CPU_socket!A:B,2,FALSE))</f>
        <v/>
      </c>
      <c r="H400" s="184" t="str">
        <f>IF(ISNA(VLOOKUP(Patchlist1[[#This Row],[Hostname]],Vormetric!A:D,4,FALSE)),"",VLOOKUP(Patchlist1[[#This Row],[Hostname]],Vormetric!A:D,4,FALSE))</f>
        <v/>
      </c>
      <c r="I400" s="198" t="str">
        <f>IF(ISNA(VLOOKUP(Patchlist1[[#This Row],[Hostname]],'vm hardware'!A:C,3,FALSE)),"",VLOOKUP(Patchlist1[[#This Row],[Hostname]],'vm hardware'!A:C,3,FALSE))</f>
        <v/>
      </c>
      <c r="J400" s="276"/>
      <c r="K400" s="198" t="s">
        <v>545</v>
      </c>
      <c r="L400" s="198">
        <v>8.1</v>
      </c>
      <c r="M400" s="198" t="s">
        <v>189</v>
      </c>
      <c r="N400" s="198" t="s">
        <v>827</v>
      </c>
      <c r="O400" s="200" t="s">
        <v>175</v>
      </c>
      <c r="P400" s="277" t="s">
        <v>190</v>
      </c>
      <c r="Q400" s="157" t="s">
        <v>197</v>
      </c>
      <c r="R400" s="198" t="s">
        <v>192</v>
      </c>
      <c r="S400" s="242" t="str">
        <f>IF(ISNA(VLOOKUP(Patchlist1[[#This Row],[SERVER OWNER]],Contacts!I:J,2,FALSE)),"",VLOOKUP(Patchlist1[[#This Row],[SERVER OWNER]],Contacts!I:J,2,FALSE))</f>
        <v>kenneth.fink@allianz.co.uk</v>
      </c>
      <c r="T400" s="279" t="s">
        <v>198</v>
      </c>
      <c r="U400" s="277" t="s">
        <v>180</v>
      </c>
      <c r="V400" s="202"/>
      <c r="W400" s="202"/>
      <c r="X400" s="244"/>
      <c r="Y400" s="244"/>
      <c r="Z400" s="157"/>
      <c r="AA400" s="278"/>
    </row>
    <row r="401" spans="1:27" ht="18.75" hidden="1" customHeight="1">
      <c r="A401" s="275" t="s">
        <v>885</v>
      </c>
      <c r="B401" s="196" t="s">
        <v>84</v>
      </c>
      <c r="C401" s="239" t="b">
        <v>0</v>
      </c>
      <c r="D401" s="182">
        <f>IF($C401&lt;&gt;TRUE,IF(ISNA(VLOOKUP($B401,'Patch Slot'!A$2:$E$39,3,FALSE)),"",VLOOKUP($B401,'Patch Slot'!A$2:$E$39,3,FALSE)),"excluded")</f>
        <v>45885.833333333299</v>
      </c>
      <c r="E401" s="182" t="str">
        <f>IF($C401&lt;&gt;TRUE,IF(ISNA(VLOOKUP($B401,'Patch Slot'!A$2:$E$39,4,FALSE)),"",VLOOKUP($B401,'Patch Slot'!A$2:$E$39,4,FALSE)),"excluded")</f>
        <v>20:00 – 24:00</v>
      </c>
      <c r="F401" s="198" t="s">
        <v>826</v>
      </c>
      <c r="G401" s="184" t="str">
        <f>IF(ISNA(VLOOKUP(Patchlist1[[#This Row],[Hostname]],CPU_socket!A:B,2,FALSE)),"",VLOOKUP(Patchlist1[[#This Row],[Hostname]],CPU_socket!A:B,2,FALSE))</f>
        <v/>
      </c>
      <c r="H401" s="184" t="str">
        <f>IF(ISNA(VLOOKUP(Patchlist1[[#This Row],[Hostname]],Vormetric!A:D,4,FALSE)),"",VLOOKUP(Patchlist1[[#This Row],[Hostname]],Vormetric!A:D,4,FALSE))</f>
        <v/>
      </c>
      <c r="I401" s="198" t="str">
        <f>IF(ISNA(VLOOKUP(Patchlist1[[#This Row],[Hostname]],'vm hardware'!A:C,3,FALSE)),"",VLOOKUP(Patchlist1[[#This Row],[Hostname]],'vm hardware'!A:C,3,FALSE))</f>
        <v/>
      </c>
      <c r="J401" s="276"/>
      <c r="K401" s="198" t="s">
        <v>545</v>
      </c>
      <c r="L401" s="198">
        <v>8.1</v>
      </c>
      <c r="M401" s="198" t="s">
        <v>189</v>
      </c>
      <c r="N401" s="198" t="s">
        <v>827</v>
      </c>
      <c r="O401" s="200" t="s">
        <v>175</v>
      </c>
      <c r="P401" s="277" t="s">
        <v>190</v>
      </c>
      <c r="Q401" s="157" t="s">
        <v>197</v>
      </c>
      <c r="R401" s="198" t="s">
        <v>192</v>
      </c>
      <c r="S401" s="242" t="str">
        <f>IF(ISNA(VLOOKUP(Patchlist1[[#This Row],[SERVER OWNER]],Contacts!I:J,2,FALSE)),"",VLOOKUP(Patchlist1[[#This Row],[SERVER OWNER]],Contacts!I:J,2,FALSE))</f>
        <v>kenneth.fink@allianz.co.uk</v>
      </c>
      <c r="T401" s="279" t="s">
        <v>198</v>
      </c>
      <c r="U401" s="277" t="s">
        <v>180</v>
      </c>
      <c r="V401" s="202"/>
      <c r="W401" s="202"/>
      <c r="X401" s="244"/>
      <c r="Y401" s="244"/>
      <c r="Z401" s="157"/>
      <c r="AA401" s="278"/>
    </row>
    <row r="402" spans="1:27" ht="18.75" hidden="1" customHeight="1">
      <c r="A402" s="275" t="s">
        <v>886</v>
      </c>
      <c r="B402" s="196" t="s">
        <v>127</v>
      </c>
      <c r="C402" s="239" t="b">
        <v>0</v>
      </c>
      <c r="D402" s="182">
        <f>IF($C402&lt;&gt;TRUE,IF(ISNA(VLOOKUP($B402,'Patch Slot'!A$2:$E$39,3,FALSE)),"",VLOOKUP($B402,'Patch Slot'!A$2:$E$39,3,FALSE)),"excluded")</f>
        <v>45892.833333333299</v>
      </c>
      <c r="E402" s="182" t="str">
        <f>IF($C402&lt;&gt;TRUE,IF(ISNA(VLOOKUP($B402,'Patch Slot'!A$2:$E$39,4,FALSE)),"",VLOOKUP($B402,'Patch Slot'!A$2:$E$39,4,FALSE)),"excluded")</f>
        <v>20:00 – 24:00</v>
      </c>
      <c r="F402" s="198" t="s">
        <v>826</v>
      </c>
      <c r="G402" s="184" t="str">
        <f>IF(ISNA(VLOOKUP(Patchlist1[[#This Row],[Hostname]],CPU_socket!A:B,2,FALSE)),"",VLOOKUP(Patchlist1[[#This Row],[Hostname]],CPU_socket!A:B,2,FALSE))</f>
        <v/>
      </c>
      <c r="H402" s="184" t="str">
        <f>IF(ISNA(VLOOKUP(Patchlist1[[#This Row],[Hostname]],Vormetric!A:D,4,FALSE)),"",VLOOKUP(Patchlist1[[#This Row],[Hostname]],Vormetric!A:D,4,FALSE))</f>
        <v/>
      </c>
      <c r="I402" s="198" t="str">
        <f>IF(ISNA(VLOOKUP(Patchlist1[[#This Row],[Hostname]],'vm hardware'!A:C,3,FALSE)),"",VLOOKUP(Patchlist1[[#This Row],[Hostname]],'vm hardware'!A:C,3,FALSE))</f>
        <v/>
      </c>
      <c r="J402" s="276" t="s">
        <v>887</v>
      </c>
      <c r="K402" s="198" t="s">
        <v>172</v>
      </c>
      <c r="L402" s="198">
        <v>8.1</v>
      </c>
      <c r="M402" s="198" t="s">
        <v>189</v>
      </c>
      <c r="N402" s="198" t="s">
        <v>827</v>
      </c>
      <c r="O402" s="200" t="s">
        <v>175</v>
      </c>
      <c r="P402" s="277" t="s">
        <v>190</v>
      </c>
      <c r="Q402" s="157" t="s">
        <v>888</v>
      </c>
      <c r="R402" s="198" t="s">
        <v>192</v>
      </c>
      <c r="S402" s="242" t="str">
        <f>IF(ISNA(VLOOKUP(Patchlist1[[#This Row],[SERVER OWNER]],Contacts!I:J,2,FALSE)),"",VLOOKUP(Patchlist1[[#This Row],[SERVER OWNER]],Contacts!I:J,2,FALSE))</f>
        <v>kenneth.fink@allianz.co.uk</v>
      </c>
      <c r="T402" s="279" t="s">
        <v>889</v>
      </c>
      <c r="U402" s="277" t="s">
        <v>180</v>
      </c>
      <c r="V402" s="202"/>
      <c r="W402" s="202"/>
      <c r="X402" s="244"/>
      <c r="Y402" s="244"/>
      <c r="Z402" s="157"/>
      <c r="AA402" s="278"/>
    </row>
    <row r="403" spans="1:27" ht="18.75" hidden="1" customHeight="1">
      <c r="A403" s="275" t="s">
        <v>890</v>
      </c>
      <c r="B403" s="196" t="s">
        <v>127</v>
      </c>
      <c r="C403" s="239" t="b">
        <v>0</v>
      </c>
      <c r="D403" s="182">
        <f>IF($C403&lt;&gt;TRUE,IF(ISNA(VLOOKUP($B403,'Patch Slot'!A$2:$E$39,3,FALSE)),"",VLOOKUP($B403,'Patch Slot'!A$2:$E$39,3,FALSE)),"excluded")</f>
        <v>45892.833333333299</v>
      </c>
      <c r="E403" s="182" t="str">
        <f>IF($C403&lt;&gt;TRUE,IF(ISNA(VLOOKUP($B403,'Patch Slot'!A$2:$E$39,4,FALSE)),"",VLOOKUP($B403,'Patch Slot'!A$2:$E$39,4,FALSE)),"excluded")</f>
        <v>20:00 – 24:00</v>
      </c>
      <c r="F403" s="198" t="s">
        <v>826</v>
      </c>
      <c r="G403" s="184" t="str">
        <f>IF(ISNA(VLOOKUP(Patchlist1[[#This Row],[Hostname]],CPU_socket!A:B,2,FALSE)),"",VLOOKUP(Patchlist1[[#This Row],[Hostname]],CPU_socket!A:B,2,FALSE))</f>
        <v/>
      </c>
      <c r="H403" s="184" t="str">
        <f>IF(ISNA(VLOOKUP(Patchlist1[[#This Row],[Hostname]],Vormetric!A:D,4,FALSE)),"",VLOOKUP(Patchlist1[[#This Row],[Hostname]],Vormetric!A:D,4,FALSE))</f>
        <v/>
      </c>
      <c r="I403" s="198" t="str">
        <f>IF(ISNA(VLOOKUP(Patchlist1[[#This Row],[Hostname]],'vm hardware'!A:C,3,FALSE)),"",VLOOKUP(Patchlist1[[#This Row],[Hostname]],'vm hardware'!A:C,3,FALSE))</f>
        <v/>
      </c>
      <c r="J403" s="276"/>
      <c r="K403" s="198" t="s">
        <v>545</v>
      </c>
      <c r="L403" s="198">
        <v>8.1</v>
      </c>
      <c r="M403" s="198" t="s">
        <v>189</v>
      </c>
      <c r="N403" s="198" t="s">
        <v>827</v>
      </c>
      <c r="O403" s="200" t="s">
        <v>175</v>
      </c>
      <c r="P403" s="277" t="s">
        <v>262</v>
      </c>
      <c r="Q403" s="157" t="s">
        <v>269</v>
      </c>
      <c r="R403" s="198" t="s">
        <v>192</v>
      </c>
      <c r="S403" s="242" t="str">
        <f>IF(ISNA(VLOOKUP(Patchlist1[[#This Row],[SERVER OWNER]],Contacts!I:J,2,FALSE)),"",VLOOKUP(Patchlist1[[#This Row],[SERVER OWNER]],Contacts!I:J,2,FALSE))</f>
        <v>kenneth.fink@allianz.co.uk</v>
      </c>
      <c r="T403" s="279" t="s">
        <v>275</v>
      </c>
      <c r="U403" s="277" t="s">
        <v>180</v>
      </c>
      <c r="V403" s="202"/>
      <c r="W403" s="202"/>
      <c r="X403" s="244"/>
      <c r="Y403" s="244"/>
      <c r="Z403" s="157"/>
      <c r="AA403" s="278"/>
    </row>
    <row r="404" spans="1:27" ht="18.75" hidden="1" customHeight="1">
      <c r="A404" s="275" t="s">
        <v>891</v>
      </c>
      <c r="B404" s="196" t="s">
        <v>84</v>
      </c>
      <c r="C404" s="239" t="b">
        <v>0</v>
      </c>
      <c r="D404" s="182">
        <f>IF($C404&lt;&gt;TRUE,IF(ISNA(VLOOKUP($B404,'Patch Slot'!A$2:$E$39,3,FALSE)),"",VLOOKUP($B404,'Patch Slot'!A$2:$E$39,3,FALSE)),"excluded")</f>
        <v>45885.833333333299</v>
      </c>
      <c r="E404" s="182" t="str">
        <f>IF($C404&lt;&gt;TRUE,IF(ISNA(VLOOKUP($B404,'Patch Slot'!A$2:$E$39,4,FALSE)),"",VLOOKUP($B404,'Patch Slot'!A$2:$E$39,4,FALSE)),"excluded")</f>
        <v>20:00 – 24:00</v>
      </c>
      <c r="F404" s="198" t="s">
        <v>826</v>
      </c>
      <c r="G404" s="184" t="str">
        <f>IF(ISNA(VLOOKUP(Patchlist1[[#This Row],[Hostname]],CPU_socket!A:B,2,FALSE)),"",VLOOKUP(Patchlist1[[#This Row],[Hostname]],CPU_socket!A:B,2,FALSE))</f>
        <v/>
      </c>
      <c r="H404" s="184" t="str">
        <f>IF(ISNA(VLOOKUP(Patchlist1[[#This Row],[Hostname]],Vormetric!A:D,4,FALSE)),"",VLOOKUP(Patchlist1[[#This Row],[Hostname]],Vormetric!A:D,4,FALSE))</f>
        <v/>
      </c>
      <c r="I404" s="198" t="str">
        <f>IF(ISNA(VLOOKUP(Patchlist1[[#This Row],[Hostname]],'vm hardware'!A:C,3,FALSE)),"",VLOOKUP(Patchlist1[[#This Row],[Hostname]],'vm hardware'!A:C,3,FALSE))</f>
        <v/>
      </c>
      <c r="J404" s="276"/>
      <c r="K404" s="198" t="s">
        <v>545</v>
      </c>
      <c r="L404" s="198">
        <v>8.1</v>
      </c>
      <c r="M404" s="198" t="s">
        <v>189</v>
      </c>
      <c r="N404" s="198" t="s">
        <v>827</v>
      </c>
      <c r="O404" s="200" t="s">
        <v>175</v>
      </c>
      <c r="P404" s="277" t="s">
        <v>262</v>
      </c>
      <c r="Q404" s="157" t="s">
        <v>269</v>
      </c>
      <c r="R404" s="198" t="s">
        <v>192</v>
      </c>
      <c r="S404" s="242" t="str">
        <f>IF(ISNA(VLOOKUP(Patchlist1[[#This Row],[SERVER OWNER]],Contacts!I:J,2,FALSE)),"",VLOOKUP(Patchlist1[[#This Row],[SERVER OWNER]],Contacts!I:J,2,FALSE))</f>
        <v>kenneth.fink@allianz.co.uk</v>
      </c>
      <c r="T404" s="279" t="s">
        <v>275</v>
      </c>
      <c r="U404" s="277" t="s">
        <v>180</v>
      </c>
      <c r="V404" s="202"/>
      <c r="W404" s="202"/>
      <c r="X404" s="244"/>
      <c r="Y404" s="244"/>
      <c r="Z404" s="157"/>
      <c r="AA404" s="278"/>
    </row>
    <row r="405" spans="1:27" ht="18.75" hidden="1" customHeight="1">
      <c r="A405" s="275" t="s">
        <v>892</v>
      </c>
      <c r="B405" s="196" t="s">
        <v>80</v>
      </c>
      <c r="C405" s="239" t="b">
        <v>1</v>
      </c>
      <c r="D405" s="182" t="str">
        <f>IF($C405&lt;&gt;TRUE,IF(ISNA(VLOOKUP($B405,'Patch Slot'!A$2:$E$39,3,FALSE)),"",VLOOKUP($B405,'Patch Slot'!A$2:$E$39,3,FALSE)),"excluded")</f>
        <v>excluded</v>
      </c>
      <c r="E405" s="182" t="str">
        <f>IF($C405&lt;&gt;TRUE,IF(ISNA(VLOOKUP($B405,'Patch Slot'!A$2:$E$39,4,FALSE)),"",VLOOKUP($B405,'Patch Slot'!A$2:$E$39,4,FALSE)),"excluded")</f>
        <v>excluded</v>
      </c>
      <c r="F405" s="198" t="s">
        <v>826</v>
      </c>
      <c r="G405" s="184" t="str">
        <f>IF(ISNA(VLOOKUP(Patchlist1[[#This Row],[Hostname]],CPU_socket!A:B,2,FALSE)),"",VLOOKUP(Patchlist1[[#This Row],[Hostname]],CPU_socket!A:B,2,FALSE))</f>
        <v/>
      </c>
      <c r="H405" s="184" t="str">
        <f>IF(ISNA(VLOOKUP(Patchlist1[[#This Row],[Hostname]],Vormetric!A:D,4,FALSE)),"",VLOOKUP(Patchlist1[[#This Row],[Hostname]],Vormetric!A:D,4,FALSE))</f>
        <v/>
      </c>
      <c r="I405" s="198" t="str">
        <f>IF(ISNA(VLOOKUP(Patchlist1[[#This Row],[Hostname]],'vm hardware'!A:C,3,FALSE)),"",VLOOKUP(Patchlist1[[#This Row],[Hostname]],'vm hardware'!A:C,3,FALSE))</f>
        <v/>
      </c>
      <c r="J405" s="276"/>
      <c r="K405" s="198" t="s">
        <v>545</v>
      </c>
      <c r="L405" s="198">
        <v>8.1</v>
      </c>
      <c r="M405" s="198" t="s">
        <v>173</v>
      </c>
      <c r="N405" s="198" t="s">
        <v>827</v>
      </c>
      <c r="O405" s="200" t="s">
        <v>175</v>
      </c>
      <c r="P405" s="277" t="s">
        <v>583</v>
      </c>
      <c r="Q405" s="157" t="s">
        <v>893</v>
      </c>
      <c r="R405" s="198" t="s">
        <v>584</v>
      </c>
      <c r="S405" s="242" t="str">
        <f>IF(ISNA(VLOOKUP(Patchlist1[[#This Row],[SERVER OWNER]],Contacts!I:J,2,FALSE)),"",VLOOKUP(Patchlist1[[#This Row],[SERVER OWNER]],Contacts!I:J,2,FALSE))</f>
        <v>dhanujay.nallabati1@allianz.de</v>
      </c>
      <c r="T405" s="243" t="s">
        <v>894</v>
      </c>
      <c r="U405" s="277" t="s">
        <v>180</v>
      </c>
      <c r="V405" s="202"/>
      <c r="W405" s="202"/>
      <c r="X405" s="244"/>
      <c r="Y405" s="244" t="s">
        <v>452</v>
      </c>
      <c r="Z405" s="157"/>
      <c r="AA405" s="278"/>
    </row>
    <row r="406" spans="1:27" ht="18.75" hidden="1" customHeight="1">
      <c r="A406" s="275" t="s">
        <v>895</v>
      </c>
      <c r="B406" s="196" t="s">
        <v>80</v>
      </c>
      <c r="C406" s="239" t="b">
        <v>1</v>
      </c>
      <c r="D406" s="182" t="str">
        <f>IF($C406&lt;&gt;TRUE,IF(ISNA(VLOOKUP($B406,'Patch Slot'!A$2:$E$39,3,FALSE)),"",VLOOKUP($B406,'Patch Slot'!A$2:$E$39,3,FALSE)),"excluded")</f>
        <v>excluded</v>
      </c>
      <c r="E406" s="182" t="str">
        <f>IF($C406&lt;&gt;TRUE,IF(ISNA(VLOOKUP($B406,'Patch Slot'!A$2:$E$39,4,FALSE)),"",VLOOKUP($B406,'Patch Slot'!A$2:$E$39,4,FALSE)),"excluded")</f>
        <v>excluded</v>
      </c>
      <c r="F406" s="198" t="s">
        <v>826</v>
      </c>
      <c r="G406" s="184" t="str">
        <f>IF(ISNA(VLOOKUP(Patchlist1[[#This Row],[Hostname]],CPU_socket!A:B,2,FALSE)),"",VLOOKUP(Patchlist1[[#This Row],[Hostname]],CPU_socket!A:B,2,FALSE))</f>
        <v/>
      </c>
      <c r="H406" s="184" t="str">
        <f>IF(ISNA(VLOOKUP(Patchlist1[[#This Row],[Hostname]],Vormetric!A:D,4,FALSE)),"",VLOOKUP(Patchlist1[[#This Row],[Hostname]],Vormetric!A:D,4,FALSE))</f>
        <v/>
      </c>
      <c r="I406" s="198" t="str">
        <f>IF(ISNA(VLOOKUP(Patchlist1[[#This Row],[Hostname]],'vm hardware'!A:C,3,FALSE)),"",VLOOKUP(Patchlist1[[#This Row],[Hostname]],'vm hardware'!A:C,3,FALSE))</f>
        <v/>
      </c>
      <c r="J406" s="276"/>
      <c r="K406" s="198" t="s">
        <v>172</v>
      </c>
      <c r="L406" s="198">
        <v>8.1</v>
      </c>
      <c r="M406" s="198" t="s">
        <v>173</v>
      </c>
      <c r="N406" s="198" t="s">
        <v>827</v>
      </c>
      <c r="O406" s="200" t="s">
        <v>175</v>
      </c>
      <c r="P406" s="277" t="s">
        <v>583</v>
      </c>
      <c r="Q406" s="157" t="s">
        <v>893</v>
      </c>
      <c r="R406" s="198" t="s">
        <v>584</v>
      </c>
      <c r="S406" s="242" t="str">
        <f>IF(ISNA(VLOOKUP(Patchlist1[[#This Row],[SERVER OWNER]],Contacts!I:J,2,FALSE)),"",VLOOKUP(Patchlist1[[#This Row],[SERVER OWNER]],Contacts!I:J,2,FALSE))</f>
        <v>dhanujay.nallabati1@allianz.de</v>
      </c>
      <c r="T406" s="243" t="s">
        <v>894</v>
      </c>
      <c r="U406" s="277" t="s">
        <v>180</v>
      </c>
      <c r="V406" s="202"/>
      <c r="W406" s="202"/>
      <c r="X406" s="244"/>
      <c r="Y406" s="244" t="s">
        <v>452</v>
      </c>
      <c r="Z406" s="157"/>
      <c r="AA406" s="278"/>
    </row>
    <row r="407" spans="1:27" ht="18.75" hidden="1" customHeight="1">
      <c r="A407" s="275" t="s">
        <v>896</v>
      </c>
      <c r="B407" s="196" t="s">
        <v>43</v>
      </c>
      <c r="C407" s="239" t="b">
        <v>0</v>
      </c>
      <c r="D407" s="182">
        <f>IF($C407&lt;&gt;TRUE,IF(ISNA(VLOOKUP($B407,'Patch Slot'!A$2:$E$39,3,FALSE)),"",VLOOKUP($B407,'Patch Slot'!A$2:$E$39,3,FALSE)),"excluded")</f>
        <v>45878.333333333299</v>
      </c>
      <c r="E407" s="182" t="str">
        <f>IF($C407&lt;&gt;TRUE,IF(ISNA(VLOOKUP($B407,'Patch Slot'!A$2:$E$39,4,FALSE)),"",VLOOKUP($B407,'Patch Slot'!A$2:$E$39,4,FALSE)),"excluded")</f>
        <v>08:00 – 14:00</v>
      </c>
      <c r="F407" s="198" t="s">
        <v>182</v>
      </c>
      <c r="G407" s="184" t="str">
        <f>IF(ISNA(VLOOKUP(Patchlist1[[#This Row],[Hostname]],CPU_socket!A:B,2,FALSE)),"",VLOOKUP(Patchlist1[[#This Row],[Hostname]],CPU_socket!A:B,2,FALSE))</f>
        <v/>
      </c>
      <c r="H407" s="184" t="str">
        <f>IF(ISNA(VLOOKUP(Patchlist1[[#This Row],[Hostname]],Vormetric!A:D,4,FALSE)),"",VLOOKUP(Patchlist1[[#This Row],[Hostname]],Vormetric!A:D,4,FALSE))</f>
        <v/>
      </c>
      <c r="I407" s="198" t="str">
        <f>IF(ISNA(VLOOKUP(Patchlist1[[#This Row],[Hostname]],'vm hardware'!A:C,3,FALSE)),"",VLOOKUP(Patchlist1[[#This Row],[Hostname]],'vm hardware'!A:C,3,FALSE))</f>
        <v/>
      </c>
      <c r="J407" s="276"/>
      <c r="K407" s="198" t="s">
        <v>545</v>
      </c>
      <c r="L407" s="198">
        <v>8.1</v>
      </c>
      <c r="M407" s="198" t="s">
        <v>173</v>
      </c>
      <c r="N407" s="198" t="s">
        <v>174</v>
      </c>
      <c r="O407" s="200" t="s">
        <v>175</v>
      </c>
      <c r="P407" s="277" t="s">
        <v>583</v>
      </c>
      <c r="Q407" s="157" t="s">
        <v>893</v>
      </c>
      <c r="R407" s="198" t="s">
        <v>584</v>
      </c>
      <c r="S407" s="242" t="str">
        <f>IF(ISNA(VLOOKUP(Patchlist1[[#This Row],[SERVER OWNER]],Contacts!I:J,2,FALSE)),"",VLOOKUP(Patchlist1[[#This Row],[SERVER OWNER]],Contacts!I:J,2,FALSE))</f>
        <v>dhanujay.nallabati1@allianz.de</v>
      </c>
      <c r="T407" s="243" t="s">
        <v>894</v>
      </c>
      <c r="U407" s="277" t="s">
        <v>180</v>
      </c>
      <c r="V407" s="202"/>
      <c r="W407" s="202"/>
      <c r="X407" s="244"/>
      <c r="Y407" s="244"/>
      <c r="Z407" s="157"/>
      <c r="AA407" s="278"/>
    </row>
    <row r="408" spans="1:27" ht="18.75" hidden="1" customHeight="1">
      <c r="A408" s="275" t="s">
        <v>897</v>
      </c>
      <c r="B408" s="196" t="s">
        <v>43</v>
      </c>
      <c r="C408" s="239" t="b">
        <v>0</v>
      </c>
      <c r="D408" s="182">
        <f>IF($C408&lt;&gt;TRUE,IF(ISNA(VLOOKUP($B408,'Patch Slot'!A$2:$E$39,3,FALSE)),"",VLOOKUP($B408,'Patch Slot'!A$2:$E$39,3,FALSE)),"excluded")</f>
        <v>45878.333333333299</v>
      </c>
      <c r="E408" s="182" t="str">
        <f>IF($C408&lt;&gt;TRUE,IF(ISNA(VLOOKUP($B408,'Patch Slot'!A$2:$E$39,4,FALSE)),"",VLOOKUP($B408,'Patch Slot'!A$2:$E$39,4,FALSE)),"excluded")</f>
        <v>08:00 – 14:00</v>
      </c>
      <c r="F408" s="198" t="s">
        <v>182</v>
      </c>
      <c r="G408" s="184" t="str">
        <f>IF(ISNA(VLOOKUP(Patchlist1[[#This Row],[Hostname]],CPU_socket!A:B,2,FALSE)),"",VLOOKUP(Patchlist1[[#This Row],[Hostname]],CPU_socket!A:B,2,FALSE))</f>
        <v/>
      </c>
      <c r="H408" s="184" t="str">
        <f>IF(ISNA(VLOOKUP(Patchlist1[[#This Row],[Hostname]],Vormetric!A:D,4,FALSE)),"",VLOOKUP(Patchlist1[[#This Row],[Hostname]],Vormetric!A:D,4,FALSE))</f>
        <v/>
      </c>
      <c r="I408" s="198" t="str">
        <f>IF(ISNA(VLOOKUP(Patchlist1[[#This Row],[Hostname]],'vm hardware'!A:C,3,FALSE)),"",VLOOKUP(Patchlist1[[#This Row],[Hostname]],'vm hardware'!A:C,3,FALSE))</f>
        <v/>
      </c>
      <c r="J408" s="276"/>
      <c r="K408" s="198" t="s">
        <v>172</v>
      </c>
      <c r="L408" s="198">
        <v>8.1</v>
      </c>
      <c r="M408" s="198" t="s">
        <v>173</v>
      </c>
      <c r="N408" s="198" t="s">
        <v>174</v>
      </c>
      <c r="O408" s="200" t="s">
        <v>175</v>
      </c>
      <c r="P408" s="277" t="s">
        <v>583</v>
      </c>
      <c r="Q408" s="157" t="s">
        <v>893</v>
      </c>
      <c r="R408" s="198" t="s">
        <v>584</v>
      </c>
      <c r="S408" s="242" t="str">
        <f>IF(ISNA(VLOOKUP(Patchlist1[[#This Row],[SERVER OWNER]],Contacts!I:J,2,FALSE)),"",VLOOKUP(Patchlist1[[#This Row],[SERVER OWNER]],Contacts!I:J,2,FALSE))</f>
        <v>dhanujay.nallabati1@allianz.de</v>
      </c>
      <c r="T408" s="243" t="s">
        <v>894</v>
      </c>
      <c r="U408" s="277" t="s">
        <v>180</v>
      </c>
      <c r="V408" s="202"/>
      <c r="W408" s="202"/>
      <c r="X408" s="244"/>
      <c r="Y408" s="244"/>
      <c r="Z408" s="157"/>
      <c r="AA408" s="278"/>
    </row>
    <row r="409" spans="1:27" ht="18.75" hidden="1" customHeight="1">
      <c r="A409" s="275" t="s">
        <v>898</v>
      </c>
      <c r="B409" s="196" t="s">
        <v>43</v>
      </c>
      <c r="C409" s="239" t="b">
        <v>0</v>
      </c>
      <c r="D409" s="182">
        <f>IF($C409&lt;&gt;TRUE,IF(ISNA(VLOOKUP($B409,'Patch Slot'!A$2:$E$39,3,FALSE)),"",VLOOKUP($B409,'Patch Slot'!A$2:$E$39,3,FALSE)),"excluded")</f>
        <v>45878.333333333299</v>
      </c>
      <c r="E409" s="182" t="str">
        <f>IF($C409&lt;&gt;TRUE,IF(ISNA(VLOOKUP($B409,'Patch Slot'!A$2:$E$39,4,FALSE)),"",VLOOKUP($B409,'Patch Slot'!A$2:$E$39,4,FALSE)),"excluded")</f>
        <v>08:00 – 14:00</v>
      </c>
      <c r="F409" s="198" t="s">
        <v>182</v>
      </c>
      <c r="G409" s="184" t="str">
        <f>IF(ISNA(VLOOKUP(Patchlist1[[#This Row],[Hostname]],CPU_socket!A:B,2,FALSE)),"",VLOOKUP(Patchlist1[[#This Row],[Hostname]],CPU_socket!A:B,2,FALSE))</f>
        <v/>
      </c>
      <c r="H409" s="184" t="str">
        <f>IF(ISNA(VLOOKUP(Patchlist1[[#This Row],[Hostname]],Vormetric!A:D,4,FALSE)),"",VLOOKUP(Patchlist1[[#This Row],[Hostname]],Vormetric!A:D,4,FALSE))</f>
        <v/>
      </c>
      <c r="I409" s="198" t="str">
        <f>IF(ISNA(VLOOKUP(Patchlist1[[#This Row],[Hostname]],'vm hardware'!A:C,3,FALSE)),"",VLOOKUP(Patchlist1[[#This Row],[Hostname]],'vm hardware'!A:C,3,FALSE))</f>
        <v/>
      </c>
      <c r="J409" s="276"/>
      <c r="K409" s="198" t="s">
        <v>172</v>
      </c>
      <c r="L409" s="198">
        <v>8.1</v>
      </c>
      <c r="M409" s="198" t="s">
        <v>173</v>
      </c>
      <c r="N409" s="198" t="s">
        <v>174</v>
      </c>
      <c r="O409" s="200" t="s">
        <v>175</v>
      </c>
      <c r="P409" s="277" t="s">
        <v>583</v>
      </c>
      <c r="Q409" s="157" t="s">
        <v>893</v>
      </c>
      <c r="R409" s="198" t="s">
        <v>584</v>
      </c>
      <c r="S409" s="242" t="str">
        <f>IF(ISNA(VLOOKUP(Patchlist1[[#This Row],[SERVER OWNER]],Contacts!I:J,2,FALSE)),"",VLOOKUP(Patchlist1[[#This Row],[SERVER OWNER]],Contacts!I:J,2,FALSE))</f>
        <v>dhanujay.nallabati1@allianz.de</v>
      </c>
      <c r="T409" s="243" t="s">
        <v>894</v>
      </c>
      <c r="U409" s="277" t="s">
        <v>180</v>
      </c>
      <c r="V409" s="202"/>
      <c r="W409" s="202"/>
      <c r="X409" s="244"/>
      <c r="Y409" s="244"/>
      <c r="Z409" s="157"/>
      <c r="AA409" s="278"/>
    </row>
    <row r="410" spans="1:27" ht="18.75" hidden="1" customHeight="1">
      <c r="A410" s="275" t="s">
        <v>899</v>
      </c>
      <c r="B410" s="196" t="s">
        <v>43</v>
      </c>
      <c r="C410" s="239" t="b">
        <v>0</v>
      </c>
      <c r="D410" s="182">
        <f>IF($C410&lt;&gt;TRUE,IF(ISNA(VLOOKUP($B410,'Patch Slot'!A$2:$E$39,3,FALSE)),"",VLOOKUP($B410,'Patch Slot'!A$2:$E$39,3,FALSE)),"excluded")</f>
        <v>45878.333333333299</v>
      </c>
      <c r="E410" s="182" t="str">
        <f>IF($C410&lt;&gt;TRUE,IF(ISNA(VLOOKUP($B410,'Patch Slot'!A$2:$E$39,4,FALSE)),"",VLOOKUP($B410,'Patch Slot'!A$2:$E$39,4,FALSE)),"excluded")</f>
        <v>08:00 – 14:00</v>
      </c>
      <c r="F410" s="198" t="s">
        <v>182</v>
      </c>
      <c r="G410" s="184" t="str">
        <f>IF(ISNA(VLOOKUP(Patchlist1[[#This Row],[Hostname]],CPU_socket!A:B,2,FALSE)),"",VLOOKUP(Patchlist1[[#This Row],[Hostname]],CPU_socket!A:B,2,FALSE))</f>
        <v/>
      </c>
      <c r="H410" s="184" t="str">
        <f>IF(ISNA(VLOOKUP(Patchlist1[[#This Row],[Hostname]],Vormetric!A:D,4,FALSE)),"",VLOOKUP(Patchlist1[[#This Row],[Hostname]],Vormetric!A:D,4,FALSE))</f>
        <v/>
      </c>
      <c r="I410" s="198" t="str">
        <f>IF(ISNA(VLOOKUP(Patchlist1[[#This Row],[Hostname]],'vm hardware'!A:C,3,FALSE)),"",VLOOKUP(Patchlist1[[#This Row],[Hostname]],'vm hardware'!A:C,3,FALSE))</f>
        <v/>
      </c>
      <c r="J410" s="276"/>
      <c r="K410" s="198" t="s">
        <v>545</v>
      </c>
      <c r="L410" s="198">
        <v>8.1</v>
      </c>
      <c r="M410" s="198" t="s">
        <v>173</v>
      </c>
      <c r="N410" s="198" t="s">
        <v>174</v>
      </c>
      <c r="O410" s="200" t="s">
        <v>175</v>
      </c>
      <c r="P410" s="277" t="s">
        <v>583</v>
      </c>
      <c r="Q410" s="157" t="s">
        <v>893</v>
      </c>
      <c r="R410" s="198" t="s">
        <v>584</v>
      </c>
      <c r="S410" s="242" t="str">
        <f>IF(ISNA(VLOOKUP(Patchlist1[[#This Row],[SERVER OWNER]],Contacts!I:J,2,FALSE)),"",VLOOKUP(Patchlist1[[#This Row],[SERVER OWNER]],Contacts!I:J,2,FALSE))</f>
        <v>dhanujay.nallabati1@allianz.de</v>
      </c>
      <c r="T410" s="243" t="s">
        <v>894</v>
      </c>
      <c r="U410" s="277" t="s">
        <v>180</v>
      </c>
      <c r="V410" s="202"/>
      <c r="W410" s="202"/>
      <c r="X410" s="244"/>
      <c r="Y410" s="244"/>
      <c r="Z410" s="157"/>
      <c r="AA410" s="278"/>
    </row>
    <row r="411" spans="1:27" ht="18.75" hidden="1" customHeight="1">
      <c r="A411" s="275" t="s">
        <v>900</v>
      </c>
      <c r="B411" s="196" t="s">
        <v>43</v>
      </c>
      <c r="C411" s="239" t="b">
        <v>0</v>
      </c>
      <c r="D411" s="182">
        <f>IF($C411&lt;&gt;TRUE,IF(ISNA(VLOOKUP($B411,'Patch Slot'!A$2:$E$39,3,FALSE)),"",VLOOKUP($B411,'Patch Slot'!A$2:$E$39,3,FALSE)),"excluded")</f>
        <v>45878.333333333299</v>
      </c>
      <c r="E411" s="182" t="str">
        <f>IF($C411&lt;&gt;TRUE,IF(ISNA(VLOOKUP($B411,'Patch Slot'!A$2:$E$39,4,FALSE)),"",VLOOKUP($B411,'Patch Slot'!A$2:$E$39,4,FALSE)),"excluded")</f>
        <v>08:00 – 14:00</v>
      </c>
      <c r="F411" s="198" t="s">
        <v>182</v>
      </c>
      <c r="G411" s="184" t="str">
        <f>IF(ISNA(VLOOKUP(Patchlist1[[#This Row],[Hostname]],CPU_socket!A:B,2,FALSE)),"",VLOOKUP(Patchlist1[[#This Row],[Hostname]],CPU_socket!A:B,2,FALSE))</f>
        <v/>
      </c>
      <c r="H411" s="184" t="str">
        <f>IF(ISNA(VLOOKUP(Patchlist1[[#This Row],[Hostname]],Vormetric!A:D,4,FALSE)),"",VLOOKUP(Patchlist1[[#This Row],[Hostname]],Vormetric!A:D,4,FALSE))</f>
        <v/>
      </c>
      <c r="I411" s="198" t="str">
        <f>IF(ISNA(VLOOKUP(Patchlist1[[#This Row],[Hostname]],'vm hardware'!A:C,3,FALSE)),"",VLOOKUP(Patchlist1[[#This Row],[Hostname]],'vm hardware'!A:C,3,FALSE))</f>
        <v/>
      </c>
      <c r="J411" s="276"/>
      <c r="K411" s="198" t="s">
        <v>172</v>
      </c>
      <c r="L411" s="198">
        <v>8.1</v>
      </c>
      <c r="M411" s="198" t="s">
        <v>173</v>
      </c>
      <c r="N411" s="198" t="s">
        <v>174</v>
      </c>
      <c r="O411" s="200" t="s">
        <v>175</v>
      </c>
      <c r="P411" s="277" t="s">
        <v>583</v>
      </c>
      <c r="Q411" s="157" t="s">
        <v>893</v>
      </c>
      <c r="R411" s="198" t="s">
        <v>584</v>
      </c>
      <c r="S411" s="242" t="str">
        <f>IF(ISNA(VLOOKUP(Patchlist1[[#This Row],[SERVER OWNER]],Contacts!I:J,2,FALSE)),"",VLOOKUP(Patchlist1[[#This Row],[SERVER OWNER]],Contacts!I:J,2,FALSE))</f>
        <v>dhanujay.nallabati1@allianz.de</v>
      </c>
      <c r="T411" s="243" t="s">
        <v>894</v>
      </c>
      <c r="U411" s="277" t="s">
        <v>180</v>
      </c>
      <c r="V411" s="202"/>
      <c r="W411" s="202"/>
      <c r="X411" s="244"/>
      <c r="Y411" s="244"/>
      <c r="Z411" s="157"/>
      <c r="AA411" s="278"/>
    </row>
    <row r="412" spans="1:27" ht="18.75" hidden="1" customHeight="1">
      <c r="A412" s="275" t="s">
        <v>901</v>
      </c>
      <c r="B412" s="196" t="s">
        <v>43</v>
      </c>
      <c r="C412" s="239" t="b">
        <v>0</v>
      </c>
      <c r="D412" s="182">
        <f>IF($C412&lt;&gt;TRUE,IF(ISNA(VLOOKUP($B412,'Patch Slot'!A$2:$E$39,3,FALSE)),"",VLOOKUP($B412,'Patch Slot'!A$2:$E$39,3,FALSE)),"excluded")</f>
        <v>45878.333333333299</v>
      </c>
      <c r="E412" s="182" t="str">
        <f>IF($C412&lt;&gt;TRUE,IF(ISNA(VLOOKUP($B412,'Patch Slot'!A$2:$E$39,4,FALSE)),"",VLOOKUP($B412,'Patch Slot'!A$2:$E$39,4,FALSE)),"excluded")</f>
        <v>08:00 – 14:00</v>
      </c>
      <c r="F412" s="198" t="s">
        <v>182</v>
      </c>
      <c r="G412" s="184" t="str">
        <f>IF(ISNA(VLOOKUP(Patchlist1[[#This Row],[Hostname]],CPU_socket!A:B,2,FALSE)),"",VLOOKUP(Patchlist1[[#This Row],[Hostname]],CPU_socket!A:B,2,FALSE))</f>
        <v/>
      </c>
      <c r="H412" s="184" t="str">
        <f>IF(ISNA(VLOOKUP(Patchlist1[[#This Row],[Hostname]],Vormetric!A:D,4,FALSE)),"",VLOOKUP(Patchlist1[[#This Row],[Hostname]],Vormetric!A:D,4,FALSE))</f>
        <v/>
      </c>
      <c r="I412" s="198" t="str">
        <f>IF(ISNA(VLOOKUP(Patchlist1[[#This Row],[Hostname]],'vm hardware'!A:C,3,FALSE)),"",VLOOKUP(Patchlist1[[#This Row],[Hostname]],'vm hardware'!A:C,3,FALSE))</f>
        <v/>
      </c>
      <c r="J412" s="276"/>
      <c r="K412" s="198" t="s">
        <v>172</v>
      </c>
      <c r="L412" s="198">
        <v>8.1</v>
      </c>
      <c r="M412" s="198" t="s">
        <v>173</v>
      </c>
      <c r="N412" s="198" t="s">
        <v>174</v>
      </c>
      <c r="O412" s="200" t="s">
        <v>175</v>
      </c>
      <c r="P412" s="277" t="s">
        <v>583</v>
      </c>
      <c r="Q412" s="157" t="s">
        <v>893</v>
      </c>
      <c r="R412" s="198" t="s">
        <v>584</v>
      </c>
      <c r="S412" s="242" t="str">
        <f>IF(ISNA(VLOOKUP(Patchlist1[[#This Row],[SERVER OWNER]],Contacts!I:J,2,FALSE)),"",VLOOKUP(Patchlist1[[#This Row],[SERVER OWNER]],Contacts!I:J,2,FALSE))</f>
        <v>dhanujay.nallabati1@allianz.de</v>
      </c>
      <c r="T412" s="243" t="s">
        <v>894</v>
      </c>
      <c r="U412" s="277" t="s">
        <v>180</v>
      </c>
      <c r="V412" s="202"/>
      <c r="W412" s="202"/>
      <c r="X412" s="244"/>
      <c r="Y412" s="244"/>
      <c r="Z412" s="157"/>
      <c r="AA412" s="278"/>
    </row>
    <row r="413" spans="1:27" ht="18.75" hidden="1" customHeight="1">
      <c r="A413" s="275" t="s">
        <v>902</v>
      </c>
      <c r="B413" s="196" t="s">
        <v>80</v>
      </c>
      <c r="C413" s="239" t="b">
        <v>1</v>
      </c>
      <c r="D413" s="182" t="str">
        <f>IF($C413&lt;&gt;TRUE,IF(ISNA(VLOOKUP($B413,'Patch Slot'!A$2:$E$39,3,FALSE)),"",VLOOKUP($B413,'Patch Slot'!A$2:$E$39,3,FALSE)),"excluded")</f>
        <v>excluded</v>
      </c>
      <c r="E413" s="182" t="str">
        <f>IF($C413&lt;&gt;TRUE,IF(ISNA(VLOOKUP($B413,'Patch Slot'!A$2:$E$39,4,FALSE)),"",VLOOKUP($B413,'Patch Slot'!A$2:$E$39,4,FALSE)),"excluded")</f>
        <v>excluded</v>
      </c>
      <c r="F413" s="198" t="s">
        <v>826</v>
      </c>
      <c r="G413" s="184" t="str">
        <f>IF(ISNA(VLOOKUP(Patchlist1[[#This Row],[Hostname]],CPU_socket!A:B,2,FALSE)),"",VLOOKUP(Patchlist1[[#This Row],[Hostname]],CPU_socket!A:B,2,FALSE))</f>
        <v/>
      </c>
      <c r="H413" s="184" t="str">
        <f>IF(ISNA(VLOOKUP(Patchlist1[[#This Row],[Hostname]],Vormetric!A:D,4,FALSE)),"",VLOOKUP(Patchlist1[[#This Row],[Hostname]],Vormetric!A:D,4,FALSE))</f>
        <v/>
      </c>
      <c r="I413" s="198" t="str">
        <f>IF(ISNA(VLOOKUP(Patchlist1[[#This Row],[Hostname]],'vm hardware'!A:C,3,FALSE)),"",VLOOKUP(Patchlist1[[#This Row],[Hostname]],'vm hardware'!A:C,3,FALSE))</f>
        <v/>
      </c>
      <c r="J413" s="276"/>
      <c r="K413" s="198" t="s">
        <v>172</v>
      </c>
      <c r="L413" s="198">
        <v>8.1</v>
      </c>
      <c r="M413" s="198" t="s">
        <v>173</v>
      </c>
      <c r="N413" s="198" t="s">
        <v>827</v>
      </c>
      <c r="O413" s="200" t="s">
        <v>175</v>
      </c>
      <c r="P413" s="277" t="s">
        <v>583</v>
      </c>
      <c r="Q413" s="157" t="s">
        <v>893</v>
      </c>
      <c r="R413" s="198" t="s">
        <v>584</v>
      </c>
      <c r="S413" s="242" t="str">
        <f>IF(ISNA(VLOOKUP(Patchlist1[[#This Row],[SERVER OWNER]],Contacts!I:J,2,FALSE)),"",VLOOKUP(Patchlist1[[#This Row],[SERVER OWNER]],Contacts!I:J,2,FALSE))</f>
        <v>dhanujay.nallabati1@allianz.de</v>
      </c>
      <c r="T413" s="243" t="s">
        <v>894</v>
      </c>
      <c r="U413" s="277" t="s">
        <v>180</v>
      </c>
      <c r="V413" s="202"/>
      <c r="W413" s="202"/>
      <c r="X413" s="244"/>
      <c r="Y413" s="244" t="s">
        <v>452</v>
      </c>
      <c r="Z413" s="157"/>
      <c r="AA413" s="278"/>
    </row>
    <row r="414" spans="1:27" ht="18.75" hidden="1" customHeight="1">
      <c r="A414" s="275" t="s">
        <v>903</v>
      </c>
      <c r="B414" s="196" t="s">
        <v>80</v>
      </c>
      <c r="C414" s="239" t="b">
        <v>1</v>
      </c>
      <c r="D414" s="182" t="str">
        <f>IF($C414&lt;&gt;TRUE,IF(ISNA(VLOOKUP($B414,'Patch Slot'!A$2:$E$39,3,FALSE)),"",VLOOKUP($B414,'Patch Slot'!A$2:$E$39,3,FALSE)),"excluded")</f>
        <v>excluded</v>
      </c>
      <c r="E414" s="182" t="str">
        <f>IF($C414&lt;&gt;TRUE,IF(ISNA(VLOOKUP($B414,'Patch Slot'!A$2:$E$39,4,FALSE)),"",VLOOKUP($B414,'Patch Slot'!A$2:$E$39,4,FALSE)),"excluded")</f>
        <v>excluded</v>
      </c>
      <c r="F414" s="198" t="s">
        <v>826</v>
      </c>
      <c r="G414" s="184" t="str">
        <f>IF(ISNA(VLOOKUP(Patchlist1[[#This Row],[Hostname]],CPU_socket!A:B,2,FALSE)),"",VLOOKUP(Patchlist1[[#This Row],[Hostname]],CPU_socket!A:B,2,FALSE))</f>
        <v/>
      </c>
      <c r="H414" s="184" t="str">
        <f>IF(ISNA(VLOOKUP(Patchlist1[[#This Row],[Hostname]],Vormetric!A:D,4,FALSE)),"",VLOOKUP(Patchlist1[[#This Row],[Hostname]],Vormetric!A:D,4,FALSE))</f>
        <v/>
      </c>
      <c r="I414" s="198" t="str">
        <f>IF(ISNA(VLOOKUP(Patchlist1[[#This Row],[Hostname]],'vm hardware'!A:C,3,FALSE)),"",VLOOKUP(Patchlist1[[#This Row],[Hostname]],'vm hardware'!A:C,3,FALSE))</f>
        <v/>
      </c>
      <c r="J414" s="276"/>
      <c r="K414" s="198" t="s">
        <v>172</v>
      </c>
      <c r="L414" s="198">
        <v>8.1</v>
      </c>
      <c r="M414" s="198" t="s">
        <v>173</v>
      </c>
      <c r="N414" s="198" t="s">
        <v>827</v>
      </c>
      <c r="O414" s="200" t="s">
        <v>175</v>
      </c>
      <c r="P414" s="277" t="s">
        <v>583</v>
      </c>
      <c r="Q414" s="157" t="s">
        <v>893</v>
      </c>
      <c r="R414" s="198" t="s">
        <v>584</v>
      </c>
      <c r="S414" s="242" t="str">
        <f>IF(ISNA(VLOOKUP(Patchlist1[[#This Row],[SERVER OWNER]],Contacts!I:J,2,FALSE)),"",VLOOKUP(Patchlist1[[#This Row],[SERVER OWNER]],Contacts!I:J,2,FALSE))</f>
        <v>dhanujay.nallabati1@allianz.de</v>
      </c>
      <c r="T414" s="243" t="s">
        <v>894</v>
      </c>
      <c r="U414" s="277" t="s">
        <v>180</v>
      </c>
      <c r="V414" s="202"/>
      <c r="W414" s="202"/>
      <c r="X414" s="244"/>
      <c r="Y414" s="244" t="s">
        <v>452</v>
      </c>
      <c r="Z414" s="157"/>
      <c r="AA414" s="278"/>
    </row>
    <row r="415" spans="1:27" ht="18.75" hidden="1" customHeight="1">
      <c r="A415" s="275" t="s">
        <v>904</v>
      </c>
      <c r="B415" s="196" t="s">
        <v>121</v>
      </c>
      <c r="C415" s="239" t="b">
        <v>0</v>
      </c>
      <c r="D415" s="182">
        <f>IF($C415&lt;&gt;TRUE,IF(ISNA(VLOOKUP($B415,'Patch Slot'!A$2:$E$39,3,FALSE)),"",VLOOKUP($B415,'Patch Slot'!A$2:$E$39,3,FALSE)),"excluded")</f>
        <v>45892.166666666635</v>
      </c>
      <c r="E415" s="182" t="str">
        <f>IF($C415&lt;&gt;TRUE,IF(ISNA(VLOOKUP($B415,'Patch Slot'!A$2:$E$39,4,FALSE)),"",VLOOKUP($B415,'Patch Slot'!A$2:$E$39,4,FALSE)),"excluded")</f>
        <v>04:00 – 08:00</v>
      </c>
      <c r="F415" s="198" t="s">
        <v>826</v>
      </c>
      <c r="G415" s="184" t="str">
        <f>IF(ISNA(VLOOKUP(Patchlist1[[#This Row],[Hostname]],CPU_socket!A:B,2,FALSE)),"",VLOOKUP(Patchlist1[[#This Row],[Hostname]],CPU_socket!A:B,2,FALSE))</f>
        <v/>
      </c>
      <c r="H415" s="184" t="str">
        <f>IF(ISNA(VLOOKUP(Patchlist1[[#This Row],[Hostname]],Vormetric!A:D,4,FALSE)),"",VLOOKUP(Patchlist1[[#This Row],[Hostname]],Vormetric!A:D,4,FALSE))</f>
        <v/>
      </c>
      <c r="I415" s="198" t="str">
        <f>IF(ISNA(VLOOKUP(Patchlist1[[#This Row],[Hostname]],'vm hardware'!A:C,3,FALSE)),"",VLOOKUP(Patchlist1[[#This Row],[Hostname]],'vm hardware'!A:C,3,FALSE))</f>
        <v/>
      </c>
      <c r="J415" s="276"/>
      <c r="K415" s="198" t="s">
        <v>172</v>
      </c>
      <c r="L415" s="198">
        <v>8.1</v>
      </c>
      <c r="M415" s="198" t="s">
        <v>173</v>
      </c>
      <c r="N415" s="198" t="s">
        <v>827</v>
      </c>
      <c r="O415" s="200" t="s">
        <v>175</v>
      </c>
      <c r="P415" s="277" t="s">
        <v>905</v>
      </c>
      <c r="Q415" s="157" t="s">
        <v>906</v>
      </c>
      <c r="R415" s="198" t="s">
        <v>907</v>
      </c>
      <c r="S415" s="242" t="s">
        <v>908</v>
      </c>
      <c r="T415" s="243" t="s">
        <v>909</v>
      </c>
      <c r="U415" s="277" t="s">
        <v>180</v>
      </c>
      <c r="V415" s="202"/>
      <c r="W415" s="202"/>
      <c r="X415" s="244"/>
      <c r="Y415" s="244"/>
      <c r="Z415" s="157"/>
      <c r="AA415" s="278"/>
    </row>
    <row r="416" spans="1:27" ht="18.75" hidden="1" customHeight="1">
      <c r="A416" s="275" t="s">
        <v>910</v>
      </c>
      <c r="B416" s="196" t="s">
        <v>121</v>
      </c>
      <c r="C416" s="239" t="b">
        <v>0</v>
      </c>
      <c r="D416" s="182">
        <f>IF($C416&lt;&gt;TRUE,IF(ISNA(VLOOKUP($B416,'Patch Slot'!A$2:$E$39,3,FALSE)),"",VLOOKUP($B416,'Patch Slot'!A$2:$E$39,3,FALSE)),"excluded")</f>
        <v>45892.166666666635</v>
      </c>
      <c r="E416" s="182" t="str">
        <f>IF($C416&lt;&gt;TRUE,IF(ISNA(VLOOKUP($B416,'Patch Slot'!A$2:$E$39,4,FALSE)),"",VLOOKUP($B416,'Patch Slot'!A$2:$E$39,4,FALSE)),"excluded")</f>
        <v>04:00 – 08:00</v>
      </c>
      <c r="F416" s="198" t="s">
        <v>826</v>
      </c>
      <c r="G416" s="184" t="str">
        <f>IF(ISNA(VLOOKUP(Patchlist1[[#This Row],[Hostname]],CPU_socket!A:B,2,FALSE)),"",VLOOKUP(Patchlist1[[#This Row],[Hostname]],CPU_socket!A:B,2,FALSE))</f>
        <v/>
      </c>
      <c r="H416" s="184" t="str">
        <f>IF(ISNA(VLOOKUP(Patchlist1[[#This Row],[Hostname]],Vormetric!A:D,4,FALSE)),"",VLOOKUP(Patchlist1[[#This Row],[Hostname]],Vormetric!A:D,4,FALSE))</f>
        <v/>
      </c>
      <c r="I416" s="198" t="str">
        <f>IF(ISNA(VLOOKUP(Patchlist1[[#This Row],[Hostname]],'vm hardware'!A:C,3,FALSE)),"",VLOOKUP(Patchlist1[[#This Row],[Hostname]],'vm hardware'!A:C,3,FALSE))</f>
        <v/>
      </c>
      <c r="J416" s="276"/>
      <c r="K416" s="198" t="s">
        <v>172</v>
      </c>
      <c r="L416" s="198">
        <v>8.1</v>
      </c>
      <c r="M416" s="198" t="s">
        <v>173</v>
      </c>
      <c r="N416" s="198" t="s">
        <v>827</v>
      </c>
      <c r="O416" s="200" t="s">
        <v>175</v>
      </c>
      <c r="P416" s="277" t="s">
        <v>905</v>
      </c>
      <c r="Q416" s="157" t="s">
        <v>906</v>
      </c>
      <c r="R416" s="198" t="s">
        <v>907</v>
      </c>
      <c r="S416" s="242" t="s">
        <v>908</v>
      </c>
      <c r="T416" s="243" t="s">
        <v>909</v>
      </c>
      <c r="U416" s="277" t="s">
        <v>180</v>
      </c>
      <c r="V416" s="202"/>
      <c r="W416" s="202"/>
      <c r="X416" s="244"/>
      <c r="Y416" s="244"/>
      <c r="Z416" s="157"/>
      <c r="AA416" s="278"/>
    </row>
    <row r="417" spans="1:27" ht="18.75" hidden="1" customHeight="1">
      <c r="A417" s="275" t="s">
        <v>911</v>
      </c>
      <c r="B417" s="196" t="s">
        <v>121</v>
      </c>
      <c r="C417" s="239" t="b">
        <v>0</v>
      </c>
      <c r="D417" s="182">
        <f>IF($C417&lt;&gt;TRUE,IF(ISNA(VLOOKUP($B417,'Patch Slot'!A$2:$E$39,3,FALSE)),"",VLOOKUP($B417,'Patch Slot'!A$2:$E$39,3,FALSE)),"excluded")</f>
        <v>45892.166666666635</v>
      </c>
      <c r="E417" s="182" t="str">
        <f>IF($C417&lt;&gt;TRUE,IF(ISNA(VLOOKUP($B417,'Patch Slot'!A$2:$E$39,4,FALSE)),"",VLOOKUP($B417,'Patch Slot'!A$2:$E$39,4,FALSE)),"excluded")</f>
        <v>04:00 – 08:00</v>
      </c>
      <c r="F417" s="198" t="s">
        <v>826</v>
      </c>
      <c r="G417" s="184" t="str">
        <f>IF(ISNA(VLOOKUP(Patchlist1[[#This Row],[Hostname]],CPU_socket!A:B,2,FALSE)),"",VLOOKUP(Patchlist1[[#This Row],[Hostname]],CPU_socket!A:B,2,FALSE))</f>
        <v/>
      </c>
      <c r="H417" s="184" t="str">
        <f>IF(ISNA(VLOOKUP(Patchlist1[[#This Row],[Hostname]],Vormetric!A:D,4,FALSE)),"",VLOOKUP(Patchlist1[[#This Row],[Hostname]],Vormetric!A:D,4,FALSE))</f>
        <v/>
      </c>
      <c r="I417" s="198" t="str">
        <f>IF(ISNA(VLOOKUP(Patchlist1[[#This Row],[Hostname]],'vm hardware'!A:C,3,FALSE)),"",VLOOKUP(Patchlist1[[#This Row],[Hostname]],'vm hardware'!A:C,3,FALSE))</f>
        <v/>
      </c>
      <c r="J417" s="276"/>
      <c r="K417" s="198" t="s">
        <v>172</v>
      </c>
      <c r="L417" s="198">
        <v>8.1</v>
      </c>
      <c r="M417" s="198" t="s">
        <v>173</v>
      </c>
      <c r="N417" s="198" t="s">
        <v>827</v>
      </c>
      <c r="O417" s="200" t="s">
        <v>175</v>
      </c>
      <c r="P417" s="277" t="s">
        <v>905</v>
      </c>
      <c r="Q417" s="157" t="s">
        <v>906</v>
      </c>
      <c r="R417" s="198" t="s">
        <v>907</v>
      </c>
      <c r="S417" s="242" t="s">
        <v>908</v>
      </c>
      <c r="T417" s="243" t="s">
        <v>909</v>
      </c>
      <c r="U417" s="277" t="s">
        <v>180</v>
      </c>
      <c r="V417" s="202"/>
      <c r="W417" s="202"/>
      <c r="X417" s="244"/>
      <c r="Y417" s="244"/>
      <c r="Z417" s="157"/>
      <c r="AA417" s="278"/>
    </row>
    <row r="418" spans="1:27" ht="18.75" hidden="1" customHeight="1">
      <c r="A418" s="275" t="s">
        <v>912</v>
      </c>
      <c r="B418" s="196" t="s">
        <v>103</v>
      </c>
      <c r="C418" s="239" t="b">
        <v>0</v>
      </c>
      <c r="D418" s="182">
        <f>IF($C418&lt;&gt;TRUE,IF(ISNA(VLOOKUP($B418,'Patch Slot'!A$2:$E$39,3,FALSE)),"",VLOOKUP($B418,'Patch Slot'!A$2:$E$39,3,FALSE)),"excluded")</f>
        <v>45888.333333333299</v>
      </c>
      <c r="E418" s="182" t="str">
        <f>IF($C418&lt;&gt;TRUE,IF(ISNA(VLOOKUP($B418,'Patch Slot'!A$2:$E$39,4,FALSE)),"",VLOOKUP($B418,'Patch Slot'!A$2:$E$39,4,FALSE)),"excluded")</f>
        <v>08:00 – 14:00</v>
      </c>
      <c r="F418" s="198" t="s">
        <v>826</v>
      </c>
      <c r="G418" s="184" t="str">
        <f>IF(ISNA(VLOOKUP(Patchlist1[[#This Row],[Hostname]],CPU_socket!A:B,2,FALSE)),"",VLOOKUP(Patchlist1[[#This Row],[Hostname]],CPU_socket!A:B,2,FALSE))</f>
        <v/>
      </c>
      <c r="H418" s="184" t="str">
        <f>IF(ISNA(VLOOKUP(Patchlist1[[#This Row],[Hostname]],Vormetric!A:D,4,FALSE)),"",VLOOKUP(Patchlist1[[#This Row],[Hostname]],Vormetric!A:D,4,FALSE))</f>
        <v/>
      </c>
      <c r="I418" s="198" t="str">
        <f>IF(ISNA(VLOOKUP(Patchlist1[[#This Row],[Hostname]],'vm hardware'!A:C,3,FALSE)),"",VLOOKUP(Patchlist1[[#This Row],[Hostname]],'vm hardware'!A:C,3,FALSE))</f>
        <v/>
      </c>
      <c r="J418" s="276"/>
      <c r="K418" s="198" t="s">
        <v>545</v>
      </c>
      <c r="L418" s="198">
        <v>8.1</v>
      </c>
      <c r="M418" s="198" t="s">
        <v>173</v>
      </c>
      <c r="N418" s="198" t="s">
        <v>827</v>
      </c>
      <c r="O418" s="200" t="s">
        <v>175</v>
      </c>
      <c r="P418" s="277" t="s">
        <v>905</v>
      </c>
      <c r="Q418" s="157" t="s">
        <v>906</v>
      </c>
      <c r="R418" s="198" t="s">
        <v>907</v>
      </c>
      <c r="S418" s="242" t="s">
        <v>908</v>
      </c>
      <c r="T418" s="243" t="s">
        <v>909</v>
      </c>
      <c r="U418" s="277" t="s">
        <v>180</v>
      </c>
      <c r="V418" s="202"/>
      <c r="W418" s="202"/>
      <c r="X418" s="244"/>
      <c r="Y418" s="244"/>
      <c r="Z418" s="157"/>
      <c r="AA418" s="278"/>
    </row>
    <row r="419" spans="1:27" ht="18.75" hidden="1" customHeight="1">
      <c r="A419" s="275" t="s">
        <v>913</v>
      </c>
      <c r="B419" s="196" t="s">
        <v>103</v>
      </c>
      <c r="C419" s="239" t="b">
        <v>0</v>
      </c>
      <c r="D419" s="182">
        <f>IF($C419&lt;&gt;TRUE,IF(ISNA(VLOOKUP($B419,'Patch Slot'!A$2:$E$39,3,FALSE)),"",VLOOKUP($B419,'Patch Slot'!A$2:$E$39,3,FALSE)),"excluded")</f>
        <v>45888.333333333299</v>
      </c>
      <c r="E419" s="182" t="str">
        <f>IF($C419&lt;&gt;TRUE,IF(ISNA(VLOOKUP($B419,'Patch Slot'!A$2:$E$39,4,FALSE)),"",VLOOKUP($B419,'Patch Slot'!A$2:$E$39,4,FALSE)),"excluded")</f>
        <v>08:00 – 14:00</v>
      </c>
      <c r="F419" s="198" t="s">
        <v>826</v>
      </c>
      <c r="G419" s="184" t="str">
        <f>IF(ISNA(VLOOKUP(Patchlist1[[#This Row],[Hostname]],CPU_socket!A:B,2,FALSE)),"",VLOOKUP(Patchlist1[[#This Row],[Hostname]],CPU_socket!A:B,2,FALSE))</f>
        <v/>
      </c>
      <c r="H419" s="184" t="str">
        <f>IF(ISNA(VLOOKUP(Patchlist1[[#This Row],[Hostname]],Vormetric!A:D,4,FALSE)),"",VLOOKUP(Patchlist1[[#This Row],[Hostname]],Vormetric!A:D,4,FALSE))</f>
        <v/>
      </c>
      <c r="I419" s="198" t="str">
        <f>IF(ISNA(VLOOKUP(Patchlist1[[#This Row],[Hostname]],'vm hardware'!A:C,3,FALSE)),"",VLOOKUP(Patchlist1[[#This Row],[Hostname]],'vm hardware'!A:C,3,FALSE))</f>
        <v/>
      </c>
      <c r="J419" s="276"/>
      <c r="K419" s="198" t="s">
        <v>545</v>
      </c>
      <c r="L419" s="198">
        <v>8.1</v>
      </c>
      <c r="M419" s="198" t="s">
        <v>173</v>
      </c>
      <c r="N419" s="198" t="s">
        <v>827</v>
      </c>
      <c r="O419" s="200" t="s">
        <v>175</v>
      </c>
      <c r="P419" s="277" t="s">
        <v>905</v>
      </c>
      <c r="Q419" s="157" t="s">
        <v>906</v>
      </c>
      <c r="R419" s="198" t="s">
        <v>907</v>
      </c>
      <c r="S419" s="242" t="s">
        <v>908</v>
      </c>
      <c r="T419" s="243" t="s">
        <v>909</v>
      </c>
      <c r="U419" s="277" t="s">
        <v>180</v>
      </c>
      <c r="V419" s="202"/>
      <c r="W419" s="202"/>
      <c r="X419" s="244"/>
      <c r="Y419" s="244"/>
      <c r="Z419" s="157"/>
      <c r="AA419" s="278"/>
    </row>
    <row r="420" spans="1:27" ht="18.75" hidden="1" customHeight="1">
      <c r="A420" s="275" t="s">
        <v>914</v>
      </c>
      <c r="B420" s="196" t="s">
        <v>100</v>
      </c>
      <c r="C420" s="239" t="b">
        <v>0</v>
      </c>
      <c r="D420" s="182">
        <f>IF($C420&lt;&gt;TRUE,IF(ISNA(VLOOKUP($B420,'Patch Slot'!A$2:$E$39,3,FALSE)),"",VLOOKUP($B420,'Patch Slot'!A$2:$E$39,3,FALSE)),"excluded")</f>
        <v>45887.833333333299</v>
      </c>
      <c r="E420" s="182" t="str">
        <f>IF($C420&lt;&gt;TRUE,IF(ISNA(VLOOKUP($B420,'Patch Slot'!A$2:$E$39,4,FALSE)),"",VLOOKUP($B420,'Patch Slot'!A$2:$E$39,4,FALSE)),"excluded")</f>
        <v>20:00 – 24:00</v>
      </c>
      <c r="F420" s="198" t="s">
        <v>826</v>
      </c>
      <c r="G420" s="184" t="str">
        <f>IF(ISNA(VLOOKUP(Patchlist1[[#This Row],[Hostname]],CPU_socket!A:B,2,FALSE)),"",VLOOKUP(Patchlist1[[#This Row],[Hostname]],CPU_socket!A:B,2,FALSE))</f>
        <v/>
      </c>
      <c r="H420" s="184" t="str">
        <f>IF(ISNA(VLOOKUP(Patchlist1[[#This Row],[Hostname]],Vormetric!A:D,4,FALSE)),"",VLOOKUP(Patchlist1[[#This Row],[Hostname]],Vormetric!A:D,4,FALSE))</f>
        <v/>
      </c>
      <c r="I420" s="198" t="str">
        <f>IF(ISNA(VLOOKUP(Patchlist1[[#This Row],[Hostname]],'vm hardware'!A:C,3,FALSE)),"",VLOOKUP(Patchlist1[[#This Row],[Hostname]],'vm hardware'!A:C,3,FALSE))</f>
        <v/>
      </c>
      <c r="J420" s="276"/>
      <c r="K420" s="198" t="s">
        <v>545</v>
      </c>
      <c r="L420" s="198">
        <v>8.1</v>
      </c>
      <c r="M420" s="198" t="s">
        <v>173</v>
      </c>
      <c r="N420" s="198" t="s">
        <v>827</v>
      </c>
      <c r="O420" s="200" t="s">
        <v>175</v>
      </c>
      <c r="P420" s="277" t="s">
        <v>905</v>
      </c>
      <c r="Q420" s="157" t="s">
        <v>906</v>
      </c>
      <c r="R420" s="198" t="s">
        <v>907</v>
      </c>
      <c r="S420" s="242" t="s">
        <v>908</v>
      </c>
      <c r="T420" s="243" t="s">
        <v>909</v>
      </c>
      <c r="U420" s="277" t="s">
        <v>180</v>
      </c>
      <c r="V420" s="202"/>
      <c r="W420" s="202"/>
      <c r="X420" s="244"/>
      <c r="Y420" s="244"/>
      <c r="Z420" s="157"/>
      <c r="AA420" s="278"/>
    </row>
    <row r="421" spans="1:27" ht="18.75" hidden="1" customHeight="1">
      <c r="A421" s="275" t="s">
        <v>915</v>
      </c>
      <c r="B421" s="196" t="s">
        <v>100</v>
      </c>
      <c r="C421" s="239" t="b">
        <v>0</v>
      </c>
      <c r="D421" s="182">
        <f>IF($C421&lt;&gt;TRUE,IF(ISNA(VLOOKUP($B421,'Patch Slot'!A$2:$E$39,3,FALSE)),"",VLOOKUP($B421,'Patch Slot'!A$2:$E$39,3,FALSE)),"excluded")</f>
        <v>45887.833333333299</v>
      </c>
      <c r="E421" s="182" t="str">
        <f>IF($C421&lt;&gt;TRUE,IF(ISNA(VLOOKUP($B421,'Patch Slot'!A$2:$E$39,4,FALSE)),"",VLOOKUP($B421,'Patch Slot'!A$2:$E$39,4,FALSE)),"excluded")</f>
        <v>20:00 – 24:00</v>
      </c>
      <c r="F421" s="198" t="s">
        <v>826</v>
      </c>
      <c r="G421" s="184" t="str">
        <f>IF(ISNA(VLOOKUP(Patchlist1[[#This Row],[Hostname]],CPU_socket!A:B,2,FALSE)),"",VLOOKUP(Patchlist1[[#This Row],[Hostname]],CPU_socket!A:B,2,FALSE))</f>
        <v/>
      </c>
      <c r="H421" s="184" t="str">
        <f>IF(ISNA(VLOOKUP(Patchlist1[[#This Row],[Hostname]],Vormetric!A:D,4,FALSE)),"",VLOOKUP(Patchlist1[[#This Row],[Hostname]],Vormetric!A:D,4,FALSE))</f>
        <v/>
      </c>
      <c r="I421" s="198" t="str">
        <f>IF(ISNA(VLOOKUP(Patchlist1[[#This Row],[Hostname]],'vm hardware'!A:C,3,FALSE)),"",VLOOKUP(Patchlist1[[#This Row],[Hostname]],'vm hardware'!A:C,3,FALSE))</f>
        <v/>
      </c>
      <c r="J421" s="276"/>
      <c r="K421" s="198" t="s">
        <v>172</v>
      </c>
      <c r="L421" s="198">
        <v>8.1</v>
      </c>
      <c r="M421" s="198" t="s">
        <v>173</v>
      </c>
      <c r="N421" s="198" t="s">
        <v>827</v>
      </c>
      <c r="O421" s="200" t="s">
        <v>175</v>
      </c>
      <c r="P421" s="277" t="s">
        <v>905</v>
      </c>
      <c r="Q421" s="157" t="s">
        <v>906</v>
      </c>
      <c r="R421" s="198" t="s">
        <v>907</v>
      </c>
      <c r="S421" s="242" t="s">
        <v>908</v>
      </c>
      <c r="T421" s="243" t="s">
        <v>909</v>
      </c>
      <c r="U421" s="277" t="s">
        <v>180</v>
      </c>
      <c r="V421" s="202"/>
      <c r="W421" s="202"/>
      <c r="X421" s="244"/>
      <c r="Y421" s="244"/>
      <c r="Z421" s="157"/>
      <c r="AA421" s="278"/>
    </row>
    <row r="422" spans="1:27" ht="18.75" hidden="1" customHeight="1">
      <c r="A422" s="275" t="s">
        <v>916</v>
      </c>
      <c r="B422" s="196" t="s">
        <v>47</v>
      </c>
      <c r="C422" s="239" t="b">
        <v>0</v>
      </c>
      <c r="D422" s="182">
        <f>IF($C422&lt;&gt;TRUE,IF(ISNA(VLOOKUP($B422,'Patch Slot'!A$2:$E$39,3,FALSE)),"",VLOOKUP($B422,'Patch Slot'!A$2:$E$39,3,FALSE)),"excluded")</f>
        <v>45879.333333333299</v>
      </c>
      <c r="E422" s="182" t="str">
        <f>IF($C422&lt;&gt;TRUE,IF(ISNA(VLOOKUP($B422,'Patch Slot'!A$2:$E$39,4,FALSE)),"",VLOOKUP($B422,'Patch Slot'!A$2:$E$39,4,FALSE)),"excluded")</f>
        <v>08:00 – 14:00</v>
      </c>
      <c r="F422" s="198" t="s">
        <v>826</v>
      </c>
      <c r="G422" s="184" t="str">
        <f>IF(ISNA(VLOOKUP(Patchlist1[[#This Row],[Hostname]],CPU_socket!A:B,2,FALSE)),"",VLOOKUP(Patchlist1[[#This Row],[Hostname]],CPU_socket!A:B,2,FALSE))</f>
        <v/>
      </c>
      <c r="H422" s="184" t="str">
        <f>IF(ISNA(VLOOKUP(Patchlist1[[#This Row],[Hostname]],Vormetric!A:D,4,FALSE)),"",VLOOKUP(Patchlist1[[#This Row],[Hostname]],Vormetric!A:D,4,FALSE))</f>
        <v/>
      </c>
      <c r="I422" s="198" t="str">
        <f>IF(ISNA(VLOOKUP(Patchlist1[[#This Row],[Hostname]],'vm hardware'!A:C,3,FALSE)),"",VLOOKUP(Patchlist1[[#This Row],[Hostname]],'vm hardware'!A:C,3,FALSE))</f>
        <v/>
      </c>
      <c r="J422" s="276"/>
      <c r="K422" s="198" t="s">
        <v>545</v>
      </c>
      <c r="L422" s="198">
        <v>8.1</v>
      </c>
      <c r="M422" s="198" t="s">
        <v>458</v>
      </c>
      <c r="N422" s="198" t="s">
        <v>827</v>
      </c>
      <c r="O422" s="200" t="s">
        <v>175</v>
      </c>
      <c r="P422" s="277" t="s">
        <v>905</v>
      </c>
      <c r="Q422" s="157" t="s">
        <v>906</v>
      </c>
      <c r="R422" s="198" t="s">
        <v>907</v>
      </c>
      <c r="S422" s="242" t="s">
        <v>908</v>
      </c>
      <c r="T422" s="243" t="s">
        <v>917</v>
      </c>
      <c r="U422" s="277" t="s">
        <v>180</v>
      </c>
      <c r="V422" s="202"/>
      <c r="W422" s="202"/>
      <c r="X422" s="244"/>
      <c r="Y422" s="244"/>
      <c r="Z422" s="157"/>
      <c r="AA422" s="278"/>
    </row>
    <row r="423" spans="1:27" ht="18.75" hidden="1" customHeight="1">
      <c r="A423" s="275" t="s">
        <v>918</v>
      </c>
      <c r="B423" s="196" t="s">
        <v>47</v>
      </c>
      <c r="C423" s="239" t="b">
        <v>0</v>
      </c>
      <c r="D423" s="182">
        <f>IF($C423&lt;&gt;TRUE,IF(ISNA(VLOOKUP($B423,'Patch Slot'!A$2:$E$39,3,FALSE)),"",VLOOKUP($B423,'Patch Slot'!A$2:$E$39,3,FALSE)),"excluded")</f>
        <v>45879.333333333299</v>
      </c>
      <c r="E423" s="182" t="str">
        <f>IF($C423&lt;&gt;TRUE,IF(ISNA(VLOOKUP($B423,'Patch Slot'!A$2:$E$39,4,FALSE)),"",VLOOKUP($B423,'Patch Slot'!A$2:$E$39,4,FALSE)),"excluded")</f>
        <v>08:00 – 14:00</v>
      </c>
      <c r="F423" s="198" t="s">
        <v>826</v>
      </c>
      <c r="G423" s="184" t="str">
        <f>IF(ISNA(VLOOKUP(Patchlist1[[#This Row],[Hostname]],CPU_socket!A:B,2,FALSE)),"",VLOOKUP(Patchlist1[[#This Row],[Hostname]],CPU_socket!A:B,2,FALSE))</f>
        <v/>
      </c>
      <c r="H423" s="184" t="str">
        <f>IF(ISNA(VLOOKUP(Patchlist1[[#This Row],[Hostname]],Vormetric!A:D,4,FALSE)),"",VLOOKUP(Patchlist1[[#This Row],[Hostname]],Vormetric!A:D,4,FALSE))</f>
        <v/>
      </c>
      <c r="I423" s="198" t="str">
        <f>IF(ISNA(VLOOKUP(Patchlist1[[#This Row],[Hostname]],'vm hardware'!A:C,3,FALSE)),"",VLOOKUP(Patchlist1[[#This Row],[Hostname]],'vm hardware'!A:C,3,FALSE))</f>
        <v/>
      </c>
      <c r="J423" s="276"/>
      <c r="K423" s="198" t="s">
        <v>545</v>
      </c>
      <c r="L423" s="198">
        <v>8.1</v>
      </c>
      <c r="M423" s="198" t="s">
        <v>458</v>
      </c>
      <c r="N423" s="198" t="s">
        <v>827</v>
      </c>
      <c r="O423" s="200" t="s">
        <v>175</v>
      </c>
      <c r="P423" s="277" t="s">
        <v>905</v>
      </c>
      <c r="Q423" s="157" t="s">
        <v>906</v>
      </c>
      <c r="R423" s="198" t="s">
        <v>907</v>
      </c>
      <c r="S423" s="242" t="s">
        <v>908</v>
      </c>
      <c r="T423" s="243" t="s">
        <v>917</v>
      </c>
      <c r="U423" s="277" t="s">
        <v>180</v>
      </c>
      <c r="V423" s="202"/>
      <c r="W423" s="202"/>
      <c r="X423" s="244"/>
      <c r="Y423" s="244"/>
      <c r="Z423" s="157"/>
      <c r="AA423" s="278"/>
    </row>
    <row r="424" spans="1:27" ht="18.75" hidden="1" customHeight="1">
      <c r="A424" s="275" t="s">
        <v>919</v>
      </c>
      <c r="B424" s="196" t="s">
        <v>47</v>
      </c>
      <c r="C424" s="239" t="b">
        <v>0</v>
      </c>
      <c r="D424" s="182">
        <f>IF($C424&lt;&gt;TRUE,IF(ISNA(VLOOKUP($B424,'Patch Slot'!A$2:$E$39,3,FALSE)),"",VLOOKUP($B424,'Patch Slot'!A$2:$E$39,3,FALSE)),"excluded")</f>
        <v>45879.333333333299</v>
      </c>
      <c r="E424" s="182" t="str">
        <f>IF($C424&lt;&gt;TRUE,IF(ISNA(VLOOKUP($B424,'Patch Slot'!A$2:$E$39,4,FALSE)),"",VLOOKUP($B424,'Patch Slot'!A$2:$E$39,4,FALSE)),"excluded")</f>
        <v>08:00 – 14:00</v>
      </c>
      <c r="F424" s="198" t="s">
        <v>826</v>
      </c>
      <c r="G424" s="184" t="str">
        <f>IF(ISNA(VLOOKUP(Patchlist1[[#This Row],[Hostname]],CPU_socket!A:B,2,FALSE)),"",VLOOKUP(Patchlist1[[#This Row],[Hostname]],CPU_socket!A:B,2,FALSE))</f>
        <v/>
      </c>
      <c r="H424" s="184" t="str">
        <f>IF(ISNA(VLOOKUP(Patchlist1[[#This Row],[Hostname]],Vormetric!A:D,4,FALSE)),"",VLOOKUP(Patchlist1[[#This Row],[Hostname]],Vormetric!A:D,4,FALSE))</f>
        <v/>
      </c>
      <c r="I424" s="198" t="str">
        <f>IF(ISNA(VLOOKUP(Patchlist1[[#This Row],[Hostname]],'vm hardware'!A:C,3,FALSE)),"",VLOOKUP(Patchlist1[[#This Row],[Hostname]],'vm hardware'!A:C,3,FALSE))</f>
        <v/>
      </c>
      <c r="J424" s="276"/>
      <c r="K424" s="198" t="s">
        <v>172</v>
      </c>
      <c r="L424" s="198">
        <v>8.1</v>
      </c>
      <c r="M424" s="198" t="s">
        <v>458</v>
      </c>
      <c r="N424" s="198" t="s">
        <v>827</v>
      </c>
      <c r="O424" s="200" t="s">
        <v>175</v>
      </c>
      <c r="P424" s="277" t="s">
        <v>905</v>
      </c>
      <c r="Q424" s="157" t="s">
        <v>906</v>
      </c>
      <c r="R424" s="198" t="s">
        <v>907</v>
      </c>
      <c r="S424" s="242" t="s">
        <v>908</v>
      </c>
      <c r="T424" s="243" t="s">
        <v>917</v>
      </c>
      <c r="U424" s="277" t="s">
        <v>180</v>
      </c>
      <c r="V424" s="202"/>
      <c r="W424" s="202"/>
      <c r="X424" s="244"/>
      <c r="Y424" s="244"/>
      <c r="Z424" s="157"/>
      <c r="AA424" s="278"/>
    </row>
    <row r="425" spans="1:27" ht="18.75" hidden="1" customHeight="1">
      <c r="A425" s="275" t="s">
        <v>920</v>
      </c>
      <c r="B425" s="196" t="s">
        <v>133</v>
      </c>
      <c r="C425" s="239" t="b">
        <v>0</v>
      </c>
      <c r="D425" s="182">
        <f>IF($C425&lt;&gt;TRUE,IF(ISNA(VLOOKUP($B425,'Patch Slot'!A$2:$E$39,3,FALSE)),"",VLOOKUP($B425,'Patch Slot'!A$2:$E$39,3,FALSE)),"excluded")</f>
        <v>45893.833333333299</v>
      </c>
      <c r="E425" s="182" t="str">
        <f>IF($C425&lt;&gt;TRUE,IF(ISNA(VLOOKUP($B425,'Patch Slot'!A$2:$E$39,4,FALSE)),"",VLOOKUP($B425,'Patch Slot'!A$2:$E$39,4,FALSE)),"excluded")</f>
        <v>20:00 – 24:00</v>
      </c>
      <c r="F425" s="198" t="s">
        <v>826</v>
      </c>
      <c r="G425" s="184" t="str">
        <f>IF(ISNA(VLOOKUP(Patchlist1[[#This Row],[Hostname]],CPU_socket!A:B,2,FALSE)),"",VLOOKUP(Patchlist1[[#This Row],[Hostname]],CPU_socket!A:B,2,FALSE))</f>
        <v/>
      </c>
      <c r="H425" s="184" t="str">
        <f>IF(ISNA(VLOOKUP(Patchlist1[[#This Row],[Hostname]],Vormetric!A:D,4,FALSE)),"",VLOOKUP(Patchlist1[[#This Row],[Hostname]],Vormetric!A:D,4,FALSE))</f>
        <v/>
      </c>
      <c r="I425" s="198" t="str">
        <f>IF(ISNA(VLOOKUP(Patchlist1[[#This Row],[Hostname]],'vm hardware'!A:C,3,FALSE)),"",VLOOKUP(Patchlist1[[#This Row],[Hostname]],'vm hardware'!A:C,3,FALSE))</f>
        <v/>
      </c>
      <c r="J425" s="276"/>
      <c r="K425" s="198" t="s">
        <v>545</v>
      </c>
      <c r="L425" s="198">
        <v>8.1</v>
      </c>
      <c r="M425" s="198" t="s">
        <v>245</v>
      </c>
      <c r="N425" s="198" t="s">
        <v>827</v>
      </c>
      <c r="O425" s="200" t="s">
        <v>175</v>
      </c>
      <c r="P425" s="277" t="s">
        <v>921</v>
      </c>
      <c r="Q425" s="157" t="s">
        <v>247</v>
      </c>
      <c r="R425" s="198" t="s">
        <v>922</v>
      </c>
      <c r="S425" s="242" t="str">
        <f>IF(ISNA(VLOOKUP(Patchlist1[[#This Row],[SERVER OWNER]],Contacts!I:J,2,FALSE)),"",VLOOKUP(Patchlist1[[#This Row],[SERVER OWNER]],Contacts!I:J,2,FALSE))</f>
        <v>giuseppe.esposito@allianzbank.it</v>
      </c>
      <c r="T425" s="243" t="s">
        <v>923</v>
      </c>
      <c r="U425" s="277" t="s">
        <v>180</v>
      </c>
      <c r="V425" s="202"/>
      <c r="W425" s="202"/>
      <c r="X425" s="244"/>
      <c r="Y425" s="244"/>
      <c r="Z425" s="157"/>
      <c r="AA425" s="278"/>
    </row>
    <row r="426" spans="1:27" ht="18.75" hidden="1" customHeight="1">
      <c r="A426" s="275" t="s">
        <v>924</v>
      </c>
      <c r="B426" s="196" t="s">
        <v>106</v>
      </c>
      <c r="C426" s="239" t="b">
        <v>1</v>
      </c>
      <c r="D426" s="182" t="str">
        <f>IF($C426&lt;&gt;TRUE,IF(ISNA(VLOOKUP($B426,'Patch Slot'!A$2:$E$39,3,FALSE)),"",VLOOKUP($B426,'Patch Slot'!A$2:$E$39,3,FALSE)),"excluded")</f>
        <v>excluded</v>
      </c>
      <c r="E426" s="182" t="str">
        <f>IF($C426&lt;&gt;TRUE,IF(ISNA(VLOOKUP($B426,'Patch Slot'!A$2:$E$39,4,FALSE)),"",VLOOKUP($B426,'Patch Slot'!A$2:$E$39,4,FALSE)),"excluded")</f>
        <v>excluded</v>
      </c>
      <c r="F426" s="198" t="s">
        <v>826</v>
      </c>
      <c r="G426" s="184" t="str">
        <f>IF(ISNA(VLOOKUP(Patchlist1[[#This Row],[Hostname]],CPU_socket!A:B,2,FALSE)),"",VLOOKUP(Patchlist1[[#This Row],[Hostname]],CPU_socket!A:B,2,FALSE))</f>
        <v/>
      </c>
      <c r="H426" s="281" t="s">
        <v>285</v>
      </c>
      <c r="I426" s="198" t="str">
        <f>IF(ISNA(VLOOKUP(Patchlist1[[#This Row],[Hostname]],'vm hardware'!A:C,3,FALSE)),"",VLOOKUP(Patchlist1[[#This Row],[Hostname]],'vm hardware'!A:C,3,FALSE))</f>
        <v/>
      </c>
      <c r="J426" s="276"/>
      <c r="K426" s="198" t="s">
        <v>545</v>
      </c>
      <c r="L426" s="198">
        <v>8.9</v>
      </c>
      <c r="M426" s="198" t="s">
        <v>245</v>
      </c>
      <c r="N426" s="198" t="s">
        <v>827</v>
      </c>
      <c r="O426" s="200" t="s">
        <v>279</v>
      </c>
      <c r="P426" s="277" t="s">
        <v>286</v>
      </c>
      <c r="Q426" s="157" t="s">
        <v>247</v>
      </c>
      <c r="R426" s="198" t="s">
        <v>248</v>
      </c>
      <c r="S426" s="242" t="str">
        <f>IF(ISNA(VLOOKUP(Patchlist1[[#This Row],[SERVER OWNER]],Contacts!I:J,2,FALSE)),"",VLOOKUP(Patchlist1[[#This Row],[SERVER OWNER]],Contacts!I:J,2,FALSE))</f>
        <v>Giorgio.Conti@allianz.it</v>
      </c>
      <c r="T426" s="243" t="s">
        <v>287</v>
      </c>
      <c r="U426" s="277" t="s">
        <v>180</v>
      </c>
      <c r="V426" s="202"/>
      <c r="W426" s="202"/>
      <c r="X426" s="244"/>
      <c r="Y426" s="244" t="s">
        <v>279</v>
      </c>
      <c r="Z426" s="157"/>
      <c r="AA426" s="278"/>
    </row>
    <row r="427" spans="1:27" ht="18.75" hidden="1" customHeight="1">
      <c r="A427" s="275" t="s">
        <v>925</v>
      </c>
      <c r="B427" s="196" t="s">
        <v>115</v>
      </c>
      <c r="C427" s="239" t="b">
        <v>0</v>
      </c>
      <c r="D427" s="182">
        <f>IF($C427&lt;&gt;TRUE,IF(ISNA(VLOOKUP($B427,'Patch Slot'!A$2:$E$39,3,FALSE)),"",VLOOKUP($B427,'Patch Slot'!A$2:$E$39,3,FALSE)),"excluded")</f>
        <v>45890.833333333299</v>
      </c>
      <c r="E427" s="182" t="str">
        <f>IF($C427&lt;&gt;TRUE,IF(ISNA(VLOOKUP($B427,'Patch Slot'!A$2:$E$39,4,FALSE)),"",VLOOKUP($B427,'Patch Slot'!A$2:$E$39,4,FALSE)),"excluded")</f>
        <v>20:00 – 24:00</v>
      </c>
      <c r="F427" s="198" t="s">
        <v>826</v>
      </c>
      <c r="G427" s="184" t="str">
        <f>IF(ISNA(VLOOKUP(Patchlist1[[#This Row],[Hostname]],CPU_socket!A:B,2,FALSE)),"",VLOOKUP(Patchlist1[[#This Row],[Hostname]],CPU_socket!A:B,2,FALSE))</f>
        <v/>
      </c>
      <c r="H427" s="184" t="str">
        <f>IF(ISNA(VLOOKUP(Patchlist1[[#This Row],[Hostname]],Vormetric!A:D,4,FALSE)),"",VLOOKUP(Patchlist1[[#This Row],[Hostname]],Vormetric!A:D,4,FALSE))</f>
        <v/>
      </c>
      <c r="I427" s="198" t="str">
        <f>IF(ISNA(VLOOKUP(Patchlist1[[#This Row],[Hostname]],'vm hardware'!A:C,3,FALSE)),"",VLOOKUP(Patchlist1[[#This Row],[Hostname]],'vm hardware'!A:C,3,FALSE))</f>
        <v/>
      </c>
      <c r="J427" s="276"/>
      <c r="K427" s="198" t="s">
        <v>172</v>
      </c>
      <c r="L427" s="198">
        <v>8.1</v>
      </c>
      <c r="M427" s="198" t="s">
        <v>245</v>
      </c>
      <c r="N427" s="198" t="s">
        <v>827</v>
      </c>
      <c r="O427" s="200" t="s">
        <v>175</v>
      </c>
      <c r="P427" s="277" t="s">
        <v>246</v>
      </c>
      <c r="Q427" s="157" t="s">
        <v>247</v>
      </c>
      <c r="R427" s="198" t="s">
        <v>248</v>
      </c>
      <c r="S427" s="242" t="str">
        <f>IF(ISNA(VLOOKUP(Patchlist1[[#This Row],[SERVER OWNER]],Contacts!I:J,2,FALSE)),"",VLOOKUP(Patchlist1[[#This Row],[SERVER OWNER]],Contacts!I:J,2,FALSE))</f>
        <v>Giorgio.Conti@allianz.it</v>
      </c>
      <c r="T427" s="243" t="s">
        <v>296</v>
      </c>
      <c r="U427" s="277" t="s">
        <v>180</v>
      </c>
      <c r="V427" s="202"/>
      <c r="W427" s="202"/>
      <c r="X427" s="244"/>
      <c r="Y427" s="244"/>
      <c r="Z427" s="157"/>
      <c r="AA427" s="278"/>
    </row>
    <row r="428" spans="1:27" ht="18.75" hidden="1" customHeight="1">
      <c r="A428" s="275" t="s">
        <v>926</v>
      </c>
      <c r="B428" s="196" t="s">
        <v>115</v>
      </c>
      <c r="C428" s="239" t="b">
        <v>0</v>
      </c>
      <c r="D428" s="182">
        <f>IF($C428&lt;&gt;TRUE,IF(ISNA(VLOOKUP($B428,'Patch Slot'!A$2:$E$39,3,FALSE)),"",VLOOKUP($B428,'Patch Slot'!A$2:$E$39,3,FALSE)),"excluded")</f>
        <v>45890.833333333299</v>
      </c>
      <c r="E428" s="182" t="str">
        <f>IF($C428&lt;&gt;TRUE,IF(ISNA(VLOOKUP($B428,'Patch Slot'!A$2:$E$39,4,FALSE)),"",VLOOKUP($B428,'Patch Slot'!A$2:$E$39,4,FALSE)),"excluded")</f>
        <v>20:00 – 24:00</v>
      </c>
      <c r="F428" s="198" t="s">
        <v>826</v>
      </c>
      <c r="G428" s="184" t="str">
        <f>IF(ISNA(VLOOKUP(Patchlist1[[#This Row],[Hostname]],CPU_socket!A:B,2,FALSE)),"",VLOOKUP(Patchlist1[[#This Row],[Hostname]],CPU_socket!A:B,2,FALSE))</f>
        <v/>
      </c>
      <c r="H428" s="184" t="str">
        <f>IF(ISNA(VLOOKUP(Patchlist1[[#This Row],[Hostname]],Vormetric!A:D,4,FALSE)),"",VLOOKUP(Patchlist1[[#This Row],[Hostname]],Vormetric!A:D,4,FALSE))</f>
        <v/>
      </c>
      <c r="I428" s="198" t="str">
        <f>IF(ISNA(VLOOKUP(Patchlist1[[#This Row],[Hostname]],'vm hardware'!A:C,3,FALSE)),"",VLOOKUP(Patchlist1[[#This Row],[Hostname]],'vm hardware'!A:C,3,FALSE))</f>
        <v/>
      </c>
      <c r="J428" s="276"/>
      <c r="K428" s="198" t="s">
        <v>545</v>
      </c>
      <c r="L428" s="198">
        <v>8.1</v>
      </c>
      <c r="M428" s="198" t="s">
        <v>245</v>
      </c>
      <c r="N428" s="198" t="s">
        <v>827</v>
      </c>
      <c r="O428" s="200" t="s">
        <v>175</v>
      </c>
      <c r="P428" s="277" t="s">
        <v>246</v>
      </c>
      <c r="Q428" s="157" t="s">
        <v>247</v>
      </c>
      <c r="R428" s="198" t="s">
        <v>248</v>
      </c>
      <c r="S428" s="242" t="str">
        <f>IF(ISNA(VLOOKUP(Patchlist1[[#This Row],[SERVER OWNER]],Contacts!I:J,2,FALSE)),"",VLOOKUP(Patchlist1[[#This Row],[SERVER OWNER]],Contacts!I:J,2,FALSE))</f>
        <v>Giorgio.Conti@allianz.it</v>
      </c>
      <c r="T428" s="243" t="s">
        <v>249</v>
      </c>
      <c r="U428" s="277" t="s">
        <v>180</v>
      </c>
      <c r="V428" s="202"/>
      <c r="W428" s="202"/>
      <c r="X428" s="244"/>
      <c r="Y428" s="244"/>
      <c r="Z428" s="157"/>
      <c r="AA428" s="278"/>
    </row>
    <row r="429" spans="1:27" ht="18.75" hidden="1" customHeight="1">
      <c r="A429" s="275" t="s">
        <v>927</v>
      </c>
      <c r="B429" s="196" t="s">
        <v>115</v>
      </c>
      <c r="C429" s="239" t="b">
        <v>0</v>
      </c>
      <c r="D429" s="182">
        <f>IF($C429&lt;&gt;TRUE,IF(ISNA(VLOOKUP($B429,'Patch Slot'!A$2:$E$39,3,FALSE)),"",VLOOKUP($B429,'Patch Slot'!A$2:$E$39,3,FALSE)),"excluded")</f>
        <v>45890.833333333299</v>
      </c>
      <c r="E429" s="182" t="str">
        <f>IF($C429&lt;&gt;TRUE,IF(ISNA(VLOOKUP($B429,'Patch Slot'!A$2:$E$39,4,FALSE)),"",VLOOKUP($B429,'Patch Slot'!A$2:$E$39,4,FALSE)),"excluded")</f>
        <v>20:00 – 24:00</v>
      </c>
      <c r="F429" s="198" t="s">
        <v>826</v>
      </c>
      <c r="G429" s="184" t="str">
        <f>IF(ISNA(VLOOKUP(Patchlist1[[#This Row],[Hostname]],CPU_socket!A:B,2,FALSE)),"",VLOOKUP(Patchlist1[[#This Row],[Hostname]],CPU_socket!A:B,2,FALSE))</f>
        <v/>
      </c>
      <c r="H429" s="184" t="str">
        <f>IF(ISNA(VLOOKUP(Patchlist1[[#This Row],[Hostname]],Vormetric!A:D,4,FALSE)),"",VLOOKUP(Patchlist1[[#This Row],[Hostname]],Vormetric!A:D,4,FALSE))</f>
        <v/>
      </c>
      <c r="I429" s="198" t="str">
        <f>IF(ISNA(VLOOKUP(Patchlist1[[#This Row],[Hostname]],'vm hardware'!A:C,3,FALSE)),"",VLOOKUP(Patchlist1[[#This Row],[Hostname]],'vm hardware'!A:C,3,FALSE))</f>
        <v/>
      </c>
      <c r="J429" s="276"/>
      <c r="K429" s="198" t="s">
        <v>545</v>
      </c>
      <c r="L429" s="198">
        <v>8.1</v>
      </c>
      <c r="M429" s="198" t="s">
        <v>245</v>
      </c>
      <c r="N429" s="198" t="s">
        <v>827</v>
      </c>
      <c r="O429" s="200" t="s">
        <v>175</v>
      </c>
      <c r="P429" s="277" t="s">
        <v>246</v>
      </c>
      <c r="Q429" s="157" t="s">
        <v>247</v>
      </c>
      <c r="R429" s="198" t="s">
        <v>248</v>
      </c>
      <c r="S429" s="242" t="str">
        <f>IF(ISNA(VLOOKUP(Patchlist1[[#This Row],[SERVER OWNER]],Contacts!I:J,2,FALSE)),"",VLOOKUP(Patchlist1[[#This Row],[SERVER OWNER]],Contacts!I:J,2,FALSE))</f>
        <v>Giorgio.Conti@allianz.it</v>
      </c>
      <c r="T429" s="243" t="s">
        <v>249</v>
      </c>
      <c r="U429" s="277" t="s">
        <v>180</v>
      </c>
      <c r="V429" s="202"/>
      <c r="W429" s="202"/>
      <c r="X429" s="244"/>
      <c r="Y429" s="244"/>
      <c r="Z429" s="157"/>
      <c r="AA429" s="278"/>
    </row>
    <row r="430" spans="1:27" ht="18.75" hidden="1" customHeight="1">
      <c r="A430" s="275" t="s">
        <v>928</v>
      </c>
      <c r="B430" s="196" t="s">
        <v>115</v>
      </c>
      <c r="C430" s="239" t="b">
        <v>0</v>
      </c>
      <c r="D430" s="182">
        <f>IF($C430&lt;&gt;TRUE,IF(ISNA(VLOOKUP($B430,'Patch Slot'!A$2:$E$39,3,FALSE)),"",VLOOKUP($B430,'Patch Slot'!A$2:$E$39,3,FALSE)),"excluded")</f>
        <v>45890.833333333299</v>
      </c>
      <c r="E430" s="182" t="str">
        <f>IF($C430&lt;&gt;TRUE,IF(ISNA(VLOOKUP($B430,'Patch Slot'!A$2:$E$39,4,FALSE)),"",VLOOKUP($B430,'Patch Slot'!A$2:$E$39,4,FALSE)),"excluded")</f>
        <v>20:00 – 24:00</v>
      </c>
      <c r="F430" s="198" t="s">
        <v>826</v>
      </c>
      <c r="G430" s="184" t="str">
        <f>IF(ISNA(VLOOKUP(Patchlist1[[#This Row],[Hostname]],CPU_socket!A:B,2,FALSE)),"",VLOOKUP(Patchlist1[[#This Row],[Hostname]],CPU_socket!A:B,2,FALSE))</f>
        <v/>
      </c>
      <c r="H430" s="184" t="str">
        <f>IF(ISNA(VLOOKUP(Patchlist1[[#This Row],[Hostname]],Vormetric!A:D,4,FALSE)),"",VLOOKUP(Patchlist1[[#This Row],[Hostname]],Vormetric!A:D,4,FALSE))</f>
        <v/>
      </c>
      <c r="I430" s="198" t="str">
        <f>IF(ISNA(VLOOKUP(Patchlist1[[#This Row],[Hostname]],'vm hardware'!A:C,3,FALSE)),"",VLOOKUP(Patchlist1[[#This Row],[Hostname]],'vm hardware'!A:C,3,FALSE))</f>
        <v/>
      </c>
      <c r="J430" s="276"/>
      <c r="K430" s="198" t="s">
        <v>545</v>
      </c>
      <c r="L430" s="198">
        <v>8.1</v>
      </c>
      <c r="M430" s="198" t="s">
        <v>245</v>
      </c>
      <c r="N430" s="198" t="s">
        <v>827</v>
      </c>
      <c r="O430" s="200" t="s">
        <v>175</v>
      </c>
      <c r="P430" s="277" t="s">
        <v>246</v>
      </c>
      <c r="Q430" s="157" t="s">
        <v>247</v>
      </c>
      <c r="R430" s="198" t="s">
        <v>248</v>
      </c>
      <c r="S430" s="242" t="str">
        <f>IF(ISNA(VLOOKUP(Patchlist1[[#This Row],[SERVER OWNER]],Contacts!I:J,2,FALSE)),"",VLOOKUP(Patchlist1[[#This Row],[SERVER OWNER]],Contacts!I:J,2,FALSE))</f>
        <v>Giorgio.Conti@allianz.it</v>
      </c>
      <c r="T430" s="243" t="s">
        <v>249</v>
      </c>
      <c r="U430" s="277" t="s">
        <v>180</v>
      </c>
      <c r="V430" s="202"/>
      <c r="W430" s="202"/>
      <c r="X430" s="244"/>
      <c r="Y430" s="244"/>
      <c r="Z430" s="157"/>
      <c r="AA430" s="278"/>
    </row>
    <row r="431" spans="1:27" ht="18.75" hidden="1" customHeight="1">
      <c r="A431" s="275" t="s">
        <v>929</v>
      </c>
      <c r="B431" s="196" t="s">
        <v>115</v>
      </c>
      <c r="C431" s="239" t="b">
        <v>0</v>
      </c>
      <c r="D431" s="182">
        <f>IF($C431&lt;&gt;TRUE,IF(ISNA(VLOOKUP($B431,'Patch Slot'!A$2:$E$39,3,FALSE)),"",VLOOKUP($B431,'Patch Slot'!A$2:$E$39,3,FALSE)),"excluded")</f>
        <v>45890.833333333299</v>
      </c>
      <c r="E431" s="182" t="str">
        <f>IF($C431&lt;&gt;TRUE,IF(ISNA(VLOOKUP($B431,'Patch Slot'!A$2:$E$39,4,FALSE)),"",VLOOKUP($B431,'Patch Slot'!A$2:$E$39,4,FALSE)),"excluded")</f>
        <v>20:00 – 24:00</v>
      </c>
      <c r="F431" s="198" t="s">
        <v>826</v>
      </c>
      <c r="G431" s="184" t="str">
        <f>IF(ISNA(VLOOKUP(Patchlist1[[#This Row],[Hostname]],CPU_socket!A:B,2,FALSE)),"",VLOOKUP(Patchlist1[[#This Row],[Hostname]],CPU_socket!A:B,2,FALSE))</f>
        <v/>
      </c>
      <c r="H431" s="184" t="str">
        <f>IF(ISNA(VLOOKUP(Patchlist1[[#This Row],[Hostname]],Vormetric!A:D,4,FALSE)),"",VLOOKUP(Patchlist1[[#This Row],[Hostname]],Vormetric!A:D,4,FALSE))</f>
        <v/>
      </c>
      <c r="I431" s="198" t="str">
        <f>IF(ISNA(VLOOKUP(Patchlist1[[#This Row],[Hostname]],'vm hardware'!A:C,3,FALSE)),"",VLOOKUP(Patchlist1[[#This Row],[Hostname]],'vm hardware'!A:C,3,FALSE))</f>
        <v/>
      </c>
      <c r="J431" s="276"/>
      <c r="K431" s="198" t="s">
        <v>545</v>
      </c>
      <c r="L431" s="198">
        <v>8.1</v>
      </c>
      <c r="M431" s="198" t="s">
        <v>245</v>
      </c>
      <c r="N431" s="198" t="s">
        <v>827</v>
      </c>
      <c r="O431" s="200" t="s">
        <v>175</v>
      </c>
      <c r="P431" s="277" t="s">
        <v>246</v>
      </c>
      <c r="Q431" s="157" t="s">
        <v>247</v>
      </c>
      <c r="R431" s="198" t="s">
        <v>248</v>
      </c>
      <c r="S431" s="242" t="str">
        <f>IF(ISNA(VLOOKUP(Patchlist1[[#This Row],[SERVER OWNER]],Contacts!I:J,2,FALSE)),"",VLOOKUP(Patchlist1[[#This Row],[SERVER OWNER]],Contacts!I:J,2,FALSE))</f>
        <v>Giorgio.Conti@allianz.it</v>
      </c>
      <c r="T431" s="243" t="s">
        <v>930</v>
      </c>
      <c r="U431" s="277" t="s">
        <v>180</v>
      </c>
      <c r="V431" s="202"/>
      <c r="W431" s="202"/>
      <c r="X431" s="244"/>
      <c r="Y431" s="244"/>
      <c r="Z431" s="157"/>
      <c r="AA431" s="278"/>
    </row>
    <row r="432" spans="1:27" ht="18.75" hidden="1" customHeight="1">
      <c r="A432" s="275" t="s">
        <v>931</v>
      </c>
      <c r="B432" s="196" t="s">
        <v>115</v>
      </c>
      <c r="C432" s="239" t="b">
        <v>0</v>
      </c>
      <c r="D432" s="182">
        <f>IF($C432&lt;&gt;TRUE,IF(ISNA(VLOOKUP($B432,'Patch Slot'!A$2:$E$39,3,FALSE)),"",VLOOKUP($B432,'Patch Slot'!A$2:$E$39,3,FALSE)),"excluded")</f>
        <v>45890.833333333299</v>
      </c>
      <c r="E432" s="182" t="str">
        <f>IF($C432&lt;&gt;TRUE,IF(ISNA(VLOOKUP($B432,'Patch Slot'!A$2:$E$39,4,FALSE)),"",VLOOKUP($B432,'Patch Slot'!A$2:$E$39,4,FALSE)),"excluded")</f>
        <v>20:00 – 24:00</v>
      </c>
      <c r="F432" s="198" t="s">
        <v>826</v>
      </c>
      <c r="G432" s="184" t="str">
        <f>IF(ISNA(VLOOKUP(Patchlist1[[#This Row],[Hostname]],CPU_socket!A:B,2,FALSE)),"",VLOOKUP(Patchlist1[[#This Row],[Hostname]],CPU_socket!A:B,2,FALSE))</f>
        <v/>
      </c>
      <c r="H432" s="184" t="str">
        <f>IF(ISNA(VLOOKUP(Patchlist1[[#This Row],[Hostname]],Vormetric!A:D,4,FALSE)),"",VLOOKUP(Patchlist1[[#This Row],[Hostname]],Vormetric!A:D,4,FALSE))</f>
        <v/>
      </c>
      <c r="I432" s="198" t="str">
        <f>IF(ISNA(VLOOKUP(Patchlist1[[#This Row],[Hostname]],'vm hardware'!A:C,3,FALSE)),"",VLOOKUP(Patchlist1[[#This Row],[Hostname]],'vm hardware'!A:C,3,FALSE))</f>
        <v/>
      </c>
      <c r="J432" s="276"/>
      <c r="K432" s="198" t="s">
        <v>545</v>
      </c>
      <c r="L432" s="198">
        <v>8.1</v>
      </c>
      <c r="M432" s="198" t="s">
        <v>245</v>
      </c>
      <c r="N432" s="198" t="s">
        <v>827</v>
      </c>
      <c r="O432" s="200" t="s">
        <v>175</v>
      </c>
      <c r="P432" s="277" t="s">
        <v>246</v>
      </c>
      <c r="Q432" s="157" t="s">
        <v>247</v>
      </c>
      <c r="R432" s="198" t="s">
        <v>248</v>
      </c>
      <c r="S432" s="242" t="str">
        <f>IF(ISNA(VLOOKUP(Patchlist1[[#This Row],[SERVER OWNER]],Contacts!I:J,2,FALSE)),"",VLOOKUP(Patchlist1[[#This Row],[SERVER OWNER]],Contacts!I:J,2,FALSE))</f>
        <v>Giorgio.Conti@allianz.it</v>
      </c>
      <c r="T432" s="243" t="s">
        <v>296</v>
      </c>
      <c r="U432" s="277" t="s">
        <v>180</v>
      </c>
      <c r="V432" s="202"/>
      <c r="W432" s="202"/>
      <c r="X432" s="244"/>
      <c r="Y432" s="244"/>
      <c r="Z432" s="157"/>
      <c r="AA432" s="278"/>
    </row>
    <row r="433" spans="1:27" ht="18.75" hidden="1" customHeight="1">
      <c r="A433" s="275" t="s">
        <v>932</v>
      </c>
      <c r="B433" s="196" t="s">
        <v>109</v>
      </c>
      <c r="C433" s="239" t="b">
        <v>0</v>
      </c>
      <c r="D433" s="182">
        <f>IF($C433&lt;&gt;TRUE,IF(ISNA(VLOOKUP($B433,'Patch Slot'!A$2:$E$39,3,FALSE)),"",VLOOKUP($B433,'Patch Slot'!A$2:$E$39,3,FALSE)),"excluded")</f>
        <v>45889.833333333299</v>
      </c>
      <c r="E433" s="182" t="str">
        <f>IF($C433&lt;&gt;TRUE,IF(ISNA(VLOOKUP($B433,'Patch Slot'!A$2:$E$39,4,FALSE)),"",VLOOKUP($B433,'Patch Slot'!A$2:$E$39,4,FALSE)),"excluded")</f>
        <v>20:00 – 24:00</v>
      </c>
      <c r="F433" s="198" t="s">
        <v>826</v>
      </c>
      <c r="G433" s="184" t="str">
        <f>IF(ISNA(VLOOKUP(Patchlist1[[#This Row],[Hostname]],CPU_socket!A:B,2,FALSE)),"",VLOOKUP(Patchlist1[[#This Row],[Hostname]],CPU_socket!A:B,2,FALSE))</f>
        <v/>
      </c>
      <c r="H433" s="184" t="str">
        <f>IF(ISNA(VLOOKUP(Patchlist1[[#This Row],[Hostname]],Vormetric!A:D,4,FALSE)),"",VLOOKUP(Patchlist1[[#This Row],[Hostname]],Vormetric!A:D,4,FALSE))</f>
        <v/>
      </c>
      <c r="I433" s="198" t="str">
        <f>IF(ISNA(VLOOKUP(Patchlist1[[#This Row],[Hostname]],'vm hardware'!A:C,3,FALSE)),"",VLOOKUP(Patchlist1[[#This Row],[Hostname]],'vm hardware'!A:C,3,FALSE))</f>
        <v/>
      </c>
      <c r="J433" s="276"/>
      <c r="K433" s="198" t="s">
        <v>545</v>
      </c>
      <c r="L433" s="198">
        <v>8.1</v>
      </c>
      <c r="M433" s="198" t="s">
        <v>245</v>
      </c>
      <c r="N433" s="198" t="s">
        <v>827</v>
      </c>
      <c r="O433" s="200" t="s">
        <v>175</v>
      </c>
      <c r="P433" s="277" t="s">
        <v>246</v>
      </c>
      <c r="Q433" s="157" t="s">
        <v>247</v>
      </c>
      <c r="R433" s="198" t="s">
        <v>248</v>
      </c>
      <c r="S433" s="242" t="str">
        <f>IF(ISNA(VLOOKUP(Patchlist1[[#This Row],[SERVER OWNER]],Contacts!I:J,2,FALSE)),"",VLOOKUP(Patchlist1[[#This Row],[SERVER OWNER]],Contacts!I:J,2,FALSE))</f>
        <v>Giorgio.Conti@allianz.it</v>
      </c>
      <c r="T433" s="243" t="s">
        <v>296</v>
      </c>
      <c r="U433" s="277" t="s">
        <v>180</v>
      </c>
      <c r="V433" s="202"/>
      <c r="W433" s="202"/>
      <c r="X433" s="244"/>
      <c r="Y433" s="244"/>
      <c r="Z433" s="157"/>
      <c r="AA433" s="278"/>
    </row>
    <row r="434" spans="1:27" ht="18.75" hidden="1" customHeight="1">
      <c r="A434" s="275" t="s">
        <v>933</v>
      </c>
      <c r="B434" s="196" t="s">
        <v>109</v>
      </c>
      <c r="C434" s="239" t="b">
        <v>0</v>
      </c>
      <c r="D434" s="182">
        <f>IF($C434&lt;&gt;TRUE,IF(ISNA(VLOOKUP($B434,'Patch Slot'!A$2:$E$39,3,FALSE)),"",VLOOKUP($B434,'Patch Slot'!A$2:$E$39,3,FALSE)),"excluded")</f>
        <v>45889.833333333299</v>
      </c>
      <c r="E434" s="182" t="str">
        <f>IF($C434&lt;&gt;TRUE,IF(ISNA(VLOOKUP($B434,'Patch Slot'!A$2:$E$39,4,FALSE)),"",VLOOKUP($B434,'Patch Slot'!A$2:$E$39,4,FALSE)),"excluded")</f>
        <v>20:00 – 24:00</v>
      </c>
      <c r="F434" s="198" t="s">
        <v>826</v>
      </c>
      <c r="G434" s="184" t="str">
        <f>IF(ISNA(VLOOKUP(Patchlist1[[#This Row],[Hostname]],CPU_socket!A:B,2,FALSE)),"",VLOOKUP(Patchlist1[[#This Row],[Hostname]],CPU_socket!A:B,2,FALSE))</f>
        <v/>
      </c>
      <c r="H434" s="184" t="str">
        <f>IF(ISNA(VLOOKUP(Patchlist1[[#This Row],[Hostname]],Vormetric!A:D,4,FALSE)),"",VLOOKUP(Patchlist1[[#This Row],[Hostname]],Vormetric!A:D,4,FALSE))</f>
        <v/>
      </c>
      <c r="I434" s="198" t="str">
        <f>IF(ISNA(VLOOKUP(Patchlist1[[#This Row],[Hostname]],'vm hardware'!A:C,3,FALSE)),"",VLOOKUP(Patchlist1[[#This Row],[Hostname]],'vm hardware'!A:C,3,FALSE))</f>
        <v/>
      </c>
      <c r="J434" s="276"/>
      <c r="K434" s="198" t="s">
        <v>545</v>
      </c>
      <c r="L434" s="198">
        <v>8.1</v>
      </c>
      <c r="M434" s="198" t="s">
        <v>245</v>
      </c>
      <c r="N434" s="198" t="s">
        <v>827</v>
      </c>
      <c r="O434" s="200" t="s">
        <v>175</v>
      </c>
      <c r="P434" s="277" t="s">
        <v>246</v>
      </c>
      <c r="Q434" s="157" t="s">
        <v>247</v>
      </c>
      <c r="R434" s="198" t="s">
        <v>248</v>
      </c>
      <c r="S434" s="242" t="str">
        <f>IF(ISNA(VLOOKUP(Patchlist1[[#This Row],[SERVER OWNER]],Contacts!I:J,2,FALSE)),"",VLOOKUP(Patchlist1[[#This Row],[SERVER OWNER]],Contacts!I:J,2,FALSE))</f>
        <v>Giorgio.Conti@allianz.it</v>
      </c>
      <c r="T434" s="243" t="s">
        <v>296</v>
      </c>
      <c r="U434" s="277" t="s">
        <v>180</v>
      </c>
      <c r="V434" s="202"/>
      <c r="W434" s="202"/>
      <c r="X434" s="244"/>
      <c r="Y434" s="244"/>
      <c r="Z434" s="157"/>
      <c r="AA434" s="278"/>
    </row>
    <row r="435" spans="1:27" ht="18.75" hidden="1" customHeight="1">
      <c r="A435" s="275" t="s">
        <v>934</v>
      </c>
      <c r="B435" s="196" t="s">
        <v>109</v>
      </c>
      <c r="C435" s="239" t="b">
        <v>0</v>
      </c>
      <c r="D435" s="182">
        <f>IF($C435&lt;&gt;TRUE,IF(ISNA(VLOOKUP($B435,'Patch Slot'!A$2:$E$39,3,FALSE)),"",VLOOKUP($B435,'Patch Slot'!A$2:$E$39,3,FALSE)),"excluded")</f>
        <v>45889.833333333299</v>
      </c>
      <c r="E435" s="182" t="str">
        <f>IF($C435&lt;&gt;TRUE,IF(ISNA(VLOOKUP($B435,'Patch Slot'!A$2:$E$39,4,FALSE)),"",VLOOKUP($B435,'Patch Slot'!A$2:$E$39,4,FALSE)),"excluded")</f>
        <v>20:00 – 24:00</v>
      </c>
      <c r="F435" s="198" t="s">
        <v>826</v>
      </c>
      <c r="G435" s="184" t="str">
        <f>IF(ISNA(VLOOKUP(Patchlist1[[#This Row],[Hostname]],CPU_socket!A:B,2,FALSE)),"",VLOOKUP(Patchlist1[[#This Row],[Hostname]],CPU_socket!A:B,2,FALSE))</f>
        <v/>
      </c>
      <c r="H435" s="184" t="str">
        <f>IF(ISNA(VLOOKUP(Patchlist1[[#This Row],[Hostname]],Vormetric!A:D,4,FALSE)),"",VLOOKUP(Patchlist1[[#This Row],[Hostname]],Vormetric!A:D,4,FALSE))</f>
        <v/>
      </c>
      <c r="I435" s="198" t="str">
        <f>IF(ISNA(VLOOKUP(Patchlist1[[#This Row],[Hostname]],'vm hardware'!A:C,3,FALSE)),"",VLOOKUP(Patchlist1[[#This Row],[Hostname]],'vm hardware'!A:C,3,FALSE))</f>
        <v/>
      </c>
      <c r="J435" s="276"/>
      <c r="K435" s="198" t="s">
        <v>545</v>
      </c>
      <c r="L435" s="198">
        <v>8.1</v>
      </c>
      <c r="M435" s="198" t="s">
        <v>245</v>
      </c>
      <c r="N435" s="198" t="s">
        <v>827</v>
      </c>
      <c r="O435" s="200" t="s">
        <v>175</v>
      </c>
      <c r="P435" s="277" t="s">
        <v>246</v>
      </c>
      <c r="Q435" s="157" t="s">
        <v>247</v>
      </c>
      <c r="R435" s="198" t="s">
        <v>248</v>
      </c>
      <c r="S435" s="242" t="str">
        <f>IF(ISNA(VLOOKUP(Patchlist1[[#This Row],[SERVER OWNER]],Contacts!I:J,2,FALSE)),"",VLOOKUP(Patchlist1[[#This Row],[SERVER OWNER]],Contacts!I:J,2,FALSE))</f>
        <v>Giorgio.Conti@allianz.it</v>
      </c>
      <c r="T435" s="243" t="s">
        <v>296</v>
      </c>
      <c r="U435" s="277" t="s">
        <v>180</v>
      </c>
      <c r="V435" s="202"/>
      <c r="W435" s="202"/>
      <c r="X435" s="244"/>
      <c r="Y435" s="244"/>
      <c r="Z435" s="157"/>
      <c r="AA435" s="278"/>
    </row>
    <row r="436" spans="1:27" ht="18.75" hidden="1" customHeight="1">
      <c r="A436" s="275" t="s">
        <v>935</v>
      </c>
      <c r="B436" s="196" t="s">
        <v>109</v>
      </c>
      <c r="C436" s="239" t="b">
        <v>0</v>
      </c>
      <c r="D436" s="182">
        <f>IF($C436&lt;&gt;TRUE,IF(ISNA(VLOOKUP($B436,'Patch Slot'!A$2:$E$39,3,FALSE)),"",VLOOKUP($B436,'Patch Slot'!A$2:$E$39,3,FALSE)),"excluded")</f>
        <v>45889.833333333299</v>
      </c>
      <c r="E436" s="182" t="str">
        <f>IF($C436&lt;&gt;TRUE,IF(ISNA(VLOOKUP($B436,'Patch Slot'!A$2:$E$39,4,FALSE)),"",VLOOKUP($B436,'Patch Slot'!A$2:$E$39,4,FALSE)),"excluded")</f>
        <v>20:00 – 24:00</v>
      </c>
      <c r="F436" s="198" t="s">
        <v>826</v>
      </c>
      <c r="G436" s="184" t="str">
        <f>IF(ISNA(VLOOKUP(Patchlist1[[#This Row],[Hostname]],CPU_socket!A:B,2,FALSE)),"",VLOOKUP(Patchlist1[[#This Row],[Hostname]],CPU_socket!A:B,2,FALSE))</f>
        <v/>
      </c>
      <c r="H436" s="184" t="str">
        <f>IF(ISNA(VLOOKUP(Patchlist1[[#This Row],[Hostname]],Vormetric!A:D,4,FALSE)),"",VLOOKUP(Patchlist1[[#This Row],[Hostname]],Vormetric!A:D,4,FALSE))</f>
        <v/>
      </c>
      <c r="I436" s="198" t="str">
        <f>IF(ISNA(VLOOKUP(Patchlist1[[#This Row],[Hostname]],'vm hardware'!A:C,3,FALSE)),"",VLOOKUP(Patchlist1[[#This Row],[Hostname]],'vm hardware'!A:C,3,FALSE))</f>
        <v/>
      </c>
      <c r="J436" s="276"/>
      <c r="K436" s="198" t="s">
        <v>545</v>
      </c>
      <c r="L436" s="198">
        <v>8.1</v>
      </c>
      <c r="M436" s="198" t="s">
        <v>245</v>
      </c>
      <c r="N436" s="198" t="s">
        <v>827</v>
      </c>
      <c r="O436" s="200" t="s">
        <v>175</v>
      </c>
      <c r="P436" s="277" t="s">
        <v>246</v>
      </c>
      <c r="Q436" s="157" t="s">
        <v>247</v>
      </c>
      <c r="R436" s="198" t="s">
        <v>248</v>
      </c>
      <c r="S436" s="242" t="str">
        <f>IF(ISNA(VLOOKUP(Patchlist1[[#This Row],[SERVER OWNER]],Contacts!I:J,2,FALSE)),"",VLOOKUP(Patchlist1[[#This Row],[SERVER OWNER]],Contacts!I:J,2,FALSE))</f>
        <v>Giorgio.Conti@allianz.it</v>
      </c>
      <c r="T436" s="243" t="s">
        <v>296</v>
      </c>
      <c r="U436" s="277" t="s">
        <v>180</v>
      </c>
      <c r="V436" s="202"/>
      <c r="W436" s="202"/>
      <c r="X436" s="244"/>
      <c r="Y436" s="244"/>
      <c r="Z436" s="157"/>
      <c r="AA436" s="278"/>
    </row>
    <row r="437" spans="1:27" ht="18.75" hidden="1" customHeight="1">
      <c r="A437" s="275" t="s">
        <v>936</v>
      </c>
      <c r="B437" s="196" t="s">
        <v>106</v>
      </c>
      <c r="C437" s="239" t="b">
        <v>0</v>
      </c>
      <c r="D437" s="182">
        <f>IF($C437&lt;&gt;TRUE,IF(ISNA(VLOOKUP($B437,'Patch Slot'!A$2:$E$39,3,FALSE)),"",VLOOKUP($B437,'Patch Slot'!A$2:$E$39,3,FALSE)),"excluded")</f>
        <v>45888.833333333299</v>
      </c>
      <c r="E437" s="182" t="str">
        <f>IF($C437&lt;&gt;TRUE,IF(ISNA(VLOOKUP($B437,'Patch Slot'!A$2:$E$39,4,FALSE)),"",VLOOKUP($B437,'Patch Slot'!A$2:$E$39,4,FALSE)),"excluded")</f>
        <v>20:00 – 24:00</v>
      </c>
      <c r="F437" s="198" t="s">
        <v>826</v>
      </c>
      <c r="G437" s="184" t="str">
        <f>IF(ISNA(VLOOKUP(Patchlist1[[#This Row],[Hostname]],CPU_socket!A:B,2,FALSE)),"",VLOOKUP(Patchlist1[[#This Row],[Hostname]],CPU_socket!A:B,2,FALSE))</f>
        <v/>
      </c>
      <c r="H437" s="184" t="str">
        <f>IF(ISNA(VLOOKUP(Patchlist1[[#This Row],[Hostname]],Vormetric!A:D,4,FALSE)),"",VLOOKUP(Patchlist1[[#This Row],[Hostname]],Vormetric!A:D,4,FALSE))</f>
        <v/>
      </c>
      <c r="I437" s="198" t="str">
        <f>IF(ISNA(VLOOKUP(Patchlist1[[#This Row],[Hostname]],'vm hardware'!A:C,3,FALSE)),"",VLOOKUP(Patchlist1[[#This Row],[Hostname]],'vm hardware'!A:C,3,FALSE))</f>
        <v/>
      </c>
      <c r="J437" s="276"/>
      <c r="K437" s="198" t="s">
        <v>545</v>
      </c>
      <c r="L437" s="198">
        <v>8.1</v>
      </c>
      <c r="M437" s="198" t="s">
        <v>245</v>
      </c>
      <c r="N437" s="198" t="s">
        <v>827</v>
      </c>
      <c r="O437" s="200" t="s">
        <v>175</v>
      </c>
      <c r="P437" s="277" t="s">
        <v>246</v>
      </c>
      <c r="Q437" s="157" t="s">
        <v>247</v>
      </c>
      <c r="R437" s="198" t="s">
        <v>248</v>
      </c>
      <c r="S437" s="242" t="str">
        <f>IF(ISNA(VLOOKUP(Patchlist1[[#This Row],[SERVER OWNER]],Contacts!I:J,2,FALSE)),"",VLOOKUP(Patchlist1[[#This Row],[SERVER OWNER]],Contacts!I:J,2,FALSE))</f>
        <v>Giorgio.Conti@allianz.it</v>
      </c>
      <c r="T437" s="243" t="s">
        <v>296</v>
      </c>
      <c r="U437" s="277" t="s">
        <v>180</v>
      </c>
      <c r="V437" s="202"/>
      <c r="W437" s="202"/>
      <c r="X437" s="244"/>
      <c r="Y437" s="244"/>
      <c r="Z437" s="157"/>
      <c r="AA437" s="278"/>
    </row>
    <row r="438" spans="1:27" ht="18.75" hidden="1" customHeight="1">
      <c r="A438" s="275" t="s">
        <v>937</v>
      </c>
      <c r="B438" s="196" t="s">
        <v>106</v>
      </c>
      <c r="C438" s="239" t="b">
        <v>0</v>
      </c>
      <c r="D438" s="182">
        <f>IF($C438&lt;&gt;TRUE,IF(ISNA(VLOOKUP($B438,'Patch Slot'!A$2:$E$39,3,FALSE)),"",VLOOKUP($B438,'Patch Slot'!A$2:$E$39,3,FALSE)),"excluded")</f>
        <v>45888.833333333299</v>
      </c>
      <c r="E438" s="182" t="str">
        <f>IF($C438&lt;&gt;TRUE,IF(ISNA(VLOOKUP($B438,'Patch Slot'!A$2:$E$39,4,FALSE)),"",VLOOKUP($B438,'Patch Slot'!A$2:$E$39,4,FALSE)),"excluded")</f>
        <v>20:00 – 24:00</v>
      </c>
      <c r="F438" s="198" t="s">
        <v>826</v>
      </c>
      <c r="G438" s="184" t="str">
        <f>IF(ISNA(VLOOKUP(Patchlist1[[#This Row],[Hostname]],CPU_socket!A:B,2,FALSE)),"",VLOOKUP(Patchlist1[[#This Row],[Hostname]],CPU_socket!A:B,2,FALSE))</f>
        <v/>
      </c>
      <c r="H438" s="184" t="str">
        <f>IF(ISNA(VLOOKUP(Patchlist1[[#This Row],[Hostname]],Vormetric!A:D,4,FALSE)),"",VLOOKUP(Patchlist1[[#This Row],[Hostname]],Vormetric!A:D,4,FALSE))</f>
        <v/>
      </c>
      <c r="I438" s="198" t="str">
        <f>IF(ISNA(VLOOKUP(Patchlist1[[#This Row],[Hostname]],'vm hardware'!A:C,3,FALSE)),"",VLOOKUP(Patchlist1[[#This Row],[Hostname]],'vm hardware'!A:C,3,FALSE))</f>
        <v/>
      </c>
      <c r="J438" s="276"/>
      <c r="K438" s="198" t="s">
        <v>545</v>
      </c>
      <c r="L438" s="198">
        <v>8.1</v>
      </c>
      <c r="M438" s="198" t="s">
        <v>245</v>
      </c>
      <c r="N438" s="198" t="s">
        <v>827</v>
      </c>
      <c r="O438" s="200" t="s">
        <v>175</v>
      </c>
      <c r="P438" s="277" t="s">
        <v>246</v>
      </c>
      <c r="Q438" s="157" t="s">
        <v>247</v>
      </c>
      <c r="R438" s="198" t="s">
        <v>248</v>
      </c>
      <c r="S438" s="242" t="str">
        <f>IF(ISNA(VLOOKUP(Patchlist1[[#This Row],[SERVER OWNER]],Contacts!I:J,2,FALSE)),"",VLOOKUP(Patchlist1[[#This Row],[SERVER OWNER]],Contacts!I:J,2,FALSE))</f>
        <v>Giorgio.Conti@allianz.it</v>
      </c>
      <c r="T438" s="243" t="s">
        <v>249</v>
      </c>
      <c r="U438" s="277" t="s">
        <v>180</v>
      </c>
      <c r="V438" s="202"/>
      <c r="W438" s="202"/>
      <c r="X438" s="244"/>
      <c r="Y438" s="244"/>
      <c r="Z438" s="157"/>
      <c r="AA438" s="278"/>
    </row>
    <row r="439" spans="1:27" ht="18.75" hidden="1" customHeight="1">
      <c r="A439" s="275" t="s">
        <v>938</v>
      </c>
      <c r="B439" s="196" t="s">
        <v>106</v>
      </c>
      <c r="C439" s="239" t="b">
        <v>0</v>
      </c>
      <c r="D439" s="182">
        <f>IF($C439&lt;&gt;TRUE,IF(ISNA(VLOOKUP($B439,'Patch Slot'!A$2:$E$39,3,FALSE)),"",VLOOKUP($B439,'Patch Slot'!A$2:$E$39,3,FALSE)),"excluded")</f>
        <v>45888.833333333299</v>
      </c>
      <c r="E439" s="182" t="str">
        <f>IF($C439&lt;&gt;TRUE,IF(ISNA(VLOOKUP($B439,'Patch Slot'!A$2:$E$39,4,FALSE)),"",VLOOKUP($B439,'Patch Slot'!A$2:$E$39,4,FALSE)),"excluded")</f>
        <v>20:00 – 24:00</v>
      </c>
      <c r="F439" s="198" t="s">
        <v>826</v>
      </c>
      <c r="G439" s="184" t="str">
        <f>IF(ISNA(VLOOKUP(Patchlist1[[#This Row],[Hostname]],CPU_socket!A:B,2,FALSE)),"",VLOOKUP(Patchlist1[[#This Row],[Hostname]],CPU_socket!A:B,2,FALSE))</f>
        <v/>
      </c>
      <c r="H439" s="184" t="str">
        <f>IF(ISNA(VLOOKUP(Patchlist1[[#This Row],[Hostname]],Vormetric!A:D,4,FALSE)),"",VLOOKUP(Patchlist1[[#This Row],[Hostname]],Vormetric!A:D,4,FALSE))</f>
        <v/>
      </c>
      <c r="I439" s="198" t="str">
        <f>IF(ISNA(VLOOKUP(Patchlist1[[#This Row],[Hostname]],'vm hardware'!A:C,3,FALSE)),"",VLOOKUP(Patchlist1[[#This Row],[Hostname]],'vm hardware'!A:C,3,FALSE))</f>
        <v/>
      </c>
      <c r="J439" s="276"/>
      <c r="K439" s="198" t="s">
        <v>172</v>
      </c>
      <c r="L439" s="198">
        <v>8.1</v>
      </c>
      <c r="M439" s="198" t="s">
        <v>245</v>
      </c>
      <c r="N439" s="198" t="s">
        <v>827</v>
      </c>
      <c r="O439" s="200" t="s">
        <v>175</v>
      </c>
      <c r="P439" s="277" t="s">
        <v>246</v>
      </c>
      <c r="Q439" s="157" t="s">
        <v>247</v>
      </c>
      <c r="R439" s="198" t="s">
        <v>248</v>
      </c>
      <c r="S439" s="242" t="str">
        <f>IF(ISNA(VLOOKUP(Patchlist1[[#This Row],[SERVER OWNER]],Contacts!I:J,2,FALSE)),"",VLOOKUP(Patchlist1[[#This Row],[SERVER OWNER]],Contacts!I:J,2,FALSE))</f>
        <v>Giorgio.Conti@allianz.it</v>
      </c>
      <c r="T439" s="243" t="s">
        <v>249</v>
      </c>
      <c r="U439" s="277" t="s">
        <v>180</v>
      </c>
      <c r="V439" s="202"/>
      <c r="W439" s="202"/>
      <c r="X439" s="244"/>
      <c r="Y439" s="244"/>
      <c r="Z439" s="157"/>
      <c r="AA439" s="278"/>
    </row>
    <row r="440" spans="1:27" ht="18.75" hidden="1" customHeight="1">
      <c r="A440" s="275" t="s">
        <v>939</v>
      </c>
      <c r="B440" s="196" t="s">
        <v>67</v>
      </c>
      <c r="C440" s="239" t="b">
        <v>0</v>
      </c>
      <c r="D440" s="182">
        <f>IF($C440&lt;&gt;TRUE,IF(ISNA(VLOOKUP($B440,'Patch Slot'!A$2:$E$39,3,FALSE)),"",VLOOKUP($B440,'Patch Slot'!A$2:$E$39,3,FALSE)),"excluded")</f>
        <v>45883.833333333299</v>
      </c>
      <c r="E440" s="182" t="str">
        <f>IF($C440&lt;&gt;TRUE,IF(ISNA(VLOOKUP($B440,'Patch Slot'!A$2:$E$39,4,FALSE)),"",VLOOKUP($B440,'Patch Slot'!A$2:$E$39,4,FALSE)),"excluded")</f>
        <v>20:00 – 24:00</v>
      </c>
      <c r="F440" s="198" t="s">
        <v>826</v>
      </c>
      <c r="G440" s="184" t="str">
        <f>IF(ISNA(VLOOKUP(Patchlist1[[#This Row],[Hostname]],CPU_socket!A:B,2,FALSE)),"",VLOOKUP(Patchlist1[[#This Row],[Hostname]],CPU_socket!A:B,2,FALSE))</f>
        <v/>
      </c>
      <c r="H440" s="184" t="str">
        <f>IF(ISNA(VLOOKUP(Patchlist1[[#This Row],[Hostname]],Vormetric!A:D,4,FALSE)),"",VLOOKUP(Patchlist1[[#This Row],[Hostname]],Vormetric!A:D,4,FALSE))</f>
        <v/>
      </c>
      <c r="I440" s="198" t="str">
        <f>IF(ISNA(VLOOKUP(Patchlist1[[#This Row],[Hostname]],'vm hardware'!A:C,3,FALSE)),"",VLOOKUP(Patchlist1[[#This Row],[Hostname]],'vm hardware'!A:C,3,FALSE))</f>
        <v/>
      </c>
      <c r="J440" s="276"/>
      <c r="K440" s="198" t="s">
        <v>545</v>
      </c>
      <c r="L440" s="198">
        <v>8.1</v>
      </c>
      <c r="M440" s="198" t="s">
        <v>245</v>
      </c>
      <c r="N440" s="198" t="s">
        <v>827</v>
      </c>
      <c r="O440" s="200" t="s">
        <v>175</v>
      </c>
      <c r="P440" s="277" t="s">
        <v>246</v>
      </c>
      <c r="Q440" s="157" t="s">
        <v>247</v>
      </c>
      <c r="R440" s="198" t="s">
        <v>248</v>
      </c>
      <c r="S440" s="242" t="str">
        <f>IF(ISNA(VLOOKUP(Patchlist1[[#This Row],[SERVER OWNER]],Contacts!I:J,2,FALSE)),"",VLOOKUP(Patchlist1[[#This Row],[SERVER OWNER]],Contacts!I:J,2,FALSE))</f>
        <v>Giorgio.Conti@allianz.it</v>
      </c>
      <c r="T440" s="243" t="s">
        <v>249</v>
      </c>
      <c r="U440" s="277" t="s">
        <v>180</v>
      </c>
      <c r="V440" s="202"/>
      <c r="W440" s="202"/>
      <c r="X440" s="244"/>
      <c r="Y440" s="244"/>
      <c r="Z440" s="157"/>
      <c r="AA440" s="278"/>
    </row>
    <row r="441" spans="1:27" ht="18.75" hidden="1" customHeight="1">
      <c r="A441" s="275" t="s">
        <v>940</v>
      </c>
      <c r="B441" s="196" t="s">
        <v>67</v>
      </c>
      <c r="C441" s="239" t="b">
        <v>0</v>
      </c>
      <c r="D441" s="182">
        <f>IF($C441&lt;&gt;TRUE,IF(ISNA(VLOOKUP($B441,'Patch Slot'!A$2:$E$39,3,FALSE)),"",VLOOKUP($B441,'Patch Slot'!A$2:$E$39,3,FALSE)),"excluded")</f>
        <v>45883.833333333299</v>
      </c>
      <c r="E441" s="182" t="str">
        <f>IF($C441&lt;&gt;TRUE,IF(ISNA(VLOOKUP($B441,'Patch Slot'!A$2:$E$39,4,FALSE)),"",VLOOKUP($B441,'Patch Slot'!A$2:$E$39,4,FALSE)),"excluded")</f>
        <v>20:00 – 24:00</v>
      </c>
      <c r="F441" s="198" t="s">
        <v>826</v>
      </c>
      <c r="G441" s="184" t="str">
        <f>IF(ISNA(VLOOKUP(Patchlist1[[#This Row],[Hostname]],CPU_socket!A:B,2,FALSE)),"",VLOOKUP(Patchlist1[[#This Row],[Hostname]],CPU_socket!A:B,2,FALSE))</f>
        <v/>
      </c>
      <c r="H441" s="184" t="str">
        <f>IF(ISNA(VLOOKUP(Patchlist1[[#This Row],[Hostname]],Vormetric!A:D,4,FALSE)),"",VLOOKUP(Patchlist1[[#This Row],[Hostname]],Vormetric!A:D,4,FALSE))</f>
        <v/>
      </c>
      <c r="I441" s="198" t="str">
        <f>IF(ISNA(VLOOKUP(Patchlist1[[#This Row],[Hostname]],'vm hardware'!A:C,3,FALSE)),"",VLOOKUP(Patchlist1[[#This Row],[Hostname]],'vm hardware'!A:C,3,FALSE))</f>
        <v/>
      </c>
      <c r="J441" s="276"/>
      <c r="K441" s="198" t="s">
        <v>545</v>
      </c>
      <c r="L441" s="198">
        <v>8.1</v>
      </c>
      <c r="M441" s="198" t="s">
        <v>245</v>
      </c>
      <c r="N441" s="198" t="s">
        <v>827</v>
      </c>
      <c r="O441" s="200" t="s">
        <v>175</v>
      </c>
      <c r="P441" s="277" t="s">
        <v>246</v>
      </c>
      <c r="Q441" s="157" t="s">
        <v>247</v>
      </c>
      <c r="R441" s="198" t="s">
        <v>248</v>
      </c>
      <c r="S441" s="242" t="str">
        <f>IF(ISNA(VLOOKUP(Patchlist1[[#This Row],[SERVER OWNER]],Contacts!I:J,2,FALSE)),"",VLOOKUP(Patchlist1[[#This Row],[SERVER OWNER]],Contacts!I:J,2,FALSE))</f>
        <v>Giorgio.Conti@allianz.it</v>
      </c>
      <c r="T441" s="243" t="s">
        <v>249</v>
      </c>
      <c r="U441" s="277" t="s">
        <v>180</v>
      </c>
      <c r="V441" s="202"/>
      <c r="W441" s="202"/>
      <c r="X441" s="244"/>
      <c r="Y441" s="244"/>
      <c r="Z441" s="157"/>
      <c r="AA441" s="278"/>
    </row>
    <row r="442" spans="1:27" ht="18.75" hidden="1" customHeight="1">
      <c r="A442" s="275" t="s">
        <v>941</v>
      </c>
      <c r="B442" s="196" t="s">
        <v>67</v>
      </c>
      <c r="C442" s="239" t="b">
        <v>0</v>
      </c>
      <c r="D442" s="182">
        <f>IF($C442&lt;&gt;TRUE,IF(ISNA(VLOOKUP($B442,'Patch Slot'!A$2:$E$39,3,FALSE)),"",VLOOKUP($B442,'Patch Slot'!A$2:$E$39,3,FALSE)),"excluded")</f>
        <v>45883.833333333299</v>
      </c>
      <c r="E442" s="182" t="str">
        <f>IF($C442&lt;&gt;TRUE,IF(ISNA(VLOOKUP($B442,'Patch Slot'!A$2:$E$39,4,FALSE)),"",VLOOKUP($B442,'Patch Slot'!A$2:$E$39,4,FALSE)),"excluded")</f>
        <v>20:00 – 24:00</v>
      </c>
      <c r="F442" s="198" t="s">
        <v>826</v>
      </c>
      <c r="G442" s="184" t="str">
        <f>IF(ISNA(VLOOKUP(Patchlist1[[#This Row],[Hostname]],CPU_socket!A:B,2,FALSE)),"",VLOOKUP(Patchlist1[[#This Row],[Hostname]],CPU_socket!A:B,2,FALSE))</f>
        <v/>
      </c>
      <c r="H442" s="184" t="str">
        <f>IF(ISNA(VLOOKUP(Patchlist1[[#This Row],[Hostname]],Vormetric!A:D,4,FALSE)),"",VLOOKUP(Patchlist1[[#This Row],[Hostname]],Vormetric!A:D,4,FALSE))</f>
        <v/>
      </c>
      <c r="I442" s="198" t="str">
        <f>IF(ISNA(VLOOKUP(Patchlist1[[#This Row],[Hostname]],'vm hardware'!A:C,3,FALSE)),"",VLOOKUP(Patchlist1[[#This Row],[Hostname]],'vm hardware'!A:C,3,FALSE))</f>
        <v/>
      </c>
      <c r="J442" s="276"/>
      <c r="K442" s="198" t="s">
        <v>545</v>
      </c>
      <c r="L442" s="198">
        <v>8.1</v>
      </c>
      <c r="M442" s="198" t="s">
        <v>245</v>
      </c>
      <c r="N442" s="198" t="s">
        <v>827</v>
      </c>
      <c r="O442" s="200" t="s">
        <v>175</v>
      </c>
      <c r="P442" s="277" t="s">
        <v>246</v>
      </c>
      <c r="Q442" s="157" t="s">
        <v>247</v>
      </c>
      <c r="R442" s="198" t="s">
        <v>248</v>
      </c>
      <c r="S442" s="242" t="str">
        <f>IF(ISNA(VLOOKUP(Patchlist1[[#This Row],[SERVER OWNER]],Contacts!I:J,2,FALSE)),"",VLOOKUP(Patchlist1[[#This Row],[SERVER OWNER]],Contacts!I:J,2,FALSE))</f>
        <v>Giorgio.Conti@allianz.it</v>
      </c>
      <c r="T442" s="243" t="s">
        <v>249</v>
      </c>
      <c r="U442" s="277" t="s">
        <v>180</v>
      </c>
      <c r="V442" s="202"/>
      <c r="W442" s="202"/>
      <c r="X442" s="244"/>
      <c r="Y442" s="244"/>
      <c r="Z442" s="157"/>
      <c r="AA442" s="278"/>
    </row>
    <row r="443" spans="1:27" ht="18.75" hidden="1" customHeight="1">
      <c r="A443" s="275" t="s">
        <v>942</v>
      </c>
      <c r="B443" s="196" t="s">
        <v>67</v>
      </c>
      <c r="C443" s="239" t="b">
        <v>0</v>
      </c>
      <c r="D443" s="182">
        <f>IF($C443&lt;&gt;TRUE,IF(ISNA(VLOOKUP($B443,'Patch Slot'!A$2:$E$39,3,FALSE)),"",VLOOKUP($B443,'Patch Slot'!A$2:$E$39,3,FALSE)),"excluded")</f>
        <v>45883.833333333299</v>
      </c>
      <c r="E443" s="182" t="str">
        <f>IF($C443&lt;&gt;TRUE,IF(ISNA(VLOOKUP($B443,'Patch Slot'!A$2:$E$39,4,FALSE)),"",VLOOKUP($B443,'Patch Slot'!A$2:$E$39,4,FALSE)),"excluded")</f>
        <v>20:00 – 24:00</v>
      </c>
      <c r="F443" s="198" t="s">
        <v>826</v>
      </c>
      <c r="G443" s="184" t="str">
        <f>IF(ISNA(VLOOKUP(Patchlist1[[#This Row],[Hostname]],CPU_socket!A:B,2,FALSE)),"",VLOOKUP(Patchlist1[[#This Row],[Hostname]],CPU_socket!A:B,2,FALSE))</f>
        <v/>
      </c>
      <c r="H443" s="184" t="str">
        <f>IF(ISNA(VLOOKUP(Patchlist1[[#This Row],[Hostname]],Vormetric!A:D,4,FALSE)),"",VLOOKUP(Patchlist1[[#This Row],[Hostname]],Vormetric!A:D,4,FALSE))</f>
        <v/>
      </c>
      <c r="I443" s="198" t="str">
        <f>IF(ISNA(VLOOKUP(Patchlist1[[#This Row],[Hostname]],'vm hardware'!A:C,3,FALSE)),"",VLOOKUP(Patchlist1[[#This Row],[Hostname]],'vm hardware'!A:C,3,FALSE))</f>
        <v/>
      </c>
      <c r="J443" s="276"/>
      <c r="K443" s="198" t="s">
        <v>545</v>
      </c>
      <c r="L443" s="198">
        <v>8.1</v>
      </c>
      <c r="M443" s="198" t="s">
        <v>245</v>
      </c>
      <c r="N443" s="198" t="s">
        <v>827</v>
      </c>
      <c r="O443" s="200" t="s">
        <v>175</v>
      </c>
      <c r="P443" s="277" t="s">
        <v>246</v>
      </c>
      <c r="Q443" s="157" t="s">
        <v>247</v>
      </c>
      <c r="R443" s="198" t="s">
        <v>248</v>
      </c>
      <c r="S443" s="242" t="str">
        <f>IF(ISNA(VLOOKUP(Patchlist1[[#This Row],[SERVER OWNER]],Contacts!I:J,2,FALSE)),"",VLOOKUP(Patchlist1[[#This Row],[SERVER OWNER]],Contacts!I:J,2,FALSE))</f>
        <v>Giorgio.Conti@allianz.it</v>
      </c>
      <c r="T443" s="243" t="s">
        <v>249</v>
      </c>
      <c r="U443" s="277" t="s">
        <v>180</v>
      </c>
      <c r="V443" s="202"/>
      <c r="W443" s="202"/>
      <c r="X443" s="244"/>
      <c r="Y443" s="244"/>
      <c r="Z443" s="157"/>
      <c r="AA443" s="278"/>
    </row>
    <row r="444" spans="1:27" ht="18.75" hidden="1" customHeight="1">
      <c r="A444" s="275" t="s">
        <v>943</v>
      </c>
      <c r="B444" s="196" t="s">
        <v>67</v>
      </c>
      <c r="C444" s="239" t="b">
        <v>0</v>
      </c>
      <c r="D444" s="182">
        <f>IF($C444&lt;&gt;TRUE,IF(ISNA(VLOOKUP($B444,'Patch Slot'!A$2:$E$39,3,FALSE)),"",VLOOKUP($B444,'Patch Slot'!A$2:$E$39,3,FALSE)),"excluded")</f>
        <v>45883.833333333299</v>
      </c>
      <c r="E444" s="182" t="str">
        <f>IF($C444&lt;&gt;TRUE,IF(ISNA(VLOOKUP($B444,'Patch Slot'!A$2:$E$39,4,FALSE)),"",VLOOKUP($B444,'Patch Slot'!A$2:$E$39,4,FALSE)),"excluded")</f>
        <v>20:00 – 24:00</v>
      </c>
      <c r="F444" s="198" t="s">
        <v>826</v>
      </c>
      <c r="G444" s="184" t="str">
        <f>IF(ISNA(VLOOKUP(Patchlist1[[#This Row],[Hostname]],CPU_socket!A:B,2,FALSE)),"",VLOOKUP(Patchlist1[[#This Row],[Hostname]],CPU_socket!A:B,2,FALSE))</f>
        <v/>
      </c>
      <c r="H444" s="184" t="str">
        <f>IF(ISNA(VLOOKUP(Patchlist1[[#This Row],[Hostname]],Vormetric!A:D,4,FALSE)),"",VLOOKUP(Patchlist1[[#This Row],[Hostname]],Vormetric!A:D,4,FALSE))</f>
        <v/>
      </c>
      <c r="I444" s="198" t="str">
        <f>IF(ISNA(VLOOKUP(Patchlist1[[#This Row],[Hostname]],'vm hardware'!A:C,3,FALSE)),"",VLOOKUP(Patchlist1[[#This Row],[Hostname]],'vm hardware'!A:C,3,FALSE))</f>
        <v/>
      </c>
      <c r="J444" s="276"/>
      <c r="K444" s="198" t="s">
        <v>545</v>
      </c>
      <c r="L444" s="198">
        <v>8.1</v>
      </c>
      <c r="M444" s="198" t="s">
        <v>245</v>
      </c>
      <c r="N444" s="198" t="s">
        <v>827</v>
      </c>
      <c r="O444" s="200" t="s">
        <v>175</v>
      </c>
      <c r="P444" s="277" t="s">
        <v>246</v>
      </c>
      <c r="Q444" s="157" t="s">
        <v>247</v>
      </c>
      <c r="R444" s="198" t="s">
        <v>248</v>
      </c>
      <c r="S444" s="242" t="str">
        <f>IF(ISNA(VLOOKUP(Patchlist1[[#This Row],[SERVER OWNER]],Contacts!I:J,2,FALSE)),"",VLOOKUP(Patchlist1[[#This Row],[SERVER OWNER]],Contacts!I:J,2,FALSE))</f>
        <v>Giorgio.Conti@allianz.it</v>
      </c>
      <c r="T444" s="243" t="s">
        <v>296</v>
      </c>
      <c r="U444" s="277" t="s">
        <v>180</v>
      </c>
      <c r="V444" s="202"/>
      <c r="W444" s="202"/>
      <c r="X444" s="244"/>
      <c r="Y444" s="244"/>
      <c r="Z444" s="157"/>
      <c r="AA444" s="278"/>
    </row>
    <row r="445" spans="1:27" ht="18.75" hidden="1" customHeight="1">
      <c r="A445" s="275" t="s">
        <v>944</v>
      </c>
      <c r="B445" s="196" t="s">
        <v>106</v>
      </c>
      <c r="C445" s="239" t="b">
        <v>0</v>
      </c>
      <c r="D445" s="182">
        <f>IF($C445&lt;&gt;TRUE,IF(ISNA(VLOOKUP($B445,'Patch Slot'!A$2:$E$39,3,FALSE)),"",VLOOKUP($B445,'Patch Slot'!A$2:$E$39,3,FALSE)),"excluded")</f>
        <v>45888.833333333299</v>
      </c>
      <c r="E445" s="182" t="str">
        <f>IF($C445&lt;&gt;TRUE,IF(ISNA(VLOOKUP($B445,'Patch Slot'!A$2:$E$39,4,FALSE)),"",VLOOKUP($B445,'Patch Slot'!A$2:$E$39,4,FALSE)),"excluded")</f>
        <v>20:00 – 24:00</v>
      </c>
      <c r="F445" s="198" t="s">
        <v>826</v>
      </c>
      <c r="G445" s="184" t="str">
        <f>IF(ISNA(VLOOKUP(Patchlist1[[#This Row],[Hostname]],CPU_socket!A:B,2,FALSE)),"",VLOOKUP(Patchlist1[[#This Row],[Hostname]],CPU_socket!A:B,2,FALSE))</f>
        <v/>
      </c>
      <c r="H445" s="184" t="str">
        <f>IF(ISNA(VLOOKUP(Patchlist1[[#This Row],[Hostname]],Vormetric!A:D,4,FALSE)),"",VLOOKUP(Patchlist1[[#This Row],[Hostname]],Vormetric!A:D,4,FALSE))</f>
        <v/>
      </c>
      <c r="I445" s="198" t="str">
        <f>IF(ISNA(VLOOKUP(Patchlist1[[#This Row],[Hostname]],'vm hardware'!A:C,3,FALSE)),"",VLOOKUP(Patchlist1[[#This Row],[Hostname]],'vm hardware'!A:C,3,FALSE))</f>
        <v/>
      </c>
      <c r="J445" s="276"/>
      <c r="K445" s="198" t="s">
        <v>172</v>
      </c>
      <c r="L445" s="198">
        <v>8.1</v>
      </c>
      <c r="M445" s="198" t="s">
        <v>245</v>
      </c>
      <c r="N445" s="198" t="s">
        <v>827</v>
      </c>
      <c r="O445" s="200" t="s">
        <v>175</v>
      </c>
      <c r="P445" s="277" t="s">
        <v>246</v>
      </c>
      <c r="Q445" s="157" t="s">
        <v>247</v>
      </c>
      <c r="R445" s="198" t="s">
        <v>248</v>
      </c>
      <c r="S445" s="242" t="str">
        <f>IF(ISNA(VLOOKUP(Patchlist1[[#This Row],[SERVER OWNER]],Contacts!I:J,2,FALSE)),"",VLOOKUP(Patchlist1[[#This Row],[SERVER OWNER]],Contacts!I:J,2,FALSE))</f>
        <v>Giorgio.Conti@allianz.it</v>
      </c>
      <c r="T445" s="243" t="s">
        <v>296</v>
      </c>
      <c r="U445" s="277" t="s">
        <v>180</v>
      </c>
      <c r="V445" s="202"/>
      <c r="W445" s="202"/>
      <c r="X445" s="244"/>
      <c r="Y445" s="244"/>
      <c r="Z445" s="157"/>
      <c r="AA445" s="278"/>
    </row>
    <row r="446" spans="1:27" ht="18.75" hidden="1" customHeight="1">
      <c r="A446" s="275" t="s">
        <v>945</v>
      </c>
      <c r="B446" s="196" t="s">
        <v>106</v>
      </c>
      <c r="C446" s="239" t="b">
        <v>0</v>
      </c>
      <c r="D446" s="182">
        <f>IF($C446&lt;&gt;TRUE,IF(ISNA(VLOOKUP($B446,'Patch Slot'!A$2:$E$39,3,FALSE)),"",VLOOKUP($B446,'Patch Slot'!A$2:$E$39,3,FALSE)),"excluded")</f>
        <v>45888.833333333299</v>
      </c>
      <c r="E446" s="182" t="str">
        <f>IF($C446&lt;&gt;TRUE,IF(ISNA(VLOOKUP($B446,'Patch Slot'!A$2:$E$39,4,FALSE)),"",VLOOKUP($B446,'Patch Slot'!A$2:$E$39,4,FALSE)),"excluded")</f>
        <v>20:00 – 24:00</v>
      </c>
      <c r="F446" s="198" t="s">
        <v>826</v>
      </c>
      <c r="G446" s="184" t="str">
        <f>IF(ISNA(VLOOKUP(Patchlist1[[#This Row],[Hostname]],CPU_socket!A:B,2,FALSE)),"",VLOOKUP(Patchlist1[[#This Row],[Hostname]],CPU_socket!A:B,2,FALSE))</f>
        <v/>
      </c>
      <c r="H446" s="184" t="str">
        <f>IF(ISNA(VLOOKUP(Patchlist1[[#This Row],[Hostname]],Vormetric!A:D,4,FALSE)),"",VLOOKUP(Patchlist1[[#This Row],[Hostname]],Vormetric!A:D,4,FALSE))</f>
        <v/>
      </c>
      <c r="I446" s="198" t="str">
        <f>IF(ISNA(VLOOKUP(Patchlist1[[#This Row],[Hostname]],'vm hardware'!A:C,3,FALSE)),"",VLOOKUP(Patchlist1[[#This Row],[Hostname]],'vm hardware'!A:C,3,FALSE))</f>
        <v/>
      </c>
      <c r="J446" s="276"/>
      <c r="K446" s="198" t="s">
        <v>172</v>
      </c>
      <c r="L446" s="198">
        <v>8.1</v>
      </c>
      <c r="M446" s="198" t="s">
        <v>245</v>
      </c>
      <c r="N446" s="198" t="s">
        <v>827</v>
      </c>
      <c r="O446" s="200" t="s">
        <v>175</v>
      </c>
      <c r="P446" s="277" t="s">
        <v>246</v>
      </c>
      <c r="Q446" s="157" t="s">
        <v>247</v>
      </c>
      <c r="R446" s="198" t="s">
        <v>248</v>
      </c>
      <c r="S446" s="242" t="str">
        <f>IF(ISNA(VLOOKUP(Patchlist1[[#This Row],[SERVER OWNER]],Contacts!I:J,2,FALSE)),"",VLOOKUP(Patchlist1[[#This Row],[SERVER OWNER]],Contacts!I:J,2,FALSE))</f>
        <v>Giorgio.Conti@allianz.it</v>
      </c>
      <c r="T446" s="243" t="s">
        <v>296</v>
      </c>
      <c r="U446" s="277" t="s">
        <v>180</v>
      </c>
      <c r="V446" s="202"/>
      <c r="W446" s="202"/>
      <c r="X446" s="244"/>
      <c r="Y446" s="244"/>
      <c r="Z446" s="157"/>
      <c r="AA446" s="278"/>
    </row>
    <row r="447" spans="1:27" ht="18.75" hidden="1" customHeight="1">
      <c r="A447" s="275" t="s">
        <v>946</v>
      </c>
      <c r="B447" s="196" t="s">
        <v>106</v>
      </c>
      <c r="C447" s="239" t="b">
        <v>0</v>
      </c>
      <c r="D447" s="182">
        <f>IF($C447&lt;&gt;TRUE,IF(ISNA(VLOOKUP($B447,'Patch Slot'!A$2:$E$39,3,FALSE)),"",VLOOKUP($B447,'Patch Slot'!A$2:$E$39,3,FALSE)),"excluded")</f>
        <v>45888.833333333299</v>
      </c>
      <c r="E447" s="182" t="str">
        <f>IF($C447&lt;&gt;TRUE,IF(ISNA(VLOOKUP($B447,'Patch Slot'!A$2:$E$39,4,FALSE)),"",VLOOKUP($B447,'Patch Slot'!A$2:$E$39,4,FALSE)),"excluded")</f>
        <v>20:00 – 24:00</v>
      </c>
      <c r="F447" s="198" t="s">
        <v>826</v>
      </c>
      <c r="G447" s="184" t="str">
        <f>IF(ISNA(VLOOKUP(Patchlist1[[#This Row],[Hostname]],CPU_socket!A:B,2,FALSE)),"",VLOOKUP(Patchlist1[[#This Row],[Hostname]],CPU_socket!A:B,2,FALSE))</f>
        <v/>
      </c>
      <c r="H447" s="184" t="str">
        <f>IF(ISNA(VLOOKUP(Patchlist1[[#This Row],[Hostname]],Vormetric!A:D,4,FALSE)),"",VLOOKUP(Patchlist1[[#This Row],[Hostname]],Vormetric!A:D,4,FALSE))</f>
        <v/>
      </c>
      <c r="I447" s="198" t="str">
        <f>IF(ISNA(VLOOKUP(Patchlist1[[#This Row],[Hostname]],'vm hardware'!A:C,3,FALSE)),"",VLOOKUP(Patchlist1[[#This Row],[Hostname]],'vm hardware'!A:C,3,FALSE))</f>
        <v/>
      </c>
      <c r="J447" s="276"/>
      <c r="K447" s="198" t="s">
        <v>545</v>
      </c>
      <c r="L447" s="198">
        <v>8.1</v>
      </c>
      <c r="M447" s="198" t="s">
        <v>245</v>
      </c>
      <c r="N447" s="198" t="s">
        <v>827</v>
      </c>
      <c r="O447" s="200" t="s">
        <v>175</v>
      </c>
      <c r="P447" s="277" t="s">
        <v>246</v>
      </c>
      <c r="Q447" s="157" t="s">
        <v>247</v>
      </c>
      <c r="R447" s="198" t="s">
        <v>248</v>
      </c>
      <c r="S447" s="242" t="str">
        <f>IF(ISNA(VLOOKUP(Patchlist1[[#This Row],[SERVER OWNER]],Contacts!I:J,2,FALSE)),"",VLOOKUP(Patchlist1[[#This Row],[SERVER OWNER]],Contacts!I:J,2,FALSE))</f>
        <v>Giorgio.Conti@allianz.it</v>
      </c>
      <c r="T447" s="243" t="s">
        <v>296</v>
      </c>
      <c r="U447" s="277" t="s">
        <v>180</v>
      </c>
      <c r="V447" s="202"/>
      <c r="W447" s="202"/>
      <c r="X447" s="244"/>
      <c r="Y447" s="244"/>
      <c r="Z447" s="157"/>
      <c r="AA447" s="278"/>
    </row>
    <row r="448" spans="1:27" ht="18.75" hidden="1" customHeight="1">
      <c r="A448" s="275" t="s">
        <v>947</v>
      </c>
      <c r="B448" s="196" t="s">
        <v>106</v>
      </c>
      <c r="C448" s="239" t="b">
        <v>0</v>
      </c>
      <c r="D448" s="182">
        <f>IF($C448&lt;&gt;TRUE,IF(ISNA(VLOOKUP($B448,'Patch Slot'!A$2:$E$39,3,FALSE)),"",VLOOKUP($B448,'Patch Slot'!A$2:$E$39,3,FALSE)),"excluded")</f>
        <v>45888.833333333299</v>
      </c>
      <c r="E448" s="182" t="str">
        <f>IF($C448&lt;&gt;TRUE,IF(ISNA(VLOOKUP($B448,'Patch Slot'!A$2:$E$39,4,FALSE)),"",VLOOKUP($B448,'Patch Slot'!A$2:$E$39,4,FALSE)),"excluded")</f>
        <v>20:00 – 24:00</v>
      </c>
      <c r="F448" s="198" t="s">
        <v>826</v>
      </c>
      <c r="G448" s="184" t="str">
        <f>IF(ISNA(VLOOKUP(Patchlist1[[#This Row],[Hostname]],CPU_socket!A:B,2,FALSE)),"",VLOOKUP(Patchlist1[[#This Row],[Hostname]],CPU_socket!A:B,2,FALSE))</f>
        <v/>
      </c>
      <c r="H448" s="184" t="str">
        <f>IF(ISNA(VLOOKUP(Patchlist1[[#This Row],[Hostname]],Vormetric!A:D,4,FALSE)),"",VLOOKUP(Patchlist1[[#This Row],[Hostname]],Vormetric!A:D,4,FALSE))</f>
        <v/>
      </c>
      <c r="I448" s="198" t="str">
        <f>IF(ISNA(VLOOKUP(Patchlist1[[#This Row],[Hostname]],'vm hardware'!A:C,3,FALSE)),"",VLOOKUP(Patchlist1[[#This Row],[Hostname]],'vm hardware'!A:C,3,FALSE))</f>
        <v/>
      </c>
      <c r="J448" s="276"/>
      <c r="K448" s="198" t="s">
        <v>545</v>
      </c>
      <c r="L448" s="198">
        <v>8.1</v>
      </c>
      <c r="M448" s="198" t="s">
        <v>245</v>
      </c>
      <c r="N448" s="198" t="s">
        <v>827</v>
      </c>
      <c r="O448" s="200" t="s">
        <v>175</v>
      </c>
      <c r="P448" s="277" t="s">
        <v>246</v>
      </c>
      <c r="Q448" s="157" t="s">
        <v>247</v>
      </c>
      <c r="R448" s="198" t="s">
        <v>248</v>
      </c>
      <c r="S448" s="242" t="str">
        <f>IF(ISNA(VLOOKUP(Patchlist1[[#This Row],[SERVER OWNER]],Contacts!I:J,2,FALSE)),"",VLOOKUP(Patchlist1[[#This Row],[SERVER OWNER]],Contacts!I:J,2,FALSE))</f>
        <v>Giorgio.Conti@allianz.it</v>
      </c>
      <c r="T448" s="243" t="s">
        <v>296</v>
      </c>
      <c r="U448" s="277" t="s">
        <v>180</v>
      </c>
      <c r="V448" s="202"/>
      <c r="W448" s="202"/>
      <c r="X448" s="244"/>
      <c r="Y448" s="244"/>
      <c r="Z448" s="157"/>
      <c r="AA448" s="278"/>
    </row>
    <row r="449" spans="1:27" ht="18.75" hidden="1" customHeight="1">
      <c r="A449" s="275" t="s">
        <v>948</v>
      </c>
      <c r="B449" s="196" t="s">
        <v>106</v>
      </c>
      <c r="C449" s="239" t="b">
        <v>0</v>
      </c>
      <c r="D449" s="182">
        <f>IF($C449&lt;&gt;TRUE,IF(ISNA(VLOOKUP($B449,'Patch Slot'!A$2:$E$39,3,FALSE)),"",VLOOKUP($B449,'Patch Slot'!A$2:$E$39,3,FALSE)),"excluded")</f>
        <v>45888.833333333299</v>
      </c>
      <c r="E449" s="182" t="str">
        <f>IF($C449&lt;&gt;TRUE,IF(ISNA(VLOOKUP($B449,'Patch Slot'!A$2:$E$39,4,FALSE)),"",VLOOKUP($B449,'Patch Slot'!A$2:$E$39,4,FALSE)),"excluded")</f>
        <v>20:00 – 24:00</v>
      </c>
      <c r="F449" s="198" t="s">
        <v>826</v>
      </c>
      <c r="G449" s="184" t="str">
        <f>IF(ISNA(VLOOKUP(Patchlist1[[#This Row],[Hostname]],CPU_socket!A:B,2,FALSE)),"",VLOOKUP(Patchlist1[[#This Row],[Hostname]],CPU_socket!A:B,2,FALSE))</f>
        <v/>
      </c>
      <c r="H449" s="184" t="str">
        <f>IF(ISNA(VLOOKUP(Patchlist1[[#This Row],[Hostname]],Vormetric!A:D,4,FALSE)),"",VLOOKUP(Patchlist1[[#This Row],[Hostname]],Vormetric!A:D,4,FALSE))</f>
        <v/>
      </c>
      <c r="I449" s="198" t="str">
        <f>IF(ISNA(VLOOKUP(Patchlist1[[#This Row],[Hostname]],'vm hardware'!A:C,3,FALSE)),"",VLOOKUP(Patchlist1[[#This Row],[Hostname]],'vm hardware'!A:C,3,FALSE))</f>
        <v/>
      </c>
      <c r="J449" s="276"/>
      <c r="K449" s="198" t="s">
        <v>172</v>
      </c>
      <c r="L449" s="198">
        <v>8.1</v>
      </c>
      <c r="M449" s="198" t="s">
        <v>245</v>
      </c>
      <c r="N449" s="198" t="s">
        <v>827</v>
      </c>
      <c r="O449" s="200" t="s">
        <v>175</v>
      </c>
      <c r="P449" s="277" t="s">
        <v>246</v>
      </c>
      <c r="Q449" s="202" t="s">
        <v>247</v>
      </c>
      <c r="R449" s="198" t="s">
        <v>248</v>
      </c>
      <c r="S449" s="242" t="str">
        <f>IF(ISNA(VLOOKUP(Patchlist1[[#This Row],[SERVER OWNER]],Contacts!I:J,2,FALSE)),"",VLOOKUP(Patchlist1[[#This Row],[SERVER OWNER]],Contacts!I:J,2,FALSE))</f>
        <v>Giorgio.Conti@allianz.it</v>
      </c>
      <c r="T449" s="243" t="s">
        <v>296</v>
      </c>
      <c r="U449" s="277" t="s">
        <v>180</v>
      </c>
      <c r="V449" s="202"/>
      <c r="W449" s="202"/>
      <c r="X449" s="244"/>
      <c r="Y449" s="244"/>
      <c r="Z449" s="157"/>
      <c r="AA449" s="278"/>
    </row>
    <row r="450" spans="1:27" ht="18.75" hidden="1" customHeight="1">
      <c r="A450" s="275" t="s">
        <v>949</v>
      </c>
      <c r="B450" s="196" t="s">
        <v>106</v>
      </c>
      <c r="C450" s="239" t="b">
        <v>0</v>
      </c>
      <c r="D450" s="182">
        <f>IF($C450&lt;&gt;TRUE,IF(ISNA(VLOOKUP($B450,'Patch Slot'!A$2:$E$39,3,FALSE)),"",VLOOKUP($B450,'Patch Slot'!A$2:$E$39,3,FALSE)),"excluded")</f>
        <v>45888.833333333299</v>
      </c>
      <c r="E450" s="182" t="str">
        <f>IF($C450&lt;&gt;TRUE,IF(ISNA(VLOOKUP($B450,'Patch Slot'!A$2:$E$39,4,FALSE)),"",VLOOKUP($B450,'Patch Slot'!A$2:$E$39,4,FALSE)),"excluded")</f>
        <v>20:00 – 24:00</v>
      </c>
      <c r="F450" s="198" t="s">
        <v>826</v>
      </c>
      <c r="G450" s="184" t="str">
        <f>IF(ISNA(VLOOKUP(Patchlist1[[#This Row],[Hostname]],CPU_socket!A:B,2,FALSE)),"",VLOOKUP(Patchlist1[[#This Row],[Hostname]],CPU_socket!A:B,2,FALSE))</f>
        <v/>
      </c>
      <c r="H450" s="184" t="str">
        <f>IF(ISNA(VLOOKUP(Patchlist1[[#This Row],[Hostname]],Vormetric!A:D,4,FALSE)),"",VLOOKUP(Patchlist1[[#This Row],[Hostname]],Vormetric!A:D,4,FALSE))</f>
        <v/>
      </c>
      <c r="I450" s="198" t="str">
        <f>IF(ISNA(VLOOKUP(Patchlist1[[#This Row],[Hostname]],'vm hardware'!A:C,3,FALSE)),"",VLOOKUP(Patchlist1[[#This Row],[Hostname]],'vm hardware'!A:C,3,FALSE))</f>
        <v/>
      </c>
      <c r="J450" s="276"/>
      <c r="K450" s="198" t="s">
        <v>172</v>
      </c>
      <c r="L450" s="198">
        <v>8.1</v>
      </c>
      <c r="M450" s="198" t="s">
        <v>245</v>
      </c>
      <c r="N450" s="198" t="s">
        <v>827</v>
      </c>
      <c r="O450" s="200" t="s">
        <v>175</v>
      </c>
      <c r="P450" s="277" t="s">
        <v>246</v>
      </c>
      <c r="Q450" s="202" t="s">
        <v>247</v>
      </c>
      <c r="R450" s="198" t="s">
        <v>248</v>
      </c>
      <c r="S450" s="242" t="str">
        <f>IF(ISNA(VLOOKUP(Patchlist1[[#This Row],[SERVER OWNER]],Contacts!I:J,2,FALSE)),"",VLOOKUP(Patchlist1[[#This Row],[SERVER OWNER]],Contacts!I:J,2,FALSE))</f>
        <v>Giorgio.Conti@allianz.it</v>
      </c>
      <c r="T450" s="243" t="s">
        <v>296</v>
      </c>
      <c r="U450" s="277" t="s">
        <v>180</v>
      </c>
      <c r="V450" s="202"/>
      <c r="W450" s="202"/>
      <c r="X450" s="244"/>
      <c r="Y450" s="244"/>
      <c r="Z450" s="157"/>
      <c r="AA450" s="278"/>
    </row>
    <row r="451" spans="1:27" ht="18.75" hidden="1" customHeight="1">
      <c r="A451" s="275" t="s">
        <v>950</v>
      </c>
      <c r="B451" s="196" t="s">
        <v>106</v>
      </c>
      <c r="C451" s="239" t="b">
        <v>0</v>
      </c>
      <c r="D451" s="182">
        <f>IF($C451&lt;&gt;TRUE,IF(ISNA(VLOOKUP($B451,'Patch Slot'!A$2:$E$39,3,FALSE)),"",VLOOKUP($B451,'Patch Slot'!A$2:$E$39,3,FALSE)),"excluded")</f>
        <v>45888.833333333299</v>
      </c>
      <c r="E451" s="182" t="str">
        <f>IF($C451&lt;&gt;TRUE,IF(ISNA(VLOOKUP($B451,'Patch Slot'!A$2:$E$39,4,FALSE)),"",VLOOKUP($B451,'Patch Slot'!A$2:$E$39,4,FALSE)),"excluded")</f>
        <v>20:00 – 24:00</v>
      </c>
      <c r="F451" s="198" t="s">
        <v>826</v>
      </c>
      <c r="G451" s="184" t="str">
        <f>IF(ISNA(VLOOKUP(Patchlist1[[#This Row],[Hostname]],CPU_socket!A:B,2,FALSE)),"",VLOOKUP(Patchlist1[[#This Row],[Hostname]],CPU_socket!A:B,2,FALSE))</f>
        <v/>
      </c>
      <c r="H451" s="184" t="str">
        <f>IF(ISNA(VLOOKUP(Patchlist1[[#This Row],[Hostname]],Vormetric!A:D,4,FALSE)),"",VLOOKUP(Patchlist1[[#This Row],[Hostname]],Vormetric!A:D,4,FALSE))</f>
        <v/>
      </c>
      <c r="I451" s="198" t="str">
        <f>IF(ISNA(VLOOKUP(Patchlist1[[#This Row],[Hostname]],'vm hardware'!A:C,3,FALSE)),"",VLOOKUP(Patchlist1[[#This Row],[Hostname]],'vm hardware'!A:C,3,FALSE))</f>
        <v/>
      </c>
      <c r="J451" s="276"/>
      <c r="K451" s="198" t="s">
        <v>172</v>
      </c>
      <c r="L451" s="198">
        <v>8.1</v>
      </c>
      <c r="M451" s="198" t="s">
        <v>245</v>
      </c>
      <c r="N451" s="198" t="s">
        <v>827</v>
      </c>
      <c r="O451" s="200" t="s">
        <v>175</v>
      </c>
      <c r="P451" s="277" t="s">
        <v>246</v>
      </c>
      <c r="Q451" s="202" t="s">
        <v>247</v>
      </c>
      <c r="R451" s="198" t="s">
        <v>248</v>
      </c>
      <c r="S451" s="242" t="str">
        <f>IF(ISNA(VLOOKUP(Patchlist1[[#This Row],[SERVER OWNER]],Contacts!I:J,2,FALSE)),"",VLOOKUP(Patchlist1[[#This Row],[SERVER OWNER]],Contacts!I:J,2,FALSE))</f>
        <v>Giorgio.Conti@allianz.it</v>
      </c>
      <c r="T451" s="243" t="s">
        <v>296</v>
      </c>
      <c r="U451" s="277" t="s">
        <v>180</v>
      </c>
      <c r="V451" s="202"/>
      <c r="W451" s="202"/>
      <c r="X451" s="244"/>
      <c r="Y451" s="244"/>
      <c r="Z451" s="157"/>
      <c r="AA451" s="278"/>
    </row>
    <row r="452" spans="1:27" ht="18.75" hidden="1" customHeight="1">
      <c r="A452" s="275" t="s">
        <v>951</v>
      </c>
      <c r="B452" s="196" t="s">
        <v>106</v>
      </c>
      <c r="C452" s="239" t="b">
        <v>0</v>
      </c>
      <c r="D452" s="182">
        <f>IF($C452&lt;&gt;TRUE,IF(ISNA(VLOOKUP($B452,'Patch Slot'!A$2:$E$39,3,FALSE)),"",VLOOKUP($B452,'Patch Slot'!A$2:$E$39,3,FALSE)),"excluded")</f>
        <v>45888.833333333299</v>
      </c>
      <c r="E452" s="182" t="str">
        <f>IF($C452&lt;&gt;TRUE,IF(ISNA(VLOOKUP($B452,'Patch Slot'!A$2:$E$39,4,FALSE)),"",VLOOKUP($B452,'Patch Slot'!A$2:$E$39,4,FALSE)),"excluded")</f>
        <v>20:00 – 24:00</v>
      </c>
      <c r="F452" s="198" t="s">
        <v>826</v>
      </c>
      <c r="G452" s="184" t="str">
        <f>IF(ISNA(VLOOKUP(Patchlist1[[#This Row],[Hostname]],CPU_socket!A:B,2,FALSE)),"",VLOOKUP(Patchlist1[[#This Row],[Hostname]],CPU_socket!A:B,2,FALSE))</f>
        <v/>
      </c>
      <c r="H452" s="184" t="str">
        <f>IF(ISNA(VLOOKUP(Patchlist1[[#This Row],[Hostname]],Vormetric!A:D,4,FALSE)),"",VLOOKUP(Patchlist1[[#This Row],[Hostname]],Vormetric!A:D,4,FALSE))</f>
        <v/>
      </c>
      <c r="I452" s="198" t="str">
        <f>IF(ISNA(VLOOKUP(Patchlist1[[#This Row],[Hostname]],'vm hardware'!A:C,3,FALSE)),"",VLOOKUP(Patchlist1[[#This Row],[Hostname]],'vm hardware'!A:C,3,FALSE))</f>
        <v/>
      </c>
      <c r="J452" s="276"/>
      <c r="K452" s="198" t="s">
        <v>172</v>
      </c>
      <c r="L452" s="198">
        <v>8.1</v>
      </c>
      <c r="M452" s="198" t="s">
        <v>245</v>
      </c>
      <c r="N452" s="198" t="s">
        <v>827</v>
      </c>
      <c r="O452" s="200" t="s">
        <v>175</v>
      </c>
      <c r="P452" s="277" t="s">
        <v>246</v>
      </c>
      <c r="Q452" s="202" t="s">
        <v>247</v>
      </c>
      <c r="R452" s="198" t="s">
        <v>248</v>
      </c>
      <c r="S452" s="242" t="str">
        <f>IF(ISNA(VLOOKUP(Patchlist1[[#This Row],[SERVER OWNER]],Contacts!I:J,2,FALSE)),"",VLOOKUP(Patchlist1[[#This Row],[SERVER OWNER]],Contacts!I:J,2,FALSE))</f>
        <v>Giorgio.Conti@allianz.it</v>
      </c>
      <c r="T452" s="243" t="s">
        <v>296</v>
      </c>
      <c r="U452" s="277" t="s">
        <v>180</v>
      </c>
      <c r="V452" s="202"/>
      <c r="W452" s="202"/>
      <c r="X452" s="244"/>
      <c r="Y452" s="244"/>
      <c r="Z452" s="157"/>
      <c r="AA452" s="278"/>
    </row>
    <row r="453" spans="1:27" ht="18.75" hidden="1" customHeight="1">
      <c r="A453" s="275" t="s">
        <v>952</v>
      </c>
      <c r="B453" s="196" t="s">
        <v>106</v>
      </c>
      <c r="C453" s="239" t="b">
        <v>0</v>
      </c>
      <c r="D453" s="182">
        <f>IF($C453&lt;&gt;TRUE,IF(ISNA(VLOOKUP($B453,'Patch Slot'!A$2:$E$39,3,FALSE)),"",VLOOKUP($B453,'Patch Slot'!A$2:$E$39,3,FALSE)),"excluded")</f>
        <v>45888.833333333299</v>
      </c>
      <c r="E453" s="182" t="str">
        <f>IF($C453&lt;&gt;TRUE,IF(ISNA(VLOOKUP($B453,'Patch Slot'!A$2:$E$39,4,FALSE)),"",VLOOKUP($B453,'Patch Slot'!A$2:$E$39,4,FALSE)),"excluded")</f>
        <v>20:00 – 24:00</v>
      </c>
      <c r="F453" s="198" t="s">
        <v>826</v>
      </c>
      <c r="G453" s="184" t="str">
        <f>IF(ISNA(VLOOKUP(Patchlist1[[#This Row],[Hostname]],CPU_socket!A:B,2,FALSE)),"",VLOOKUP(Patchlist1[[#This Row],[Hostname]],CPU_socket!A:B,2,FALSE))</f>
        <v/>
      </c>
      <c r="H453" s="184" t="str">
        <f>IF(ISNA(VLOOKUP(Patchlist1[[#This Row],[Hostname]],Vormetric!A:D,4,FALSE)),"",VLOOKUP(Patchlist1[[#This Row],[Hostname]],Vormetric!A:D,4,FALSE))</f>
        <v/>
      </c>
      <c r="I453" s="198" t="str">
        <f>IF(ISNA(VLOOKUP(Patchlist1[[#This Row],[Hostname]],'vm hardware'!A:C,3,FALSE)),"",VLOOKUP(Patchlist1[[#This Row],[Hostname]],'vm hardware'!A:C,3,FALSE))</f>
        <v/>
      </c>
      <c r="J453" s="276"/>
      <c r="K453" s="198" t="s">
        <v>172</v>
      </c>
      <c r="L453" s="198">
        <v>8.1</v>
      </c>
      <c r="M453" s="198" t="s">
        <v>245</v>
      </c>
      <c r="N453" s="198" t="s">
        <v>827</v>
      </c>
      <c r="O453" s="200" t="s">
        <v>175</v>
      </c>
      <c r="P453" s="277" t="s">
        <v>246</v>
      </c>
      <c r="Q453" s="202" t="s">
        <v>247</v>
      </c>
      <c r="R453" s="198" t="s">
        <v>248</v>
      </c>
      <c r="S453" s="242" t="str">
        <f>IF(ISNA(VLOOKUP(Patchlist1[[#This Row],[SERVER OWNER]],Contacts!I:J,2,FALSE)),"",VLOOKUP(Patchlist1[[#This Row],[SERVER OWNER]],Contacts!I:J,2,FALSE))</f>
        <v>Giorgio.Conti@allianz.it</v>
      </c>
      <c r="T453" s="243" t="s">
        <v>296</v>
      </c>
      <c r="U453" s="277" t="s">
        <v>180</v>
      </c>
      <c r="V453" s="202"/>
      <c r="W453" s="202"/>
      <c r="X453" s="244"/>
      <c r="Y453" s="244"/>
      <c r="Z453" s="157"/>
      <c r="AA453" s="278"/>
    </row>
    <row r="454" spans="1:27" ht="18.75" hidden="1" customHeight="1">
      <c r="A454" s="275" t="s">
        <v>953</v>
      </c>
      <c r="B454" s="196" t="s">
        <v>106</v>
      </c>
      <c r="C454" s="239" t="b">
        <v>0</v>
      </c>
      <c r="D454" s="182">
        <f>IF($C454&lt;&gt;TRUE,IF(ISNA(VLOOKUP($B454,'Patch Slot'!A$2:$E$39,3,FALSE)),"",VLOOKUP($B454,'Patch Slot'!A$2:$E$39,3,FALSE)),"excluded")</f>
        <v>45888.833333333299</v>
      </c>
      <c r="E454" s="182" t="str">
        <f>IF($C454&lt;&gt;TRUE,IF(ISNA(VLOOKUP($B454,'Patch Slot'!A$2:$E$39,4,FALSE)),"",VLOOKUP($B454,'Patch Slot'!A$2:$E$39,4,FALSE)),"excluded")</f>
        <v>20:00 – 24:00</v>
      </c>
      <c r="F454" s="198" t="s">
        <v>826</v>
      </c>
      <c r="G454" s="184" t="str">
        <f>IF(ISNA(VLOOKUP(Patchlist1[[#This Row],[Hostname]],CPU_socket!A:B,2,FALSE)),"",VLOOKUP(Patchlist1[[#This Row],[Hostname]],CPU_socket!A:B,2,FALSE))</f>
        <v/>
      </c>
      <c r="H454" s="184" t="str">
        <f>IF(ISNA(VLOOKUP(Patchlist1[[#This Row],[Hostname]],Vormetric!A:D,4,FALSE)),"",VLOOKUP(Patchlist1[[#This Row],[Hostname]],Vormetric!A:D,4,FALSE))</f>
        <v/>
      </c>
      <c r="I454" s="198" t="str">
        <f>IF(ISNA(VLOOKUP(Patchlist1[[#This Row],[Hostname]],'vm hardware'!A:C,3,FALSE)),"",VLOOKUP(Patchlist1[[#This Row],[Hostname]],'vm hardware'!A:C,3,FALSE))</f>
        <v/>
      </c>
      <c r="J454" s="276"/>
      <c r="K454" s="198" t="s">
        <v>545</v>
      </c>
      <c r="L454" s="198">
        <v>8.1</v>
      </c>
      <c r="M454" s="198" t="s">
        <v>245</v>
      </c>
      <c r="N454" s="198" t="s">
        <v>827</v>
      </c>
      <c r="O454" s="200" t="s">
        <v>175</v>
      </c>
      <c r="P454" s="277" t="s">
        <v>246</v>
      </c>
      <c r="Q454" s="202" t="s">
        <v>247</v>
      </c>
      <c r="R454" s="198" t="s">
        <v>248</v>
      </c>
      <c r="S454" s="242" t="str">
        <f>IF(ISNA(VLOOKUP(Patchlist1[[#This Row],[SERVER OWNER]],Contacts!I:J,2,FALSE)),"",VLOOKUP(Patchlist1[[#This Row],[SERVER OWNER]],Contacts!I:J,2,FALSE))</f>
        <v>Giorgio.Conti@allianz.it</v>
      </c>
      <c r="T454" s="243" t="s">
        <v>296</v>
      </c>
      <c r="U454" s="277" t="s">
        <v>180</v>
      </c>
      <c r="V454" s="202"/>
      <c r="W454" s="202"/>
      <c r="X454" s="244"/>
      <c r="Y454" s="244"/>
      <c r="Z454" s="157"/>
      <c r="AA454" s="278"/>
    </row>
    <row r="455" spans="1:27" ht="18.75" hidden="1" customHeight="1">
      <c r="A455" s="275" t="s">
        <v>954</v>
      </c>
      <c r="B455" s="196" t="s">
        <v>106</v>
      </c>
      <c r="C455" s="239" t="b">
        <v>0</v>
      </c>
      <c r="D455" s="182">
        <f>IF($C455&lt;&gt;TRUE,IF(ISNA(VLOOKUP($B455,'Patch Slot'!A$2:$E$39,3,FALSE)),"",VLOOKUP($B455,'Patch Slot'!A$2:$E$39,3,FALSE)),"excluded")</f>
        <v>45888.833333333299</v>
      </c>
      <c r="E455" s="182" t="str">
        <f>IF($C455&lt;&gt;TRUE,IF(ISNA(VLOOKUP($B455,'Patch Slot'!A$2:$E$39,4,FALSE)),"",VLOOKUP($B455,'Patch Slot'!A$2:$E$39,4,FALSE)),"excluded")</f>
        <v>20:00 – 24:00</v>
      </c>
      <c r="F455" s="198" t="s">
        <v>826</v>
      </c>
      <c r="G455" s="184" t="str">
        <f>IF(ISNA(VLOOKUP(Patchlist1[[#This Row],[Hostname]],CPU_socket!A:B,2,FALSE)),"",VLOOKUP(Patchlist1[[#This Row],[Hostname]],CPU_socket!A:B,2,FALSE))</f>
        <v/>
      </c>
      <c r="H455" s="184" t="str">
        <f>IF(ISNA(VLOOKUP(Patchlist1[[#This Row],[Hostname]],Vormetric!A:D,4,FALSE)),"",VLOOKUP(Patchlist1[[#This Row],[Hostname]],Vormetric!A:D,4,FALSE))</f>
        <v/>
      </c>
      <c r="I455" s="198" t="str">
        <f>IF(ISNA(VLOOKUP(Patchlist1[[#This Row],[Hostname]],'vm hardware'!A:C,3,FALSE)),"",VLOOKUP(Patchlist1[[#This Row],[Hostname]],'vm hardware'!A:C,3,FALSE))</f>
        <v/>
      </c>
      <c r="J455" s="276"/>
      <c r="K455" s="198" t="s">
        <v>172</v>
      </c>
      <c r="L455" s="198">
        <v>8.1</v>
      </c>
      <c r="M455" s="198" t="s">
        <v>245</v>
      </c>
      <c r="N455" s="198" t="s">
        <v>827</v>
      </c>
      <c r="O455" s="200" t="s">
        <v>175</v>
      </c>
      <c r="P455" s="277" t="s">
        <v>246</v>
      </c>
      <c r="Q455" s="202" t="s">
        <v>247</v>
      </c>
      <c r="R455" s="198" t="s">
        <v>248</v>
      </c>
      <c r="S455" s="242" t="str">
        <f>IF(ISNA(VLOOKUP(Patchlist1[[#This Row],[SERVER OWNER]],Contacts!I:J,2,FALSE)),"",VLOOKUP(Patchlist1[[#This Row],[SERVER OWNER]],Contacts!I:J,2,FALSE))</f>
        <v>Giorgio.Conti@allianz.it</v>
      </c>
      <c r="T455" s="243" t="s">
        <v>296</v>
      </c>
      <c r="U455" s="277" t="s">
        <v>180</v>
      </c>
      <c r="V455" s="202"/>
      <c r="W455" s="202"/>
      <c r="X455" s="244"/>
      <c r="Y455" s="244"/>
      <c r="Z455" s="157"/>
      <c r="AA455" s="278"/>
    </row>
    <row r="456" spans="1:27" ht="18.75" hidden="1" customHeight="1">
      <c r="A456" s="275" t="s">
        <v>955</v>
      </c>
      <c r="B456" s="196" t="s">
        <v>106</v>
      </c>
      <c r="C456" s="239" t="b">
        <v>0</v>
      </c>
      <c r="D456" s="182">
        <f>IF($C456&lt;&gt;TRUE,IF(ISNA(VLOOKUP($B456,'Patch Slot'!A$2:$E$39,3,FALSE)),"",VLOOKUP($B456,'Patch Slot'!A$2:$E$39,3,FALSE)),"excluded")</f>
        <v>45888.833333333299</v>
      </c>
      <c r="E456" s="182" t="str">
        <f>IF($C456&lt;&gt;TRUE,IF(ISNA(VLOOKUP($B456,'Patch Slot'!A$2:$E$39,4,FALSE)),"",VLOOKUP($B456,'Patch Slot'!A$2:$E$39,4,FALSE)),"excluded")</f>
        <v>20:00 – 24:00</v>
      </c>
      <c r="F456" s="198" t="s">
        <v>826</v>
      </c>
      <c r="G456" s="184" t="str">
        <f>IF(ISNA(VLOOKUP(Patchlist1[[#This Row],[Hostname]],CPU_socket!A:B,2,FALSE)),"",VLOOKUP(Patchlist1[[#This Row],[Hostname]],CPU_socket!A:B,2,FALSE))</f>
        <v/>
      </c>
      <c r="H456" s="184" t="str">
        <f>IF(ISNA(VLOOKUP(Patchlist1[[#This Row],[Hostname]],Vormetric!A:D,4,FALSE)),"",VLOOKUP(Patchlist1[[#This Row],[Hostname]],Vormetric!A:D,4,FALSE))</f>
        <v/>
      </c>
      <c r="I456" s="198" t="str">
        <f>IF(ISNA(VLOOKUP(Patchlist1[[#This Row],[Hostname]],'vm hardware'!A:C,3,FALSE)),"",VLOOKUP(Patchlist1[[#This Row],[Hostname]],'vm hardware'!A:C,3,FALSE))</f>
        <v/>
      </c>
      <c r="J456" s="276"/>
      <c r="K456" s="198" t="s">
        <v>172</v>
      </c>
      <c r="L456" s="198">
        <v>8.1</v>
      </c>
      <c r="M456" s="198" t="s">
        <v>245</v>
      </c>
      <c r="N456" s="198" t="s">
        <v>827</v>
      </c>
      <c r="O456" s="200" t="s">
        <v>175</v>
      </c>
      <c r="P456" s="277" t="s">
        <v>246</v>
      </c>
      <c r="Q456" s="202" t="s">
        <v>247</v>
      </c>
      <c r="R456" s="198" t="s">
        <v>248</v>
      </c>
      <c r="S456" s="242" t="str">
        <f>IF(ISNA(VLOOKUP(Patchlist1[[#This Row],[SERVER OWNER]],Contacts!I:J,2,FALSE)),"",VLOOKUP(Patchlist1[[#This Row],[SERVER OWNER]],Contacts!I:J,2,FALSE))</f>
        <v>Giorgio.Conti@allianz.it</v>
      </c>
      <c r="T456" s="243" t="s">
        <v>296</v>
      </c>
      <c r="U456" s="277" t="s">
        <v>180</v>
      </c>
      <c r="V456" s="202"/>
      <c r="W456" s="202"/>
      <c r="X456" s="244"/>
      <c r="Y456" s="244"/>
      <c r="Z456" s="157"/>
      <c r="AA456" s="278"/>
    </row>
    <row r="457" spans="1:27" ht="18.75" hidden="1" customHeight="1">
      <c r="A457" s="275" t="s">
        <v>956</v>
      </c>
      <c r="B457" s="196" t="s">
        <v>106</v>
      </c>
      <c r="C457" s="239" t="b">
        <v>0</v>
      </c>
      <c r="D457" s="182">
        <f>IF($C457&lt;&gt;TRUE,IF(ISNA(VLOOKUP($B457,'Patch Slot'!A$2:$E$39,3,FALSE)),"",VLOOKUP($B457,'Patch Slot'!A$2:$E$39,3,FALSE)),"excluded")</f>
        <v>45888.833333333299</v>
      </c>
      <c r="E457" s="182" t="str">
        <f>IF($C457&lt;&gt;TRUE,IF(ISNA(VLOOKUP($B457,'Patch Slot'!A$2:$E$39,4,FALSE)),"",VLOOKUP($B457,'Patch Slot'!A$2:$E$39,4,FALSE)),"excluded")</f>
        <v>20:00 – 24:00</v>
      </c>
      <c r="F457" s="198" t="s">
        <v>826</v>
      </c>
      <c r="G457" s="184" t="str">
        <f>IF(ISNA(VLOOKUP(Patchlist1[[#This Row],[Hostname]],CPU_socket!A:B,2,FALSE)),"",VLOOKUP(Patchlist1[[#This Row],[Hostname]],CPU_socket!A:B,2,FALSE))</f>
        <v/>
      </c>
      <c r="H457" s="184" t="str">
        <f>IF(ISNA(VLOOKUP(Patchlist1[[#This Row],[Hostname]],Vormetric!A:D,4,FALSE)),"",VLOOKUP(Patchlist1[[#This Row],[Hostname]],Vormetric!A:D,4,FALSE))</f>
        <v/>
      </c>
      <c r="I457" s="198" t="str">
        <f>IF(ISNA(VLOOKUP(Patchlist1[[#This Row],[Hostname]],'vm hardware'!A:C,3,FALSE)),"",VLOOKUP(Patchlist1[[#This Row],[Hostname]],'vm hardware'!A:C,3,FALSE))</f>
        <v/>
      </c>
      <c r="J457" s="276"/>
      <c r="K457" s="198" t="s">
        <v>172</v>
      </c>
      <c r="L457" s="198">
        <v>8.1</v>
      </c>
      <c r="M457" s="198" t="s">
        <v>245</v>
      </c>
      <c r="N457" s="198" t="s">
        <v>827</v>
      </c>
      <c r="O457" s="200" t="s">
        <v>175</v>
      </c>
      <c r="P457" s="277" t="s">
        <v>246</v>
      </c>
      <c r="Q457" s="202" t="s">
        <v>247</v>
      </c>
      <c r="R457" s="198" t="s">
        <v>248</v>
      </c>
      <c r="S457" s="242" t="str">
        <f>IF(ISNA(VLOOKUP(Patchlist1[[#This Row],[SERVER OWNER]],Contacts!I:J,2,FALSE)),"",VLOOKUP(Patchlist1[[#This Row],[SERVER OWNER]],Contacts!I:J,2,FALSE))</f>
        <v>Giorgio.Conti@allianz.it</v>
      </c>
      <c r="T457" s="243" t="s">
        <v>296</v>
      </c>
      <c r="U457" s="277" t="s">
        <v>180</v>
      </c>
      <c r="V457" s="202"/>
      <c r="W457" s="202"/>
      <c r="X457" s="244"/>
      <c r="Y457" s="244"/>
      <c r="Z457" s="157"/>
      <c r="AA457" s="278"/>
    </row>
    <row r="458" spans="1:27" ht="18.75" hidden="1" customHeight="1">
      <c r="A458" s="275" t="s">
        <v>957</v>
      </c>
      <c r="B458" s="196" t="s">
        <v>106</v>
      </c>
      <c r="C458" s="239" t="b">
        <v>0</v>
      </c>
      <c r="D458" s="182">
        <f>IF($C458&lt;&gt;TRUE,IF(ISNA(VLOOKUP($B458,'Patch Slot'!A$2:$E$39,3,FALSE)),"",VLOOKUP($B458,'Patch Slot'!A$2:$E$39,3,FALSE)),"excluded")</f>
        <v>45888.833333333299</v>
      </c>
      <c r="E458" s="182" t="str">
        <f>IF($C458&lt;&gt;TRUE,IF(ISNA(VLOOKUP($B458,'Patch Slot'!A$2:$E$39,4,FALSE)),"",VLOOKUP($B458,'Patch Slot'!A$2:$E$39,4,FALSE)),"excluded")</f>
        <v>20:00 – 24:00</v>
      </c>
      <c r="F458" s="198" t="s">
        <v>826</v>
      </c>
      <c r="G458" s="184" t="str">
        <f>IF(ISNA(VLOOKUP(Patchlist1[[#This Row],[Hostname]],CPU_socket!A:B,2,FALSE)),"",VLOOKUP(Patchlist1[[#This Row],[Hostname]],CPU_socket!A:B,2,FALSE))</f>
        <v/>
      </c>
      <c r="H458" s="184" t="str">
        <f>IF(ISNA(VLOOKUP(Patchlist1[[#This Row],[Hostname]],Vormetric!A:D,4,FALSE)),"",VLOOKUP(Patchlist1[[#This Row],[Hostname]],Vormetric!A:D,4,FALSE))</f>
        <v/>
      </c>
      <c r="I458" s="198" t="str">
        <f>IF(ISNA(VLOOKUP(Patchlist1[[#This Row],[Hostname]],'vm hardware'!A:C,3,FALSE)),"",VLOOKUP(Patchlist1[[#This Row],[Hostname]],'vm hardware'!A:C,3,FALSE))</f>
        <v/>
      </c>
      <c r="J458" s="276"/>
      <c r="K458" s="198" t="s">
        <v>172</v>
      </c>
      <c r="L458" s="198">
        <v>8.1</v>
      </c>
      <c r="M458" s="198" t="s">
        <v>245</v>
      </c>
      <c r="N458" s="198" t="s">
        <v>827</v>
      </c>
      <c r="O458" s="200" t="s">
        <v>175</v>
      </c>
      <c r="P458" s="277" t="s">
        <v>246</v>
      </c>
      <c r="Q458" s="202" t="s">
        <v>247</v>
      </c>
      <c r="R458" s="198" t="s">
        <v>248</v>
      </c>
      <c r="S458" s="242" t="str">
        <f>IF(ISNA(VLOOKUP(Patchlist1[[#This Row],[SERVER OWNER]],Contacts!I:J,2,FALSE)),"",VLOOKUP(Patchlist1[[#This Row],[SERVER OWNER]],Contacts!I:J,2,FALSE))</f>
        <v>Giorgio.Conti@allianz.it</v>
      </c>
      <c r="T458" s="243" t="s">
        <v>296</v>
      </c>
      <c r="U458" s="277" t="s">
        <v>180</v>
      </c>
      <c r="V458" s="202"/>
      <c r="W458" s="202"/>
      <c r="X458" s="244"/>
      <c r="Y458" s="244"/>
      <c r="Z458" s="157"/>
      <c r="AA458" s="278"/>
    </row>
    <row r="459" spans="1:27" ht="18.75" hidden="1" customHeight="1">
      <c r="A459" s="275" t="s">
        <v>958</v>
      </c>
      <c r="B459" s="196" t="s">
        <v>106</v>
      </c>
      <c r="C459" s="239" t="b">
        <v>0</v>
      </c>
      <c r="D459" s="182">
        <f>IF($C459&lt;&gt;TRUE,IF(ISNA(VLOOKUP($B459,'Patch Slot'!A$2:$E$39,3,FALSE)),"",VLOOKUP($B459,'Patch Slot'!A$2:$E$39,3,FALSE)),"excluded")</f>
        <v>45888.833333333299</v>
      </c>
      <c r="E459" s="182" t="str">
        <f>IF($C459&lt;&gt;TRUE,IF(ISNA(VLOOKUP($B459,'Patch Slot'!A$2:$E$39,4,FALSE)),"",VLOOKUP($B459,'Patch Slot'!A$2:$E$39,4,FALSE)),"excluded")</f>
        <v>20:00 – 24:00</v>
      </c>
      <c r="F459" s="198" t="s">
        <v>826</v>
      </c>
      <c r="G459" s="184" t="str">
        <f>IF(ISNA(VLOOKUP(Patchlist1[[#This Row],[Hostname]],CPU_socket!A:B,2,FALSE)),"",VLOOKUP(Patchlist1[[#This Row],[Hostname]],CPU_socket!A:B,2,FALSE))</f>
        <v/>
      </c>
      <c r="H459" s="184" t="str">
        <f>IF(ISNA(VLOOKUP(Patchlist1[[#This Row],[Hostname]],Vormetric!A:D,4,FALSE)),"",VLOOKUP(Patchlist1[[#This Row],[Hostname]],Vormetric!A:D,4,FALSE))</f>
        <v/>
      </c>
      <c r="I459" s="198" t="str">
        <f>IF(ISNA(VLOOKUP(Patchlist1[[#This Row],[Hostname]],'vm hardware'!A:C,3,FALSE)),"",VLOOKUP(Patchlist1[[#This Row],[Hostname]],'vm hardware'!A:C,3,FALSE))</f>
        <v/>
      </c>
      <c r="J459" s="276"/>
      <c r="K459" s="198" t="s">
        <v>545</v>
      </c>
      <c r="L459" s="198">
        <v>8.1</v>
      </c>
      <c r="M459" s="198" t="s">
        <v>245</v>
      </c>
      <c r="N459" s="198" t="s">
        <v>827</v>
      </c>
      <c r="O459" s="200" t="s">
        <v>175</v>
      </c>
      <c r="P459" s="277" t="s">
        <v>246</v>
      </c>
      <c r="Q459" s="202" t="s">
        <v>247</v>
      </c>
      <c r="R459" s="198" t="s">
        <v>248</v>
      </c>
      <c r="S459" s="242" t="str">
        <f>IF(ISNA(VLOOKUP(Patchlist1[[#This Row],[SERVER OWNER]],Contacts!I:J,2,FALSE)),"",VLOOKUP(Patchlist1[[#This Row],[SERVER OWNER]],Contacts!I:J,2,FALSE))</f>
        <v>Giorgio.Conti@allianz.it</v>
      </c>
      <c r="T459" s="243" t="s">
        <v>296</v>
      </c>
      <c r="U459" s="277" t="s">
        <v>180</v>
      </c>
      <c r="V459" s="202"/>
      <c r="W459" s="202"/>
      <c r="X459" s="244"/>
      <c r="Y459" s="244"/>
      <c r="Z459" s="157"/>
      <c r="AA459" s="278"/>
    </row>
    <row r="460" spans="1:27" ht="18.75" hidden="1" customHeight="1">
      <c r="A460" s="275" t="s">
        <v>959</v>
      </c>
      <c r="B460" s="196" t="s">
        <v>106</v>
      </c>
      <c r="C460" s="239" t="b">
        <v>0</v>
      </c>
      <c r="D460" s="182">
        <f>IF($C460&lt;&gt;TRUE,IF(ISNA(VLOOKUP($B460,'Patch Slot'!A$2:$E$39,3,FALSE)),"",VLOOKUP($B460,'Patch Slot'!A$2:$E$39,3,FALSE)),"excluded")</f>
        <v>45888.833333333299</v>
      </c>
      <c r="E460" s="182" t="str">
        <f>IF($C460&lt;&gt;TRUE,IF(ISNA(VLOOKUP($B460,'Patch Slot'!A$2:$E$39,4,FALSE)),"",VLOOKUP($B460,'Patch Slot'!A$2:$E$39,4,FALSE)),"excluded")</f>
        <v>20:00 – 24:00</v>
      </c>
      <c r="F460" s="198" t="s">
        <v>826</v>
      </c>
      <c r="G460" s="184" t="str">
        <f>IF(ISNA(VLOOKUP(Patchlist1[[#This Row],[Hostname]],CPU_socket!A:B,2,FALSE)),"",VLOOKUP(Patchlist1[[#This Row],[Hostname]],CPU_socket!A:B,2,FALSE))</f>
        <v/>
      </c>
      <c r="H460" s="184" t="str">
        <f>IF(ISNA(VLOOKUP(Patchlist1[[#This Row],[Hostname]],Vormetric!A:D,4,FALSE)),"",VLOOKUP(Patchlist1[[#This Row],[Hostname]],Vormetric!A:D,4,FALSE))</f>
        <v/>
      </c>
      <c r="I460" s="198" t="str">
        <f>IF(ISNA(VLOOKUP(Patchlist1[[#This Row],[Hostname]],'vm hardware'!A:C,3,FALSE)),"",VLOOKUP(Patchlist1[[#This Row],[Hostname]],'vm hardware'!A:C,3,FALSE))</f>
        <v/>
      </c>
      <c r="J460" s="276"/>
      <c r="K460" s="198" t="s">
        <v>545</v>
      </c>
      <c r="L460" s="198">
        <v>8.1</v>
      </c>
      <c r="M460" s="198" t="s">
        <v>245</v>
      </c>
      <c r="N460" s="198" t="s">
        <v>827</v>
      </c>
      <c r="O460" s="200" t="s">
        <v>175</v>
      </c>
      <c r="P460" s="277" t="s">
        <v>246</v>
      </c>
      <c r="Q460" s="202" t="s">
        <v>247</v>
      </c>
      <c r="R460" s="198" t="s">
        <v>248</v>
      </c>
      <c r="S460" s="242" t="str">
        <f>IF(ISNA(VLOOKUP(Patchlist1[[#This Row],[SERVER OWNER]],Contacts!I:J,2,FALSE)),"",VLOOKUP(Patchlist1[[#This Row],[SERVER OWNER]],Contacts!I:J,2,FALSE))</f>
        <v>Giorgio.Conti@allianz.it</v>
      </c>
      <c r="T460" s="243" t="s">
        <v>296</v>
      </c>
      <c r="U460" s="277" t="s">
        <v>180</v>
      </c>
      <c r="V460" s="202"/>
      <c r="W460" s="202"/>
      <c r="X460" s="244"/>
      <c r="Y460" s="244"/>
      <c r="Z460" s="157"/>
      <c r="AA460" s="278"/>
    </row>
    <row r="461" spans="1:27" ht="18.75" hidden="1" customHeight="1">
      <c r="A461" s="275" t="s">
        <v>960</v>
      </c>
      <c r="B461" s="196" t="s">
        <v>67</v>
      </c>
      <c r="C461" s="239" t="b">
        <v>0</v>
      </c>
      <c r="D461" s="182">
        <f>IF($C461&lt;&gt;TRUE,IF(ISNA(VLOOKUP($B461,'Patch Slot'!A$2:$E$39,3,FALSE)),"",VLOOKUP($B461,'Patch Slot'!A$2:$E$39,3,FALSE)),"excluded")</f>
        <v>45883.833333333299</v>
      </c>
      <c r="E461" s="182" t="str">
        <f>IF($C461&lt;&gt;TRUE,IF(ISNA(VLOOKUP($B461,'Patch Slot'!A$2:$E$39,4,FALSE)),"",VLOOKUP($B461,'Patch Slot'!A$2:$E$39,4,FALSE)),"excluded")</f>
        <v>20:00 – 24:00</v>
      </c>
      <c r="F461" s="198" t="s">
        <v>826</v>
      </c>
      <c r="G461" s="184" t="str">
        <f>IF(ISNA(VLOOKUP(Patchlist1[[#This Row],[Hostname]],CPU_socket!A:B,2,FALSE)),"",VLOOKUP(Patchlist1[[#This Row],[Hostname]],CPU_socket!A:B,2,FALSE))</f>
        <v/>
      </c>
      <c r="H461" s="184" t="str">
        <f>IF(ISNA(VLOOKUP(Patchlist1[[#This Row],[Hostname]],Vormetric!A:D,4,FALSE)),"",VLOOKUP(Patchlist1[[#This Row],[Hostname]],Vormetric!A:D,4,FALSE))</f>
        <v/>
      </c>
      <c r="I461" s="198" t="str">
        <f>IF(ISNA(VLOOKUP(Patchlist1[[#This Row],[Hostname]],'vm hardware'!A:C,3,FALSE)),"",VLOOKUP(Patchlist1[[#This Row],[Hostname]],'vm hardware'!A:C,3,FALSE))</f>
        <v/>
      </c>
      <c r="J461" s="276"/>
      <c r="K461" s="198" t="s">
        <v>545</v>
      </c>
      <c r="L461" s="198">
        <v>8.1</v>
      </c>
      <c r="M461" s="198" t="s">
        <v>245</v>
      </c>
      <c r="N461" s="198" t="s">
        <v>827</v>
      </c>
      <c r="O461" s="200" t="s">
        <v>175</v>
      </c>
      <c r="P461" s="277" t="s">
        <v>246</v>
      </c>
      <c r="Q461" s="202" t="s">
        <v>247</v>
      </c>
      <c r="R461" s="198" t="s">
        <v>248</v>
      </c>
      <c r="S461" s="242" t="str">
        <f>IF(ISNA(VLOOKUP(Patchlist1[[#This Row],[SERVER OWNER]],Contacts!I:J,2,FALSE)),"",VLOOKUP(Patchlist1[[#This Row],[SERVER OWNER]],Contacts!I:J,2,FALSE))</f>
        <v>Giorgio.Conti@allianz.it</v>
      </c>
      <c r="T461" s="243" t="s">
        <v>249</v>
      </c>
      <c r="U461" s="277" t="s">
        <v>180</v>
      </c>
      <c r="V461" s="202"/>
      <c r="W461" s="202"/>
      <c r="X461" s="244"/>
      <c r="Y461" s="244"/>
      <c r="Z461" s="157"/>
      <c r="AA461" s="278"/>
    </row>
    <row r="462" spans="1:27" ht="18.75" hidden="1" customHeight="1">
      <c r="A462" s="275" t="s">
        <v>961</v>
      </c>
      <c r="B462" s="196" t="s">
        <v>103</v>
      </c>
      <c r="C462" s="239" t="b">
        <v>0</v>
      </c>
      <c r="D462" s="182">
        <f>IF($C462&lt;&gt;TRUE,IF(ISNA(VLOOKUP($B462,'Patch Slot'!A$2:$E$39,3,FALSE)),"",VLOOKUP($B462,'Patch Slot'!A$2:$E$39,3,FALSE)),"excluded")</f>
        <v>45888.333333333299</v>
      </c>
      <c r="E462" s="182" t="str">
        <f>IF($C462&lt;&gt;TRUE,IF(ISNA(VLOOKUP($B462,'Patch Slot'!A$2:$E$39,4,FALSE)),"",VLOOKUP($B462,'Patch Slot'!A$2:$E$39,4,FALSE)),"excluded")</f>
        <v>08:00 – 14:00</v>
      </c>
      <c r="F462" s="198" t="s">
        <v>826</v>
      </c>
      <c r="G462" s="184" t="str">
        <f>IF(ISNA(VLOOKUP(Patchlist1[[#This Row],[Hostname]],CPU_socket!A:B,2,FALSE)),"",VLOOKUP(Patchlist1[[#This Row],[Hostname]],CPU_socket!A:B,2,FALSE))</f>
        <v/>
      </c>
      <c r="H462" s="184" t="str">
        <f>IF(ISNA(VLOOKUP(Patchlist1[[#This Row],[Hostname]],Vormetric!A:D,4,FALSE)),"",VLOOKUP(Patchlist1[[#This Row],[Hostname]],Vormetric!A:D,4,FALSE))</f>
        <v/>
      </c>
      <c r="I462" s="198" t="str">
        <f>IF(ISNA(VLOOKUP(Patchlist1[[#This Row],[Hostname]],'vm hardware'!A:C,3,FALSE)),"",VLOOKUP(Patchlist1[[#This Row],[Hostname]],'vm hardware'!A:C,3,FALSE))</f>
        <v/>
      </c>
      <c r="J462" s="276"/>
      <c r="K462" s="198" t="s">
        <v>545</v>
      </c>
      <c r="L462" s="198">
        <v>8.1</v>
      </c>
      <c r="M462" s="198" t="s">
        <v>245</v>
      </c>
      <c r="N462" s="198" t="s">
        <v>827</v>
      </c>
      <c r="O462" s="200" t="s">
        <v>175</v>
      </c>
      <c r="P462" s="277" t="s">
        <v>246</v>
      </c>
      <c r="Q462" s="202" t="s">
        <v>247</v>
      </c>
      <c r="R462" s="198" t="s">
        <v>248</v>
      </c>
      <c r="S462" s="242" t="str">
        <f>IF(ISNA(VLOOKUP(Patchlist1[[#This Row],[SERVER OWNER]],Contacts!I:J,2,FALSE)),"",VLOOKUP(Patchlist1[[#This Row],[SERVER OWNER]],Contacts!I:J,2,FALSE))</f>
        <v>Giorgio.Conti@allianz.it</v>
      </c>
      <c r="T462" s="243" t="s">
        <v>296</v>
      </c>
      <c r="U462" s="277" t="s">
        <v>180</v>
      </c>
      <c r="V462" s="202"/>
      <c r="W462" s="202"/>
      <c r="X462" s="244"/>
      <c r="Y462" s="244"/>
      <c r="Z462" s="157"/>
      <c r="AA462" s="278"/>
    </row>
    <row r="463" spans="1:27" ht="18.75" hidden="1" customHeight="1">
      <c r="A463" s="275" t="s">
        <v>962</v>
      </c>
      <c r="B463" s="196" t="s">
        <v>103</v>
      </c>
      <c r="C463" s="239" t="b">
        <v>0</v>
      </c>
      <c r="D463" s="182">
        <f>IF($C463&lt;&gt;TRUE,IF(ISNA(VLOOKUP($B463,'Patch Slot'!A$2:$E$39,3,FALSE)),"",VLOOKUP($B463,'Patch Slot'!A$2:$E$39,3,FALSE)),"excluded")</f>
        <v>45888.333333333299</v>
      </c>
      <c r="E463" s="182" t="str">
        <f>IF($C463&lt;&gt;TRUE,IF(ISNA(VLOOKUP($B463,'Patch Slot'!A$2:$E$39,4,FALSE)),"",VLOOKUP($B463,'Patch Slot'!A$2:$E$39,4,FALSE)),"excluded")</f>
        <v>08:00 – 14:00</v>
      </c>
      <c r="F463" s="198" t="s">
        <v>826</v>
      </c>
      <c r="G463" s="184" t="str">
        <f>IF(ISNA(VLOOKUP(Patchlist1[[#This Row],[Hostname]],CPU_socket!A:B,2,FALSE)),"",VLOOKUP(Patchlist1[[#This Row],[Hostname]],CPU_socket!A:B,2,FALSE))</f>
        <v/>
      </c>
      <c r="H463" s="184" t="str">
        <f>IF(ISNA(VLOOKUP(Patchlist1[[#This Row],[Hostname]],Vormetric!A:D,4,FALSE)),"",VLOOKUP(Patchlist1[[#This Row],[Hostname]],Vormetric!A:D,4,FALSE))</f>
        <v/>
      </c>
      <c r="I463" s="198" t="str">
        <f>IF(ISNA(VLOOKUP(Patchlist1[[#This Row],[Hostname]],'vm hardware'!A:C,3,FALSE)),"",VLOOKUP(Patchlist1[[#This Row],[Hostname]],'vm hardware'!A:C,3,FALSE))</f>
        <v/>
      </c>
      <c r="J463" s="276"/>
      <c r="K463" s="198" t="s">
        <v>545</v>
      </c>
      <c r="L463" s="198">
        <v>8.9</v>
      </c>
      <c r="M463" s="198" t="s">
        <v>245</v>
      </c>
      <c r="N463" s="198" t="s">
        <v>827</v>
      </c>
      <c r="O463" s="200" t="s">
        <v>175</v>
      </c>
      <c r="P463" s="277" t="s">
        <v>246</v>
      </c>
      <c r="Q463" s="202" t="s">
        <v>247</v>
      </c>
      <c r="R463" s="198" t="s">
        <v>248</v>
      </c>
      <c r="S463" s="242" t="str">
        <f>IF(ISNA(VLOOKUP(Patchlist1[[#This Row],[SERVER OWNER]],Contacts!I:J,2,FALSE)),"",VLOOKUP(Patchlist1[[#This Row],[SERVER OWNER]],Contacts!I:J,2,FALSE))</f>
        <v>Giorgio.Conti@allianz.it</v>
      </c>
      <c r="T463" s="243" t="s">
        <v>296</v>
      </c>
      <c r="U463" s="277" t="s">
        <v>180</v>
      </c>
      <c r="V463" s="202"/>
      <c r="W463" s="202"/>
      <c r="X463" s="244"/>
      <c r="Y463" s="244"/>
      <c r="Z463" s="157"/>
      <c r="AA463" s="278"/>
    </row>
    <row r="464" spans="1:27" ht="18.75" hidden="1" customHeight="1">
      <c r="A464" s="275" t="s">
        <v>963</v>
      </c>
      <c r="B464" s="196" t="s">
        <v>100</v>
      </c>
      <c r="C464" s="239" t="b">
        <v>0</v>
      </c>
      <c r="D464" s="182">
        <f>IF($C464&lt;&gt;TRUE,IF(ISNA(VLOOKUP($B464,'Patch Slot'!A$2:$E$39,3,FALSE)),"",VLOOKUP($B464,'Patch Slot'!A$2:$E$39,3,FALSE)),"excluded")</f>
        <v>45887.833333333299</v>
      </c>
      <c r="E464" s="182" t="str">
        <f>IF($C464&lt;&gt;TRUE,IF(ISNA(VLOOKUP($B464,'Patch Slot'!A$2:$E$39,4,FALSE)),"",VLOOKUP($B464,'Patch Slot'!A$2:$E$39,4,FALSE)),"excluded")</f>
        <v>20:00 – 24:00</v>
      </c>
      <c r="F464" s="198" t="s">
        <v>826</v>
      </c>
      <c r="G464" s="184" t="str">
        <f>IF(ISNA(VLOOKUP(Patchlist1[[#This Row],[Hostname]],CPU_socket!A:B,2,FALSE)),"",VLOOKUP(Patchlist1[[#This Row],[Hostname]],CPU_socket!A:B,2,FALSE))</f>
        <v/>
      </c>
      <c r="H464" s="184" t="str">
        <f>IF(ISNA(VLOOKUP(Patchlist1[[#This Row],[Hostname]],Vormetric!A:D,4,FALSE)),"",VLOOKUP(Patchlist1[[#This Row],[Hostname]],Vormetric!A:D,4,FALSE))</f>
        <v/>
      </c>
      <c r="I464" s="198" t="str">
        <f>IF(ISNA(VLOOKUP(Patchlist1[[#This Row],[Hostname]],'vm hardware'!A:C,3,FALSE)),"",VLOOKUP(Patchlist1[[#This Row],[Hostname]],'vm hardware'!A:C,3,FALSE))</f>
        <v/>
      </c>
      <c r="J464" s="276"/>
      <c r="K464" s="198" t="s">
        <v>545</v>
      </c>
      <c r="L464" s="198">
        <v>8.1</v>
      </c>
      <c r="M464" s="198" t="s">
        <v>245</v>
      </c>
      <c r="N464" s="198" t="s">
        <v>827</v>
      </c>
      <c r="O464" s="200" t="s">
        <v>175</v>
      </c>
      <c r="P464" s="277" t="s">
        <v>246</v>
      </c>
      <c r="Q464" s="202" t="s">
        <v>247</v>
      </c>
      <c r="R464" s="198" t="s">
        <v>248</v>
      </c>
      <c r="S464" s="242" t="str">
        <f>IF(ISNA(VLOOKUP(Patchlist1[[#This Row],[SERVER OWNER]],Contacts!I:J,2,FALSE)),"",VLOOKUP(Patchlist1[[#This Row],[SERVER OWNER]],Contacts!I:J,2,FALSE))</f>
        <v>Giorgio.Conti@allianz.it</v>
      </c>
      <c r="T464" s="243" t="s">
        <v>296</v>
      </c>
      <c r="U464" s="277" t="s">
        <v>180</v>
      </c>
      <c r="V464" s="202"/>
      <c r="W464" s="202"/>
      <c r="X464" s="244"/>
      <c r="Y464" s="244"/>
      <c r="Z464" s="157"/>
      <c r="AA464" s="278"/>
    </row>
    <row r="465" spans="1:27" ht="18.75" hidden="1" customHeight="1">
      <c r="A465" s="275" t="s">
        <v>964</v>
      </c>
      <c r="B465" s="196" t="s">
        <v>100</v>
      </c>
      <c r="C465" s="239" t="b">
        <v>0</v>
      </c>
      <c r="D465" s="182">
        <f>IF($C465&lt;&gt;TRUE,IF(ISNA(VLOOKUP($B465,'Patch Slot'!A$2:$E$39,3,FALSE)),"",VLOOKUP($B465,'Patch Slot'!A$2:$E$39,3,FALSE)),"excluded")</f>
        <v>45887.833333333299</v>
      </c>
      <c r="E465" s="182" t="str">
        <f>IF($C465&lt;&gt;TRUE,IF(ISNA(VLOOKUP($B465,'Patch Slot'!A$2:$E$39,4,FALSE)),"",VLOOKUP($B465,'Patch Slot'!A$2:$E$39,4,FALSE)),"excluded")</f>
        <v>20:00 – 24:00</v>
      </c>
      <c r="F465" s="198" t="s">
        <v>826</v>
      </c>
      <c r="G465" s="184" t="str">
        <f>IF(ISNA(VLOOKUP(Patchlist1[[#This Row],[Hostname]],CPU_socket!A:B,2,FALSE)),"",VLOOKUP(Patchlist1[[#This Row],[Hostname]],CPU_socket!A:B,2,FALSE))</f>
        <v/>
      </c>
      <c r="H465" s="184" t="str">
        <f>IF(ISNA(VLOOKUP(Patchlist1[[#This Row],[Hostname]],Vormetric!A:D,4,FALSE)),"",VLOOKUP(Patchlist1[[#This Row],[Hostname]],Vormetric!A:D,4,FALSE))</f>
        <v/>
      </c>
      <c r="I465" s="198" t="str">
        <f>IF(ISNA(VLOOKUP(Patchlist1[[#This Row],[Hostname]],'vm hardware'!A:C,3,FALSE)),"",VLOOKUP(Patchlist1[[#This Row],[Hostname]],'vm hardware'!A:C,3,FALSE))</f>
        <v/>
      </c>
      <c r="J465" s="276"/>
      <c r="K465" s="198" t="s">
        <v>172</v>
      </c>
      <c r="L465" s="198">
        <v>8.1</v>
      </c>
      <c r="M465" s="198" t="s">
        <v>245</v>
      </c>
      <c r="N465" s="198" t="s">
        <v>827</v>
      </c>
      <c r="O465" s="200" t="s">
        <v>175</v>
      </c>
      <c r="P465" s="277" t="s">
        <v>246</v>
      </c>
      <c r="Q465" s="202" t="s">
        <v>247</v>
      </c>
      <c r="R465" s="198" t="s">
        <v>248</v>
      </c>
      <c r="S465" s="242" t="str">
        <f>IF(ISNA(VLOOKUP(Patchlist1[[#This Row],[SERVER OWNER]],Contacts!I:J,2,FALSE)),"",VLOOKUP(Patchlist1[[#This Row],[SERVER OWNER]],Contacts!I:J,2,FALSE))</f>
        <v>Giorgio.Conti@allianz.it</v>
      </c>
      <c r="T465" s="243" t="s">
        <v>296</v>
      </c>
      <c r="U465" s="277" t="s">
        <v>180</v>
      </c>
      <c r="V465" s="202"/>
      <c r="W465" s="202"/>
      <c r="X465" s="244"/>
      <c r="Y465" s="244"/>
      <c r="Z465" s="157"/>
      <c r="AA465" s="278"/>
    </row>
    <row r="466" spans="1:27" ht="18.75" hidden="1" customHeight="1">
      <c r="A466" s="275" t="s">
        <v>965</v>
      </c>
      <c r="B466" s="196" t="s">
        <v>100</v>
      </c>
      <c r="C466" s="239" t="b">
        <v>0</v>
      </c>
      <c r="D466" s="182">
        <f>IF($C466&lt;&gt;TRUE,IF(ISNA(VLOOKUP($B466,'Patch Slot'!A$2:$E$39,3,FALSE)),"",VLOOKUP($B466,'Patch Slot'!A$2:$E$39,3,FALSE)),"excluded")</f>
        <v>45887.833333333299</v>
      </c>
      <c r="E466" s="182" t="str">
        <f>IF($C466&lt;&gt;TRUE,IF(ISNA(VLOOKUP($B466,'Patch Slot'!A$2:$E$39,4,FALSE)),"",VLOOKUP($B466,'Patch Slot'!A$2:$E$39,4,FALSE)),"excluded")</f>
        <v>20:00 – 24:00</v>
      </c>
      <c r="F466" s="198" t="s">
        <v>826</v>
      </c>
      <c r="G466" s="184" t="str">
        <f>IF(ISNA(VLOOKUP(Patchlist1[[#This Row],[Hostname]],CPU_socket!A:B,2,FALSE)),"",VLOOKUP(Patchlist1[[#This Row],[Hostname]],CPU_socket!A:B,2,FALSE))</f>
        <v/>
      </c>
      <c r="H466" s="184" t="str">
        <f>IF(ISNA(VLOOKUP(Patchlist1[[#This Row],[Hostname]],Vormetric!A:D,4,FALSE)),"",VLOOKUP(Patchlist1[[#This Row],[Hostname]],Vormetric!A:D,4,FALSE))</f>
        <v/>
      </c>
      <c r="I466" s="198" t="str">
        <f>IF(ISNA(VLOOKUP(Patchlist1[[#This Row],[Hostname]],'vm hardware'!A:C,3,FALSE)),"",VLOOKUP(Patchlist1[[#This Row],[Hostname]],'vm hardware'!A:C,3,FALSE))</f>
        <v/>
      </c>
      <c r="J466" s="276"/>
      <c r="K466" s="198" t="s">
        <v>545</v>
      </c>
      <c r="L466" s="198">
        <v>8.1</v>
      </c>
      <c r="M466" s="198" t="s">
        <v>245</v>
      </c>
      <c r="N466" s="198" t="s">
        <v>827</v>
      </c>
      <c r="O466" s="200" t="s">
        <v>175</v>
      </c>
      <c r="P466" s="277" t="s">
        <v>246</v>
      </c>
      <c r="Q466" s="202" t="s">
        <v>247</v>
      </c>
      <c r="R466" s="198" t="s">
        <v>248</v>
      </c>
      <c r="S466" s="242" t="str">
        <f>IF(ISNA(VLOOKUP(Patchlist1[[#This Row],[SERVER OWNER]],Contacts!I:J,2,FALSE)),"",VLOOKUP(Patchlist1[[#This Row],[SERVER OWNER]],Contacts!I:J,2,FALSE))</f>
        <v>Giorgio.Conti@allianz.it</v>
      </c>
      <c r="T466" s="243" t="s">
        <v>249</v>
      </c>
      <c r="U466" s="277" t="s">
        <v>180</v>
      </c>
      <c r="V466" s="202"/>
      <c r="W466" s="202"/>
      <c r="X466" s="244"/>
      <c r="Y466" s="244"/>
      <c r="Z466" s="157"/>
      <c r="AA466" s="278"/>
    </row>
    <row r="467" spans="1:27" ht="18.75" hidden="1" customHeight="1">
      <c r="A467" s="275" t="s">
        <v>966</v>
      </c>
      <c r="B467" s="196" t="s">
        <v>57</v>
      </c>
      <c r="C467" s="239" t="b">
        <v>0</v>
      </c>
      <c r="D467" s="182">
        <f>IF($C467&lt;&gt;TRUE,IF(ISNA(VLOOKUP($B467,'Patch Slot'!A$2:$E$39,3,FALSE)),"",VLOOKUP($B467,'Patch Slot'!A$2:$E$39,3,FALSE)),"excluded")</f>
        <v>45882.833333333299</v>
      </c>
      <c r="E467" s="182" t="str">
        <f>IF($C467&lt;&gt;TRUE,IF(ISNA(VLOOKUP($B467,'Patch Slot'!A$2:$E$39,4,FALSE)),"",VLOOKUP($B467,'Patch Slot'!A$2:$E$39,4,FALSE)),"excluded")</f>
        <v>20:00 – 24:00</v>
      </c>
      <c r="F467" s="198" t="s">
        <v>826</v>
      </c>
      <c r="G467" s="184" t="str">
        <f>IF(ISNA(VLOOKUP(Patchlist1[[#This Row],[Hostname]],CPU_socket!A:B,2,FALSE)),"",VLOOKUP(Patchlist1[[#This Row],[Hostname]],CPU_socket!A:B,2,FALSE))</f>
        <v/>
      </c>
      <c r="H467" s="184" t="str">
        <f>IF(ISNA(VLOOKUP(Patchlist1[[#This Row],[Hostname]],Vormetric!A:D,4,FALSE)),"",VLOOKUP(Patchlist1[[#This Row],[Hostname]],Vormetric!A:D,4,FALSE))</f>
        <v/>
      </c>
      <c r="I467" s="198" t="str">
        <f>IF(ISNA(VLOOKUP(Patchlist1[[#This Row],[Hostname]],'vm hardware'!A:C,3,FALSE)),"",VLOOKUP(Patchlist1[[#This Row],[Hostname]],'vm hardware'!A:C,3,FALSE))</f>
        <v/>
      </c>
      <c r="J467" s="276"/>
      <c r="K467" s="198" t="s">
        <v>545</v>
      </c>
      <c r="L467" s="198">
        <v>8.1</v>
      </c>
      <c r="M467" s="198" t="s">
        <v>245</v>
      </c>
      <c r="N467" s="198" t="s">
        <v>827</v>
      </c>
      <c r="O467" s="200" t="s">
        <v>175</v>
      </c>
      <c r="P467" s="277" t="s">
        <v>246</v>
      </c>
      <c r="Q467" s="202" t="s">
        <v>247</v>
      </c>
      <c r="R467" s="198" t="s">
        <v>248</v>
      </c>
      <c r="S467" s="242" t="str">
        <f>IF(ISNA(VLOOKUP(Patchlist1[[#This Row],[SERVER OWNER]],Contacts!I:J,2,FALSE)),"",VLOOKUP(Patchlist1[[#This Row],[SERVER OWNER]],Contacts!I:J,2,FALSE))</f>
        <v>Giorgio.Conti@allianz.it</v>
      </c>
      <c r="T467" s="243" t="s">
        <v>249</v>
      </c>
      <c r="U467" s="277" t="s">
        <v>180</v>
      </c>
      <c r="V467" s="202"/>
      <c r="W467" s="202"/>
      <c r="X467" s="244"/>
      <c r="Y467" s="244"/>
      <c r="Z467" s="157"/>
      <c r="AA467" s="278"/>
    </row>
    <row r="468" spans="1:27" ht="18.75" hidden="1" customHeight="1">
      <c r="A468" s="275" t="s">
        <v>967</v>
      </c>
      <c r="B468" s="196" t="s">
        <v>57</v>
      </c>
      <c r="C468" s="239" t="b">
        <v>0</v>
      </c>
      <c r="D468" s="182">
        <f>IF($C468&lt;&gt;TRUE,IF(ISNA(VLOOKUP($B468,'Patch Slot'!A$2:$E$39,3,FALSE)),"",VLOOKUP($B468,'Patch Slot'!A$2:$E$39,3,FALSE)),"excluded")</f>
        <v>45882.833333333299</v>
      </c>
      <c r="E468" s="182" t="str">
        <f>IF($C468&lt;&gt;TRUE,IF(ISNA(VLOOKUP($B468,'Patch Slot'!A$2:$E$39,4,FALSE)),"",VLOOKUP($B468,'Patch Slot'!A$2:$E$39,4,FALSE)),"excluded")</f>
        <v>20:00 – 24:00</v>
      </c>
      <c r="F468" s="198" t="s">
        <v>826</v>
      </c>
      <c r="G468" s="184" t="str">
        <f>IF(ISNA(VLOOKUP(Patchlist1[[#This Row],[Hostname]],CPU_socket!A:B,2,FALSE)),"",VLOOKUP(Patchlist1[[#This Row],[Hostname]],CPU_socket!A:B,2,FALSE))</f>
        <v/>
      </c>
      <c r="H468" s="184" t="str">
        <f>IF(ISNA(VLOOKUP(Patchlist1[[#This Row],[Hostname]],Vormetric!A:D,4,FALSE)),"",VLOOKUP(Patchlist1[[#This Row],[Hostname]],Vormetric!A:D,4,FALSE))</f>
        <v/>
      </c>
      <c r="I468" s="198" t="str">
        <f>IF(ISNA(VLOOKUP(Patchlist1[[#This Row],[Hostname]],'vm hardware'!A:C,3,FALSE)),"",VLOOKUP(Patchlist1[[#This Row],[Hostname]],'vm hardware'!A:C,3,FALSE))</f>
        <v/>
      </c>
      <c r="J468" s="276"/>
      <c r="K468" s="198" t="s">
        <v>545</v>
      </c>
      <c r="L468" s="198">
        <v>8.1</v>
      </c>
      <c r="M468" s="198" t="s">
        <v>245</v>
      </c>
      <c r="N468" s="198" t="s">
        <v>827</v>
      </c>
      <c r="O468" s="200" t="s">
        <v>175</v>
      </c>
      <c r="P468" s="277" t="s">
        <v>246</v>
      </c>
      <c r="Q468" s="202" t="s">
        <v>247</v>
      </c>
      <c r="R468" s="198" t="s">
        <v>248</v>
      </c>
      <c r="S468" s="242" t="str">
        <f>IF(ISNA(VLOOKUP(Patchlist1[[#This Row],[SERVER OWNER]],Contacts!I:J,2,FALSE)),"",VLOOKUP(Patchlist1[[#This Row],[SERVER OWNER]],Contacts!I:J,2,FALSE))</f>
        <v>Giorgio.Conti@allianz.it</v>
      </c>
      <c r="T468" s="243" t="s">
        <v>249</v>
      </c>
      <c r="U468" s="277" t="s">
        <v>180</v>
      </c>
      <c r="V468" s="202"/>
      <c r="W468" s="202"/>
      <c r="X468" s="244"/>
      <c r="Y468" s="244"/>
      <c r="Z468" s="157"/>
      <c r="AA468" s="278"/>
    </row>
    <row r="469" spans="1:27" ht="18.75" hidden="1" customHeight="1">
      <c r="A469" s="275" t="s">
        <v>968</v>
      </c>
      <c r="B469" s="196" t="s">
        <v>57</v>
      </c>
      <c r="C469" s="239" t="b">
        <v>0</v>
      </c>
      <c r="D469" s="182">
        <f>IF($C469&lt;&gt;TRUE,IF(ISNA(VLOOKUP($B469,'Patch Slot'!A$2:$E$39,3,FALSE)),"",VLOOKUP($B469,'Patch Slot'!A$2:$E$39,3,FALSE)),"excluded")</f>
        <v>45882.833333333299</v>
      </c>
      <c r="E469" s="182" t="str">
        <f>IF($C469&lt;&gt;TRUE,IF(ISNA(VLOOKUP($B469,'Patch Slot'!A$2:$E$39,4,FALSE)),"",VLOOKUP($B469,'Patch Slot'!A$2:$E$39,4,FALSE)),"excluded")</f>
        <v>20:00 – 24:00</v>
      </c>
      <c r="F469" s="198" t="s">
        <v>826</v>
      </c>
      <c r="G469" s="184" t="str">
        <f>IF(ISNA(VLOOKUP(Patchlist1[[#This Row],[Hostname]],CPU_socket!A:B,2,FALSE)),"",VLOOKUP(Patchlist1[[#This Row],[Hostname]],CPU_socket!A:B,2,FALSE))</f>
        <v/>
      </c>
      <c r="H469" s="184" t="str">
        <f>IF(ISNA(VLOOKUP(Patchlist1[[#This Row],[Hostname]],Vormetric!A:D,4,FALSE)),"",VLOOKUP(Patchlist1[[#This Row],[Hostname]],Vormetric!A:D,4,FALSE))</f>
        <v/>
      </c>
      <c r="I469" s="198" t="str">
        <f>IF(ISNA(VLOOKUP(Patchlist1[[#This Row],[Hostname]],'vm hardware'!A:C,3,FALSE)),"",VLOOKUP(Patchlist1[[#This Row],[Hostname]],'vm hardware'!A:C,3,FALSE))</f>
        <v/>
      </c>
      <c r="J469" s="276"/>
      <c r="K469" s="198" t="s">
        <v>545</v>
      </c>
      <c r="L469" s="198">
        <v>8.1</v>
      </c>
      <c r="M469" s="198" t="s">
        <v>245</v>
      </c>
      <c r="N469" s="198" t="s">
        <v>827</v>
      </c>
      <c r="O469" s="200" t="s">
        <v>175</v>
      </c>
      <c r="P469" s="277" t="s">
        <v>246</v>
      </c>
      <c r="Q469" s="202" t="s">
        <v>247</v>
      </c>
      <c r="R469" s="198" t="s">
        <v>248</v>
      </c>
      <c r="S469" s="242" t="str">
        <f>IF(ISNA(VLOOKUP(Patchlist1[[#This Row],[SERVER OWNER]],Contacts!I:J,2,FALSE)),"",VLOOKUP(Patchlist1[[#This Row],[SERVER OWNER]],Contacts!I:J,2,FALSE))</f>
        <v>Giorgio.Conti@allianz.it</v>
      </c>
      <c r="T469" s="243" t="s">
        <v>249</v>
      </c>
      <c r="U469" s="277" t="s">
        <v>180</v>
      </c>
      <c r="V469" s="202"/>
      <c r="W469" s="202"/>
      <c r="X469" s="244"/>
      <c r="Y469" s="244"/>
      <c r="Z469" s="157"/>
      <c r="AA469" s="278"/>
    </row>
    <row r="470" spans="1:27" ht="18.75" hidden="1" customHeight="1">
      <c r="A470" s="275" t="s">
        <v>969</v>
      </c>
      <c r="B470" s="196" t="s">
        <v>57</v>
      </c>
      <c r="C470" s="239" t="b">
        <v>0</v>
      </c>
      <c r="D470" s="182">
        <f>IF($C470&lt;&gt;TRUE,IF(ISNA(VLOOKUP($B470,'Patch Slot'!A$2:$E$39,3,FALSE)),"",VLOOKUP($B470,'Patch Slot'!A$2:$E$39,3,FALSE)),"excluded")</f>
        <v>45882.833333333299</v>
      </c>
      <c r="E470" s="182" t="str">
        <f>IF($C470&lt;&gt;TRUE,IF(ISNA(VLOOKUP($B470,'Patch Slot'!A$2:$E$39,4,FALSE)),"",VLOOKUP($B470,'Patch Slot'!A$2:$E$39,4,FALSE)),"excluded")</f>
        <v>20:00 – 24:00</v>
      </c>
      <c r="F470" s="198" t="s">
        <v>826</v>
      </c>
      <c r="G470" s="184" t="str">
        <f>IF(ISNA(VLOOKUP(Patchlist1[[#This Row],[Hostname]],CPU_socket!A:B,2,FALSE)),"",VLOOKUP(Patchlist1[[#This Row],[Hostname]],CPU_socket!A:B,2,FALSE))</f>
        <v/>
      </c>
      <c r="H470" s="184" t="str">
        <f>IF(ISNA(VLOOKUP(Patchlist1[[#This Row],[Hostname]],Vormetric!A:D,4,FALSE)),"",VLOOKUP(Patchlist1[[#This Row],[Hostname]],Vormetric!A:D,4,FALSE))</f>
        <v/>
      </c>
      <c r="I470" s="198" t="str">
        <f>IF(ISNA(VLOOKUP(Patchlist1[[#This Row],[Hostname]],'vm hardware'!A:C,3,FALSE)),"",VLOOKUP(Patchlist1[[#This Row],[Hostname]],'vm hardware'!A:C,3,FALSE))</f>
        <v/>
      </c>
      <c r="J470" s="276"/>
      <c r="K470" s="198" t="s">
        <v>545</v>
      </c>
      <c r="L470" s="198">
        <v>8.1</v>
      </c>
      <c r="M470" s="198" t="s">
        <v>245</v>
      </c>
      <c r="N470" s="198" t="s">
        <v>827</v>
      </c>
      <c r="O470" s="200" t="s">
        <v>175</v>
      </c>
      <c r="P470" s="277" t="s">
        <v>246</v>
      </c>
      <c r="Q470" s="202" t="s">
        <v>247</v>
      </c>
      <c r="R470" s="198" t="s">
        <v>248</v>
      </c>
      <c r="S470" s="242" t="str">
        <f>IF(ISNA(VLOOKUP(Patchlist1[[#This Row],[SERVER OWNER]],Contacts!I:J,2,FALSE)),"",VLOOKUP(Patchlist1[[#This Row],[SERVER OWNER]],Contacts!I:J,2,FALSE))</f>
        <v>Giorgio.Conti@allianz.it</v>
      </c>
      <c r="T470" s="243" t="s">
        <v>249</v>
      </c>
      <c r="U470" s="277" t="s">
        <v>180</v>
      </c>
      <c r="V470" s="202"/>
      <c r="W470" s="202"/>
      <c r="X470" s="244"/>
      <c r="Y470" s="244"/>
      <c r="Z470" s="157"/>
      <c r="AA470" s="278"/>
    </row>
    <row r="471" spans="1:27" ht="18.75" hidden="1" customHeight="1">
      <c r="A471" s="275" t="s">
        <v>970</v>
      </c>
      <c r="B471" s="196" t="s">
        <v>57</v>
      </c>
      <c r="C471" s="239" t="b">
        <v>0</v>
      </c>
      <c r="D471" s="182">
        <f>IF($C471&lt;&gt;TRUE,IF(ISNA(VLOOKUP($B471,'Patch Slot'!A$2:$E$39,3,FALSE)),"",VLOOKUP($B471,'Patch Slot'!A$2:$E$39,3,FALSE)),"excluded")</f>
        <v>45882.833333333299</v>
      </c>
      <c r="E471" s="182" t="str">
        <f>IF($C471&lt;&gt;TRUE,IF(ISNA(VLOOKUP($B471,'Patch Slot'!A$2:$E$39,4,FALSE)),"",VLOOKUP($B471,'Patch Slot'!A$2:$E$39,4,FALSE)),"excluded")</f>
        <v>20:00 – 24:00</v>
      </c>
      <c r="F471" s="198" t="s">
        <v>826</v>
      </c>
      <c r="G471" s="184" t="str">
        <f>IF(ISNA(VLOOKUP(Patchlist1[[#This Row],[Hostname]],CPU_socket!A:B,2,FALSE)),"",VLOOKUP(Patchlist1[[#This Row],[Hostname]],CPU_socket!A:B,2,FALSE))</f>
        <v/>
      </c>
      <c r="H471" s="184" t="str">
        <f>IF(ISNA(VLOOKUP(Patchlist1[[#This Row],[Hostname]],Vormetric!A:D,4,FALSE)),"",VLOOKUP(Patchlist1[[#This Row],[Hostname]],Vormetric!A:D,4,FALSE))</f>
        <v/>
      </c>
      <c r="I471" s="198" t="str">
        <f>IF(ISNA(VLOOKUP(Patchlist1[[#This Row],[Hostname]],'vm hardware'!A:C,3,FALSE)),"",VLOOKUP(Patchlist1[[#This Row],[Hostname]],'vm hardware'!A:C,3,FALSE))</f>
        <v/>
      </c>
      <c r="J471" s="276"/>
      <c r="K471" s="198" t="s">
        <v>545</v>
      </c>
      <c r="L471" s="198">
        <v>8.1</v>
      </c>
      <c r="M471" s="198" t="s">
        <v>245</v>
      </c>
      <c r="N471" s="198" t="s">
        <v>827</v>
      </c>
      <c r="O471" s="200" t="s">
        <v>175</v>
      </c>
      <c r="P471" s="277" t="s">
        <v>246</v>
      </c>
      <c r="Q471" s="202" t="s">
        <v>247</v>
      </c>
      <c r="R471" s="198" t="s">
        <v>248</v>
      </c>
      <c r="S471" s="242" t="str">
        <f>IF(ISNA(VLOOKUP(Patchlist1[[#This Row],[SERVER OWNER]],Contacts!I:J,2,FALSE)),"",VLOOKUP(Patchlist1[[#This Row],[SERVER OWNER]],Contacts!I:J,2,FALSE))</f>
        <v>Giorgio.Conti@allianz.it</v>
      </c>
      <c r="T471" s="243" t="s">
        <v>296</v>
      </c>
      <c r="U471" s="277" t="s">
        <v>180</v>
      </c>
      <c r="V471" s="202"/>
      <c r="W471" s="202"/>
      <c r="X471" s="244"/>
      <c r="Y471" s="244"/>
      <c r="Z471" s="157"/>
      <c r="AA471" s="278"/>
    </row>
    <row r="472" spans="1:27" ht="18.75" hidden="1" customHeight="1">
      <c r="A472" s="275" t="s">
        <v>971</v>
      </c>
      <c r="B472" s="196" t="s">
        <v>100</v>
      </c>
      <c r="C472" s="239" t="b">
        <v>0</v>
      </c>
      <c r="D472" s="182">
        <f>IF($C472&lt;&gt;TRUE,IF(ISNA(VLOOKUP($B472,'Patch Slot'!A$2:$E$39,3,FALSE)),"",VLOOKUP($B472,'Patch Slot'!A$2:$E$39,3,FALSE)),"excluded")</f>
        <v>45887.833333333299</v>
      </c>
      <c r="E472" s="182" t="str">
        <f>IF($C472&lt;&gt;TRUE,IF(ISNA(VLOOKUP($B472,'Patch Slot'!A$2:$E$39,4,FALSE)),"",VLOOKUP($B472,'Patch Slot'!A$2:$E$39,4,FALSE)),"excluded")</f>
        <v>20:00 – 24:00</v>
      </c>
      <c r="F472" s="198" t="s">
        <v>826</v>
      </c>
      <c r="G472" s="184" t="str">
        <f>IF(ISNA(VLOOKUP(Patchlist1[[#This Row],[Hostname]],CPU_socket!A:B,2,FALSE)),"",VLOOKUP(Patchlist1[[#This Row],[Hostname]],CPU_socket!A:B,2,FALSE))</f>
        <v/>
      </c>
      <c r="H472" s="184" t="str">
        <f>IF(ISNA(VLOOKUP(Patchlist1[[#This Row],[Hostname]],Vormetric!A:D,4,FALSE)),"",VLOOKUP(Patchlist1[[#This Row],[Hostname]],Vormetric!A:D,4,FALSE))</f>
        <v/>
      </c>
      <c r="I472" s="198" t="str">
        <f>IF(ISNA(VLOOKUP(Patchlist1[[#This Row],[Hostname]],'vm hardware'!A:C,3,FALSE)),"",VLOOKUP(Patchlist1[[#This Row],[Hostname]],'vm hardware'!A:C,3,FALSE))</f>
        <v/>
      </c>
      <c r="J472" s="276"/>
      <c r="K472" s="198" t="s">
        <v>545</v>
      </c>
      <c r="L472" s="198">
        <v>8.1</v>
      </c>
      <c r="M472" s="198" t="s">
        <v>245</v>
      </c>
      <c r="N472" s="198" t="s">
        <v>827</v>
      </c>
      <c r="O472" s="200" t="s">
        <v>175</v>
      </c>
      <c r="P472" s="277" t="s">
        <v>246</v>
      </c>
      <c r="Q472" s="202" t="s">
        <v>247</v>
      </c>
      <c r="R472" s="198" t="s">
        <v>248</v>
      </c>
      <c r="S472" s="242" t="str">
        <f>IF(ISNA(VLOOKUP(Patchlist1[[#This Row],[SERVER OWNER]],Contacts!I:J,2,FALSE)),"",VLOOKUP(Patchlist1[[#This Row],[SERVER OWNER]],Contacts!I:J,2,FALSE))</f>
        <v>Giorgio.Conti@allianz.it</v>
      </c>
      <c r="T472" s="243" t="s">
        <v>296</v>
      </c>
      <c r="U472" s="277" t="s">
        <v>180</v>
      </c>
      <c r="V472" s="202"/>
      <c r="W472" s="202"/>
      <c r="X472" s="244"/>
      <c r="Y472" s="244"/>
      <c r="Z472" s="157"/>
      <c r="AA472" s="278"/>
    </row>
    <row r="473" spans="1:27" ht="18.75" hidden="1" customHeight="1">
      <c r="A473" s="275" t="s">
        <v>972</v>
      </c>
      <c r="B473" s="196" t="s">
        <v>100</v>
      </c>
      <c r="C473" s="239" t="b">
        <v>0</v>
      </c>
      <c r="D473" s="182">
        <f>IF($C473&lt;&gt;TRUE,IF(ISNA(VLOOKUP($B473,'Patch Slot'!A$2:$E$39,3,FALSE)),"",VLOOKUP($B473,'Patch Slot'!A$2:$E$39,3,FALSE)),"excluded")</f>
        <v>45887.833333333299</v>
      </c>
      <c r="E473" s="182" t="str">
        <f>IF($C473&lt;&gt;TRUE,IF(ISNA(VLOOKUP($B473,'Patch Slot'!A$2:$E$39,4,FALSE)),"",VLOOKUP($B473,'Patch Slot'!A$2:$E$39,4,FALSE)),"excluded")</f>
        <v>20:00 – 24:00</v>
      </c>
      <c r="F473" s="198" t="s">
        <v>826</v>
      </c>
      <c r="G473" s="184" t="str">
        <f>IF(ISNA(VLOOKUP(Patchlist1[[#This Row],[Hostname]],CPU_socket!A:B,2,FALSE)),"",VLOOKUP(Patchlist1[[#This Row],[Hostname]],CPU_socket!A:B,2,FALSE))</f>
        <v/>
      </c>
      <c r="H473" s="184" t="str">
        <f>IF(ISNA(VLOOKUP(Patchlist1[[#This Row],[Hostname]],Vormetric!A:D,4,FALSE)),"",VLOOKUP(Patchlist1[[#This Row],[Hostname]],Vormetric!A:D,4,FALSE))</f>
        <v/>
      </c>
      <c r="I473" s="198" t="str">
        <f>IF(ISNA(VLOOKUP(Patchlist1[[#This Row],[Hostname]],'vm hardware'!A:C,3,FALSE)),"",VLOOKUP(Patchlist1[[#This Row],[Hostname]],'vm hardware'!A:C,3,FALSE))</f>
        <v/>
      </c>
      <c r="J473" s="276"/>
      <c r="K473" s="198" t="s">
        <v>545</v>
      </c>
      <c r="L473" s="198">
        <v>8.1</v>
      </c>
      <c r="M473" s="198" t="s">
        <v>245</v>
      </c>
      <c r="N473" s="198" t="s">
        <v>827</v>
      </c>
      <c r="O473" s="200" t="s">
        <v>175</v>
      </c>
      <c r="P473" s="277" t="s">
        <v>246</v>
      </c>
      <c r="Q473" s="202" t="s">
        <v>247</v>
      </c>
      <c r="R473" s="198" t="s">
        <v>248</v>
      </c>
      <c r="S473" s="242" t="str">
        <f>IF(ISNA(VLOOKUP(Patchlist1[[#This Row],[SERVER OWNER]],Contacts!I:J,2,FALSE)),"",VLOOKUP(Patchlist1[[#This Row],[SERVER OWNER]],Contacts!I:J,2,FALSE))</f>
        <v>Giorgio.Conti@allianz.it</v>
      </c>
      <c r="T473" s="243" t="s">
        <v>296</v>
      </c>
      <c r="U473" s="277" t="s">
        <v>180</v>
      </c>
      <c r="V473" s="202"/>
      <c r="W473" s="202"/>
      <c r="X473" s="244"/>
      <c r="Y473" s="244"/>
      <c r="Z473" s="157"/>
      <c r="AA473" s="278"/>
    </row>
    <row r="474" spans="1:27" ht="18.75" hidden="1" customHeight="1">
      <c r="A474" s="275" t="s">
        <v>973</v>
      </c>
      <c r="B474" s="196" t="s">
        <v>100</v>
      </c>
      <c r="C474" s="239" t="b">
        <v>0</v>
      </c>
      <c r="D474" s="182">
        <f>IF($C474&lt;&gt;TRUE,IF(ISNA(VLOOKUP($B474,'Patch Slot'!A$2:$E$39,3,FALSE)),"",VLOOKUP($B474,'Patch Slot'!A$2:$E$39,3,FALSE)),"excluded")</f>
        <v>45887.833333333299</v>
      </c>
      <c r="E474" s="182" t="str">
        <f>IF($C474&lt;&gt;TRUE,IF(ISNA(VLOOKUP($B474,'Patch Slot'!A$2:$E$39,4,FALSE)),"",VLOOKUP($B474,'Patch Slot'!A$2:$E$39,4,FALSE)),"excluded")</f>
        <v>20:00 – 24:00</v>
      </c>
      <c r="F474" s="198" t="s">
        <v>826</v>
      </c>
      <c r="G474" s="184" t="str">
        <f>IF(ISNA(VLOOKUP(Patchlist1[[#This Row],[Hostname]],CPU_socket!A:B,2,FALSE)),"",VLOOKUP(Patchlist1[[#This Row],[Hostname]],CPU_socket!A:B,2,FALSE))</f>
        <v/>
      </c>
      <c r="H474" s="184" t="str">
        <f>IF(ISNA(VLOOKUP(Patchlist1[[#This Row],[Hostname]],Vormetric!A:D,4,FALSE)),"",VLOOKUP(Patchlist1[[#This Row],[Hostname]],Vormetric!A:D,4,FALSE))</f>
        <v/>
      </c>
      <c r="I474" s="198" t="str">
        <f>IF(ISNA(VLOOKUP(Patchlist1[[#This Row],[Hostname]],'vm hardware'!A:C,3,FALSE)),"",VLOOKUP(Patchlist1[[#This Row],[Hostname]],'vm hardware'!A:C,3,FALSE))</f>
        <v/>
      </c>
      <c r="J474" s="276"/>
      <c r="K474" s="198" t="s">
        <v>545</v>
      </c>
      <c r="L474" s="198">
        <v>8.1</v>
      </c>
      <c r="M474" s="198" t="s">
        <v>245</v>
      </c>
      <c r="N474" s="198" t="s">
        <v>827</v>
      </c>
      <c r="O474" s="200" t="s">
        <v>175</v>
      </c>
      <c r="P474" s="277" t="s">
        <v>246</v>
      </c>
      <c r="Q474" s="202" t="s">
        <v>247</v>
      </c>
      <c r="R474" s="198" t="s">
        <v>248</v>
      </c>
      <c r="S474" s="242" t="str">
        <f>IF(ISNA(VLOOKUP(Patchlist1[[#This Row],[SERVER OWNER]],Contacts!I:J,2,FALSE)),"",VLOOKUP(Patchlist1[[#This Row],[SERVER OWNER]],Contacts!I:J,2,FALSE))</f>
        <v>Giorgio.Conti@allianz.it</v>
      </c>
      <c r="T474" s="243" t="s">
        <v>296</v>
      </c>
      <c r="U474" s="277" t="s">
        <v>180</v>
      </c>
      <c r="V474" s="202"/>
      <c r="W474" s="202"/>
      <c r="X474" s="244"/>
      <c r="Y474" s="244"/>
      <c r="Z474" s="157"/>
      <c r="AA474" s="278"/>
    </row>
    <row r="475" spans="1:27" ht="18.75" hidden="1" customHeight="1">
      <c r="A475" s="275" t="s">
        <v>974</v>
      </c>
      <c r="B475" s="196" t="s">
        <v>100</v>
      </c>
      <c r="C475" s="239" t="b">
        <v>0</v>
      </c>
      <c r="D475" s="182">
        <f>IF($C475&lt;&gt;TRUE,IF(ISNA(VLOOKUP($B475,'Patch Slot'!A$2:$E$39,3,FALSE)),"",VLOOKUP($B475,'Patch Slot'!A$2:$E$39,3,FALSE)),"excluded")</f>
        <v>45887.833333333299</v>
      </c>
      <c r="E475" s="182" t="str">
        <f>IF($C475&lt;&gt;TRUE,IF(ISNA(VLOOKUP($B475,'Patch Slot'!A$2:$E$39,4,FALSE)),"",VLOOKUP($B475,'Patch Slot'!A$2:$E$39,4,FALSE)),"excluded")</f>
        <v>20:00 – 24:00</v>
      </c>
      <c r="F475" s="198" t="s">
        <v>826</v>
      </c>
      <c r="G475" s="184" t="str">
        <f>IF(ISNA(VLOOKUP(Patchlist1[[#This Row],[Hostname]],CPU_socket!A:B,2,FALSE)),"",VLOOKUP(Patchlist1[[#This Row],[Hostname]],CPU_socket!A:B,2,FALSE))</f>
        <v/>
      </c>
      <c r="H475" s="184" t="str">
        <f>IF(ISNA(VLOOKUP(Patchlist1[[#This Row],[Hostname]],Vormetric!A:D,4,FALSE)),"",VLOOKUP(Patchlist1[[#This Row],[Hostname]],Vormetric!A:D,4,FALSE))</f>
        <v/>
      </c>
      <c r="I475" s="198" t="str">
        <f>IF(ISNA(VLOOKUP(Patchlist1[[#This Row],[Hostname]],'vm hardware'!A:C,3,FALSE)),"",VLOOKUP(Patchlist1[[#This Row],[Hostname]],'vm hardware'!A:C,3,FALSE))</f>
        <v/>
      </c>
      <c r="J475" s="276"/>
      <c r="K475" s="198" t="s">
        <v>545</v>
      </c>
      <c r="L475" s="198">
        <v>8.1</v>
      </c>
      <c r="M475" s="198" t="s">
        <v>245</v>
      </c>
      <c r="N475" s="198" t="s">
        <v>827</v>
      </c>
      <c r="O475" s="200" t="s">
        <v>175</v>
      </c>
      <c r="P475" s="277" t="s">
        <v>246</v>
      </c>
      <c r="Q475" s="202" t="s">
        <v>247</v>
      </c>
      <c r="R475" s="198" t="s">
        <v>248</v>
      </c>
      <c r="S475" s="242" t="str">
        <f>IF(ISNA(VLOOKUP(Patchlist1[[#This Row],[SERVER OWNER]],Contacts!I:J,2,FALSE)),"",VLOOKUP(Patchlist1[[#This Row],[SERVER OWNER]],Contacts!I:J,2,FALSE))</f>
        <v>Giorgio.Conti@allianz.it</v>
      </c>
      <c r="T475" s="243" t="s">
        <v>296</v>
      </c>
      <c r="U475" s="277" t="s">
        <v>180</v>
      </c>
      <c r="V475" s="202"/>
      <c r="W475" s="202"/>
      <c r="X475" s="244"/>
      <c r="Y475" s="244"/>
      <c r="Z475" s="157"/>
      <c r="AA475" s="278"/>
    </row>
    <row r="476" spans="1:27" ht="18.75" hidden="1" customHeight="1">
      <c r="A476" s="275" t="s">
        <v>975</v>
      </c>
      <c r="B476" s="196" t="s">
        <v>100</v>
      </c>
      <c r="C476" s="239" t="b">
        <v>0</v>
      </c>
      <c r="D476" s="182">
        <f>IF($C476&lt;&gt;TRUE,IF(ISNA(VLOOKUP($B476,'Patch Slot'!A$2:$E$39,3,FALSE)),"",VLOOKUP($B476,'Patch Slot'!A$2:$E$39,3,FALSE)),"excluded")</f>
        <v>45887.833333333299</v>
      </c>
      <c r="E476" s="182" t="str">
        <f>IF($C476&lt;&gt;TRUE,IF(ISNA(VLOOKUP($B476,'Patch Slot'!A$2:$E$39,4,FALSE)),"",VLOOKUP($B476,'Patch Slot'!A$2:$E$39,4,FALSE)),"excluded")</f>
        <v>20:00 – 24:00</v>
      </c>
      <c r="F476" s="198" t="s">
        <v>826</v>
      </c>
      <c r="G476" s="184" t="str">
        <f>IF(ISNA(VLOOKUP(Patchlist1[[#This Row],[Hostname]],CPU_socket!A:B,2,FALSE)),"",VLOOKUP(Patchlist1[[#This Row],[Hostname]],CPU_socket!A:B,2,FALSE))</f>
        <v/>
      </c>
      <c r="H476" s="184" t="str">
        <f>IF(ISNA(VLOOKUP(Patchlist1[[#This Row],[Hostname]],Vormetric!A:D,4,FALSE)),"",VLOOKUP(Patchlist1[[#This Row],[Hostname]],Vormetric!A:D,4,FALSE))</f>
        <v/>
      </c>
      <c r="I476" s="198" t="str">
        <f>IF(ISNA(VLOOKUP(Patchlist1[[#This Row],[Hostname]],'vm hardware'!A:C,3,FALSE)),"",VLOOKUP(Patchlist1[[#This Row],[Hostname]],'vm hardware'!A:C,3,FALSE))</f>
        <v/>
      </c>
      <c r="J476" s="276"/>
      <c r="K476" s="198" t="s">
        <v>545</v>
      </c>
      <c r="L476" s="198">
        <v>8.1</v>
      </c>
      <c r="M476" s="198" t="s">
        <v>245</v>
      </c>
      <c r="N476" s="198" t="s">
        <v>827</v>
      </c>
      <c r="O476" s="200" t="s">
        <v>175</v>
      </c>
      <c r="P476" s="277" t="s">
        <v>246</v>
      </c>
      <c r="Q476" s="202" t="s">
        <v>247</v>
      </c>
      <c r="R476" s="198" t="s">
        <v>248</v>
      </c>
      <c r="S476" s="242" t="str">
        <f>IF(ISNA(VLOOKUP(Patchlist1[[#This Row],[SERVER OWNER]],Contacts!I:J,2,FALSE)),"",VLOOKUP(Patchlist1[[#This Row],[SERVER OWNER]],Contacts!I:J,2,FALSE))</f>
        <v>Giorgio.Conti@allianz.it</v>
      </c>
      <c r="T476" s="243" t="s">
        <v>296</v>
      </c>
      <c r="U476" s="277" t="s">
        <v>180</v>
      </c>
      <c r="V476" s="202"/>
      <c r="W476" s="202"/>
      <c r="X476" s="244"/>
      <c r="Y476" s="244"/>
      <c r="Z476" s="157"/>
      <c r="AA476" s="278"/>
    </row>
    <row r="477" spans="1:27" ht="18.75" hidden="1" customHeight="1">
      <c r="A477" s="275" t="s">
        <v>976</v>
      </c>
      <c r="B477" s="196" t="s">
        <v>100</v>
      </c>
      <c r="C477" s="239" t="b">
        <v>0</v>
      </c>
      <c r="D477" s="182">
        <f>IF($C477&lt;&gt;TRUE,IF(ISNA(VLOOKUP($B477,'Patch Slot'!A$2:$E$39,3,FALSE)),"",VLOOKUP($B477,'Patch Slot'!A$2:$E$39,3,FALSE)),"excluded")</f>
        <v>45887.833333333299</v>
      </c>
      <c r="E477" s="182" t="str">
        <f>IF($C477&lt;&gt;TRUE,IF(ISNA(VLOOKUP($B477,'Patch Slot'!A$2:$E$39,4,FALSE)),"",VLOOKUP($B477,'Patch Slot'!A$2:$E$39,4,FALSE)),"excluded")</f>
        <v>20:00 – 24:00</v>
      </c>
      <c r="F477" s="198" t="s">
        <v>826</v>
      </c>
      <c r="G477" s="184" t="str">
        <f>IF(ISNA(VLOOKUP(Patchlist1[[#This Row],[Hostname]],CPU_socket!A:B,2,FALSE)),"",VLOOKUP(Patchlist1[[#This Row],[Hostname]],CPU_socket!A:B,2,FALSE))</f>
        <v/>
      </c>
      <c r="H477" s="184" t="str">
        <f>IF(ISNA(VLOOKUP(Patchlist1[[#This Row],[Hostname]],Vormetric!A:D,4,FALSE)),"",VLOOKUP(Patchlist1[[#This Row],[Hostname]],Vormetric!A:D,4,FALSE))</f>
        <v/>
      </c>
      <c r="I477" s="198" t="str">
        <f>IF(ISNA(VLOOKUP(Patchlist1[[#This Row],[Hostname]],'vm hardware'!A:C,3,FALSE)),"",VLOOKUP(Patchlist1[[#This Row],[Hostname]],'vm hardware'!A:C,3,FALSE))</f>
        <v/>
      </c>
      <c r="J477" s="276"/>
      <c r="K477" s="198" t="s">
        <v>545</v>
      </c>
      <c r="L477" s="198">
        <v>8.1</v>
      </c>
      <c r="M477" s="198" t="s">
        <v>245</v>
      </c>
      <c r="N477" s="198" t="s">
        <v>827</v>
      </c>
      <c r="O477" s="200" t="s">
        <v>175</v>
      </c>
      <c r="P477" s="277" t="s">
        <v>246</v>
      </c>
      <c r="Q477" s="202" t="s">
        <v>247</v>
      </c>
      <c r="R477" s="198" t="s">
        <v>248</v>
      </c>
      <c r="S477" s="242" t="str">
        <f>IF(ISNA(VLOOKUP(Patchlist1[[#This Row],[SERVER OWNER]],Contacts!I:J,2,FALSE)),"",VLOOKUP(Patchlist1[[#This Row],[SERVER OWNER]],Contacts!I:J,2,FALSE))</f>
        <v>Giorgio.Conti@allianz.it</v>
      </c>
      <c r="T477" s="243" t="s">
        <v>296</v>
      </c>
      <c r="U477" s="277" t="s">
        <v>180</v>
      </c>
      <c r="V477" s="202"/>
      <c r="W477" s="202"/>
      <c r="X477" s="244"/>
      <c r="Y477" s="244"/>
      <c r="Z477" s="157"/>
      <c r="AA477" s="278"/>
    </row>
    <row r="478" spans="1:27" ht="18.75" hidden="1" customHeight="1">
      <c r="A478" s="275" t="s">
        <v>977</v>
      </c>
      <c r="B478" s="196" t="s">
        <v>100</v>
      </c>
      <c r="C478" s="239" t="b">
        <v>0</v>
      </c>
      <c r="D478" s="182">
        <f>IF($C478&lt;&gt;TRUE,IF(ISNA(VLOOKUP($B478,'Patch Slot'!A$2:$E$39,3,FALSE)),"",VLOOKUP($B478,'Patch Slot'!A$2:$E$39,3,FALSE)),"excluded")</f>
        <v>45887.833333333299</v>
      </c>
      <c r="E478" s="182" t="str">
        <f>IF($C478&lt;&gt;TRUE,IF(ISNA(VLOOKUP($B478,'Patch Slot'!A$2:$E$39,4,FALSE)),"",VLOOKUP($B478,'Patch Slot'!A$2:$E$39,4,FALSE)),"excluded")</f>
        <v>20:00 – 24:00</v>
      </c>
      <c r="F478" s="198" t="s">
        <v>826</v>
      </c>
      <c r="G478" s="184" t="str">
        <f>IF(ISNA(VLOOKUP(Patchlist1[[#This Row],[Hostname]],CPU_socket!A:B,2,FALSE)),"",VLOOKUP(Patchlist1[[#This Row],[Hostname]],CPU_socket!A:B,2,FALSE))</f>
        <v/>
      </c>
      <c r="H478" s="184" t="str">
        <f>IF(ISNA(VLOOKUP(Patchlist1[[#This Row],[Hostname]],Vormetric!A:D,4,FALSE)),"",VLOOKUP(Patchlist1[[#This Row],[Hostname]],Vormetric!A:D,4,FALSE))</f>
        <v/>
      </c>
      <c r="I478" s="198" t="str">
        <f>IF(ISNA(VLOOKUP(Patchlist1[[#This Row],[Hostname]],'vm hardware'!A:C,3,FALSE)),"",VLOOKUP(Patchlist1[[#This Row],[Hostname]],'vm hardware'!A:C,3,FALSE))</f>
        <v/>
      </c>
      <c r="J478" s="276"/>
      <c r="K478" s="198" t="s">
        <v>545</v>
      </c>
      <c r="L478" s="198">
        <v>8.1</v>
      </c>
      <c r="M478" s="198" t="s">
        <v>245</v>
      </c>
      <c r="N478" s="198" t="s">
        <v>827</v>
      </c>
      <c r="O478" s="200" t="s">
        <v>175</v>
      </c>
      <c r="P478" s="277" t="s">
        <v>246</v>
      </c>
      <c r="Q478" s="202" t="s">
        <v>247</v>
      </c>
      <c r="R478" s="198" t="s">
        <v>248</v>
      </c>
      <c r="S478" s="242" t="str">
        <f>IF(ISNA(VLOOKUP(Patchlist1[[#This Row],[SERVER OWNER]],Contacts!I:J,2,FALSE)),"",VLOOKUP(Patchlist1[[#This Row],[SERVER OWNER]],Contacts!I:J,2,FALSE))</f>
        <v>Giorgio.Conti@allianz.it</v>
      </c>
      <c r="T478" s="243" t="s">
        <v>296</v>
      </c>
      <c r="U478" s="277" t="s">
        <v>180</v>
      </c>
      <c r="V478" s="202"/>
      <c r="W478" s="202"/>
      <c r="X478" s="244"/>
      <c r="Y478" s="244"/>
      <c r="Z478" s="157"/>
      <c r="AA478" s="278"/>
    </row>
    <row r="479" spans="1:27" ht="18.75" hidden="1" customHeight="1">
      <c r="A479" s="275" t="s">
        <v>978</v>
      </c>
      <c r="B479" s="196" t="s">
        <v>100</v>
      </c>
      <c r="C479" s="239" t="b">
        <v>0</v>
      </c>
      <c r="D479" s="182">
        <f>IF($C479&lt;&gt;TRUE,IF(ISNA(VLOOKUP($B479,'Patch Slot'!A$2:$E$39,3,FALSE)),"",VLOOKUP($B479,'Patch Slot'!A$2:$E$39,3,FALSE)),"excluded")</f>
        <v>45887.833333333299</v>
      </c>
      <c r="E479" s="182" t="str">
        <f>IF($C479&lt;&gt;TRUE,IF(ISNA(VLOOKUP($B479,'Patch Slot'!A$2:$E$39,4,FALSE)),"",VLOOKUP($B479,'Patch Slot'!A$2:$E$39,4,FALSE)),"excluded")</f>
        <v>20:00 – 24:00</v>
      </c>
      <c r="F479" s="198" t="s">
        <v>826</v>
      </c>
      <c r="G479" s="184" t="str">
        <f>IF(ISNA(VLOOKUP(Patchlist1[[#This Row],[Hostname]],CPU_socket!A:B,2,FALSE)),"",VLOOKUP(Patchlist1[[#This Row],[Hostname]],CPU_socket!A:B,2,FALSE))</f>
        <v/>
      </c>
      <c r="H479" s="184" t="str">
        <f>IF(ISNA(VLOOKUP(Patchlist1[[#This Row],[Hostname]],Vormetric!A:D,4,FALSE)),"",VLOOKUP(Patchlist1[[#This Row],[Hostname]],Vormetric!A:D,4,FALSE))</f>
        <v/>
      </c>
      <c r="I479" s="198" t="str">
        <f>IF(ISNA(VLOOKUP(Patchlist1[[#This Row],[Hostname]],'vm hardware'!A:C,3,FALSE)),"",VLOOKUP(Patchlist1[[#This Row],[Hostname]],'vm hardware'!A:C,3,FALSE))</f>
        <v/>
      </c>
      <c r="J479" s="276"/>
      <c r="K479" s="198" t="s">
        <v>545</v>
      </c>
      <c r="L479" s="198">
        <v>8.1</v>
      </c>
      <c r="M479" s="198" t="s">
        <v>245</v>
      </c>
      <c r="N479" s="198" t="s">
        <v>827</v>
      </c>
      <c r="O479" s="200" t="s">
        <v>175</v>
      </c>
      <c r="P479" s="277" t="s">
        <v>246</v>
      </c>
      <c r="Q479" s="202" t="s">
        <v>247</v>
      </c>
      <c r="R479" s="198" t="s">
        <v>248</v>
      </c>
      <c r="S479" s="242" t="str">
        <f>IF(ISNA(VLOOKUP(Patchlist1[[#This Row],[SERVER OWNER]],Contacts!I:J,2,FALSE)),"",VLOOKUP(Patchlist1[[#This Row],[SERVER OWNER]],Contacts!I:J,2,FALSE))</f>
        <v>Giorgio.Conti@allianz.it</v>
      </c>
      <c r="T479" s="243" t="s">
        <v>296</v>
      </c>
      <c r="U479" s="277" t="s">
        <v>180</v>
      </c>
      <c r="V479" s="202"/>
      <c r="W479" s="202"/>
      <c r="X479" s="244"/>
      <c r="Y479" s="244"/>
      <c r="Z479" s="157"/>
      <c r="AA479" s="278"/>
    </row>
    <row r="480" spans="1:27" ht="18.75" hidden="1" customHeight="1">
      <c r="A480" s="275" t="s">
        <v>979</v>
      </c>
      <c r="B480" s="196" t="s">
        <v>100</v>
      </c>
      <c r="C480" s="239" t="b">
        <v>0</v>
      </c>
      <c r="D480" s="182">
        <f>IF($C480&lt;&gt;TRUE,IF(ISNA(VLOOKUP($B480,'Patch Slot'!A$2:$E$39,3,FALSE)),"",VLOOKUP($B480,'Patch Slot'!A$2:$E$39,3,FALSE)),"excluded")</f>
        <v>45887.833333333299</v>
      </c>
      <c r="E480" s="182" t="str">
        <f>IF($C480&lt;&gt;TRUE,IF(ISNA(VLOOKUP($B480,'Patch Slot'!A$2:$E$39,4,FALSE)),"",VLOOKUP($B480,'Patch Slot'!A$2:$E$39,4,FALSE)),"excluded")</f>
        <v>20:00 – 24:00</v>
      </c>
      <c r="F480" s="198" t="s">
        <v>826</v>
      </c>
      <c r="G480" s="184" t="str">
        <f>IF(ISNA(VLOOKUP(Patchlist1[[#This Row],[Hostname]],CPU_socket!A:B,2,FALSE)),"",VLOOKUP(Patchlist1[[#This Row],[Hostname]],CPU_socket!A:B,2,FALSE))</f>
        <v/>
      </c>
      <c r="H480" s="184" t="str">
        <f>IF(ISNA(VLOOKUP(Patchlist1[[#This Row],[Hostname]],Vormetric!A:D,4,FALSE)),"",VLOOKUP(Patchlist1[[#This Row],[Hostname]],Vormetric!A:D,4,FALSE))</f>
        <v/>
      </c>
      <c r="I480" s="198" t="str">
        <f>IF(ISNA(VLOOKUP(Patchlist1[[#This Row],[Hostname]],'vm hardware'!A:C,3,FALSE)),"",VLOOKUP(Patchlist1[[#This Row],[Hostname]],'vm hardware'!A:C,3,FALSE))</f>
        <v/>
      </c>
      <c r="J480" s="276"/>
      <c r="K480" s="198" t="s">
        <v>545</v>
      </c>
      <c r="L480" s="198">
        <v>8.1</v>
      </c>
      <c r="M480" s="198" t="s">
        <v>245</v>
      </c>
      <c r="N480" s="198" t="s">
        <v>827</v>
      </c>
      <c r="O480" s="200" t="s">
        <v>175</v>
      </c>
      <c r="P480" s="277" t="s">
        <v>246</v>
      </c>
      <c r="Q480" s="202" t="s">
        <v>247</v>
      </c>
      <c r="R480" s="198" t="s">
        <v>248</v>
      </c>
      <c r="S480" s="242" t="str">
        <f>IF(ISNA(VLOOKUP(Patchlist1[[#This Row],[SERVER OWNER]],Contacts!I:J,2,FALSE)),"",VLOOKUP(Patchlist1[[#This Row],[SERVER OWNER]],Contacts!I:J,2,FALSE))</f>
        <v>Giorgio.Conti@allianz.it</v>
      </c>
      <c r="T480" s="243" t="s">
        <v>296</v>
      </c>
      <c r="U480" s="277" t="s">
        <v>180</v>
      </c>
      <c r="V480" s="202"/>
      <c r="W480" s="202"/>
      <c r="X480" s="244"/>
      <c r="Y480" s="244"/>
      <c r="Z480" s="157"/>
      <c r="AA480" s="278"/>
    </row>
    <row r="481" spans="1:27" ht="18.75" hidden="1" customHeight="1">
      <c r="A481" s="275" t="s">
        <v>980</v>
      </c>
      <c r="B481" s="196" t="s">
        <v>100</v>
      </c>
      <c r="C481" s="239" t="b">
        <v>0</v>
      </c>
      <c r="D481" s="182">
        <f>IF($C481&lt;&gt;TRUE,IF(ISNA(VLOOKUP($B481,'Patch Slot'!A$2:$E$39,3,FALSE)),"",VLOOKUP($B481,'Patch Slot'!A$2:$E$39,3,FALSE)),"excluded")</f>
        <v>45887.833333333299</v>
      </c>
      <c r="E481" s="182" t="str">
        <f>IF($C481&lt;&gt;TRUE,IF(ISNA(VLOOKUP($B481,'Patch Slot'!A$2:$E$39,4,FALSE)),"",VLOOKUP($B481,'Patch Slot'!A$2:$E$39,4,FALSE)),"excluded")</f>
        <v>20:00 – 24:00</v>
      </c>
      <c r="F481" s="198" t="s">
        <v>826</v>
      </c>
      <c r="G481" s="184" t="str">
        <f>IF(ISNA(VLOOKUP(Patchlist1[[#This Row],[Hostname]],CPU_socket!A:B,2,FALSE)),"",VLOOKUP(Patchlist1[[#This Row],[Hostname]],CPU_socket!A:B,2,FALSE))</f>
        <v/>
      </c>
      <c r="H481" s="184" t="str">
        <f>IF(ISNA(VLOOKUP(Patchlist1[[#This Row],[Hostname]],Vormetric!A:D,4,FALSE)),"",VLOOKUP(Patchlist1[[#This Row],[Hostname]],Vormetric!A:D,4,FALSE))</f>
        <v/>
      </c>
      <c r="I481" s="198" t="str">
        <f>IF(ISNA(VLOOKUP(Patchlist1[[#This Row],[Hostname]],'vm hardware'!A:C,3,FALSE)),"",VLOOKUP(Patchlist1[[#This Row],[Hostname]],'vm hardware'!A:C,3,FALSE))</f>
        <v/>
      </c>
      <c r="J481" s="276"/>
      <c r="K481" s="198" t="s">
        <v>545</v>
      </c>
      <c r="L481" s="198">
        <v>8.1</v>
      </c>
      <c r="M481" s="198" t="s">
        <v>245</v>
      </c>
      <c r="N481" s="198" t="s">
        <v>827</v>
      </c>
      <c r="O481" s="200" t="s">
        <v>175</v>
      </c>
      <c r="P481" s="277" t="s">
        <v>246</v>
      </c>
      <c r="Q481" s="202" t="s">
        <v>247</v>
      </c>
      <c r="R481" s="198" t="s">
        <v>248</v>
      </c>
      <c r="S481" s="242" t="str">
        <f>IF(ISNA(VLOOKUP(Patchlist1[[#This Row],[SERVER OWNER]],Contacts!I:J,2,FALSE)),"",VLOOKUP(Patchlist1[[#This Row],[SERVER OWNER]],Contacts!I:J,2,FALSE))</f>
        <v>Giorgio.Conti@allianz.it</v>
      </c>
      <c r="T481" s="243" t="s">
        <v>296</v>
      </c>
      <c r="U481" s="277" t="s">
        <v>180</v>
      </c>
      <c r="V481" s="202"/>
      <c r="W481" s="202"/>
      <c r="X481" s="244"/>
      <c r="Y481" s="244"/>
      <c r="Z481" s="157"/>
      <c r="AA481" s="278"/>
    </row>
    <row r="482" spans="1:27" ht="18.75" hidden="1" customHeight="1">
      <c r="A482" s="275" t="s">
        <v>981</v>
      </c>
      <c r="B482" s="196" t="s">
        <v>100</v>
      </c>
      <c r="C482" s="239" t="b">
        <v>0</v>
      </c>
      <c r="D482" s="182">
        <f>IF($C482&lt;&gt;TRUE,IF(ISNA(VLOOKUP($B482,'Patch Slot'!A$2:$E$39,3,FALSE)),"",VLOOKUP($B482,'Patch Slot'!A$2:$E$39,3,FALSE)),"excluded")</f>
        <v>45887.833333333299</v>
      </c>
      <c r="E482" s="182" t="str">
        <f>IF($C482&lt;&gt;TRUE,IF(ISNA(VLOOKUP($B482,'Patch Slot'!A$2:$E$39,4,FALSE)),"",VLOOKUP($B482,'Patch Slot'!A$2:$E$39,4,FALSE)),"excluded")</f>
        <v>20:00 – 24:00</v>
      </c>
      <c r="F482" s="198" t="s">
        <v>826</v>
      </c>
      <c r="G482" s="184" t="str">
        <f>IF(ISNA(VLOOKUP(Patchlist1[[#This Row],[Hostname]],CPU_socket!A:B,2,FALSE)),"",VLOOKUP(Patchlist1[[#This Row],[Hostname]],CPU_socket!A:B,2,FALSE))</f>
        <v/>
      </c>
      <c r="H482" s="184" t="str">
        <f>IF(ISNA(VLOOKUP(Patchlist1[[#This Row],[Hostname]],Vormetric!A:D,4,FALSE)),"",VLOOKUP(Patchlist1[[#This Row],[Hostname]],Vormetric!A:D,4,FALSE))</f>
        <v/>
      </c>
      <c r="I482" s="198" t="str">
        <f>IF(ISNA(VLOOKUP(Patchlist1[[#This Row],[Hostname]],'vm hardware'!A:C,3,FALSE)),"",VLOOKUP(Patchlist1[[#This Row],[Hostname]],'vm hardware'!A:C,3,FALSE))</f>
        <v/>
      </c>
      <c r="J482" s="276"/>
      <c r="K482" s="198" t="s">
        <v>545</v>
      </c>
      <c r="L482" s="198">
        <v>8.1</v>
      </c>
      <c r="M482" s="198" t="s">
        <v>245</v>
      </c>
      <c r="N482" s="198" t="s">
        <v>827</v>
      </c>
      <c r="O482" s="200" t="s">
        <v>175</v>
      </c>
      <c r="P482" s="277" t="s">
        <v>246</v>
      </c>
      <c r="Q482" s="202" t="s">
        <v>247</v>
      </c>
      <c r="R482" s="198" t="s">
        <v>248</v>
      </c>
      <c r="S482" s="242" t="str">
        <f>IF(ISNA(VLOOKUP(Patchlist1[[#This Row],[SERVER OWNER]],Contacts!I:J,2,FALSE)),"",VLOOKUP(Patchlist1[[#This Row],[SERVER OWNER]],Contacts!I:J,2,FALSE))</f>
        <v>Giorgio.Conti@allianz.it</v>
      </c>
      <c r="T482" s="243" t="s">
        <v>296</v>
      </c>
      <c r="U482" s="277" t="s">
        <v>180</v>
      </c>
      <c r="V482" s="202"/>
      <c r="W482" s="202"/>
      <c r="X482" s="244"/>
      <c r="Y482" s="244"/>
      <c r="Z482" s="157"/>
      <c r="AA482" s="278"/>
    </row>
    <row r="483" spans="1:27" ht="18.75" hidden="1" customHeight="1">
      <c r="A483" s="275" t="s">
        <v>982</v>
      </c>
      <c r="B483" s="196" t="s">
        <v>100</v>
      </c>
      <c r="C483" s="239" t="b">
        <v>0</v>
      </c>
      <c r="D483" s="182">
        <f>IF($C483&lt;&gt;TRUE,IF(ISNA(VLOOKUP($B483,'Patch Slot'!A$2:$E$39,3,FALSE)),"",VLOOKUP($B483,'Patch Slot'!A$2:$E$39,3,FALSE)),"excluded")</f>
        <v>45887.833333333299</v>
      </c>
      <c r="E483" s="182" t="str">
        <f>IF($C483&lt;&gt;TRUE,IF(ISNA(VLOOKUP($B483,'Patch Slot'!A$2:$E$39,4,FALSE)),"",VLOOKUP($B483,'Patch Slot'!A$2:$E$39,4,FALSE)),"excluded")</f>
        <v>20:00 – 24:00</v>
      </c>
      <c r="F483" s="198" t="s">
        <v>826</v>
      </c>
      <c r="G483" s="184" t="str">
        <f>IF(ISNA(VLOOKUP(Patchlist1[[#This Row],[Hostname]],CPU_socket!A:B,2,FALSE)),"",VLOOKUP(Patchlist1[[#This Row],[Hostname]],CPU_socket!A:B,2,FALSE))</f>
        <v/>
      </c>
      <c r="H483" s="184" t="str">
        <f>IF(ISNA(VLOOKUP(Patchlist1[[#This Row],[Hostname]],Vormetric!A:D,4,FALSE)),"",VLOOKUP(Patchlist1[[#This Row],[Hostname]],Vormetric!A:D,4,FALSE))</f>
        <v/>
      </c>
      <c r="I483" s="198" t="str">
        <f>IF(ISNA(VLOOKUP(Patchlist1[[#This Row],[Hostname]],'vm hardware'!A:C,3,FALSE)),"",VLOOKUP(Patchlist1[[#This Row],[Hostname]],'vm hardware'!A:C,3,FALSE))</f>
        <v/>
      </c>
      <c r="J483" s="276"/>
      <c r="K483" s="198" t="s">
        <v>545</v>
      </c>
      <c r="L483" s="198">
        <v>8.1</v>
      </c>
      <c r="M483" s="198" t="s">
        <v>245</v>
      </c>
      <c r="N483" s="198" t="s">
        <v>827</v>
      </c>
      <c r="O483" s="200" t="s">
        <v>175</v>
      </c>
      <c r="P483" s="277" t="s">
        <v>246</v>
      </c>
      <c r="Q483" s="202" t="s">
        <v>247</v>
      </c>
      <c r="R483" s="198" t="s">
        <v>248</v>
      </c>
      <c r="S483" s="242" t="str">
        <f>IF(ISNA(VLOOKUP(Patchlist1[[#This Row],[SERVER OWNER]],Contacts!I:J,2,FALSE)),"",VLOOKUP(Patchlist1[[#This Row],[SERVER OWNER]],Contacts!I:J,2,FALSE))</f>
        <v>Giorgio.Conti@allianz.it</v>
      </c>
      <c r="T483" s="243" t="s">
        <v>296</v>
      </c>
      <c r="U483" s="277" t="s">
        <v>180</v>
      </c>
      <c r="V483" s="202"/>
      <c r="W483" s="202"/>
      <c r="X483" s="244"/>
      <c r="Y483" s="244"/>
      <c r="Z483" s="157"/>
      <c r="AA483" s="278"/>
    </row>
    <row r="484" spans="1:27" ht="18.75" hidden="1" customHeight="1">
      <c r="A484" s="275" t="s">
        <v>983</v>
      </c>
      <c r="B484" s="196" t="s">
        <v>100</v>
      </c>
      <c r="C484" s="239" t="b">
        <v>0</v>
      </c>
      <c r="D484" s="182">
        <f>IF($C484&lt;&gt;TRUE,IF(ISNA(VLOOKUP($B484,'Patch Slot'!A$2:$E$39,3,FALSE)),"",VLOOKUP($B484,'Patch Slot'!A$2:$E$39,3,FALSE)),"excluded")</f>
        <v>45887.833333333299</v>
      </c>
      <c r="E484" s="182" t="str">
        <f>IF($C484&lt;&gt;TRUE,IF(ISNA(VLOOKUP($B484,'Patch Slot'!A$2:$E$39,4,FALSE)),"",VLOOKUP($B484,'Patch Slot'!A$2:$E$39,4,FALSE)),"excluded")</f>
        <v>20:00 – 24:00</v>
      </c>
      <c r="F484" s="198" t="s">
        <v>826</v>
      </c>
      <c r="G484" s="184" t="str">
        <f>IF(ISNA(VLOOKUP(Patchlist1[[#This Row],[Hostname]],CPU_socket!A:B,2,FALSE)),"",VLOOKUP(Patchlist1[[#This Row],[Hostname]],CPU_socket!A:B,2,FALSE))</f>
        <v/>
      </c>
      <c r="H484" s="184" t="str">
        <f>IF(ISNA(VLOOKUP(Patchlist1[[#This Row],[Hostname]],Vormetric!A:D,4,FALSE)),"",VLOOKUP(Patchlist1[[#This Row],[Hostname]],Vormetric!A:D,4,FALSE))</f>
        <v/>
      </c>
      <c r="I484" s="198" t="str">
        <f>IF(ISNA(VLOOKUP(Patchlist1[[#This Row],[Hostname]],'vm hardware'!A:C,3,FALSE)),"",VLOOKUP(Patchlist1[[#This Row],[Hostname]],'vm hardware'!A:C,3,FALSE))</f>
        <v/>
      </c>
      <c r="J484" s="276"/>
      <c r="K484" s="198" t="s">
        <v>545</v>
      </c>
      <c r="L484" s="198">
        <v>8.1</v>
      </c>
      <c r="M484" s="198" t="s">
        <v>245</v>
      </c>
      <c r="N484" s="198" t="s">
        <v>827</v>
      </c>
      <c r="O484" s="200" t="s">
        <v>175</v>
      </c>
      <c r="P484" s="277" t="s">
        <v>246</v>
      </c>
      <c r="Q484" s="202" t="s">
        <v>247</v>
      </c>
      <c r="R484" s="198" t="s">
        <v>248</v>
      </c>
      <c r="S484" s="242" t="str">
        <f>IF(ISNA(VLOOKUP(Patchlist1[[#This Row],[SERVER OWNER]],Contacts!I:J,2,FALSE)),"",VLOOKUP(Patchlist1[[#This Row],[SERVER OWNER]],Contacts!I:J,2,FALSE))</f>
        <v>Giorgio.Conti@allianz.it</v>
      </c>
      <c r="T484" s="243" t="s">
        <v>296</v>
      </c>
      <c r="U484" s="277" t="s">
        <v>180</v>
      </c>
      <c r="V484" s="202"/>
      <c r="W484" s="202"/>
      <c r="X484" s="244"/>
      <c r="Y484" s="244"/>
      <c r="Z484" s="157"/>
      <c r="AA484" s="278"/>
    </row>
    <row r="485" spans="1:27" ht="18.75" hidden="1" customHeight="1">
      <c r="A485" s="275" t="s">
        <v>984</v>
      </c>
      <c r="B485" s="196" t="s">
        <v>57</v>
      </c>
      <c r="C485" s="239" t="b">
        <v>0</v>
      </c>
      <c r="D485" s="182">
        <f>IF($C485&lt;&gt;TRUE,IF(ISNA(VLOOKUP($B485,'Patch Slot'!A$2:$E$39,3,FALSE)),"",VLOOKUP($B485,'Patch Slot'!A$2:$E$39,3,FALSE)),"excluded")</f>
        <v>45882.833333333299</v>
      </c>
      <c r="E485" s="182" t="str">
        <f>IF($C485&lt;&gt;TRUE,IF(ISNA(VLOOKUP($B485,'Patch Slot'!A$2:$E$39,4,FALSE)),"",VLOOKUP($B485,'Patch Slot'!A$2:$E$39,4,FALSE)),"excluded")</f>
        <v>20:00 – 24:00</v>
      </c>
      <c r="F485" s="198" t="s">
        <v>826</v>
      </c>
      <c r="G485" s="184" t="str">
        <f>IF(ISNA(VLOOKUP(Patchlist1[[#This Row],[Hostname]],CPU_socket!A:B,2,FALSE)),"",VLOOKUP(Patchlist1[[#This Row],[Hostname]],CPU_socket!A:B,2,FALSE))</f>
        <v/>
      </c>
      <c r="H485" s="184" t="str">
        <f>IF(ISNA(VLOOKUP(Patchlist1[[#This Row],[Hostname]],Vormetric!A:D,4,FALSE)),"",VLOOKUP(Patchlist1[[#This Row],[Hostname]],Vormetric!A:D,4,FALSE))</f>
        <v/>
      </c>
      <c r="I485" s="198" t="str">
        <f>IF(ISNA(VLOOKUP(Patchlist1[[#This Row],[Hostname]],'vm hardware'!A:C,3,FALSE)),"",VLOOKUP(Patchlist1[[#This Row],[Hostname]],'vm hardware'!A:C,3,FALSE))</f>
        <v/>
      </c>
      <c r="J485" s="276"/>
      <c r="K485" s="198" t="s">
        <v>545</v>
      </c>
      <c r="L485" s="198">
        <v>8.1</v>
      </c>
      <c r="M485" s="198" t="s">
        <v>245</v>
      </c>
      <c r="N485" s="198" t="s">
        <v>827</v>
      </c>
      <c r="O485" s="200" t="s">
        <v>175</v>
      </c>
      <c r="P485" s="277" t="s">
        <v>246</v>
      </c>
      <c r="Q485" s="202" t="s">
        <v>247</v>
      </c>
      <c r="R485" s="198" t="s">
        <v>248</v>
      </c>
      <c r="S485" s="242" t="str">
        <f>IF(ISNA(VLOOKUP(Patchlist1[[#This Row],[SERVER OWNER]],Contacts!I:J,2,FALSE)),"",VLOOKUP(Patchlist1[[#This Row],[SERVER OWNER]],Contacts!I:J,2,FALSE))</f>
        <v>Giorgio.Conti@allianz.it</v>
      </c>
      <c r="T485" s="243" t="s">
        <v>296</v>
      </c>
      <c r="U485" s="277" t="s">
        <v>180</v>
      </c>
      <c r="V485" s="202"/>
      <c r="W485" s="202"/>
      <c r="X485" s="244"/>
      <c r="Y485" s="244"/>
      <c r="Z485" s="157"/>
      <c r="AA485" s="278"/>
    </row>
    <row r="486" spans="1:27" ht="18.75" hidden="1" customHeight="1">
      <c r="A486" s="275" t="s">
        <v>985</v>
      </c>
      <c r="B486" s="196" t="s">
        <v>97</v>
      </c>
      <c r="C486" s="239" t="b">
        <v>0</v>
      </c>
      <c r="D486" s="182">
        <f>IF($C486&lt;&gt;TRUE,IF(ISNA(VLOOKUP($B486,'Patch Slot'!A$2:$E$39,3,FALSE)),"",VLOOKUP($B486,'Patch Slot'!A$2:$E$39,3,FALSE)),"excluded")</f>
        <v>45887.333333333299</v>
      </c>
      <c r="E486" s="182" t="str">
        <f>IF($C486&lt;&gt;TRUE,IF(ISNA(VLOOKUP($B486,'Patch Slot'!A$2:$E$39,4,FALSE)),"",VLOOKUP($B486,'Patch Slot'!A$2:$E$39,4,FALSE)),"excluded")</f>
        <v>08:00 – 14:00</v>
      </c>
      <c r="F486" s="198" t="s">
        <v>826</v>
      </c>
      <c r="G486" s="184" t="str">
        <f>IF(ISNA(VLOOKUP(Patchlist1[[#This Row],[Hostname]],CPU_socket!A:B,2,FALSE)),"",VLOOKUP(Patchlist1[[#This Row],[Hostname]],CPU_socket!A:B,2,FALSE))</f>
        <v/>
      </c>
      <c r="H486" s="184" t="str">
        <f>IF(ISNA(VLOOKUP(Patchlist1[[#This Row],[Hostname]],Vormetric!A:D,4,FALSE)),"",VLOOKUP(Patchlist1[[#This Row],[Hostname]],Vormetric!A:D,4,FALSE))</f>
        <v/>
      </c>
      <c r="I486" s="198" t="str">
        <f>IF(ISNA(VLOOKUP(Patchlist1[[#This Row],[Hostname]],'vm hardware'!A:C,3,FALSE)),"",VLOOKUP(Patchlist1[[#This Row],[Hostname]],'vm hardware'!A:C,3,FALSE))</f>
        <v/>
      </c>
      <c r="J486" s="276"/>
      <c r="K486" s="198" t="s">
        <v>545</v>
      </c>
      <c r="L486" s="198">
        <v>8.9</v>
      </c>
      <c r="M486" s="198" t="s">
        <v>245</v>
      </c>
      <c r="N486" s="198" t="s">
        <v>827</v>
      </c>
      <c r="O486" s="200" t="s">
        <v>175</v>
      </c>
      <c r="P486" s="277" t="s">
        <v>246</v>
      </c>
      <c r="Q486" s="202" t="s">
        <v>247</v>
      </c>
      <c r="R486" s="198" t="s">
        <v>248</v>
      </c>
      <c r="S486" s="242" t="str">
        <f>IF(ISNA(VLOOKUP(Patchlist1[[#This Row],[SERVER OWNER]],Contacts!I:J,2,FALSE)),"",VLOOKUP(Patchlist1[[#This Row],[SERVER OWNER]],Contacts!I:J,2,FALSE))</f>
        <v>Giorgio.Conti@allianz.it</v>
      </c>
      <c r="T486" s="243" t="s">
        <v>296</v>
      </c>
      <c r="U486" s="277" t="s">
        <v>180</v>
      </c>
      <c r="V486" s="202"/>
      <c r="W486" s="202"/>
      <c r="X486" s="244"/>
      <c r="Y486" s="244"/>
      <c r="Z486" s="157"/>
      <c r="AA486" s="278"/>
    </row>
    <row r="487" spans="1:27" ht="18.75" hidden="1" customHeight="1">
      <c r="A487" s="275" t="s">
        <v>986</v>
      </c>
      <c r="B487" s="196" t="s">
        <v>103</v>
      </c>
      <c r="C487" s="239" t="b">
        <v>0</v>
      </c>
      <c r="D487" s="182">
        <f>IF($C487&lt;&gt;TRUE,IF(ISNA(VLOOKUP($B487,'Patch Slot'!A$2:$E$39,3,FALSE)),"",VLOOKUP($B487,'Patch Slot'!A$2:$E$39,3,FALSE)),"excluded")</f>
        <v>45888.333333333299</v>
      </c>
      <c r="E487" s="182" t="str">
        <f>IF($C487&lt;&gt;TRUE,IF(ISNA(VLOOKUP($B487,'Patch Slot'!A$2:$E$39,4,FALSE)),"",VLOOKUP($B487,'Patch Slot'!A$2:$E$39,4,FALSE)),"excluded")</f>
        <v>08:00 – 14:00</v>
      </c>
      <c r="F487" s="198" t="s">
        <v>826</v>
      </c>
      <c r="G487" s="184" t="str">
        <f>IF(ISNA(VLOOKUP(Patchlist1[[#This Row],[Hostname]],CPU_socket!A:B,2,FALSE)),"",VLOOKUP(Patchlist1[[#This Row],[Hostname]],CPU_socket!A:B,2,FALSE))</f>
        <v/>
      </c>
      <c r="H487" s="184" t="str">
        <f>IF(ISNA(VLOOKUP(Patchlist1[[#This Row],[Hostname]],Vormetric!A:D,4,FALSE)),"",VLOOKUP(Patchlist1[[#This Row],[Hostname]],Vormetric!A:D,4,FALSE))</f>
        <v/>
      </c>
      <c r="I487" s="198" t="str">
        <f>IF(ISNA(VLOOKUP(Patchlist1[[#This Row],[Hostname]],'vm hardware'!A:C,3,FALSE)),"",VLOOKUP(Patchlist1[[#This Row],[Hostname]],'vm hardware'!A:C,3,FALSE))</f>
        <v/>
      </c>
      <c r="J487" s="276"/>
      <c r="K487" s="198" t="s">
        <v>545</v>
      </c>
      <c r="L487" s="198">
        <v>8.1</v>
      </c>
      <c r="M487" s="198" t="s">
        <v>245</v>
      </c>
      <c r="N487" s="198" t="s">
        <v>827</v>
      </c>
      <c r="O487" s="200" t="s">
        <v>175</v>
      </c>
      <c r="P487" s="277" t="s">
        <v>246</v>
      </c>
      <c r="Q487" s="202" t="s">
        <v>247</v>
      </c>
      <c r="R487" s="198" t="s">
        <v>248</v>
      </c>
      <c r="S487" s="242" t="str">
        <f>IF(ISNA(VLOOKUP(Patchlist1[[#This Row],[SERVER OWNER]],Contacts!I:J,2,FALSE)),"",VLOOKUP(Patchlist1[[#This Row],[SERVER OWNER]],Contacts!I:J,2,FALSE))</f>
        <v>Giorgio.Conti@allianz.it</v>
      </c>
      <c r="T487" s="243" t="s">
        <v>987</v>
      </c>
      <c r="U487" s="277" t="s">
        <v>180</v>
      </c>
      <c r="V487" s="202"/>
      <c r="W487" s="202"/>
      <c r="X487" s="244"/>
      <c r="Y487" s="244"/>
      <c r="Z487" s="157"/>
      <c r="AA487" s="278"/>
    </row>
    <row r="488" spans="1:27" ht="18.75" hidden="1" customHeight="1">
      <c r="A488" s="275" t="s">
        <v>988</v>
      </c>
      <c r="B488" s="196" t="s">
        <v>97</v>
      </c>
      <c r="C488" s="239" t="b">
        <v>0</v>
      </c>
      <c r="D488" s="182">
        <f>IF($C488&lt;&gt;TRUE,IF(ISNA(VLOOKUP($B488,'Patch Slot'!A$2:$E$39,3,FALSE)),"",VLOOKUP($B488,'Patch Slot'!A$2:$E$39,3,FALSE)),"excluded")</f>
        <v>45887.333333333299</v>
      </c>
      <c r="E488" s="182" t="str">
        <f>IF($C488&lt;&gt;TRUE,IF(ISNA(VLOOKUP($B488,'Patch Slot'!A$2:$E$39,4,FALSE)),"",VLOOKUP($B488,'Patch Slot'!A$2:$E$39,4,FALSE)),"excluded")</f>
        <v>08:00 – 14:00</v>
      </c>
      <c r="F488" s="198" t="s">
        <v>826</v>
      </c>
      <c r="G488" s="184" t="str">
        <f>IF(ISNA(VLOOKUP(Patchlist1[[#This Row],[Hostname]],CPU_socket!A:B,2,FALSE)),"",VLOOKUP(Patchlist1[[#This Row],[Hostname]],CPU_socket!A:B,2,FALSE))</f>
        <v/>
      </c>
      <c r="H488" s="184" t="str">
        <f>IF(ISNA(VLOOKUP(Patchlist1[[#This Row],[Hostname]],Vormetric!A:D,4,FALSE)),"",VLOOKUP(Patchlist1[[#This Row],[Hostname]],Vormetric!A:D,4,FALSE))</f>
        <v/>
      </c>
      <c r="I488" s="198" t="str">
        <f>IF(ISNA(VLOOKUP(Patchlist1[[#This Row],[Hostname]],'vm hardware'!A:C,3,FALSE)),"",VLOOKUP(Patchlist1[[#This Row],[Hostname]],'vm hardware'!A:C,3,FALSE))</f>
        <v/>
      </c>
      <c r="J488" s="276"/>
      <c r="K488" s="198" t="s">
        <v>545</v>
      </c>
      <c r="L488" s="198"/>
      <c r="M488" s="198" t="s">
        <v>245</v>
      </c>
      <c r="N488" s="198" t="s">
        <v>827</v>
      </c>
      <c r="O488" s="200" t="s">
        <v>175</v>
      </c>
      <c r="P488" s="277" t="s">
        <v>989</v>
      </c>
      <c r="Q488" s="202" t="s">
        <v>247</v>
      </c>
      <c r="R488" s="198" t="s">
        <v>291</v>
      </c>
      <c r="S488" s="242" t="str">
        <f>IF(ISNA(VLOOKUP(Patchlist1[[#This Row],[SERVER OWNER]],Contacts!I:J,2,FALSE)),"",VLOOKUP(Patchlist1[[#This Row],[SERVER OWNER]],Contacts!I:J,2,FALSE))</f>
        <v>Michele.Tarricone@allianz.it</v>
      </c>
      <c r="T488" s="243" t="s">
        <v>990</v>
      </c>
      <c r="U488" s="277" t="s">
        <v>180</v>
      </c>
      <c r="V488" s="202"/>
      <c r="W488" s="202"/>
      <c r="X488" s="244"/>
      <c r="Y488" s="244"/>
      <c r="Z488" s="157"/>
      <c r="AA488" s="278"/>
    </row>
    <row r="489" spans="1:27" ht="18.75" hidden="1" customHeight="1">
      <c r="A489" s="275" t="s">
        <v>991</v>
      </c>
      <c r="B489" s="196" t="s">
        <v>133</v>
      </c>
      <c r="C489" s="239" t="b">
        <v>0</v>
      </c>
      <c r="D489" s="182">
        <f>IF($C489&lt;&gt;TRUE,IF(ISNA(VLOOKUP($B489,'Patch Slot'!A$2:$E$39,3,FALSE)),"",VLOOKUP($B489,'Patch Slot'!A$2:$E$39,3,FALSE)),"excluded")</f>
        <v>45893.833333333299</v>
      </c>
      <c r="E489" s="182" t="str">
        <f>IF($C489&lt;&gt;TRUE,IF(ISNA(VLOOKUP($B489,'Patch Slot'!A$2:$E$39,4,FALSE)),"",VLOOKUP($B489,'Patch Slot'!A$2:$E$39,4,FALSE)),"excluded")</f>
        <v>20:00 – 24:00</v>
      </c>
      <c r="F489" s="198" t="s">
        <v>826</v>
      </c>
      <c r="G489" s="184" t="str">
        <f>IF(ISNA(VLOOKUP(Patchlist1[[#This Row],[Hostname]],CPU_socket!A:B,2,FALSE)),"",VLOOKUP(Patchlist1[[#This Row],[Hostname]],CPU_socket!A:B,2,FALSE))</f>
        <v/>
      </c>
      <c r="H489" s="184" t="str">
        <f>IF(ISNA(VLOOKUP(Patchlist1[[#This Row],[Hostname]],Vormetric!A:D,4,FALSE)),"",VLOOKUP(Patchlist1[[#This Row],[Hostname]],Vormetric!A:D,4,FALSE))</f>
        <v/>
      </c>
      <c r="I489" s="198" t="str">
        <f>IF(ISNA(VLOOKUP(Patchlist1[[#This Row],[Hostname]],'vm hardware'!A:C,3,FALSE)),"",VLOOKUP(Patchlist1[[#This Row],[Hostname]],'vm hardware'!A:C,3,FALSE))</f>
        <v/>
      </c>
      <c r="J489" s="276"/>
      <c r="K489" s="198" t="s">
        <v>172</v>
      </c>
      <c r="L489" s="198">
        <v>8.1</v>
      </c>
      <c r="M489" s="198" t="s">
        <v>173</v>
      </c>
      <c r="N489" s="198" t="s">
        <v>827</v>
      </c>
      <c r="O489" s="200" t="s">
        <v>175</v>
      </c>
      <c r="P489" s="277" t="s">
        <v>262</v>
      </c>
      <c r="Q489" s="202" t="s">
        <v>355</v>
      </c>
      <c r="R489" s="198" t="s">
        <v>360</v>
      </c>
      <c r="S489" s="242" t="str">
        <f>IF(ISNA(VLOOKUP(Patchlist1[[#This Row],[SERVER OWNER]],Contacts!I:J,2,FALSE)),"",VLOOKUP(Patchlist1[[#This Row],[SERVER OWNER]],Contacts!I:J,2,FALSE))</f>
        <v>parikshit.roy@allianz.de</v>
      </c>
      <c r="T489" s="243" t="s">
        <v>992</v>
      </c>
      <c r="U489" s="277" t="s">
        <v>180</v>
      </c>
      <c r="V489" s="202"/>
      <c r="W489" s="202"/>
      <c r="X489" s="244"/>
      <c r="Y489" s="244"/>
      <c r="Z489" s="157"/>
      <c r="AA489" s="278"/>
    </row>
    <row r="490" spans="1:27" ht="18.75" hidden="1" customHeight="1">
      <c r="A490" s="275" t="s">
        <v>993</v>
      </c>
      <c r="B490" s="196" t="s">
        <v>133</v>
      </c>
      <c r="C490" s="239" t="b">
        <v>0</v>
      </c>
      <c r="D490" s="182">
        <f>IF($C490&lt;&gt;TRUE,IF(ISNA(VLOOKUP($B490,'Patch Slot'!A$2:$E$39,3,FALSE)),"",VLOOKUP($B490,'Patch Slot'!A$2:$E$39,3,FALSE)),"excluded")</f>
        <v>45893.833333333299</v>
      </c>
      <c r="E490" s="182" t="str">
        <f>IF($C490&lt;&gt;TRUE,IF(ISNA(VLOOKUP($B490,'Patch Slot'!A$2:$E$39,4,FALSE)),"",VLOOKUP($B490,'Patch Slot'!A$2:$E$39,4,FALSE)),"excluded")</f>
        <v>20:00 – 24:00</v>
      </c>
      <c r="F490" s="198" t="s">
        <v>826</v>
      </c>
      <c r="G490" s="184" t="str">
        <f>IF(ISNA(VLOOKUP(Patchlist1[[#This Row],[Hostname]],CPU_socket!A:B,2,FALSE)),"",VLOOKUP(Patchlist1[[#This Row],[Hostname]],CPU_socket!A:B,2,FALSE))</f>
        <v/>
      </c>
      <c r="H490" s="184" t="str">
        <f>IF(ISNA(VLOOKUP(Patchlist1[[#This Row],[Hostname]],Vormetric!A:D,4,FALSE)),"",VLOOKUP(Patchlist1[[#This Row],[Hostname]],Vormetric!A:D,4,FALSE))</f>
        <v/>
      </c>
      <c r="I490" s="198" t="str">
        <f>IF(ISNA(VLOOKUP(Patchlist1[[#This Row],[Hostname]],'vm hardware'!A:C,3,FALSE)),"",VLOOKUP(Patchlist1[[#This Row],[Hostname]],'vm hardware'!A:C,3,FALSE))</f>
        <v/>
      </c>
      <c r="J490" s="276"/>
      <c r="K490" s="198" t="s">
        <v>172</v>
      </c>
      <c r="L490" s="198">
        <v>8.1</v>
      </c>
      <c r="M490" s="198" t="s">
        <v>173</v>
      </c>
      <c r="N490" s="198" t="s">
        <v>827</v>
      </c>
      <c r="O490" s="200" t="s">
        <v>175</v>
      </c>
      <c r="P490" s="277" t="s">
        <v>262</v>
      </c>
      <c r="Q490" s="202" t="s">
        <v>355</v>
      </c>
      <c r="R490" s="198" t="s">
        <v>360</v>
      </c>
      <c r="S490" s="242" t="str">
        <f>IF(ISNA(VLOOKUP(Patchlist1[[#This Row],[SERVER OWNER]],Contacts!I:J,2,FALSE)),"",VLOOKUP(Patchlist1[[#This Row],[SERVER OWNER]],Contacts!I:J,2,FALSE))</f>
        <v>parikshit.roy@allianz.de</v>
      </c>
      <c r="T490" s="243" t="s">
        <v>361</v>
      </c>
      <c r="U490" s="277" t="s">
        <v>180</v>
      </c>
      <c r="V490" s="202"/>
      <c r="W490" s="202"/>
      <c r="X490" s="244"/>
      <c r="Y490" s="244"/>
      <c r="Z490" s="157"/>
      <c r="AA490" s="278"/>
    </row>
    <row r="491" spans="1:27" ht="18.75" hidden="1" customHeight="1">
      <c r="A491" s="275" t="s">
        <v>994</v>
      </c>
      <c r="B491" s="196" t="s">
        <v>130</v>
      </c>
      <c r="C491" s="239" t="b">
        <v>0</v>
      </c>
      <c r="D491" s="182">
        <f>IF($C491&lt;&gt;TRUE,IF(ISNA(VLOOKUP($B491,'Patch Slot'!A$2:$E$39,3,FALSE)),"",VLOOKUP($B491,'Patch Slot'!A$2:$E$39,3,FALSE)),"excluded")</f>
        <v>45893.666666666635</v>
      </c>
      <c r="E491" s="182" t="str">
        <f>IF($C491&lt;&gt;TRUE,IF(ISNA(VLOOKUP($B491,'Patch Slot'!A$2:$E$39,4,FALSE)),"",VLOOKUP($B491,'Patch Slot'!A$2:$E$39,4,FALSE)),"excluded")</f>
        <v>16:00 – 20:00</v>
      </c>
      <c r="F491" s="198" t="s">
        <v>826</v>
      </c>
      <c r="G491" s="184" t="str">
        <f>IF(ISNA(VLOOKUP(Patchlist1[[#This Row],[Hostname]],CPU_socket!A:B,2,FALSE)),"",VLOOKUP(Patchlist1[[#This Row],[Hostname]],CPU_socket!A:B,2,FALSE))</f>
        <v/>
      </c>
      <c r="H491" s="281" t="s">
        <v>285</v>
      </c>
      <c r="I491" s="198" t="str">
        <f>IF(ISNA(VLOOKUP(Patchlist1[[#This Row],[Hostname]],'vm hardware'!A:C,3,FALSE)),"",VLOOKUP(Patchlist1[[#This Row],[Hostname]],'vm hardware'!A:C,3,FALSE))</f>
        <v/>
      </c>
      <c r="J491" s="276"/>
      <c r="K491" s="198" t="s">
        <v>172</v>
      </c>
      <c r="L491" s="198">
        <v>8.1</v>
      </c>
      <c r="M491" s="198" t="s">
        <v>372</v>
      </c>
      <c r="N491" s="198" t="s">
        <v>827</v>
      </c>
      <c r="O491" s="200" t="s">
        <v>175</v>
      </c>
      <c r="P491" s="277" t="s">
        <v>262</v>
      </c>
      <c r="Q491" s="157" t="s">
        <v>355</v>
      </c>
      <c r="R491" s="198" t="s">
        <v>360</v>
      </c>
      <c r="S491" s="242" t="str">
        <f>IF(ISNA(VLOOKUP(Patchlist1[[#This Row],[SERVER OWNER]],Contacts!I:J,2,FALSE)),"",VLOOKUP(Patchlist1[[#This Row],[SERVER OWNER]],Contacts!I:J,2,FALSE))</f>
        <v>parikshit.roy@allianz.de</v>
      </c>
      <c r="T491" s="243" t="s">
        <v>995</v>
      </c>
      <c r="U491" s="277" t="s">
        <v>180</v>
      </c>
      <c r="V491" s="202"/>
      <c r="W491" s="202"/>
      <c r="X491" s="244"/>
      <c r="Y491" s="244"/>
      <c r="Z491" s="157"/>
      <c r="AA491" s="278"/>
    </row>
    <row r="492" spans="1:27" ht="18.75" hidden="1" customHeight="1">
      <c r="A492" s="275" t="s">
        <v>996</v>
      </c>
      <c r="B492" s="196" t="s">
        <v>130</v>
      </c>
      <c r="C492" s="239" t="b">
        <v>0</v>
      </c>
      <c r="D492" s="182">
        <f>IF($C492&lt;&gt;TRUE,IF(ISNA(VLOOKUP($B492,'Patch Slot'!A$2:$E$39,3,FALSE)),"",VLOOKUP($B492,'Patch Slot'!A$2:$E$39,3,FALSE)),"excluded")</f>
        <v>45893.666666666635</v>
      </c>
      <c r="E492" s="182" t="str">
        <f>IF($C492&lt;&gt;TRUE,IF(ISNA(VLOOKUP($B492,'Patch Slot'!A$2:$E$39,4,FALSE)),"",VLOOKUP($B492,'Patch Slot'!A$2:$E$39,4,FALSE)),"excluded")</f>
        <v>16:00 – 20:00</v>
      </c>
      <c r="F492" s="198" t="s">
        <v>826</v>
      </c>
      <c r="G492" s="184" t="str">
        <f>IF(ISNA(VLOOKUP(Patchlist1[[#This Row],[Hostname]],CPU_socket!A:B,2,FALSE)),"",VLOOKUP(Patchlist1[[#This Row],[Hostname]],CPU_socket!A:B,2,FALSE))</f>
        <v/>
      </c>
      <c r="H492" s="184" t="str">
        <f>IF(ISNA(VLOOKUP(Patchlist1[[#This Row],[Hostname]],Vormetric!A:D,4,FALSE)),"",VLOOKUP(Patchlist1[[#This Row],[Hostname]],Vormetric!A:D,4,FALSE))</f>
        <v/>
      </c>
      <c r="I492" s="198" t="str">
        <f>IF(ISNA(VLOOKUP(Patchlist1[[#This Row],[Hostname]],'vm hardware'!A:C,3,FALSE)),"",VLOOKUP(Patchlist1[[#This Row],[Hostname]],'vm hardware'!A:C,3,FALSE))</f>
        <v/>
      </c>
      <c r="J492" s="276"/>
      <c r="K492" s="198" t="s">
        <v>172</v>
      </c>
      <c r="L492" s="198">
        <v>8.1</v>
      </c>
      <c r="M492" s="198" t="s">
        <v>372</v>
      </c>
      <c r="N492" s="198" t="s">
        <v>827</v>
      </c>
      <c r="O492" s="200" t="s">
        <v>175</v>
      </c>
      <c r="P492" s="277" t="s">
        <v>262</v>
      </c>
      <c r="Q492" s="202" t="s">
        <v>355</v>
      </c>
      <c r="R492" s="198" t="s">
        <v>360</v>
      </c>
      <c r="S492" s="242" t="str">
        <f>IF(ISNA(VLOOKUP(Patchlist1[[#This Row],[SERVER OWNER]],Contacts!I:J,2,FALSE)),"",VLOOKUP(Patchlist1[[#This Row],[SERVER OWNER]],Contacts!I:J,2,FALSE))</f>
        <v>parikshit.roy@allianz.de</v>
      </c>
      <c r="T492" s="243" t="s">
        <v>995</v>
      </c>
      <c r="U492" s="277" t="s">
        <v>180</v>
      </c>
      <c r="V492" s="202"/>
      <c r="W492" s="202"/>
      <c r="X492" s="244"/>
      <c r="Y492" s="244"/>
      <c r="Z492" s="157"/>
      <c r="AA492" s="278"/>
    </row>
    <row r="493" spans="1:27" ht="18.75" hidden="1" customHeight="1">
      <c r="A493" s="275" t="s">
        <v>997</v>
      </c>
      <c r="B493" s="196" t="s">
        <v>130</v>
      </c>
      <c r="C493" s="239" t="b">
        <v>0</v>
      </c>
      <c r="D493" s="182">
        <f>IF($C493&lt;&gt;TRUE,IF(ISNA(VLOOKUP($B493,'Patch Slot'!A$2:$E$39,3,FALSE)),"",VLOOKUP($B493,'Patch Slot'!A$2:$E$39,3,FALSE)),"excluded")</f>
        <v>45893.666666666635</v>
      </c>
      <c r="E493" s="182" t="str">
        <f>IF($C493&lt;&gt;TRUE,IF(ISNA(VLOOKUP($B493,'Patch Slot'!A$2:$E$39,4,FALSE)),"",VLOOKUP($B493,'Patch Slot'!A$2:$E$39,4,FALSE)),"excluded")</f>
        <v>16:00 – 20:00</v>
      </c>
      <c r="F493" s="198" t="s">
        <v>826</v>
      </c>
      <c r="G493" s="184" t="str">
        <f>IF(ISNA(VLOOKUP(Patchlist1[[#This Row],[Hostname]],CPU_socket!A:B,2,FALSE)),"",VLOOKUP(Patchlist1[[#This Row],[Hostname]],CPU_socket!A:B,2,FALSE))</f>
        <v/>
      </c>
      <c r="H493" s="184" t="str">
        <f>IF(ISNA(VLOOKUP(Patchlist1[[#This Row],[Hostname]],Vormetric!A:D,4,FALSE)),"",VLOOKUP(Patchlist1[[#This Row],[Hostname]],Vormetric!A:D,4,FALSE))</f>
        <v/>
      </c>
      <c r="I493" s="198" t="str">
        <f>IF(ISNA(VLOOKUP(Patchlist1[[#This Row],[Hostname]],'vm hardware'!A:C,3,FALSE)),"",VLOOKUP(Patchlist1[[#This Row],[Hostname]],'vm hardware'!A:C,3,FALSE))</f>
        <v/>
      </c>
      <c r="J493" s="276"/>
      <c r="K493" s="198" t="s">
        <v>172</v>
      </c>
      <c r="L493" s="198">
        <v>8.1</v>
      </c>
      <c r="M493" s="198" t="s">
        <v>372</v>
      </c>
      <c r="N493" s="198" t="s">
        <v>827</v>
      </c>
      <c r="O493" s="200" t="s">
        <v>175</v>
      </c>
      <c r="P493" s="277" t="s">
        <v>262</v>
      </c>
      <c r="Q493" s="202" t="s">
        <v>355</v>
      </c>
      <c r="R493" s="198" t="s">
        <v>360</v>
      </c>
      <c r="S493" s="242" t="str">
        <f>IF(ISNA(VLOOKUP(Patchlist1[[#This Row],[SERVER OWNER]],Contacts!I:J,2,FALSE)),"",VLOOKUP(Patchlist1[[#This Row],[SERVER OWNER]],Contacts!I:J,2,FALSE))</f>
        <v>parikshit.roy@allianz.de</v>
      </c>
      <c r="T493" s="243" t="s">
        <v>995</v>
      </c>
      <c r="U493" s="277" t="s">
        <v>180</v>
      </c>
      <c r="V493" s="202"/>
      <c r="W493" s="202"/>
      <c r="X493" s="244"/>
      <c r="Y493" s="244"/>
      <c r="Z493" s="157"/>
      <c r="AA493" s="278"/>
    </row>
    <row r="494" spans="1:27" ht="18.75" hidden="1" customHeight="1">
      <c r="A494" s="275" t="s">
        <v>998</v>
      </c>
      <c r="B494" s="196" t="s">
        <v>130</v>
      </c>
      <c r="C494" s="239" t="b">
        <v>0</v>
      </c>
      <c r="D494" s="182">
        <f>IF($C494&lt;&gt;TRUE,IF(ISNA(VLOOKUP($B494,'Patch Slot'!A$2:$E$39,3,FALSE)),"",VLOOKUP($B494,'Patch Slot'!A$2:$E$39,3,FALSE)),"excluded")</f>
        <v>45893.666666666635</v>
      </c>
      <c r="E494" s="182" t="str">
        <f>IF($C494&lt;&gt;TRUE,IF(ISNA(VLOOKUP($B494,'Patch Slot'!A$2:$E$39,4,FALSE)),"",VLOOKUP($B494,'Patch Slot'!A$2:$E$39,4,FALSE)),"excluded")</f>
        <v>16:00 – 20:00</v>
      </c>
      <c r="F494" s="198" t="s">
        <v>826</v>
      </c>
      <c r="G494" s="184" t="str">
        <f>IF(ISNA(VLOOKUP(Patchlist1[[#This Row],[Hostname]],CPU_socket!A:B,2,FALSE)),"",VLOOKUP(Patchlist1[[#This Row],[Hostname]],CPU_socket!A:B,2,FALSE))</f>
        <v/>
      </c>
      <c r="H494" s="281" t="s">
        <v>285</v>
      </c>
      <c r="I494" s="198" t="str">
        <f>IF(ISNA(VLOOKUP(Patchlist1[[#This Row],[Hostname]],'vm hardware'!A:C,3,FALSE)),"",VLOOKUP(Patchlist1[[#This Row],[Hostname]],'vm hardware'!A:C,3,FALSE))</f>
        <v/>
      </c>
      <c r="J494" s="276"/>
      <c r="K494" s="198" t="s">
        <v>172</v>
      </c>
      <c r="L494" s="198">
        <v>8.1</v>
      </c>
      <c r="M494" s="198" t="s">
        <v>372</v>
      </c>
      <c r="N494" s="198" t="s">
        <v>827</v>
      </c>
      <c r="O494" s="200" t="s">
        <v>175</v>
      </c>
      <c r="P494" s="277" t="s">
        <v>262</v>
      </c>
      <c r="Q494" s="157" t="s">
        <v>355</v>
      </c>
      <c r="R494" s="198" t="s">
        <v>360</v>
      </c>
      <c r="S494" s="242" t="str">
        <f>IF(ISNA(VLOOKUP(Patchlist1[[#This Row],[SERVER OWNER]],Contacts!I:J,2,FALSE)),"",VLOOKUP(Patchlist1[[#This Row],[SERVER OWNER]],Contacts!I:J,2,FALSE))</f>
        <v>parikshit.roy@allianz.de</v>
      </c>
      <c r="T494" s="243" t="s">
        <v>995</v>
      </c>
      <c r="U494" s="277" t="s">
        <v>180</v>
      </c>
      <c r="V494" s="202"/>
      <c r="W494" s="202"/>
      <c r="X494" s="244"/>
      <c r="Y494" s="244"/>
      <c r="Z494" s="157"/>
      <c r="AA494" s="278"/>
    </row>
    <row r="495" spans="1:27" ht="18.75" hidden="1" customHeight="1">
      <c r="A495" s="275" t="s">
        <v>999</v>
      </c>
      <c r="B495" s="196" t="s">
        <v>127</v>
      </c>
      <c r="C495" s="239" t="b">
        <v>0</v>
      </c>
      <c r="D495" s="182">
        <f>IF($C495&lt;&gt;TRUE,IF(ISNA(VLOOKUP($B495,'Patch Slot'!A$2:$E$39,3,FALSE)),"",VLOOKUP($B495,'Patch Slot'!A$2:$E$39,3,FALSE)),"excluded")</f>
        <v>45892.833333333299</v>
      </c>
      <c r="E495" s="182" t="str">
        <f>IF($C495&lt;&gt;TRUE,IF(ISNA(VLOOKUP($B495,'Patch Slot'!A$2:$E$39,4,FALSE)),"",VLOOKUP($B495,'Patch Slot'!A$2:$E$39,4,FALSE)),"excluded")</f>
        <v>20:00 – 24:00</v>
      </c>
      <c r="F495" s="198" t="s">
        <v>826</v>
      </c>
      <c r="G495" s="184" t="str">
        <f>IF(ISNA(VLOOKUP(Patchlist1[[#This Row],[Hostname]],CPU_socket!A:B,2,FALSE)),"",VLOOKUP(Patchlist1[[#This Row],[Hostname]],CPU_socket!A:B,2,FALSE))</f>
        <v/>
      </c>
      <c r="H495" s="184" t="str">
        <f>IF(ISNA(VLOOKUP(Patchlist1[[#This Row],[Hostname]],Vormetric!A:D,4,FALSE)),"",VLOOKUP(Patchlist1[[#This Row],[Hostname]],Vormetric!A:D,4,FALSE))</f>
        <v/>
      </c>
      <c r="I495" s="198" t="str">
        <f>IF(ISNA(VLOOKUP(Patchlist1[[#This Row],[Hostname]],'vm hardware'!A:C,3,FALSE)),"",VLOOKUP(Patchlist1[[#This Row],[Hostname]],'vm hardware'!A:C,3,FALSE))</f>
        <v/>
      </c>
      <c r="J495" s="276"/>
      <c r="K495" s="198" t="s">
        <v>172</v>
      </c>
      <c r="L495" s="198">
        <v>8.1</v>
      </c>
      <c r="M495" s="198" t="s">
        <v>173</v>
      </c>
      <c r="N495" s="198" t="s">
        <v>827</v>
      </c>
      <c r="O495" s="200" t="s">
        <v>175</v>
      </c>
      <c r="P495" s="277" t="s">
        <v>262</v>
      </c>
      <c r="Q495" s="202" t="s">
        <v>355</v>
      </c>
      <c r="R495" s="198" t="s">
        <v>356</v>
      </c>
      <c r="S495" s="242" t="str">
        <f>IF(ISNA(VLOOKUP(Patchlist1[[#This Row],[SERVER OWNER]],Contacts!I:J,2,FALSE)),"",VLOOKUP(Patchlist1[[#This Row],[SERVER OWNER]],Contacts!I:J,2,FALSE))</f>
        <v>goran.jovanovic@allianz.de</v>
      </c>
      <c r="T495" s="243" t="s">
        <v>366</v>
      </c>
      <c r="U495" s="277" t="s">
        <v>180</v>
      </c>
      <c r="V495" s="202"/>
      <c r="W495" s="202"/>
      <c r="X495" s="244"/>
      <c r="Y495" s="244"/>
      <c r="Z495" s="157"/>
      <c r="AA495" s="278"/>
    </row>
    <row r="496" spans="1:27" ht="18.75" hidden="1" customHeight="1">
      <c r="A496" s="275" t="s">
        <v>1000</v>
      </c>
      <c r="B496" s="196" t="s">
        <v>127</v>
      </c>
      <c r="C496" s="239" t="b">
        <v>0</v>
      </c>
      <c r="D496" s="182">
        <f>IF($C496&lt;&gt;TRUE,IF(ISNA(VLOOKUP($B496,'Patch Slot'!A$2:$E$39,3,FALSE)),"",VLOOKUP($B496,'Patch Slot'!A$2:$E$39,3,FALSE)),"excluded")</f>
        <v>45892.833333333299</v>
      </c>
      <c r="E496" s="182" t="str">
        <f>IF($C496&lt;&gt;TRUE,IF(ISNA(VLOOKUP($B496,'Patch Slot'!A$2:$E$39,4,FALSE)),"",VLOOKUP($B496,'Patch Slot'!A$2:$E$39,4,FALSE)),"excluded")</f>
        <v>20:00 – 24:00</v>
      </c>
      <c r="F496" s="198" t="s">
        <v>826</v>
      </c>
      <c r="G496" s="184" t="str">
        <f>IF(ISNA(VLOOKUP(Patchlist1[[#This Row],[Hostname]],CPU_socket!A:B,2,FALSE)),"",VLOOKUP(Patchlist1[[#This Row],[Hostname]],CPU_socket!A:B,2,FALSE))</f>
        <v/>
      </c>
      <c r="H496" s="184" t="str">
        <f>IF(ISNA(VLOOKUP(Patchlist1[[#This Row],[Hostname]],Vormetric!A:D,4,FALSE)),"",VLOOKUP(Patchlist1[[#This Row],[Hostname]],Vormetric!A:D,4,FALSE))</f>
        <v/>
      </c>
      <c r="I496" s="198" t="str">
        <f>IF(ISNA(VLOOKUP(Patchlist1[[#This Row],[Hostname]],'vm hardware'!A:C,3,FALSE)),"",VLOOKUP(Patchlist1[[#This Row],[Hostname]],'vm hardware'!A:C,3,FALSE))</f>
        <v/>
      </c>
      <c r="J496" s="276"/>
      <c r="K496" s="198" t="s">
        <v>172</v>
      </c>
      <c r="L496" s="198">
        <v>8.1</v>
      </c>
      <c r="M496" s="198" t="s">
        <v>173</v>
      </c>
      <c r="N496" s="198" t="s">
        <v>827</v>
      </c>
      <c r="O496" s="200" t="s">
        <v>175</v>
      </c>
      <c r="P496" s="277" t="s">
        <v>262</v>
      </c>
      <c r="Q496" s="202" t="s">
        <v>355</v>
      </c>
      <c r="R496" s="198" t="s">
        <v>356</v>
      </c>
      <c r="S496" s="242" t="str">
        <f>IF(ISNA(VLOOKUP(Patchlist1[[#This Row],[SERVER OWNER]],Contacts!I:J,2,FALSE)),"",VLOOKUP(Patchlist1[[#This Row],[SERVER OWNER]],Contacts!I:J,2,FALSE))</f>
        <v>goran.jovanovic@allianz.de</v>
      </c>
      <c r="T496" s="243" t="s">
        <v>366</v>
      </c>
      <c r="U496" s="277" t="s">
        <v>180</v>
      </c>
      <c r="V496" s="202"/>
      <c r="W496" s="202"/>
      <c r="X496" s="244"/>
      <c r="Y496" s="244"/>
      <c r="Z496" s="157"/>
      <c r="AA496" s="278"/>
    </row>
    <row r="497" spans="1:27" ht="18.75" hidden="1" customHeight="1">
      <c r="A497" s="275" t="s">
        <v>1001</v>
      </c>
      <c r="B497" s="196" t="s">
        <v>127</v>
      </c>
      <c r="C497" s="239" t="b">
        <v>0</v>
      </c>
      <c r="D497" s="182">
        <f>IF($C497&lt;&gt;TRUE,IF(ISNA(VLOOKUP($B497,'Patch Slot'!A$2:$E$39,3,FALSE)),"",VLOOKUP($B497,'Patch Slot'!A$2:$E$39,3,FALSE)),"excluded")</f>
        <v>45892.833333333299</v>
      </c>
      <c r="E497" s="182" t="str">
        <f>IF($C497&lt;&gt;TRUE,IF(ISNA(VLOOKUP($B497,'Patch Slot'!A$2:$E$39,4,FALSE)),"",VLOOKUP($B497,'Patch Slot'!A$2:$E$39,4,FALSE)),"excluded")</f>
        <v>20:00 – 24:00</v>
      </c>
      <c r="F497" s="198" t="s">
        <v>826</v>
      </c>
      <c r="G497" s="184" t="str">
        <f>IF(ISNA(VLOOKUP(Patchlist1[[#This Row],[Hostname]],CPU_socket!A:B,2,FALSE)),"",VLOOKUP(Patchlist1[[#This Row],[Hostname]],CPU_socket!A:B,2,FALSE))</f>
        <v/>
      </c>
      <c r="H497" s="184" t="str">
        <f>IF(ISNA(VLOOKUP(Patchlist1[[#This Row],[Hostname]],Vormetric!A:D,4,FALSE)),"",VLOOKUP(Patchlist1[[#This Row],[Hostname]],Vormetric!A:D,4,FALSE))</f>
        <v/>
      </c>
      <c r="I497" s="198" t="str">
        <f>IF(ISNA(VLOOKUP(Patchlist1[[#This Row],[Hostname]],'vm hardware'!A:C,3,FALSE)),"",VLOOKUP(Patchlist1[[#This Row],[Hostname]],'vm hardware'!A:C,3,FALSE))</f>
        <v/>
      </c>
      <c r="J497" s="276"/>
      <c r="K497" s="198" t="s">
        <v>172</v>
      </c>
      <c r="L497" s="198">
        <v>8.1</v>
      </c>
      <c r="M497" s="198" t="s">
        <v>369</v>
      </c>
      <c r="N497" s="198" t="s">
        <v>827</v>
      </c>
      <c r="O497" s="200" t="s">
        <v>175</v>
      </c>
      <c r="P497" s="277" t="s">
        <v>262</v>
      </c>
      <c r="Q497" s="202" t="s">
        <v>355</v>
      </c>
      <c r="R497" s="198" t="s">
        <v>356</v>
      </c>
      <c r="S497" s="242" t="str">
        <f>IF(ISNA(VLOOKUP(Patchlist1[[#This Row],[SERVER OWNER]],Contacts!I:J,2,FALSE)),"",VLOOKUP(Patchlist1[[#This Row],[SERVER OWNER]],Contacts!I:J,2,FALSE))</f>
        <v>goran.jovanovic@allianz.de</v>
      </c>
      <c r="T497" s="243" t="s">
        <v>366</v>
      </c>
      <c r="U497" s="277" t="s">
        <v>180</v>
      </c>
      <c r="V497" s="202"/>
      <c r="W497" s="202"/>
      <c r="X497" s="244"/>
      <c r="Y497" s="244"/>
      <c r="Z497" s="157"/>
      <c r="AA497" s="278"/>
    </row>
    <row r="498" spans="1:27" ht="18.75" hidden="1" customHeight="1">
      <c r="A498" s="275" t="s">
        <v>1002</v>
      </c>
      <c r="B498" s="196" t="s">
        <v>127</v>
      </c>
      <c r="C498" s="239" t="b">
        <v>0</v>
      </c>
      <c r="D498" s="182">
        <f>IF($C498&lt;&gt;TRUE,IF(ISNA(VLOOKUP($B498,'Patch Slot'!A$2:$E$39,3,FALSE)),"",VLOOKUP($B498,'Patch Slot'!A$2:$E$39,3,FALSE)),"excluded")</f>
        <v>45892.833333333299</v>
      </c>
      <c r="E498" s="182" t="str">
        <f>IF($C498&lt;&gt;TRUE,IF(ISNA(VLOOKUP($B498,'Patch Slot'!A$2:$E$39,4,FALSE)),"",VLOOKUP($B498,'Patch Slot'!A$2:$E$39,4,FALSE)),"excluded")</f>
        <v>20:00 – 24:00</v>
      </c>
      <c r="F498" s="198" t="s">
        <v>826</v>
      </c>
      <c r="G498" s="184" t="str">
        <f>IF(ISNA(VLOOKUP(Patchlist1[[#This Row],[Hostname]],CPU_socket!A:B,2,FALSE)),"",VLOOKUP(Patchlist1[[#This Row],[Hostname]],CPU_socket!A:B,2,FALSE))</f>
        <v/>
      </c>
      <c r="H498" s="184" t="str">
        <f>IF(ISNA(VLOOKUP(Patchlist1[[#This Row],[Hostname]],Vormetric!A:D,4,FALSE)),"",VLOOKUP(Patchlist1[[#This Row],[Hostname]],Vormetric!A:D,4,FALSE))</f>
        <v/>
      </c>
      <c r="I498" s="198" t="str">
        <f>IF(ISNA(VLOOKUP(Patchlist1[[#This Row],[Hostname]],'vm hardware'!A:C,3,FALSE)),"",VLOOKUP(Patchlist1[[#This Row],[Hostname]],'vm hardware'!A:C,3,FALSE))</f>
        <v/>
      </c>
      <c r="J498" s="276"/>
      <c r="K498" s="198" t="s">
        <v>172</v>
      </c>
      <c r="L498" s="198">
        <v>8.1</v>
      </c>
      <c r="M498" s="198" t="s">
        <v>369</v>
      </c>
      <c r="N498" s="198" t="s">
        <v>827</v>
      </c>
      <c r="O498" s="200" t="s">
        <v>175</v>
      </c>
      <c r="P498" s="277" t="s">
        <v>262</v>
      </c>
      <c r="Q498" s="202" t="s">
        <v>355</v>
      </c>
      <c r="R498" s="198" t="s">
        <v>356</v>
      </c>
      <c r="S498" s="242" t="str">
        <f>IF(ISNA(VLOOKUP(Patchlist1[[#This Row],[SERVER OWNER]],Contacts!I:J,2,FALSE)),"",VLOOKUP(Patchlist1[[#This Row],[SERVER OWNER]],Contacts!I:J,2,FALSE))</f>
        <v>goran.jovanovic@allianz.de</v>
      </c>
      <c r="T498" s="243" t="s">
        <v>366</v>
      </c>
      <c r="U498" s="277" t="s">
        <v>180</v>
      </c>
      <c r="V498" s="202"/>
      <c r="W498" s="202"/>
      <c r="X498" s="244"/>
      <c r="Y498" s="244"/>
      <c r="Z498" s="157"/>
      <c r="AA498" s="278"/>
    </row>
    <row r="499" spans="1:27" ht="18.75" hidden="1" customHeight="1">
      <c r="A499" s="275" t="s">
        <v>1003</v>
      </c>
      <c r="B499" s="196" t="s">
        <v>127</v>
      </c>
      <c r="C499" s="239" t="b">
        <v>0</v>
      </c>
      <c r="D499" s="182">
        <f>IF($C499&lt;&gt;TRUE,IF(ISNA(VLOOKUP($B499,'Patch Slot'!A$2:$E$39,3,FALSE)),"",VLOOKUP($B499,'Patch Slot'!A$2:$E$39,3,FALSE)),"excluded")</f>
        <v>45892.833333333299</v>
      </c>
      <c r="E499" s="182" t="str">
        <f>IF($C499&lt;&gt;TRUE,IF(ISNA(VLOOKUP($B499,'Patch Slot'!A$2:$E$39,4,FALSE)),"",VLOOKUP($B499,'Patch Slot'!A$2:$E$39,4,FALSE)),"excluded")</f>
        <v>20:00 – 24:00</v>
      </c>
      <c r="F499" s="198" t="s">
        <v>826</v>
      </c>
      <c r="G499" s="184" t="str">
        <f>IF(ISNA(VLOOKUP(Patchlist1[[#This Row],[Hostname]],CPU_socket!A:B,2,FALSE)),"",VLOOKUP(Patchlist1[[#This Row],[Hostname]],CPU_socket!A:B,2,FALSE))</f>
        <v/>
      </c>
      <c r="H499" s="184" t="str">
        <f>IF(ISNA(VLOOKUP(Patchlist1[[#This Row],[Hostname]],Vormetric!A:D,4,FALSE)),"",VLOOKUP(Patchlist1[[#This Row],[Hostname]],Vormetric!A:D,4,FALSE))</f>
        <v/>
      </c>
      <c r="I499" s="198" t="str">
        <f>IF(ISNA(VLOOKUP(Patchlist1[[#This Row],[Hostname]],'vm hardware'!A:C,3,FALSE)),"",VLOOKUP(Patchlist1[[#This Row],[Hostname]],'vm hardware'!A:C,3,FALSE))</f>
        <v/>
      </c>
      <c r="J499" s="276"/>
      <c r="K499" s="198" t="s">
        <v>172</v>
      </c>
      <c r="L499" s="198">
        <v>8.1</v>
      </c>
      <c r="M499" s="198" t="s">
        <v>173</v>
      </c>
      <c r="N499" s="198" t="s">
        <v>827</v>
      </c>
      <c r="O499" s="200" t="s">
        <v>175</v>
      </c>
      <c r="P499" s="277" t="s">
        <v>262</v>
      </c>
      <c r="Q499" s="202" t="s">
        <v>355</v>
      </c>
      <c r="R499" s="198" t="s">
        <v>360</v>
      </c>
      <c r="S499" s="242" t="str">
        <f>IF(ISNA(VLOOKUP(Patchlist1[[#This Row],[SERVER OWNER]],Contacts!I:J,2,FALSE)),"",VLOOKUP(Patchlist1[[#This Row],[SERVER OWNER]],Contacts!I:J,2,FALSE))</f>
        <v>parikshit.roy@allianz.de</v>
      </c>
      <c r="T499" s="243" t="s">
        <v>1004</v>
      </c>
      <c r="U499" s="277" t="s">
        <v>180</v>
      </c>
      <c r="V499" s="202"/>
      <c r="W499" s="202"/>
      <c r="X499" s="244"/>
      <c r="Y499" s="244"/>
      <c r="Z499" s="157"/>
      <c r="AA499" s="278"/>
    </row>
    <row r="500" spans="1:27" ht="18.75" hidden="1" customHeight="1">
      <c r="A500" s="275" t="s">
        <v>1005</v>
      </c>
      <c r="B500" s="196" t="s">
        <v>127</v>
      </c>
      <c r="C500" s="239" t="b">
        <v>0</v>
      </c>
      <c r="D500" s="182">
        <f>IF($C500&lt;&gt;TRUE,IF(ISNA(VLOOKUP($B500,'Patch Slot'!A$2:$E$39,3,FALSE)),"",VLOOKUP($B500,'Patch Slot'!A$2:$E$39,3,FALSE)),"excluded")</f>
        <v>45892.833333333299</v>
      </c>
      <c r="E500" s="182" t="str">
        <f>IF($C500&lt;&gt;TRUE,IF(ISNA(VLOOKUP($B500,'Patch Slot'!A$2:$E$39,4,FALSE)),"",VLOOKUP($B500,'Patch Slot'!A$2:$E$39,4,FALSE)),"excluded")</f>
        <v>20:00 – 24:00</v>
      </c>
      <c r="F500" s="198" t="s">
        <v>826</v>
      </c>
      <c r="G500" s="184" t="str">
        <f>IF(ISNA(VLOOKUP(Patchlist1[[#This Row],[Hostname]],CPU_socket!A:B,2,FALSE)),"",VLOOKUP(Patchlist1[[#This Row],[Hostname]],CPU_socket!A:B,2,FALSE))</f>
        <v/>
      </c>
      <c r="H500" s="184" t="str">
        <f>IF(ISNA(VLOOKUP(Patchlist1[[#This Row],[Hostname]],Vormetric!A:D,4,FALSE)),"",VLOOKUP(Patchlist1[[#This Row],[Hostname]],Vormetric!A:D,4,FALSE))</f>
        <v/>
      </c>
      <c r="I500" s="198" t="str">
        <f>IF(ISNA(VLOOKUP(Patchlist1[[#This Row],[Hostname]],'vm hardware'!A:C,3,FALSE)),"",VLOOKUP(Patchlist1[[#This Row],[Hostname]],'vm hardware'!A:C,3,FALSE))</f>
        <v/>
      </c>
      <c r="J500" s="276"/>
      <c r="K500" s="198" t="s">
        <v>172</v>
      </c>
      <c r="L500" s="198">
        <v>8.1</v>
      </c>
      <c r="M500" s="198" t="s">
        <v>173</v>
      </c>
      <c r="N500" s="198" t="s">
        <v>827</v>
      </c>
      <c r="O500" s="200" t="s">
        <v>175</v>
      </c>
      <c r="P500" s="277" t="s">
        <v>262</v>
      </c>
      <c r="Q500" s="202" t="s">
        <v>355</v>
      </c>
      <c r="R500" s="198" t="s">
        <v>360</v>
      </c>
      <c r="S500" s="242" t="str">
        <f>IF(ISNA(VLOOKUP(Patchlist1[[#This Row],[SERVER OWNER]],Contacts!I:J,2,FALSE)),"",VLOOKUP(Patchlist1[[#This Row],[SERVER OWNER]],Contacts!I:J,2,FALSE))</f>
        <v>parikshit.roy@allianz.de</v>
      </c>
      <c r="T500" s="243" t="s">
        <v>1004</v>
      </c>
      <c r="U500" s="277" t="s">
        <v>180</v>
      </c>
      <c r="V500" s="202"/>
      <c r="W500" s="202"/>
      <c r="X500" s="244"/>
      <c r="Y500" s="244"/>
      <c r="Z500" s="157"/>
      <c r="AA500" s="278"/>
    </row>
    <row r="501" spans="1:27" ht="18.75" hidden="1" customHeight="1">
      <c r="A501" s="275" t="s">
        <v>1006</v>
      </c>
      <c r="B501" s="196" t="s">
        <v>18</v>
      </c>
      <c r="C501" s="239" t="b">
        <v>0</v>
      </c>
      <c r="D501" s="182">
        <f>IF($C501&lt;&gt;TRUE,IF(ISNA(VLOOKUP($B501,'Patch Slot'!A$2:$E$39,3,FALSE)),"",VLOOKUP($B501,'Patch Slot'!A$2:$E$39,3,FALSE)),"excluded")</f>
        <v>45873.833333333299</v>
      </c>
      <c r="E501" s="182" t="str">
        <f>IF($C501&lt;&gt;TRUE,IF(ISNA(VLOOKUP($B501,'Patch Slot'!A$2:$E$39,4,FALSE)),"",VLOOKUP($B501,'Patch Slot'!A$2:$E$39,4,FALSE)),"excluded")</f>
        <v>20:00 – 24:00</v>
      </c>
      <c r="F501" s="198" t="s">
        <v>826</v>
      </c>
      <c r="G501" s="184" t="str">
        <f>IF(ISNA(VLOOKUP(Patchlist1[[#This Row],[Hostname]],CPU_socket!A:B,2,FALSE)),"",VLOOKUP(Patchlist1[[#This Row],[Hostname]],CPU_socket!A:B,2,FALSE))</f>
        <v/>
      </c>
      <c r="H501" s="184" t="str">
        <f>IF(ISNA(VLOOKUP(Patchlist1[[#This Row],[Hostname]],Vormetric!A:D,4,FALSE)),"",VLOOKUP(Patchlist1[[#This Row],[Hostname]],Vormetric!A:D,4,FALSE))</f>
        <v/>
      </c>
      <c r="I501" s="198" t="str">
        <f>IF(ISNA(VLOOKUP(Patchlist1[[#This Row],[Hostname]],'vm hardware'!A:C,3,FALSE)),"",VLOOKUP(Patchlist1[[#This Row],[Hostname]],'vm hardware'!A:C,3,FALSE))</f>
        <v/>
      </c>
      <c r="J501" s="276"/>
      <c r="K501" s="198" t="s">
        <v>172</v>
      </c>
      <c r="L501" s="198">
        <v>8.1</v>
      </c>
      <c r="M501" s="198" t="s">
        <v>173</v>
      </c>
      <c r="N501" s="198" t="s">
        <v>827</v>
      </c>
      <c r="O501" s="200" t="s">
        <v>175</v>
      </c>
      <c r="P501" s="277" t="s">
        <v>1007</v>
      </c>
      <c r="Q501" s="202" t="s">
        <v>1008</v>
      </c>
      <c r="R501" s="198" t="s">
        <v>1009</v>
      </c>
      <c r="S501" s="242" t="str">
        <f>IF(ISNA(VLOOKUP(Patchlist1[[#This Row],[SERVER OWNER]],Contacts!I:J,2,FALSE)),"",VLOOKUP(Patchlist1[[#This Row],[SERVER OWNER]],Contacts!I:J,2,FALSE))</f>
        <v>extern.berg_ulrich1@allianz.de</v>
      </c>
      <c r="T501" s="243" t="s">
        <v>1010</v>
      </c>
      <c r="U501" s="277" t="s">
        <v>180</v>
      </c>
      <c r="V501" s="202"/>
      <c r="W501" s="202"/>
      <c r="X501" s="244"/>
      <c r="Y501" s="244"/>
      <c r="Z501" s="157"/>
      <c r="AA501" s="278"/>
    </row>
    <row r="502" spans="1:27" ht="18.75" hidden="1" customHeight="1">
      <c r="A502" s="275" t="s">
        <v>1011</v>
      </c>
      <c r="B502" s="196" t="s">
        <v>18</v>
      </c>
      <c r="C502" s="239" t="b">
        <v>0</v>
      </c>
      <c r="D502" s="182">
        <f>IF($C502&lt;&gt;TRUE,IF(ISNA(VLOOKUP($B502,'Patch Slot'!A$2:$E$39,3,FALSE)),"",VLOOKUP($B502,'Patch Slot'!A$2:$E$39,3,FALSE)),"excluded")</f>
        <v>45873.833333333299</v>
      </c>
      <c r="E502" s="182" t="str">
        <f>IF($C502&lt;&gt;TRUE,IF(ISNA(VLOOKUP($B502,'Patch Slot'!A$2:$E$39,4,FALSE)),"",VLOOKUP($B502,'Patch Slot'!A$2:$E$39,4,FALSE)),"excluded")</f>
        <v>20:00 – 24:00</v>
      </c>
      <c r="F502" s="198" t="s">
        <v>826</v>
      </c>
      <c r="G502" s="184" t="str">
        <f>IF(ISNA(VLOOKUP(Patchlist1[[#This Row],[Hostname]],CPU_socket!A:B,2,FALSE)),"",VLOOKUP(Patchlist1[[#This Row],[Hostname]],CPU_socket!A:B,2,FALSE))</f>
        <v/>
      </c>
      <c r="H502" s="184" t="str">
        <f>IF(ISNA(VLOOKUP(Patchlist1[[#This Row],[Hostname]],Vormetric!A:D,4,FALSE)),"",VLOOKUP(Patchlist1[[#This Row],[Hostname]],Vormetric!A:D,4,FALSE))</f>
        <v/>
      </c>
      <c r="I502" s="198" t="str">
        <f>IF(ISNA(VLOOKUP(Patchlist1[[#This Row],[Hostname]],'vm hardware'!A:C,3,FALSE)),"",VLOOKUP(Patchlist1[[#This Row],[Hostname]],'vm hardware'!A:C,3,FALSE))</f>
        <v/>
      </c>
      <c r="J502" s="276"/>
      <c r="K502" s="198" t="s">
        <v>172</v>
      </c>
      <c r="L502" s="198">
        <v>8.1</v>
      </c>
      <c r="M502" s="198" t="s">
        <v>173</v>
      </c>
      <c r="N502" s="198" t="s">
        <v>827</v>
      </c>
      <c r="O502" s="200" t="s">
        <v>175</v>
      </c>
      <c r="P502" s="277" t="s">
        <v>1007</v>
      </c>
      <c r="Q502" s="202" t="s">
        <v>1008</v>
      </c>
      <c r="R502" s="198" t="s">
        <v>1009</v>
      </c>
      <c r="S502" s="242" t="str">
        <f>IF(ISNA(VLOOKUP(Patchlist1[[#This Row],[SERVER OWNER]],Contacts!I:J,2,FALSE)),"",VLOOKUP(Patchlist1[[#This Row],[SERVER OWNER]],Contacts!I:J,2,FALSE))</f>
        <v>extern.berg_ulrich1@allianz.de</v>
      </c>
      <c r="T502" s="243" t="s">
        <v>1010</v>
      </c>
      <c r="U502" s="277" t="s">
        <v>180</v>
      </c>
      <c r="V502" s="202"/>
      <c r="W502" s="202"/>
      <c r="X502" s="244"/>
      <c r="Y502" s="244"/>
      <c r="Z502" s="157"/>
      <c r="AA502" s="278"/>
    </row>
    <row r="503" spans="1:27" ht="18.75" hidden="1" customHeight="1">
      <c r="A503" s="275" t="s">
        <v>1012</v>
      </c>
      <c r="B503" s="196" t="s">
        <v>18</v>
      </c>
      <c r="C503" s="239" t="b">
        <v>0</v>
      </c>
      <c r="D503" s="182">
        <f>IF($C503&lt;&gt;TRUE,IF(ISNA(VLOOKUP($B503,'Patch Slot'!A$2:$E$39,3,FALSE)),"",VLOOKUP($B503,'Patch Slot'!A$2:$E$39,3,FALSE)),"excluded")</f>
        <v>45873.833333333299</v>
      </c>
      <c r="E503" s="182" t="str">
        <f>IF($C503&lt;&gt;TRUE,IF(ISNA(VLOOKUP($B503,'Patch Slot'!A$2:$E$39,4,FALSE)),"",VLOOKUP($B503,'Patch Slot'!A$2:$E$39,4,FALSE)),"excluded")</f>
        <v>20:00 – 24:00</v>
      </c>
      <c r="F503" s="198" t="s">
        <v>826</v>
      </c>
      <c r="G503" s="184" t="str">
        <f>IF(ISNA(VLOOKUP(Patchlist1[[#This Row],[Hostname]],CPU_socket!A:B,2,FALSE)),"",VLOOKUP(Patchlist1[[#This Row],[Hostname]],CPU_socket!A:B,2,FALSE))</f>
        <v/>
      </c>
      <c r="H503" s="184" t="str">
        <f>IF(ISNA(VLOOKUP(Patchlist1[[#This Row],[Hostname]],Vormetric!A:D,4,FALSE)),"",VLOOKUP(Patchlist1[[#This Row],[Hostname]],Vormetric!A:D,4,FALSE))</f>
        <v/>
      </c>
      <c r="I503" s="198" t="str">
        <f>IF(ISNA(VLOOKUP(Patchlist1[[#This Row],[Hostname]],'vm hardware'!A:C,3,FALSE)),"",VLOOKUP(Patchlist1[[#This Row],[Hostname]],'vm hardware'!A:C,3,FALSE))</f>
        <v/>
      </c>
      <c r="J503" s="276"/>
      <c r="K503" s="198" t="s">
        <v>172</v>
      </c>
      <c r="L503" s="198">
        <v>8.1</v>
      </c>
      <c r="M503" s="198" t="s">
        <v>173</v>
      </c>
      <c r="N503" s="198" t="s">
        <v>827</v>
      </c>
      <c r="O503" s="200" t="s">
        <v>175</v>
      </c>
      <c r="P503" s="277" t="s">
        <v>1007</v>
      </c>
      <c r="Q503" s="202" t="s">
        <v>1008</v>
      </c>
      <c r="R503" s="198" t="s">
        <v>1009</v>
      </c>
      <c r="S503" s="242" t="str">
        <f>IF(ISNA(VLOOKUP(Patchlist1[[#This Row],[SERVER OWNER]],Contacts!I:J,2,FALSE)),"",VLOOKUP(Patchlist1[[#This Row],[SERVER OWNER]],Contacts!I:J,2,FALSE))</f>
        <v>extern.berg_ulrich1@allianz.de</v>
      </c>
      <c r="T503" s="243" t="s">
        <v>1010</v>
      </c>
      <c r="U503" s="277" t="s">
        <v>180</v>
      </c>
      <c r="V503" s="202"/>
      <c r="W503" s="202"/>
      <c r="X503" s="244"/>
      <c r="Y503" s="244"/>
      <c r="Z503" s="157"/>
      <c r="AA503" s="278"/>
    </row>
    <row r="504" spans="1:27" ht="18.75" hidden="1" customHeight="1">
      <c r="A504" s="275" t="s">
        <v>1013</v>
      </c>
      <c r="B504" s="196" t="s">
        <v>80</v>
      </c>
      <c r="C504" s="239" t="b">
        <v>1</v>
      </c>
      <c r="D504" s="182" t="str">
        <f>IF($C504&lt;&gt;TRUE,IF(ISNA(VLOOKUP($B504,'Patch Slot'!A$2:$E$39,3,FALSE)),"",VLOOKUP($B504,'Patch Slot'!A$2:$E$39,3,FALSE)),"excluded")</f>
        <v>excluded</v>
      </c>
      <c r="E504" s="182" t="str">
        <f>IF($C504&lt;&gt;TRUE,IF(ISNA(VLOOKUP($B504,'Patch Slot'!A$2:$E$39,4,FALSE)),"",VLOOKUP($B504,'Patch Slot'!A$2:$E$39,4,FALSE)),"excluded")</f>
        <v>excluded</v>
      </c>
      <c r="F504" s="198" t="s">
        <v>826</v>
      </c>
      <c r="G504" s="184" t="str">
        <f>IF(ISNA(VLOOKUP(Patchlist1[[#This Row],[Hostname]],CPU_socket!A:B,2,FALSE)),"",VLOOKUP(Patchlist1[[#This Row],[Hostname]],CPU_socket!A:B,2,FALSE))</f>
        <v/>
      </c>
      <c r="H504" s="184" t="str">
        <f>IF(ISNA(VLOOKUP(Patchlist1[[#This Row],[Hostname]],Vormetric!A:D,4,FALSE)),"",VLOOKUP(Patchlist1[[#This Row],[Hostname]],Vormetric!A:D,4,FALSE))</f>
        <v/>
      </c>
      <c r="I504" s="198" t="str">
        <f>IF(ISNA(VLOOKUP(Patchlist1[[#This Row],[Hostname]],'vm hardware'!A:C,3,FALSE)),"",VLOOKUP(Patchlist1[[#This Row],[Hostname]],'vm hardware'!A:C,3,FALSE))</f>
        <v/>
      </c>
      <c r="J504" s="276"/>
      <c r="K504" s="198" t="s">
        <v>172</v>
      </c>
      <c r="L504" s="198">
        <v>8.1</v>
      </c>
      <c r="M504" s="198" t="s">
        <v>173</v>
      </c>
      <c r="N504" s="198" t="s">
        <v>827</v>
      </c>
      <c r="O504" s="200" t="s">
        <v>279</v>
      </c>
      <c r="P504" s="277" t="s">
        <v>378</v>
      </c>
      <c r="Q504" s="157" t="s">
        <v>379</v>
      </c>
      <c r="R504" s="198" t="s">
        <v>380</v>
      </c>
      <c r="S504" s="242" t="str">
        <f>IF(ISNA(VLOOKUP(Patchlist1[[#This Row],[SERVER OWNER]],Contacts!I:J,2,FALSE)),"",VLOOKUP(Patchlist1[[#This Row],[SERVER OWNER]],Contacts!I:J,2,FALSE))</f>
        <v>stefan.kling@allianz.de</v>
      </c>
      <c r="T504" s="243" t="s">
        <v>381</v>
      </c>
      <c r="U504" s="277" t="s">
        <v>180</v>
      </c>
      <c r="V504" s="202"/>
      <c r="W504" s="202"/>
      <c r="X504" s="244"/>
      <c r="Y504" s="244" t="s">
        <v>279</v>
      </c>
      <c r="Z504" s="157"/>
      <c r="AA504" s="278"/>
    </row>
    <row r="505" spans="1:27" ht="18.75" hidden="1" customHeight="1">
      <c r="A505" s="275" t="s">
        <v>1014</v>
      </c>
      <c r="B505" s="196" t="s">
        <v>76</v>
      </c>
      <c r="C505" s="239" t="b">
        <v>1</v>
      </c>
      <c r="D505" s="182" t="str">
        <f>IF($C505&lt;&gt;TRUE,IF(ISNA(VLOOKUP($B505,'Patch Slot'!A$2:$E$39,3,FALSE)),"",VLOOKUP($B505,'Patch Slot'!A$2:$E$39,3,FALSE)),"excluded")</f>
        <v>excluded</v>
      </c>
      <c r="E505" s="182" t="str">
        <f>IF($C505&lt;&gt;TRUE,IF(ISNA(VLOOKUP($B505,'Patch Slot'!A$2:$E$39,4,FALSE)),"",VLOOKUP($B505,'Patch Slot'!A$2:$E$39,4,FALSE)),"excluded")</f>
        <v>excluded</v>
      </c>
      <c r="F505" s="198" t="s">
        <v>826</v>
      </c>
      <c r="G505" s="184" t="str">
        <f>IF(ISNA(VLOOKUP(Patchlist1[[#This Row],[Hostname]],CPU_socket!A:B,2,FALSE)),"",VLOOKUP(Patchlist1[[#This Row],[Hostname]],CPU_socket!A:B,2,FALSE))</f>
        <v/>
      </c>
      <c r="H505" s="184" t="str">
        <f>IF(ISNA(VLOOKUP(Patchlist1[[#This Row],[Hostname]],Vormetric!A:D,4,FALSE)),"",VLOOKUP(Patchlist1[[#This Row],[Hostname]],Vormetric!A:D,4,FALSE))</f>
        <v/>
      </c>
      <c r="I505" s="198" t="str">
        <f>IF(ISNA(VLOOKUP(Patchlist1[[#This Row],[Hostname]],'vm hardware'!A:C,3,FALSE)),"",VLOOKUP(Patchlist1[[#This Row],[Hostname]],'vm hardware'!A:C,3,FALSE))</f>
        <v/>
      </c>
      <c r="J505" s="276"/>
      <c r="K505" s="198" t="s">
        <v>545</v>
      </c>
      <c r="L505" s="198">
        <v>8.1</v>
      </c>
      <c r="M505" s="198" t="s">
        <v>173</v>
      </c>
      <c r="N505" s="198" t="s">
        <v>827</v>
      </c>
      <c r="O505" s="200" t="s">
        <v>279</v>
      </c>
      <c r="P505" s="277" t="s">
        <v>378</v>
      </c>
      <c r="Q505" s="157" t="s">
        <v>379</v>
      </c>
      <c r="R505" s="198" t="s">
        <v>1015</v>
      </c>
      <c r="S505" s="242" t="s">
        <v>1016</v>
      </c>
      <c r="T505" s="243" t="s">
        <v>1017</v>
      </c>
      <c r="U505" s="277" t="s">
        <v>180</v>
      </c>
      <c r="V505" s="202"/>
      <c r="W505" s="202"/>
      <c r="X505" s="244"/>
      <c r="Y505" s="244" t="s">
        <v>279</v>
      </c>
      <c r="Z505" s="157"/>
      <c r="AA505" s="278"/>
    </row>
    <row r="506" spans="1:27" ht="18.75" hidden="1" customHeight="1">
      <c r="A506" s="275" t="s">
        <v>1018</v>
      </c>
      <c r="B506" s="196" t="s">
        <v>51</v>
      </c>
      <c r="C506" s="239" t="b">
        <v>1</v>
      </c>
      <c r="D506" s="182" t="str">
        <f>IF($C506&lt;&gt;TRUE,IF(ISNA(VLOOKUP($B506,'Patch Slot'!A$2:$E$39,3,FALSE)),"",VLOOKUP($B506,'Patch Slot'!A$2:$E$39,3,FALSE)),"excluded")</f>
        <v>excluded</v>
      </c>
      <c r="E506" s="182" t="str">
        <f>IF($C506&lt;&gt;TRUE,IF(ISNA(VLOOKUP($B506,'Patch Slot'!A$2:$E$39,4,FALSE)),"",VLOOKUP($B506,'Patch Slot'!A$2:$E$39,4,FALSE)),"excluded")</f>
        <v>excluded</v>
      </c>
      <c r="F506" s="198" t="s">
        <v>826</v>
      </c>
      <c r="G506" s="184" t="str">
        <f>IF(ISNA(VLOOKUP(Patchlist1[[#This Row],[Hostname]],CPU_socket!A:B,2,FALSE)),"",VLOOKUP(Patchlist1[[#This Row],[Hostname]],CPU_socket!A:B,2,FALSE))</f>
        <v/>
      </c>
      <c r="H506" s="184" t="str">
        <f>IF(ISNA(VLOOKUP(Patchlist1[[#This Row],[Hostname]],Vormetric!A:D,4,FALSE)),"",VLOOKUP(Patchlist1[[#This Row],[Hostname]],Vormetric!A:D,4,FALSE))</f>
        <v/>
      </c>
      <c r="I506" s="198" t="str">
        <f>IF(ISNA(VLOOKUP(Patchlist1[[#This Row],[Hostname]],'vm hardware'!A:C,3,FALSE)),"",VLOOKUP(Patchlist1[[#This Row],[Hostname]],'vm hardware'!A:C,3,FALSE))</f>
        <v/>
      </c>
      <c r="J506" s="276"/>
      <c r="K506" s="198" t="s">
        <v>545</v>
      </c>
      <c r="L506" s="198">
        <v>8.1</v>
      </c>
      <c r="M506" s="198" t="s">
        <v>173</v>
      </c>
      <c r="N506" s="198" t="s">
        <v>827</v>
      </c>
      <c r="O506" s="200" t="s">
        <v>279</v>
      </c>
      <c r="P506" s="277" t="s">
        <v>378</v>
      </c>
      <c r="Q506" s="157" t="s">
        <v>379</v>
      </c>
      <c r="R506" s="198" t="s">
        <v>1019</v>
      </c>
      <c r="S506" s="242" t="str">
        <f>IF(ISNA(VLOOKUP(Patchlist1[[#This Row],[SERVER OWNER]],Contacts!I:J,2,FALSE)),"",VLOOKUP(Patchlist1[[#This Row],[SERVER OWNER]],Contacts!I:J,2,FALSE))</f>
        <v>ROBBY.LEHMANN@ALLIANZ.DE</v>
      </c>
      <c r="T506" s="243" t="s">
        <v>1020</v>
      </c>
      <c r="U506" s="277" t="s">
        <v>180</v>
      </c>
      <c r="V506" s="202"/>
      <c r="W506" s="202"/>
      <c r="X506" s="244"/>
      <c r="Y506" s="244" t="s">
        <v>279</v>
      </c>
      <c r="Z506" s="157"/>
      <c r="AA506" s="278"/>
    </row>
    <row r="507" spans="1:27" ht="18.75" hidden="1" customHeight="1">
      <c r="A507" s="275" t="s">
        <v>1021</v>
      </c>
      <c r="B507" s="196" t="s">
        <v>51</v>
      </c>
      <c r="C507" s="239" t="b">
        <v>1</v>
      </c>
      <c r="D507" s="182" t="str">
        <f>IF($C507&lt;&gt;TRUE,IF(ISNA(VLOOKUP($B507,'Patch Slot'!A$2:$E$39,3,FALSE)),"",VLOOKUP($B507,'Patch Slot'!A$2:$E$39,3,FALSE)),"excluded")</f>
        <v>excluded</v>
      </c>
      <c r="E507" s="182" t="str">
        <f>IF($C507&lt;&gt;TRUE,IF(ISNA(VLOOKUP($B507,'Patch Slot'!A$2:$E$39,4,FALSE)),"",VLOOKUP($B507,'Patch Slot'!A$2:$E$39,4,FALSE)),"excluded")</f>
        <v>excluded</v>
      </c>
      <c r="F507" s="198" t="s">
        <v>826</v>
      </c>
      <c r="G507" s="184" t="str">
        <f>IF(ISNA(VLOOKUP(Patchlist1[[#This Row],[Hostname]],CPU_socket!A:B,2,FALSE)),"",VLOOKUP(Patchlist1[[#This Row],[Hostname]],CPU_socket!A:B,2,FALSE))</f>
        <v/>
      </c>
      <c r="H507" s="184" t="str">
        <f>IF(ISNA(VLOOKUP(Patchlist1[[#This Row],[Hostname]],Vormetric!A:D,4,FALSE)),"",VLOOKUP(Patchlist1[[#This Row],[Hostname]],Vormetric!A:D,4,FALSE))</f>
        <v/>
      </c>
      <c r="I507" s="198" t="str">
        <f>IF(ISNA(VLOOKUP(Patchlist1[[#This Row],[Hostname]],'vm hardware'!A:C,3,FALSE)),"",VLOOKUP(Patchlist1[[#This Row],[Hostname]],'vm hardware'!A:C,3,FALSE))</f>
        <v/>
      </c>
      <c r="J507" s="276"/>
      <c r="K507" s="198" t="s">
        <v>172</v>
      </c>
      <c r="L507" s="198">
        <v>8.1</v>
      </c>
      <c r="M507" s="198" t="s">
        <v>173</v>
      </c>
      <c r="N507" s="198" t="s">
        <v>827</v>
      </c>
      <c r="O507" s="200" t="s">
        <v>279</v>
      </c>
      <c r="P507" s="277" t="s">
        <v>378</v>
      </c>
      <c r="Q507" s="157" t="s">
        <v>379</v>
      </c>
      <c r="R507" s="198" t="s">
        <v>1019</v>
      </c>
      <c r="S507" s="242" t="str">
        <f>IF(ISNA(VLOOKUP(Patchlist1[[#This Row],[SERVER OWNER]],Contacts!I:J,2,FALSE)),"",VLOOKUP(Patchlist1[[#This Row],[SERVER OWNER]],Contacts!I:J,2,FALSE))</f>
        <v>ROBBY.LEHMANN@ALLIANZ.DE</v>
      </c>
      <c r="T507" s="243" t="s">
        <v>1020</v>
      </c>
      <c r="U507" s="277" t="s">
        <v>180</v>
      </c>
      <c r="V507" s="202"/>
      <c r="W507" s="202"/>
      <c r="X507" s="244"/>
      <c r="Y507" s="244" t="s">
        <v>279</v>
      </c>
      <c r="Z507" s="157"/>
      <c r="AA507" s="278"/>
    </row>
    <row r="508" spans="1:27" ht="18.75" hidden="1" customHeight="1">
      <c r="A508" s="275" t="s">
        <v>1022</v>
      </c>
      <c r="B508" s="196" t="s">
        <v>118</v>
      </c>
      <c r="C508" s="239" t="b">
        <v>0</v>
      </c>
      <c r="D508" s="182">
        <f>IF($C508&lt;&gt;TRUE,IF(ISNA(VLOOKUP($B508,'Patch Slot'!A$2:$E$39,3,FALSE)),"",VLOOKUP($B508,'Patch Slot'!A$2:$E$39,3,FALSE)),"excluded")</f>
        <v>45891.833333333299</v>
      </c>
      <c r="E508" s="182" t="str">
        <f>IF($C508&lt;&gt;TRUE,IF(ISNA(VLOOKUP($B508,'Patch Slot'!A$2:$E$39,4,FALSE)),"",VLOOKUP($B508,'Patch Slot'!A$2:$E$39,4,FALSE)),"excluded")</f>
        <v>20:00 – 24:00</v>
      </c>
      <c r="F508" s="198" t="s">
        <v>826</v>
      </c>
      <c r="G508" s="184" t="str">
        <f>IF(ISNA(VLOOKUP(Patchlist1[[#This Row],[Hostname]],CPU_socket!A:B,2,FALSE)),"",VLOOKUP(Patchlist1[[#This Row],[Hostname]],CPU_socket!A:B,2,FALSE))</f>
        <v/>
      </c>
      <c r="H508" s="184" t="str">
        <f>IF(ISNA(VLOOKUP(Patchlist1[[#This Row],[Hostname]],Vormetric!A:D,4,FALSE)),"",VLOOKUP(Patchlist1[[#This Row],[Hostname]],Vormetric!A:D,4,FALSE))</f>
        <v/>
      </c>
      <c r="I508" s="198" t="str">
        <f>IF(ISNA(VLOOKUP(Patchlist1[[#This Row],[Hostname]],'vm hardware'!A:C,3,FALSE)),"",VLOOKUP(Patchlist1[[#This Row],[Hostname]],'vm hardware'!A:C,3,FALSE))</f>
        <v/>
      </c>
      <c r="J508" s="276"/>
      <c r="K508" s="198" t="s">
        <v>172</v>
      </c>
      <c r="L508" s="198">
        <v>8.1</v>
      </c>
      <c r="M508" s="198" t="s">
        <v>458</v>
      </c>
      <c r="N508" s="198" t="s">
        <v>827</v>
      </c>
      <c r="O508" s="200" t="s">
        <v>175</v>
      </c>
      <c r="P508" s="277" t="s">
        <v>383</v>
      </c>
      <c r="Q508" s="202"/>
      <c r="R508" s="198" t="s">
        <v>1023</v>
      </c>
      <c r="S508" s="242" t="str">
        <f>IF(ISNA(VLOOKUP(Patchlist1[[#This Row],[SERVER OWNER]],Contacts!I:J,2,FALSE)),"",VLOOKUP(Patchlist1[[#This Row],[SERVER OWNER]],Contacts!I:J,2,FALSE))</f>
        <v>ROBIN.JOSEPH@ALLIANZ.COM</v>
      </c>
      <c r="T508" s="243" t="s">
        <v>1024</v>
      </c>
      <c r="U508" s="277" t="s">
        <v>180</v>
      </c>
      <c r="V508" s="202"/>
      <c r="W508" s="202"/>
      <c r="X508" s="244"/>
      <c r="Y508" s="244" t="s">
        <v>452</v>
      </c>
      <c r="Z508" s="157"/>
      <c r="AA508" s="278"/>
    </row>
    <row r="509" spans="1:27" ht="18.75" hidden="1" customHeight="1">
      <c r="A509" s="275" t="s">
        <v>1025</v>
      </c>
      <c r="B509" s="196" t="s">
        <v>84</v>
      </c>
      <c r="C509" s="239" t="b">
        <v>0</v>
      </c>
      <c r="D509" s="182">
        <f>IF($C509&lt;&gt;TRUE,IF(ISNA(VLOOKUP($B509,'Patch Slot'!A$2:$E$39,3,FALSE)),"",VLOOKUP($B509,'Patch Slot'!A$2:$E$39,3,FALSE)),"excluded")</f>
        <v>45885.833333333299</v>
      </c>
      <c r="E509" s="182" t="str">
        <f>IF($C509&lt;&gt;TRUE,IF(ISNA(VLOOKUP($B509,'Patch Slot'!A$2:$E$39,4,FALSE)),"",VLOOKUP($B509,'Patch Slot'!A$2:$E$39,4,FALSE)),"excluded")</f>
        <v>20:00 – 24:00</v>
      </c>
      <c r="F509" s="198" t="s">
        <v>826</v>
      </c>
      <c r="G509" s="184" t="str">
        <f>IF(ISNA(VLOOKUP(Patchlist1[[#This Row],[Hostname]],CPU_socket!A:B,2,FALSE)),"",VLOOKUP(Patchlist1[[#This Row],[Hostname]],CPU_socket!A:B,2,FALSE))</f>
        <v/>
      </c>
      <c r="H509" s="184" t="str">
        <f>IF(ISNA(VLOOKUP(Patchlist1[[#This Row],[Hostname]],Vormetric!A:D,4,FALSE)),"",VLOOKUP(Patchlist1[[#This Row],[Hostname]],Vormetric!A:D,4,FALSE))</f>
        <v/>
      </c>
      <c r="I509" s="240" t="str">
        <f>IF(ISNA(VLOOKUP(Patchlist1[[#This Row],[Hostname]],'vm hardware'!A:C,3,FALSE)),"",VLOOKUP(Patchlist1[[#This Row],[Hostname]],'vm hardware'!A:C,3,FALSE))</f>
        <v/>
      </c>
      <c r="J509" s="198"/>
      <c r="K509" s="198" t="s">
        <v>545</v>
      </c>
      <c r="L509" s="198">
        <v>9.4</v>
      </c>
      <c r="M509" s="198" t="s">
        <v>189</v>
      </c>
      <c r="N509" s="198" t="s">
        <v>827</v>
      </c>
      <c r="O509" s="200" t="s">
        <v>175</v>
      </c>
      <c r="P509" s="277" t="s">
        <v>190</v>
      </c>
      <c r="Q509" s="282"/>
      <c r="R509" s="198" t="s">
        <v>192</v>
      </c>
      <c r="S509" s="242" t="str">
        <f>IF(ISNA(VLOOKUP(Patchlist1[[#This Row],[SERVER OWNER]],Contacts!I:J,2,FALSE)),"",VLOOKUP(Patchlist1[[#This Row],[SERVER OWNER]],Contacts!I:J,2,FALSE))</f>
        <v>kenneth.fink@allianz.co.uk</v>
      </c>
      <c r="T509" s="279" t="s">
        <v>198</v>
      </c>
      <c r="U509" s="277" t="s">
        <v>180</v>
      </c>
      <c r="V509" s="202"/>
      <c r="W509" s="202"/>
      <c r="X509" s="244"/>
      <c r="Y509" s="244"/>
      <c r="Z509" s="157"/>
      <c r="AA509" s="278"/>
    </row>
    <row r="510" spans="1:27" ht="18.75" hidden="1" customHeight="1">
      <c r="A510" s="275" t="s">
        <v>1026</v>
      </c>
      <c r="B510" s="196" t="s">
        <v>127</v>
      </c>
      <c r="C510" s="239" t="b">
        <v>0</v>
      </c>
      <c r="D510" s="182">
        <f>IF($C510&lt;&gt;TRUE,IF(ISNA(VLOOKUP($B510,'Patch Slot'!A$2:$E$39,3,FALSE)),"",VLOOKUP($B510,'Patch Slot'!A$2:$E$39,3,FALSE)),"excluded")</f>
        <v>45892.833333333299</v>
      </c>
      <c r="E510" s="182" t="str">
        <f>IF($C510&lt;&gt;TRUE,IF(ISNA(VLOOKUP($B510,'Patch Slot'!A$2:$E$39,4,FALSE)),"",VLOOKUP($B510,'Patch Slot'!A$2:$E$39,4,FALSE)),"excluded")</f>
        <v>20:00 – 24:00</v>
      </c>
      <c r="F510" s="198" t="s">
        <v>826</v>
      </c>
      <c r="G510" s="184" t="str">
        <f>IF(ISNA(VLOOKUP(Patchlist1[[#This Row],[Hostname]],CPU_socket!A:B,2,FALSE)),"",VLOOKUP(Patchlist1[[#This Row],[Hostname]],CPU_socket!A:B,2,FALSE))</f>
        <v/>
      </c>
      <c r="H510" s="184" t="str">
        <f>IF(ISNA(VLOOKUP(Patchlist1[[#This Row],[Hostname]],Vormetric!A:D,4,FALSE)),"",VLOOKUP(Patchlist1[[#This Row],[Hostname]],Vormetric!A:D,4,FALSE))</f>
        <v/>
      </c>
      <c r="I510" s="240" t="str">
        <f>IF(ISNA(VLOOKUP(Patchlist1[[#This Row],[Hostname]],'vm hardware'!A:C,3,FALSE)),"",VLOOKUP(Patchlist1[[#This Row],[Hostname]],'vm hardware'!A:C,3,FALSE))</f>
        <v/>
      </c>
      <c r="J510" s="198"/>
      <c r="K510" s="198" t="s">
        <v>545</v>
      </c>
      <c r="L510" s="198">
        <v>9.4</v>
      </c>
      <c r="M510" s="198" t="s">
        <v>189</v>
      </c>
      <c r="N510" s="198" t="s">
        <v>827</v>
      </c>
      <c r="O510" s="200" t="s">
        <v>175</v>
      </c>
      <c r="P510" s="277" t="s">
        <v>190</v>
      </c>
      <c r="Q510" s="241"/>
      <c r="R510" s="198" t="s">
        <v>192</v>
      </c>
      <c r="S510" s="242" t="str">
        <f>IF(ISNA(VLOOKUP(Patchlist1[[#This Row],[SERVER OWNER]],Contacts!I:J,2,FALSE)),"",VLOOKUP(Patchlist1[[#This Row],[SERVER OWNER]],Contacts!I:J,2,FALSE))</f>
        <v>kenneth.fink@allianz.co.uk</v>
      </c>
      <c r="T510" s="279" t="s">
        <v>198</v>
      </c>
      <c r="U510" s="277" t="s">
        <v>180</v>
      </c>
      <c r="V510" s="202"/>
      <c r="W510" s="202"/>
      <c r="X510" s="244"/>
      <c r="Y510" s="244"/>
      <c r="Z510" s="157"/>
      <c r="AA510" s="278"/>
    </row>
    <row r="511" spans="1:27" ht="18.75" hidden="1" customHeight="1">
      <c r="A511" s="275" t="s">
        <v>1027</v>
      </c>
      <c r="B511" s="196" t="s">
        <v>34</v>
      </c>
      <c r="C511" s="239" t="b">
        <v>0</v>
      </c>
      <c r="D511" s="182">
        <f>IF($C511&lt;&gt;TRUE,IF(ISNA(VLOOKUP($B511,'Patch Slot'!A$2:$E$39,3,FALSE)),"",VLOOKUP($B511,'Patch Slot'!A$2:$E$39,3,FALSE)),"excluded")</f>
        <v>45876.833333333299</v>
      </c>
      <c r="E511" s="182" t="str">
        <f>IF($C511&lt;&gt;TRUE,IF(ISNA(VLOOKUP($B511,'Patch Slot'!A$2:$E$39,4,FALSE)),"",VLOOKUP($B511,'Patch Slot'!A$2:$E$39,4,FALSE)),"excluded")</f>
        <v>20:00 – 24:00</v>
      </c>
      <c r="F511" s="198" t="s">
        <v>826</v>
      </c>
      <c r="G511" s="184" t="str">
        <f>IF(ISNA(VLOOKUP(Patchlist1[[#This Row],[Hostname]],CPU_socket!A:B,2,FALSE)),"",VLOOKUP(Patchlist1[[#This Row],[Hostname]],CPU_socket!A:B,2,FALSE))</f>
        <v/>
      </c>
      <c r="H511" s="184" t="str">
        <f>IF(ISNA(VLOOKUP(Patchlist1[[#This Row],[Hostname]],Vormetric!A:D,4,FALSE)),"",VLOOKUP(Patchlist1[[#This Row],[Hostname]],Vormetric!A:D,4,FALSE))</f>
        <v/>
      </c>
      <c r="I511" s="198" t="str">
        <f>IF(ISNA(VLOOKUP(Patchlist1[[#This Row],[Hostname]],'vm hardware'!A:C,3,FALSE)),"",VLOOKUP(Patchlist1[[#This Row],[Hostname]],'vm hardware'!A:C,3,FALSE))</f>
        <v/>
      </c>
      <c r="J511" s="276"/>
      <c r="K511" s="198" t="s">
        <v>172</v>
      </c>
      <c r="L511" s="198">
        <v>8.1</v>
      </c>
      <c r="M511" s="198" t="s">
        <v>173</v>
      </c>
      <c r="N511" s="198" t="s">
        <v>827</v>
      </c>
      <c r="O511" s="200" t="s">
        <v>175</v>
      </c>
      <c r="P511" s="277" t="s">
        <v>1028</v>
      </c>
      <c r="Q511" s="157" t="s">
        <v>177</v>
      </c>
      <c r="R511" s="198" t="s">
        <v>178</v>
      </c>
      <c r="S511" s="242" t="str">
        <f>IF(ISNA(VLOOKUP(Patchlist1[[#This Row],[SERVER OWNER]],Contacts!I:J,2,FALSE)),"",VLOOKUP(Patchlist1[[#This Row],[SERVER OWNER]],Contacts!I:J,2,FALSE))</f>
        <v>volker.janetzky@allianz.de</v>
      </c>
      <c r="T511" s="243" t="s">
        <v>1029</v>
      </c>
      <c r="U511" s="277" t="s">
        <v>180</v>
      </c>
      <c r="V511" s="202"/>
      <c r="W511" s="202"/>
      <c r="X511" s="244"/>
      <c r="Y511" s="244"/>
      <c r="Z511" s="157"/>
      <c r="AA511" s="278"/>
    </row>
    <row r="512" spans="1:27" ht="18.75" hidden="1" customHeight="1">
      <c r="A512" s="275" t="s">
        <v>1030</v>
      </c>
      <c r="B512" s="196" t="s">
        <v>87</v>
      </c>
      <c r="C512" s="239" t="b">
        <v>0</v>
      </c>
      <c r="D512" s="182">
        <f>IF($C512&lt;&gt;TRUE,IF(ISNA(VLOOKUP($B512,'Patch Slot'!A$2:$E$39,3,FALSE)),"",VLOOKUP($B512,'Patch Slot'!A$2:$E$39,3,FALSE)),"excluded")</f>
        <v>45886.041666666635</v>
      </c>
      <c r="E512" s="182" t="str">
        <f>IF($C512&lt;&gt;TRUE,IF(ISNA(VLOOKUP($B512,'Patch Slot'!A$2:$E$39,4,FALSE)),"",VLOOKUP($B512,'Patch Slot'!A$2:$E$39,4,FALSE)),"excluded")</f>
        <v>01:00 – 05:00</v>
      </c>
      <c r="F512" s="198" t="s">
        <v>826</v>
      </c>
      <c r="G512" s="184" t="str">
        <f>IF(ISNA(VLOOKUP(Patchlist1[[#This Row],[Hostname]],CPU_socket!A:B,2,FALSE)),"",VLOOKUP(Patchlist1[[#This Row],[Hostname]],CPU_socket!A:B,2,FALSE))</f>
        <v/>
      </c>
      <c r="H512" s="184" t="str">
        <f>IF(ISNA(VLOOKUP(Patchlist1[[#This Row],[Hostname]],Vormetric!A:D,4,FALSE)),"",VLOOKUP(Patchlist1[[#This Row],[Hostname]],Vormetric!A:D,4,FALSE))</f>
        <v/>
      </c>
      <c r="I512" s="198" t="str">
        <f>IF(ISNA(VLOOKUP(Patchlist1[[#This Row],[Hostname]],'vm hardware'!A:C,3,FALSE)),"",VLOOKUP(Patchlist1[[#This Row],[Hostname]],'vm hardware'!A:C,3,FALSE))</f>
        <v/>
      </c>
      <c r="J512" s="276"/>
      <c r="K512" s="198" t="s">
        <v>545</v>
      </c>
      <c r="L512" s="198">
        <v>8.1</v>
      </c>
      <c r="M512" s="198" t="s">
        <v>448</v>
      </c>
      <c r="N512" s="198" t="s">
        <v>827</v>
      </c>
      <c r="O512" s="200" t="s">
        <v>175</v>
      </c>
      <c r="P512" s="277" t="s">
        <v>1031</v>
      </c>
      <c r="Q512" s="202"/>
      <c r="R512" s="198" t="s">
        <v>1032</v>
      </c>
      <c r="S512" s="242" t="str">
        <f>IF(ISNA(VLOOKUP(Patchlist1[[#This Row],[SERVER OWNER]],Contacts!I:J,2,FALSE)),"",VLOOKUP(Patchlist1[[#This Row],[SERVER OWNER]],Contacts!I:J,2,FALSE))</f>
        <v>externe.mickael.aikpa_2@allianz.fr</v>
      </c>
      <c r="T512" s="243" t="s">
        <v>1033</v>
      </c>
      <c r="U512" s="277" t="s">
        <v>180</v>
      </c>
      <c r="V512" s="202"/>
      <c r="W512" s="202"/>
      <c r="X512" s="244"/>
      <c r="Y512" s="244" t="s">
        <v>452</v>
      </c>
      <c r="Z512" s="157"/>
      <c r="AA512" s="278"/>
    </row>
    <row r="513" spans="1:27" ht="18.75" hidden="1" customHeight="1">
      <c r="A513" s="275" t="s">
        <v>1034</v>
      </c>
      <c r="B513" s="196" t="s">
        <v>87</v>
      </c>
      <c r="C513" s="239" t="b">
        <v>0</v>
      </c>
      <c r="D513" s="182">
        <f>IF($C513&lt;&gt;TRUE,IF(ISNA(VLOOKUP($B513,'Patch Slot'!A$2:$E$39,3,FALSE)),"",VLOOKUP($B513,'Patch Slot'!A$2:$E$39,3,FALSE)),"excluded")</f>
        <v>45886.041666666635</v>
      </c>
      <c r="E513" s="182" t="str">
        <f>IF($C513&lt;&gt;TRUE,IF(ISNA(VLOOKUP($B513,'Patch Slot'!A$2:$E$39,4,FALSE)),"",VLOOKUP($B513,'Patch Slot'!A$2:$E$39,4,FALSE)),"excluded")</f>
        <v>01:00 – 05:00</v>
      </c>
      <c r="F513" s="198" t="s">
        <v>826</v>
      </c>
      <c r="G513" s="184" t="str">
        <f>IF(ISNA(VLOOKUP(Patchlist1[[#This Row],[Hostname]],CPU_socket!A:B,2,FALSE)),"",VLOOKUP(Patchlist1[[#This Row],[Hostname]],CPU_socket!A:B,2,FALSE))</f>
        <v/>
      </c>
      <c r="H513" s="184" t="str">
        <f>IF(ISNA(VLOOKUP(Patchlist1[[#This Row],[Hostname]],Vormetric!A:D,4,FALSE)),"",VLOOKUP(Patchlist1[[#This Row],[Hostname]],Vormetric!A:D,4,FALSE))</f>
        <v/>
      </c>
      <c r="I513" s="198" t="str">
        <f>IF(ISNA(VLOOKUP(Patchlist1[[#This Row],[Hostname]],'vm hardware'!A:C,3,FALSE)),"",VLOOKUP(Patchlist1[[#This Row],[Hostname]],'vm hardware'!A:C,3,FALSE))</f>
        <v/>
      </c>
      <c r="J513" s="276"/>
      <c r="K513" s="198" t="s">
        <v>545</v>
      </c>
      <c r="L513" s="198">
        <v>8.1</v>
      </c>
      <c r="M513" s="198" t="s">
        <v>448</v>
      </c>
      <c r="N513" s="198" t="s">
        <v>827</v>
      </c>
      <c r="O513" s="200" t="s">
        <v>175</v>
      </c>
      <c r="P513" s="277" t="s">
        <v>1031</v>
      </c>
      <c r="Q513" s="202"/>
      <c r="R513" s="198" t="s">
        <v>1032</v>
      </c>
      <c r="S513" s="242" t="str">
        <f>IF(ISNA(VLOOKUP(Patchlist1[[#This Row],[SERVER OWNER]],Contacts!I:J,2,FALSE)),"",VLOOKUP(Patchlist1[[#This Row],[SERVER OWNER]],Contacts!I:J,2,FALSE))</f>
        <v>externe.mickael.aikpa_2@allianz.fr</v>
      </c>
      <c r="T513" s="243" t="s">
        <v>1033</v>
      </c>
      <c r="U513" s="277" t="s">
        <v>180</v>
      </c>
      <c r="V513" s="202"/>
      <c r="W513" s="202"/>
      <c r="X513" s="244"/>
      <c r="Y513" s="244" t="s">
        <v>452</v>
      </c>
      <c r="Z513" s="157"/>
      <c r="AA513" s="278"/>
    </row>
    <row r="514" spans="1:27" ht="18.75" hidden="1" customHeight="1">
      <c r="A514" s="275" t="s">
        <v>1035</v>
      </c>
      <c r="B514" s="196" t="s">
        <v>93</v>
      </c>
      <c r="C514" s="239" t="b">
        <v>0</v>
      </c>
      <c r="D514" s="182">
        <f>IF($C514&lt;&gt;TRUE,IF(ISNA(VLOOKUP($B514,'Patch Slot'!A$2:$E$39,3,FALSE)),"",VLOOKUP($B514,'Patch Slot'!A$2:$E$39,3,FALSE)),"excluded")</f>
        <v>45886.583333333299</v>
      </c>
      <c r="E514" s="182" t="str">
        <f>IF($C514&lt;&gt;TRUE,IF(ISNA(VLOOKUP($B514,'Patch Slot'!A$2:$E$39,4,FALSE)),"",VLOOKUP($B514,'Patch Slot'!A$2:$E$39,4,FALSE)),"excluded")</f>
        <v>14:00 – 18:00</v>
      </c>
      <c r="F514" s="198" t="s">
        <v>826</v>
      </c>
      <c r="G514" s="184" t="str">
        <f>IF(ISNA(VLOOKUP(Patchlist1[[#This Row],[Hostname]],CPU_socket!A:B,2,FALSE)),"",VLOOKUP(Patchlist1[[#This Row],[Hostname]],CPU_socket!A:B,2,FALSE))</f>
        <v/>
      </c>
      <c r="H514" s="184" t="str">
        <f>IF(ISNA(VLOOKUP(Patchlist1[[#This Row],[Hostname]],Vormetric!A:D,4,FALSE)),"",VLOOKUP(Patchlist1[[#This Row],[Hostname]],Vormetric!A:D,4,FALSE))</f>
        <v/>
      </c>
      <c r="I514" s="198" t="str">
        <f>IF(ISNA(VLOOKUP(Patchlist1[[#This Row],[Hostname]],'vm hardware'!A:C,3,FALSE)),"",VLOOKUP(Patchlist1[[#This Row],[Hostname]],'vm hardware'!A:C,3,FALSE))</f>
        <v/>
      </c>
      <c r="J514" s="198"/>
      <c r="K514" s="198" t="s">
        <v>545</v>
      </c>
      <c r="L514" s="198">
        <v>8.1</v>
      </c>
      <c r="M514" s="198" t="s">
        <v>173</v>
      </c>
      <c r="N514" s="198" t="s">
        <v>827</v>
      </c>
      <c r="O514" s="200" t="s">
        <v>175</v>
      </c>
      <c r="P514" s="277" t="s">
        <v>1036</v>
      </c>
      <c r="Q514" s="283"/>
      <c r="R514" s="198" t="s">
        <v>204</v>
      </c>
      <c r="S514" s="242" t="str">
        <f>IF(ISNA(VLOOKUP(Patchlist1[[#This Row],[SERVER OWNER]],Contacts!I:J,2,FALSE)),"",VLOOKUP(Patchlist1[[#This Row],[SERVER OWNER]],Contacts!I:J,2,FALSE))</f>
        <v>SURESH.HAMAL@ALLIANZ.COM</v>
      </c>
      <c r="T514" s="243" t="s">
        <v>1037</v>
      </c>
      <c r="U514" s="277" t="s">
        <v>180</v>
      </c>
      <c r="V514" s="202"/>
      <c r="W514" s="202"/>
      <c r="X514" s="244"/>
      <c r="Y514" s="244"/>
      <c r="Z514" s="157"/>
      <c r="AA514" s="278"/>
    </row>
    <row r="515" spans="1:27" ht="18.75" hidden="1" customHeight="1">
      <c r="A515" s="275" t="s">
        <v>1038</v>
      </c>
      <c r="B515" s="196" t="s">
        <v>130</v>
      </c>
      <c r="C515" s="239" t="b">
        <v>1</v>
      </c>
      <c r="D515" s="182" t="str">
        <f>IF($C515&lt;&gt;TRUE,IF(ISNA(VLOOKUP($B515,'Patch Slot'!A$2:$E$39,3,FALSE)),"",VLOOKUP($B515,'Patch Slot'!A$2:$E$39,3,FALSE)),"excluded")</f>
        <v>excluded</v>
      </c>
      <c r="E515" s="182" t="str">
        <f>IF($C515&lt;&gt;TRUE,IF(ISNA(VLOOKUP($B515,'Patch Slot'!A$2:$E$39,4,FALSE)),"",VLOOKUP($B515,'Patch Slot'!A$2:$E$39,4,FALSE)),"excluded")</f>
        <v>excluded</v>
      </c>
      <c r="F515" s="198" t="s">
        <v>826</v>
      </c>
      <c r="G515" s="184" t="str">
        <f>IF(ISNA(VLOOKUP(Patchlist1[[#This Row],[Hostname]],CPU_socket!A:B,2,FALSE)),"",VLOOKUP(Patchlist1[[#This Row],[Hostname]],CPU_socket!A:B,2,FALSE))</f>
        <v/>
      </c>
      <c r="H515" s="184" t="str">
        <f>IF(ISNA(VLOOKUP(Patchlist1[[#This Row],[Hostname]],Vormetric!A:D,4,FALSE)),"",VLOOKUP(Patchlist1[[#This Row],[Hostname]],Vormetric!A:D,4,FALSE))</f>
        <v/>
      </c>
      <c r="I515" s="198" t="str">
        <f>IF(ISNA(VLOOKUP(Patchlist1[[#This Row],[Hostname]],'vm hardware'!A:C,3,FALSE)),"",VLOOKUP(Patchlist1[[#This Row],[Hostname]],'vm hardware'!A:C,3,FALSE))</f>
        <v/>
      </c>
      <c r="J515" s="276"/>
      <c r="K515" s="198" t="s">
        <v>172</v>
      </c>
      <c r="L515" s="198">
        <v>8.1</v>
      </c>
      <c r="M515" s="198" t="s">
        <v>173</v>
      </c>
      <c r="N515" s="198" t="s">
        <v>827</v>
      </c>
      <c r="O515" s="200" t="s">
        <v>279</v>
      </c>
      <c r="P515" s="277" t="s">
        <v>1039</v>
      </c>
      <c r="Q515" s="202"/>
      <c r="R515" s="198" t="s">
        <v>1040</v>
      </c>
      <c r="S515" s="242" t="str">
        <f>IF(ISNA(VLOOKUP(Patchlist1[[#This Row],[SERVER OWNER]],Contacts!I:J,2,FALSE)),"",VLOOKUP(Patchlist1[[#This Row],[SERVER OWNER]],Contacts!I:J,2,FALSE))</f>
        <v>dilan.canpolat@allianz.de</v>
      </c>
      <c r="T515" s="243" t="s">
        <v>1041</v>
      </c>
      <c r="U515" s="277" t="s">
        <v>180</v>
      </c>
      <c r="V515" s="202"/>
      <c r="W515" s="202"/>
      <c r="X515" s="244"/>
      <c r="Y515" s="244" t="s">
        <v>279</v>
      </c>
      <c r="Z515" s="157"/>
      <c r="AA515" s="278"/>
    </row>
    <row r="516" spans="1:27" ht="18.75" hidden="1" customHeight="1">
      <c r="A516" s="275" t="s">
        <v>1042</v>
      </c>
      <c r="B516" s="196" t="s">
        <v>109</v>
      </c>
      <c r="C516" s="239" t="b">
        <v>0</v>
      </c>
      <c r="D516" s="182">
        <f>IF($C516&lt;&gt;TRUE,IF(ISNA(VLOOKUP($B516,'Patch Slot'!A$2:$E$39,3,FALSE)),"",VLOOKUP($B516,'Patch Slot'!A$2:$E$39,3,FALSE)),"excluded")</f>
        <v>45889.833333333299</v>
      </c>
      <c r="E516" s="182" t="str">
        <f>IF($C516&lt;&gt;TRUE,IF(ISNA(VLOOKUP($B516,'Patch Slot'!A$2:$E$39,4,FALSE)),"",VLOOKUP($B516,'Patch Slot'!A$2:$E$39,4,FALSE)),"excluded")</f>
        <v>20:00 – 24:00</v>
      </c>
      <c r="F516" s="198" t="s">
        <v>826</v>
      </c>
      <c r="G516" s="184" t="str">
        <f>IF(ISNA(VLOOKUP(Patchlist1[[#This Row],[Hostname]],CPU_socket!A:B,2,FALSE)),"",VLOOKUP(Patchlist1[[#This Row],[Hostname]],CPU_socket!A:B,2,FALSE))</f>
        <v/>
      </c>
      <c r="H516" s="184" t="str">
        <f>IF(ISNA(VLOOKUP(Patchlist1[[#This Row],[Hostname]],Vormetric!A:D,4,FALSE)),"",VLOOKUP(Patchlist1[[#This Row],[Hostname]],Vormetric!A:D,4,FALSE))</f>
        <v/>
      </c>
      <c r="I516" s="198" t="str">
        <f>IF(ISNA(VLOOKUP(Patchlist1[[#This Row],[Hostname]],'vm hardware'!A:C,3,FALSE)),"",VLOOKUP(Patchlist1[[#This Row],[Hostname]],'vm hardware'!A:C,3,FALSE))</f>
        <v/>
      </c>
      <c r="J516" s="276"/>
      <c r="K516" s="198" t="s">
        <v>545</v>
      </c>
      <c r="L516" s="198">
        <v>8.1</v>
      </c>
      <c r="M516" s="198" t="s">
        <v>395</v>
      </c>
      <c r="N516" s="198" t="s">
        <v>827</v>
      </c>
      <c r="O516" s="200" t="s">
        <v>175</v>
      </c>
      <c r="P516" s="277" t="s">
        <v>396</v>
      </c>
      <c r="Q516" s="202"/>
      <c r="R516" s="198" t="s">
        <v>397</v>
      </c>
      <c r="S516" s="242" t="str">
        <f>IF(ISNA(VLOOKUP(Patchlist1[[#This Row],[SERVER OWNER]],Contacts!I:J,2,FALSE)),"",VLOOKUP(Patchlist1[[#This Row],[SERVER OWNER]],Contacts!I:J,2,FALSE))</f>
        <v>muireann.nicgiollaphadraig@allianz.ie</v>
      </c>
      <c r="T516" s="243" t="s">
        <v>403</v>
      </c>
      <c r="U516" s="277" t="s">
        <v>180</v>
      </c>
      <c r="V516" s="202"/>
      <c r="W516" s="202"/>
      <c r="X516" s="244"/>
      <c r="Y516" s="244" t="s">
        <v>452</v>
      </c>
      <c r="Z516" s="157"/>
      <c r="AA516" s="278"/>
    </row>
    <row r="517" spans="1:27" ht="18.75" hidden="1" customHeight="1">
      <c r="A517" s="275" t="s">
        <v>1043</v>
      </c>
      <c r="B517" s="196" t="s">
        <v>87</v>
      </c>
      <c r="C517" s="239" t="b">
        <v>0</v>
      </c>
      <c r="D517" s="182">
        <f>IF($C517&lt;&gt;TRUE,IF(ISNA(VLOOKUP($B517,'Patch Slot'!A$2:$E$39,3,FALSE)),"",VLOOKUP($B517,'Patch Slot'!A$2:$E$39,3,FALSE)),"excluded")</f>
        <v>45886.041666666635</v>
      </c>
      <c r="E517" s="182" t="str">
        <f>IF($C517&lt;&gt;TRUE,IF(ISNA(VLOOKUP($B517,'Patch Slot'!A$2:$E$39,4,FALSE)),"",VLOOKUP($B517,'Patch Slot'!A$2:$E$39,4,FALSE)),"excluded")</f>
        <v>01:00 – 05:00</v>
      </c>
      <c r="F517" s="198" t="s">
        <v>826</v>
      </c>
      <c r="G517" s="184" t="str">
        <f>IF(ISNA(VLOOKUP(Patchlist1[[#This Row],[Hostname]],CPU_socket!A:B,2,FALSE)),"",VLOOKUP(Patchlist1[[#This Row],[Hostname]],CPU_socket!A:B,2,FALSE))</f>
        <v/>
      </c>
      <c r="H517" s="184" t="str">
        <f>IF(ISNA(VLOOKUP(Patchlist1[[#This Row],[Hostname]],Vormetric!A:D,4,FALSE)),"",VLOOKUP(Patchlist1[[#This Row],[Hostname]],Vormetric!A:D,4,FALSE))</f>
        <v/>
      </c>
      <c r="I517" s="198" t="str">
        <f>IF(ISNA(VLOOKUP(Patchlist1[[#This Row],[Hostname]],'vm hardware'!A:C,3,FALSE)),"",VLOOKUP(Patchlist1[[#This Row],[Hostname]],'vm hardware'!A:C,3,FALSE))</f>
        <v/>
      </c>
      <c r="J517" s="276"/>
      <c r="K517" s="198" t="s">
        <v>545</v>
      </c>
      <c r="L517" s="198">
        <v>8.1</v>
      </c>
      <c r="M517" s="198" t="s">
        <v>173</v>
      </c>
      <c r="N517" s="198" t="s">
        <v>827</v>
      </c>
      <c r="O517" s="200" t="s">
        <v>175</v>
      </c>
      <c r="P517" s="277" t="s">
        <v>405</v>
      </c>
      <c r="Q517" s="202"/>
      <c r="R517" s="198" t="s">
        <v>406</v>
      </c>
      <c r="S517" s="242" t="str">
        <f>IF(ISNA(VLOOKUP(Patchlist1[[#This Row],[SERVER OWNER]],Contacts!I:J,2,FALSE)),"",VLOOKUP(Patchlist1[[#This Row],[SERVER OWNER]],Contacts!I:J,2,FALSE))</f>
        <v>prashant.baravkar@allianz.com</v>
      </c>
      <c r="T517" s="243" t="s">
        <v>407</v>
      </c>
      <c r="U517" s="277" t="s">
        <v>180</v>
      </c>
      <c r="V517" s="202"/>
      <c r="W517" s="202"/>
      <c r="X517" s="244"/>
      <c r="Y517" s="244"/>
      <c r="Z517" s="157"/>
      <c r="AA517" s="278"/>
    </row>
    <row r="518" spans="1:27" ht="18.75" hidden="1" customHeight="1">
      <c r="A518" s="275" t="s">
        <v>1044</v>
      </c>
      <c r="B518" s="196" t="s">
        <v>87</v>
      </c>
      <c r="C518" s="239" t="b">
        <v>0</v>
      </c>
      <c r="D518" s="182">
        <f>IF($C518&lt;&gt;TRUE,IF(ISNA(VLOOKUP($B518,'Patch Slot'!A$2:$E$39,3,FALSE)),"",VLOOKUP($B518,'Patch Slot'!A$2:$E$39,3,FALSE)),"excluded")</f>
        <v>45886.041666666635</v>
      </c>
      <c r="E518" s="182" t="str">
        <f>IF($C518&lt;&gt;TRUE,IF(ISNA(VLOOKUP($B518,'Patch Slot'!A$2:$E$39,4,FALSE)),"",VLOOKUP($B518,'Patch Slot'!A$2:$E$39,4,FALSE)),"excluded")</f>
        <v>01:00 – 05:00</v>
      </c>
      <c r="F518" s="198" t="s">
        <v>826</v>
      </c>
      <c r="G518" s="184" t="str">
        <f>IF(ISNA(VLOOKUP(Patchlist1[[#This Row],[Hostname]],CPU_socket!A:B,2,FALSE)),"",VLOOKUP(Patchlist1[[#This Row],[Hostname]],CPU_socket!A:B,2,FALSE))</f>
        <v/>
      </c>
      <c r="H518" s="184" t="str">
        <f>IF(ISNA(VLOOKUP(Patchlist1[[#This Row],[Hostname]],Vormetric!A:D,4,FALSE)),"",VLOOKUP(Patchlist1[[#This Row],[Hostname]],Vormetric!A:D,4,FALSE))</f>
        <v/>
      </c>
      <c r="I518" s="198" t="str">
        <f>IF(ISNA(VLOOKUP(Patchlist1[[#This Row],[Hostname]],'vm hardware'!A:C,3,FALSE)),"",VLOOKUP(Patchlist1[[#This Row],[Hostname]],'vm hardware'!A:C,3,FALSE))</f>
        <v/>
      </c>
      <c r="J518" s="276"/>
      <c r="K518" s="198" t="s">
        <v>172</v>
      </c>
      <c r="L518" s="198">
        <v>8.1</v>
      </c>
      <c r="M518" s="198" t="s">
        <v>173</v>
      </c>
      <c r="N518" s="198" t="s">
        <v>827</v>
      </c>
      <c r="O518" s="200" t="s">
        <v>175</v>
      </c>
      <c r="P518" s="277" t="s">
        <v>405</v>
      </c>
      <c r="Q518" s="202"/>
      <c r="R518" s="198" t="s">
        <v>406</v>
      </c>
      <c r="S518" s="242" t="str">
        <f>IF(ISNA(VLOOKUP(Patchlist1[[#This Row],[SERVER OWNER]],Contacts!I:J,2,FALSE)),"",VLOOKUP(Patchlist1[[#This Row],[SERVER OWNER]],Contacts!I:J,2,FALSE))</f>
        <v>prashant.baravkar@allianz.com</v>
      </c>
      <c r="T518" s="243" t="s">
        <v>407</v>
      </c>
      <c r="U518" s="277" t="s">
        <v>180</v>
      </c>
      <c r="V518" s="202"/>
      <c r="W518" s="202"/>
      <c r="X518" s="244"/>
      <c r="Y518" s="244"/>
      <c r="Z518" s="157"/>
      <c r="AA518" s="278"/>
    </row>
    <row r="519" spans="1:27" ht="18.75" hidden="1" customHeight="1">
      <c r="A519" s="275" t="s">
        <v>1045</v>
      </c>
      <c r="B519" s="196" t="s">
        <v>80</v>
      </c>
      <c r="C519" s="239" t="b">
        <v>0</v>
      </c>
      <c r="D519" s="182">
        <f>IF($C519&lt;&gt;TRUE,IF(ISNA(VLOOKUP($B519,'Patch Slot'!A$2:$E$39,3,FALSE)),"",VLOOKUP($B519,'Patch Slot'!A$2:$E$39,3,FALSE)),"excluded")</f>
        <v>45885.666666666635</v>
      </c>
      <c r="E519" s="182" t="str">
        <f>IF($C519&lt;&gt;TRUE,IF(ISNA(VLOOKUP($B519,'Patch Slot'!A$2:$E$39,4,FALSE)),"",VLOOKUP($B519,'Patch Slot'!A$2:$E$39,4,FALSE)),"excluded")</f>
        <v>16:00 – 20:00</v>
      </c>
      <c r="F519" s="198" t="s">
        <v>826</v>
      </c>
      <c r="G519" s="184" t="str">
        <f>IF(ISNA(VLOOKUP(Patchlist1[[#This Row],[Hostname]],CPU_socket!A:B,2,FALSE)),"",VLOOKUP(Patchlist1[[#This Row],[Hostname]],CPU_socket!A:B,2,FALSE))</f>
        <v/>
      </c>
      <c r="H519" s="184" t="str">
        <f>IF(ISNA(VLOOKUP(Patchlist1[[#This Row],[Hostname]],Vormetric!A:D,4,FALSE)),"",VLOOKUP(Patchlist1[[#This Row],[Hostname]],Vormetric!A:D,4,FALSE))</f>
        <v/>
      </c>
      <c r="I519" s="198" t="str">
        <f>IF(ISNA(VLOOKUP(Patchlist1[[#This Row],[Hostname]],'vm hardware'!A:C,3,FALSE)),"",VLOOKUP(Patchlist1[[#This Row],[Hostname]],'vm hardware'!A:C,3,FALSE))</f>
        <v/>
      </c>
      <c r="J519" s="276"/>
      <c r="K519" s="198" t="s">
        <v>172</v>
      </c>
      <c r="L519" s="198">
        <v>8.1</v>
      </c>
      <c r="M519" s="198" t="s">
        <v>173</v>
      </c>
      <c r="N519" s="198" t="s">
        <v>827</v>
      </c>
      <c r="O519" s="200" t="s">
        <v>175</v>
      </c>
      <c r="P519" s="277" t="s">
        <v>405</v>
      </c>
      <c r="Q519" s="202"/>
      <c r="R519" s="198" t="s">
        <v>406</v>
      </c>
      <c r="S519" s="242" t="str">
        <f>IF(ISNA(VLOOKUP(Patchlist1[[#This Row],[SERVER OWNER]],Contacts!I:J,2,FALSE)),"",VLOOKUP(Patchlist1[[#This Row],[SERVER OWNER]],Contacts!I:J,2,FALSE))</f>
        <v>prashant.baravkar@allianz.com</v>
      </c>
      <c r="T519" s="243" t="s">
        <v>407</v>
      </c>
      <c r="U519" s="277" t="s">
        <v>180</v>
      </c>
      <c r="V519" s="202"/>
      <c r="W519" s="202"/>
      <c r="X519" s="244"/>
      <c r="Y519" s="244"/>
      <c r="Z519" s="157"/>
      <c r="AA519" s="278"/>
    </row>
    <row r="520" spans="1:27" ht="18.75" hidden="1" customHeight="1">
      <c r="A520" s="275" t="s">
        <v>1046</v>
      </c>
      <c r="B520" s="196" t="s">
        <v>93</v>
      </c>
      <c r="C520" s="239" t="b">
        <v>0</v>
      </c>
      <c r="D520" s="182">
        <f>IF($C520&lt;&gt;TRUE,IF(ISNA(VLOOKUP($B520,'Patch Slot'!A$2:$E$39,3,FALSE)),"",VLOOKUP($B520,'Patch Slot'!A$2:$E$39,3,FALSE)),"excluded")</f>
        <v>45886.583333333299</v>
      </c>
      <c r="E520" s="182" t="str">
        <f>IF($C520&lt;&gt;TRUE,IF(ISNA(VLOOKUP($B520,'Patch Slot'!A$2:$E$39,4,FALSE)),"",VLOOKUP($B520,'Patch Slot'!A$2:$E$39,4,FALSE)),"excluded")</f>
        <v>14:00 – 18:00</v>
      </c>
      <c r="F520" s="198" t="s">
        <v>826</v>
      </c>
      <c r="G520" s="184" t="str">
        <f>IF(ISNA(VLOOKUP(Patchlist1[[#This Row],[Hostname]],CPU_socket!A:B,2,FALSE)),"",VLOOKUP(Patchlist1[[#This Row],[Hostname]],CPU_socket!A:B,2,FALSE))</f>
        <v/>
      </c>
      <c r="H520" s="184" t="str">
        <f>IF(ISNA(VLOOKUP(Patchlist1[[#This Row],[Hostname]],Vormetric!A:D,4,FALSE)),"",VLOOKUP(Patchlist1[[#This Row],[Hostname]],Vormetric!A:D,4,FALSE))</f>
        <v/>
      </c>
      <c r="I520" s="198" t="str">
        <f>IF(ISNA(VLOOKUP(Patchlist1[[#This Row],[Hostname]],'vm hardware'!A:C,3,FALSE)),"",VLOOKUP(Patchlist1[[#This Row],[Hostname]],'vm hardware'!A:C,3,FALSE))</f>
        <v/>
      </c>
      <c r="J520" s="276"/>
      <c r="K520" s="198" t="s">
        <v>545</v>
      </c>
      <c r="L520" s="198">
        <v>8.1</v>
      </c>
      <c r="M520" s="198" t="s">
        <v>411</v>
      </c>
      <c r="N520" s="198" t="s">
        <v>827</v>
      </c>
      <c r="O520" s="200" t="s">
        <v>175</v>
      </c>
      <c r="P520" s="277" t="s">
        <v>412</v>
      </c>
      <c r="Q520" s="202"/>
      <c r="R520" s="198" t="s">
        <v>413</v>
      </c>
      <c r="S520" s="242" t="str">
        <f>IF(ISNA(VLOOKUP(Patchlist1[[#This Row],[SERVER OWNER]],Contacts!I:J,2,FALSE)),"",VLOOKUP(Patchlist1[[#This Row],[SERVER OWNER]],Contacts!I:J,2,FALSE))</f>
        <v>ronald.rijnders@allianz.nl</v>
      </c>
      <c r="T520" s="243" t="s">
        <v>414</v>
      </c>
      <c r="U520" s="277" t="s">
        <v>180</v>
      </c>
      <c r="V520" s="202"/>
      <c r="W520" s="202"/>
      <c r="X520" s="244"/>
      <c r="Y520" s="244"/>
      <c r="Z520" s="157"/>
      <c r="AA520" s="278"/>
    </row>
    <row r="521" spans="1:27" ht="18.75" hidden="1" customHeight="1">
      <c r="A521" s="275" t="s">
        <v>1047</v>
      </c>
      <c r="B521" s="196" t="s">
        <v>84</v>
      </c>
      <c r="C521" s="239" t="b">
        <v>0</v>
      </c>
      <c r="D521" s="182">
        <f>IF($C521&lt;&gt;TRUE,IF(ISNA(VLOOKUP($B521,'Patch Slot'!A$2:$E$39,3,FALSE)),"",VLOOKUP($B521,'Patch Slot'!A$2:$E$39,3,FALSE)),"excluded")</f>
        <v>45885.833333333299</v>
      </c>
      <c r="E521" s="182" t="str">
        <f>IF($C521&lt;&gt;TRUE,IF(ISNA(VLOOKUP($B521,'Patch Slot'!A$2:$E$39,4,FALSE)),"",VLOOKUP($B521,'Patch Slot'!A$2:$E$39,4,FALSE)),"excluded")</f>
        <v>20:00 – 24:00</v>
      </c>
      <c r="F521" s="198" t="s">
        <v>826</v>
      </c>
      <c r="G521" s="184" t="str">
        <f>IF(ISNA(VLOOKUP(Patchlist1[[#This Row],[Hostname]],CPU_socket!A:B,2,FALSE)),"",VLOOKUP(Patchlist1[[#This Row],[Hostname]],CPU_socket!A:B,2,FALSE))</f>
        <v/>
      </c>
      <c r="H521" s="184" t="str">
        <f>IF(ISNA(VLOOKUP(Patchlist1[[#This Row],[Hostname]],Vormetric!A:D,4,FALSE)),"",VLOOKUP(Patchlist1[[#This Row],[Hostname]],Vormetric!A:D,4,FALSE))</f>
        <v/>
      </c>
      <c r="I521" s="240" t="str">
        <f>IF(ISNA(VLOOKUP(Patchlist1[[#This Row],[Hostname]],'vm hardware'!A:C,3,FALSE)),"",VLOOKUP(Patchlist1[[#This Row],[Hostname]],'vm hardware'!A:C,3,FALSE))</f>
        <v/>
      </c>
      <c r="J521" s="198"/>
      <c r="K521" s="198" t="s">
        <v>545</v>
      </c>
      <c r="L521" s="198">
        <v>8.1</v>
      </c>
      <c r="M521" s="198" t="s">
        <v>411</v>
      </c>
      <c r="N521" s="198" t="s">
        <v>827</v>
      </c>
      <c r="O521" s="200" t="s">
        <v>175</v>
      </c>
      <c r="P521" s="277" t="s">
        <v>412</v>
      </c>
      <c r="Q521" s="282"/>
      <c r="R521" s="198" t="s">
        <v>413</v>
      </c>
      <c r="S521" s="242" t="str">
        <f>IF(ISNA(VLOOKUP(Patchlist1[[#This Row],[SERVER OWNER]],Contacts!I:J,2,FALSE)),"",VLOOKUP(Patchlist1[[#This Row],[SERVER OWNER]],Contacts!I:J,2,FALSE))</f>
        <v>ronald.rijnders@allianz.nl</v>
      </c>
      <c r="T521" s="243" t="s">
        <v>414</v>
      </c>
      <c r="U521" s="277" t="s">
        <v>180</v>
      </c>
      <c r="V521" s="202"/>
      <c r="W521" s="202"/>
      <c r="X521" s="244"/>
      <c r="Y521" s="244"/>
      <c r="Z521" s="157"/>
      <c r="AA521" s="278"/>
    </row>
    <row r="522" spans="1:27" ht="18.75" hidden="1" customHeight="1">
      <c r="A522" s="275" t="s">
        <v>1048</v>
      </c>
      <c r="B522" s="196" t="s">
        <v>84</v>
      </c>
      <c r="C522" s="239" t="b">
        <v>0</v>
      </c>
      <c r="D522" s="182">
        <f>IF($C522&lt;&gt;TRUE,IF(ISNA(VLOOKUP($B522,'Patch Slot'!A$2:$E$39,3,FALSE)),"",VLOOKUP($B522,'Patch Slot'!A$2:$E$39,3,FALSE)),"excluded")</f>
        <v>45885.833333333299</v>
      </c>
      <c r="E522" s="182" t="str">
        <f>IF($C522&lt;&gt;TRUE,IF(ISNA(VLOOKUP($B522,'Patch Slot'!A$2:$E$39,4,FALSE)),"",VLOOKUP($B522,'Patch Slot'!A$2:$E$39,4,FALSE)),"excluded")</f>
        <v>20:00 – 24:00</v>
      </c>
      <c r="F522" s="198" t="s">
        <v>826</v>
      </c>
      <c r="G522" s="184" t="str">
        <f>IF(ISNA(VLOOKUP(Patchlist1[[#This Row],[Hostname]],CPU_socket!A:B,2,FALSE)),"",VLOOKUP(Patchlist1[[#This Row],[Hostname]],CPU_socket!A:B,2,FALSE))</f>
        <v/>
      </c>
      <c r="H522" s="184" t="str">
        <f>IF(ISNA(VLOOKUP(Patchlist1[[#This Row],[Hostname]],Vormetric!A:D,4,FALSE)),"",VLOOKUP(Patchlist1[[#This Row],[Hostname]],Vormetric!A:D,4,FALSE))</f>
        <v/>
      </c>
      <c r="I522" s="240" t="str">
        <f>IF(ISNA(VLOOKUP(Patchlist1[[#This Row],[Hostname]],'vm hardware'!A:C,3,FALSE)),"",VLOOKUP(Patchlist1[[#This Row],[Hostname]],'vm hardware'!A:C,3,FALSE))</f>
        <v/>
      </c>
      <c r="J522" s="198"/>
      <c r="K522" s="198" t="s">
        <v>545</v>
      </c>
      <c r="L522" s="198">
        <v>8.1</v>
      </c>
      <c r="M522" s="198" t="s">
        <v>411</v>
      </c>
      <c r="N522" s="198" t="s">
        <v>827</v>
      </c>
      <c r="O522" s="200" t="s">
        <v>175</v>
      </c>
      <c r="P522" s="277" t="s">
        <v>412</v>
      </c>
      <c r="Q522" s="282"/>
      <c r="R522" s="198" t="s">
        <v>413</v>
      </c>
      <c r="S522" s="242" t="str">
        <f>IF(ISNA(VLOOKUP(Patchlist1[[#This Row],[SERVER OWNER]],Contacts!I:J,2,FALSE)),"",VLOOKUP(Patchlist1[[#This Row],[SERVER OWNER]],Contacts!I:J,2,FALSE))</f>
        <v>ronald.rijnders@allianz.nl</v>
      </c>
      <c r="T522" s="243" t="s">
        <v>414</v>
      </c>
      <c r="U522" s="277" t="s">
        <v>180</v>
      </c>
      <c r="V522" s="202"/>
      <c r="W522" s="202"/>
      <c r="X522" s="244"/>
      <c r="Y522" s="244"/>
      <c r="Z522" s="157"/>
      <c r="AA522" s="278"/>
    </row>
    <row r="523" spans="1:27" ht="18.75" hidden="1" customHeight="1">
      <c r="A523" s="275" t="s">
        <v>1049</v>
      </c>
      <c r="B523" s="196" t="s">
        <v>84</v>
      </c>
      <c r="C523" s="239" t="b">
        <v>0</v>
      </c>
      <c r="D523" s="182">
        <f>IF($C523&lt;&gt;TRUE,IF(ISNA(VLOOKUP($B523,'Patch Slot'!A$2:$E$39,3,FALSE)),"",VLOOKUP($B523,'Patch Slot'!A$2:$E$39,3,FALSE)),"excluded")</f>
        <v>45885.833333333299</v>
      </c>
      <c r="E523" s="182" t="str">
        <f>IF($C523&lt;&gt;TRUE,IF(ISNA(VLOOKUP($B523,'Patch Slot'!A$2:$E$39,4,FALSE)),"",VLOOKUP($B523,'Patch Slot'!A$2:$E$39,4,FALSE)),"excluded")</f>
        <v>20:00 – 24:00</v>
      </c>
      <c r="F523" s="198" t="s">
        <v>826</v>
      </c>
      <c r="G523" s="184" t="str">
        <f>IF(ISNA(VLOOKUP(Patchlist1[[#This Row],[Hostname]],CPU_socket!A:B,2,FALSE)),"",VLOOKUP(Patchlist1[[#This Row],[Hostname]],CPU_socket!A:B,2,FALSE))</f>
        <v/>
      </c>
      <c r="H523" s="184" t="str">
        <f>IF(ISNA(VLOOKUP(Patchlist1[[#This Row],[Hostname]],Vormetric!A:D,4,FALSE)),"",VLOOKUP(Patchlist1[[#This Row],[Hostname]],Vormetric!A:D,4,FALSE))</f>
        <v/>
      </c>
      <c r="I523" s="198" t="str">
        <f>IF(ISNA(VLOOKUP(Patchlist1[[#This Row],[Hostname]],'vm hardware'!A:C,3,FALSE)),"",VLOOKUP(Patchlist1[[#This Row],[Hostname]],'vm hardware'!A:C,3,FALSE))</f>
        <v/>
      </c>
      <c r="J523" s="276"/>
      <c r="K523" s="198" t="s">
        <v>545</v>
      </c>
      <c r="L523" s="198">
        <v>8.1</v>
      </c>
      <c r="M523" s="198" t="s">
        <v>411</v>
      </c>
      <c r="N523" s="198" t="s">
        <v>827</v>
      </c>
      <c r="O523" s="200" t="s">
        <v>175</v>
      </c>
      <c r="P523" s="277" t="s">
        <v>412</v>
      </c>
      <c r="Q523" s="202"/>
      <c r="R523" s="198" t="s">
        <v>413</v>
      </c>
      <c r="S523" s="242" t="str">
        <f>IF(ISNA(VLOOKUP(Patchlist1[[#This Row],[SERVER OWNER]],Contacts!I:J,2,FALSE)),"",VLOOKUP(Patchlist1[[#This Row],[SERVER OWNER]],Contacts!I:J,2,FALSE))</f>
        <v>ronald.rijnders@allianz.nl</v>
      </c>
      <c r="T523" s="243" t="s">
        <v>414</v>
      </c>
      <c r="U523" s="277" t="s">
        <v>180</v>
      </c>
      <c r="V523" s="202"/>
      <c r="W523" s="202"/>
      <c r="X523" s="244"/>
      <c r="Y523" s="244"/>
      <c r="Z523" s="157"/>
      <c r="AA523" s="278"/>
    </row>
    <row r="524" spans="1:27" ht="18.75" hidden="1" customHeight="1">
      <c r="A524" s="275" t="s">
        <v>1050</v>
      </c>
      <c r="B524" s="196" t="s">
        <v>84</v>
      </c>
      <c r="C524" s="239" t="b">
        <v>0</v>
      </c>
      <c r="D524" s="182">
        <f>IF($C524&lt;&gt;TRUE,IF(ISNA(VLOOKUP($B524,'Patch Slot'!A$2:$E$39,3,FALSE)),"",VLOOKUP($B524,'Patch Slot'!A$2:$E$39,3,FALSE)),"excluded")</f>
        <v>45885.833333333299</v>
      </c>
      <c r="E524" s="182" t="str">
        <f>IF($C524&lt;&gt;TRUE,IF(ISNA(VLOOKUP($B524,'Patch Slot'!A$2:$E$39,4,FALSE)),"",VLOOKUP($B524,'Patch Slot'!A$2:$E$39,4,FALSE)),"excluded")</f>
        <v>20:00 – 24:00</v>
      </c>
      <c r="F524" s="198" t="s">
        <v>826</v>
      </c>
      <c r="G524" s="184" t="str">
        <f>IF(ISNA(VLOOKUP(Patchlist1[[#This Row],[Hostname]],CPU_socket!A:B,2,FALSE)),"",VLOOKUP(Patchlist1[[#This Row],[Hostname]],CPU_socket!A:B,2,FALSE))</f>
        <v/>
      </c>
      <c r="H524" s="184" t="str">
        <f>IF(ISNA(VLOOKUP(Patchlist1[[#This Row],[Hostname]],Vormetric!A:D,4,FALSE)),"",VLOOKUP(Patchlist1[[#This Row],[Hostname]],Vormetric!A:D,4,FALSE))</f>
        <v/>
      </c>
      <c r="I524" s="198" t="str">
        <f>IF(ISNA(VLOOKUP(Patchlist1[[#This Row],[Hostname]],'vm hardware'!A:C,3,FALSE)),"",VLOOKUP(Patchlist1[[#This Row],[Hostname]],'vm hardware'!A:C,3,FALSE))</f>
        <v/>
      </c>
      <c r="J524" s="276"/>
      <c r="K524" s="198" t="s">
        <v>545</v>
      </c>
      <c r="L524" s="198">
        <v>8.1</v>
      </c>
      <c r="M524" s="198" t="s">
        <v>411</v>
      </c>
      <c r="N524" s="198" t="s">
        <v>827</v>
      </c>
      <c r="O524" s="200" t="s">
        <v>175</v>
      </c>
      <c r="P524" s="277" t="s">
        <v>412</v>
      </c>
      <c r="Q524" s="202"/>
      <c r="R524" s="198" t="s">
        <v>413</v>
      </c>
      <c r="S524" s="242" t="str">
        <f>IF(ISNA(VLOOKUP(Patchlist1[[#This Row],[SERVER OWNER]],Contacts!I:J,2,FALSE)),"",VLOOKUP(Patchlist1[[#This Row],[SERVER OWNER]],Contacts!I:J,2,FALSE))</f>
        <v>ronald.rijnders@allianz.nl</v>
      </c>
      <c r="T524" s="243" t="s">
        <v>414</v>
      </c>
      <c r="U524" s="277" t="s">
        <v>180</v>
      </c>
      <c r="V524" s="202"/>
      <c r="W524" s="202"/>
      <c r="X524" s="244"/>
      <c r="Y524" s="244"/>
      <c r="Z524" s="157"/>
      <c r="AA524" s="278"/>
    </row>
    <row r="525" spans="1:27" ht="18.75" hidden="1" customHeight="1">
      <c r="A525" s="275" t="s">
        <v>1051</v>
      </c>
      <c r="B525" s="196" t="s">
        <v>84</v>
      </c>
      <c r="C525" s="239" t="b">
        <v>0</v>
      </c>
      <c r="D525" s="182">
        <f>IF($C525&lt;&gt;TRUE,IF(ISNA(VLOOKUP($B525,'Patch Slot'!A$2:$E$39,3,FALSE)),"",VLOOKUP($B525,'Patch Slot'!A$2:$E$39,3,FALSE)),"excluded")</f>
        <v>45885.833333333299</v>
      </c>
      <c r="E525" s="182" t="str">
        <f>IF($C525&lt;&gt;TRUE,IF(ISNA(VLOOKUP($B525,'Patch Slot'!A$2:$E$39,4,FALSE)),"",VLOOKUP($B525,'Patch Slot'!A$2:$E$39,4,FALSE)),"excluded")</f>
        <v>20:00 – 24:00</v>
      </c>
      <c r="F525" s="198" t="s">
        <v>826</v>
      </c>
      <c r="G525" s="184" t="str">
        <f>IF(ISNA(VLOOKUP(Patchlist1[[#This Row],[Hostname]],CPU_socket!A:B,2,FALSE)),"",VLOOKUP(Patchlist1[[#This Row],[Hostname]],CPU_socket!A:B,2,FALSE))</f>
        <v/>
      </c>
      <c r="H525" s="184" t="str">
        <f>IF(ISNA(VLOOKUP(Patchlist1[[#This Row],[Hostname]],Vormetric!A:D,4,FALSE)),"",VLOOKUP(Patchlist1[[#This Row],[Hostname]],Vormetric!A:D,4,FALSE))</f>
        <v/>
      </c>
      <c r="I525" s="198" t="str">
        <f>IF(ISNA(VLOOKUP(Patchlist1[[#This Row],[Hostname]],'vm hardware'!A:C,3,FALSE)),"",VLOOKUP(Patchlist1[[#This Row],[Hostname]],'vm hardware'!A:C,3,FALSE))</f>
        <v/>
      </c>
      <c r="J525" s="276"/>
      <c r="K525" s="198" t="s">
        <v>545</v>
      </c>
      <c r="L525" s="198">
        <v>8.1</v>
      </c>
      <c r="M525" s="198" t="s">
        <v>411</v>
      </c>
      <c r="N525" s="198" t="s">
        <v>827</v>
      </c>
      <c r="O525" s="200" t="s">
        <v>175</v>
      </c>
      <c r="P525" s="277" t="s">
        <v>412</v>
      </c>
      <c r="Q525" s="202"/>
      <c r="R525" s="198" t="s">
        <v>413</v>
      </c>
      <c r="S525" s="242" t="str">
        <f>IF(ISNA(VLOOKUP(Patchlist1[[#This Row],[SERVER OWNER]],Contacts!I:J,2,FALSE)),"",VLOOKUP(Patchlist1[[#This Row],[SERVER OWNER]],Contacts!I:J,2,FALSE))</f>
        <v>ronald.rijnders@allianz.nl</v>
      </c>
      <c r="T525" s="243" t="s">
        <v>414</v>
      </c>
      <c r="U525" s="277" t="s">
        <v>180</v>
      </c>
      <c r="V525" s="202"/>
      <c r="W525" s="202"/>
      <c r="X525" s="244"/>
      <c r="Y525" s="244"/>
      <c r="Z525" s="157"/>
      <c r="AA525" s="278"/>
    </row>
    <row r="526" spans="1:27" ht="18.75" hidden="1" customHeight="1">
      <c r="A526" s="275" t="s">
        <v>1052</v>
      </c>
      <c r="B526" s="196" t="s">
        <v>84</v>
      </c>
      <c r="C526" s="239" t="b">
        <v>0</v>
      </c>
      <c r="D526" s="182">
        <f>IF($C526&lt;&gt;TRUE,IF(ISNA(VLOOKUP($B526,'Patch Slot'!A$2:$E$39,3,FALSE)),"",VLOOKUP($B526,'Patch Slot'!A$2:$E$39,3,FALSE)),"excluded")</f>
        <v>45885.833333333299</v>
      </c>
      <c r="E526" s="182" t="str">
        <f>IF($C526&lt;&gt;TRUE,IF(ISNA(VLOOKUP($B526,'Patch Slot'!A$2:$E$39,4,FALSE)),"",VLOOKUP($B526,'Patch Slot'!A$2:$E$39,4,FALSE)),"excluded")</f>
        <v>20:00 – 24:00</v>
      </c>
      <c r="F526" s="198" t="s">
        <v>826</v>
      </c>
      <c r="G526" s="184" t="str">
        <f>IF(ISNA(VLOOKUP(Patchlist1[[#This Row],[Hostname]],CPU_socket!A:B,2,FALSE)),"",VLOOKUP(Patchlist1[[#This Row],[Hostname]],CPU_socket!A:B,2,FALSE))</f>
        <v/>
      </c>
      <c r="H526" s="184" t="str">
        <f>IF(ISNA(VLOOKUP(Patchlist1[[#This Row],[Hostname]],Vormetric!A:D,4,FALSE)),"",VLOOKUP(Patchlist1[[#This Row],[Hostname]],Vormetric!A:D,4,FALSE))</f>
        <v/>
      </c>
      <c r="I526" s="198" t="str">
        <f>IF(ISNA(VLOOKUP(Patchlist1[[#This Row],[Hostname]],'vm hardware'!A:C,3,FALSE)),"",VLOOKUP(Patchlist1[[#This Row],[Hostname]],'vm hardware'!A:C,3,FALSE))</f>
        <v/>
      </c>
      <c r="J526" s="276"/>
      <c r="K526" s="198" t="s">
        <v>545</v>
      </c>
      <c r="L526" s="198">
        <v>8.1</v>
      </c>
      <c r="M526" s="198" t="s">
        <v>411</v>
      </c>
      <c r="N526" s="198" t="s">
        <v>827</v>
      </c>
      <c r="O526" s="200" t="s">
        <v>175</v>
      </c>
      <c r="P526" s="277" t="s">
        <v>412</v>
      </c>
      <c r="Q526" s="202"/>
      <c r="R526" s="198" t="s">
        <v>413</v>
      </c>
      <c r="S526" s="242" t="str">
        <f>IF(ISNA(VLOOKUP(Patchlist1[[#This Row],[SERVER OWNER]],Contacts!I:J,2,FALSE)),"",VLOOKUP(Patchlist1[[#This Row],[SERVER OWNER]],Contacts!I:J,2,FALSE))</f>
        <v>ronald.rijnders@allianz.nl</v>
      </c>
      <c r="T526" s="243" t="s">
        <v>414</v>
      </c>
      <c r="U526" s="277" t="s">
        <v>180</v>
      </c>
      <c r="V526" s="202"/>
      <c r="W526" s="202"/>
      <c r="X526" s="244"/>
      <c r="Y526" s="244"/>
      <c r="Z526" s="157"/>
      <c r="AA526" s="278"/>
    </row>
    <row r="527" spans="1:27" ht="18.75" hidden="1" customHeight="1">
      <c r="A527" s="275" t="s">
        <v>1053</v>
      </c>
      <c r="B527" s="196" t="s">
        <v>84</v>
      </c>
      <c r="C527" s="239" t="b">
        <v>0</v>
      </c>
      <c r="D527" s="182">
        <f>IF($C527&lt;&gt;TRUE,IF(ISNA(VLOOKUP($B527,'Patch Slot'!A$2:$E$39,3,FALSE)),"",VLOOKUP($B527,'Patch Slot'!A$2:$E$39,3,FALSE)),"excluded")</f>
        <v>45885.833333333299</v>
      </c>
      <c r="E527" s="182" t="str">
        <f>IF($C527&lt;&gt;TRUE,IF(ISNA(VLOOKUP($B527,'Patch Slot'!A$2:$E$39,4,FALSE)),"",VLOOKUP($B527,'Patch Slot'!A$2:$E$39,4,FALSE)),"excluded")</f>
        <v>20:00 – 24:00</v>
      </c>
      <c r="F527" s="198" t="s">
        <v>826</v>
      </c>
      <c r="G527" s="184" t="str">
        <f>IF(ISNA(VLOOKUP(Patchlist1[[#This Row],[Hostname]],CPU_socket!A:B,2,FALSE)),"",VLOOKUP(Patchlist1[[#This Row],[Hostname]],CPU_socket!A:B,2,FALSE))</f>
        <v/>
      </c>
      <c r="H527" s="184" t="str">
        <f>IF(ISNA(VLOOKUP(Patchlist1[[#This Row],[Hostname]],Vormetric!A:D,4,FALSE)),"",VLOOKUP(Patchlist1[[#This Row],[Hostname]],Vormetric!A:D,4,FALSE))</f>
        <v/>
      </c>
      <c r="I527" s="198" t="str">
        <f>IF(ISNA(VLOOKUP(Patchlist1[[#This Row],[Hostname]],'vm hardware'!A:C,3,FALSE)),"",VLOOKUP(Patchlist1[[#This Row],[Hostname]],'vm hardware'!A:C,3,FALSE))</f>
        <v/>
      </c>
      <c r="J527" s="276"/>
      <c r="K527" s="198" t="s">
        <v>545</v>
      </c>
      <c r="L527" s="198">
        <v>8.1</v>
      </c>
      <c r="M527" s="198" t="s">
        <v>411</v>
      </c>
      <c r="N527" s="198" t="s">
        <v>827</v>
      </c>
      <c r="O527" s="200" t="s">
        <v>175</v>
      </c>
      <c r="P527" s="277" t="s">
        <v>412</v>
      </c>
      <c r="Q527" s="202"/>
      <c r="R527" s="198" t="s">
        <v>413</v>
      </c>
      <c r="S527" s="242" t="str">
        <f>IF(ISNA(VLOOKUP(Patchlist1[[#This Row],[SERVER OWNER]],Contacts!I:J,2,FALSE)),"",VLOOKUP(Patchlist1[[#This Row],[SERVER OWNER]],Contacts!I:J,2,FALSE))</f>
        <v>ronald.rijnders@allianz.nl</v>
      </c>
      <c r="T527" s="243" t="s">
        <v>414</v>
      </c>
      <c r="U527" s="277" t="s">
        <v>180</v>
      </c>
      <c r="V527" s="202"/>
      <c r="W527" s="202"/>
      <c r="X527" s="244"/>
      <c r="Y527" s="244"/>
      <c r="Z527" s="157"/>
      <c r="AA527" s="278"/>
    </row>
    <row r="528" spans="1:27" ht="18.75" hidden="1" customHeight="1">
      <c r="A528" s="275" t="s">
        <v>1054</v>
      </c>
      <c r="B528" s="196" t="s">
        <v>124</v>
      </c>
      <c r="C528" s="239" t="b">
        <v>0</v>
      </c>
      <c r="D528" s="182">
        <f>IF($C528&lt;&gt;TRUE,IF(ISNA(VLOOKUP($B528,'Patch Slot'!A$2:$E$39,3,FALSE)),"",VLOOKUP($B528,'Patch Slot'!A$2:$E$39,3,FALSE)),"excluded")</f>
        <v>45892.666666666635</v>
      </c>
      <c r="E528" s="182" t="str">
        <f>IF($C528&lt;&gt;TRUE,IF(ISNA(VLOOKUP($B528,'Patch Slot'!A$2:$E$39,4,FALSE)),"",VLOOKUP($B528,'Patch Slot'!A$2:$E$39,4,FALSE)),"excluded")</f>
        <v>16:00 – 20:00</v>
      </c>
      <c r="F528" s="198" t="s">
        <v>826</v>
      </c>
      <c r="G528" s="184" t="str">
        <f>IF(ISNA(VLOOKUP(Patchlist1[[#This Row],[Hostname]],CPU_socket!A:B,2,FALSE)),"",VLOOKUP(Patchlist1[[#This Row],[Hostname]],CPU_socket!A:B,2,FALSE))</f>
        <v/>
      </c>
      <c r="H528" s="184" t="str">
        <f>IF(ISNA(VLOOKUP(Patchlist1[[#This Row],[Hostname]],Vormetric!A:D,4,FALSE)),"",VLOOKUP(Patchlist1[[#This Row],[Hostname]],Vormetric!A:D,4,FALSE))</f>
        <v/>
      </c>
      <c r="I528" s="198" t="str">
        <f>IF(ISNA(VLOOKUP(Patchlist1[[#This Row],[Hostname]],'vm hardware'!A:C,3,FALSE)),"",VLOOKUP(Patchlist1[[#This Row],[Hostname]],'vm hardware'!A:C,3,FALSE))</f>
        <v/>
      </c>
      <c r="J528" s="276"/>
      <c r="K528" s="198" t="s">
        <v>172</v>
      </c>
      <c r="L528" s="198">
        <v>8.1</v>
      </c>
      <c r="M528" s="198" t="s">
        <v>173</v>
      </c>
      <c r="N528" s="198" t="s">
        <v>827</v>
      </c>
      <c r="O528" s="200" t="s">
        <v>175</v>
      </c>
      <c r="P528" s="277" t="s">
        <v>1055</v>
      </c>
      <c r="Q528" s="202"/>
      <c r="R528" s="198" t="s">
        <v>1056</v>
      </c>
      <c r="S528" s="242" t="str">
        <f>IF(ISNA(VLOOKUP(Patchlist1[[#This Row],[SERVER OWNER]],Contacts!I:J,2,FALSE)),"",VLOOKUP(Patchlist1[[#This Row],[SERVER OWNER]],Contacts!I:J,2,FALSE))</f>
        <v>vasileios.mitrousis@allianz.com</v>
      </c>
      <c r="T528" s="243" t="s">
        <v>1057</v>
      </c>
      <c r="U528" s="277" t="s">
        <v>180</v>
      </c>
      <c r="V528" s="202"/>
      <c r="W528" s="202"/>
      <c r="X528" s="244"/>
      <c r="Y528" s="244" t="s">
        <v>452</v>
      </c>
      <c r="Z528" s="157"/>
      <c r="AA528" s="278"/>
    </row>
    <row r="529" spans="1:27" ht="18.75" hidden="1" customHeight="1">
      <c r="A529" s="275" t="s">
        <v>1058</v>
      </c>
      <c r="B529" s="196" t="s">
        <v>124</v>
      </c>
      <c r="C529" s="239" t="b">
        <v>0</v>
      </c>
      <c r="D529" s="182">
        <f>IF($C529&lt;&gt;TRUE,IF(ISNA(VLOOKUP($B529,'Patch Slot'!A$2:$E$39,3,FALSE)),"",VLOOKUP($B529,'Patch Slot'!A$2:$E$39,3,FALSE)),"excluded")</f>
        <v>45892.666666666635</v>
      </c>
      <c r="E529" s="182" t="str">
        <f>IF($C529&lt;&gt;TRUE,IF(ISNA(VLOOKUP($B529,'Patch Slot'!A$2:$E$39,4,FALSE)),"",VLOOKUP($B529,'Patch Slot'!A$2:$E$39,4,FALSE)),"excluded")</f>
        <v>16:00 – 20:00</v>
      </c>
      <c r="F529" s="198" t="s">
        <v>826</v>
      </c>
      <c r="G529" s="184" t="str">
        <f>IF(ISNA(VLOOKUP(Patchlist1[[#This Row],[Hostname]],CPU_socket!A:B,2,FALSE)),"",VLOOKUP(Patchlist1[[#This Row],[Hostname]],CPU_socket!A:B,2,FALSE))</f>
        <v/>
      </c>
      <c r="H529" s="184" t="str">
        <f>IF(ISNA(VLOOKUP(Patchlist1[[#This Row],[Hostname]],Vormetric!A:D,4,FALSE)),"",VLOOKUP(Patchlist1[[#This Row],[Hostname]],Vormetric!A:D,4,FALSE))</f>
        <v/>
      </c>
      <c r="I529" s="198" t="str">
        <f>IF(ISNA(VLOOKUP(Patchlist1[[#This Row],[Hostname]],'vm hardware'!A:C,3,FALSE)),"",VLOOKUP(Patchlist1[[#This Row],[Hostname]],'vm hardware'!A:C,3,FALSE))</f>
        <v/>
      </c>
      <c r="J529" s="276"/>
      <c r="K529" s="198" t="s">
        <v>545</v>
      </c>
      <c r="L529" s="198">
        <v>8.1</v>
      </c>
      <c r="M529" s="198" t="s">
        <v>173</v>
      </c>
      <c r="N529" s="198" t="s">
        <v>827</v>
      </c>
      <c r="O529" s="200" t="s">
        <v>175</v>
      </c>
      <c r="P529" s="277" t="s">
        <v>1055</v>
      </c>
      <c r="Q529" s="202"/>
      <c r="R529" s="198" t="s">
        <v>1056</v>
      </c>
      <c r="S529" s="242" t="str">
        <f>IF(ISNA(VLOOKUP(Patchlist1[[#This Row],[SERVER OWNER]],Contacts!I:J,2,FALSE)),"",VLOOKUP(Patchlist1[[#This Row],[SERVER OWNER]],Contacts!I:J,2,FALSE))</f>
        <v>vasileios.mitrousis@allianz.com</v>
      </c>
      <c r="T529" s="243" t="s">
        <v>1057</v>
      </c>
      <c r="U529" s="277" t="s">
        <v>180</v>
      </c>
      <c r="V529" s="202"/>
      <c r="W529" s="202"/>
      <c r="X529" s="244"/>
      <c r="Y529" s="244" t="s">
        <v>452</v>
      </c>
      <c r="Z529" s="157"/>
      <c r="AA529" s="278"/>
    </row>
    <row r="530" spans="1:27" ht="18.75" hidden="1" customHeight="1">
      <c r="A530" s="275" t="s">
        <v>1059</v>
      </c>
      <c r="B530" s="196" t="s">
        <v>109</v>
      </c>
      <c r="C530" s="239" t="b">
        <v>0</v>
      </c>
      <c r="D530" s="182">
        <f>IF($C530&lt;&gt;TRUE,IF(ISNA(VLOOKUP($B530,'Patch Slot'!A$2:$E$39,3,FALSE)),"",VLOOKUP($B530,'Patch Slot'!A$2:$E$39,3,FALSE)),"excluded")</f>
        <v>45889.833333333299</v>
      </c>
      <c r="E530" s="182" t="str">
        <f>IF($C530&lt;&gt;TRUE,IF(ISNA(VLOOKUP($B530,'Patch Slot'!A$2:$E$39,4,FALSE)),"",VLOOKUP($B530,'Patch Slot'!A$2:$E$39,4,FALSE)),"excluded")</f>
        <v>20:00 – 24:00</v>
      </c>
      <c r="F530" s="198" t="s">
        <v>826</v>
      </c>
      <c r="G530" s="184" t="str">
        <f>IF(ISNA(VLOOKUP(Patchlist1[[#This Row],[Hostname]],CPU_socket!A:B,2,FALSE)),"",VLOOKUP(Patchlist1[[#This Row],[Hostname]],CPU_socket!A:B,2,FALSE))</f>
        <v/>
      </c>
      <c r="H530" s="184" t="str">
        <f>IF(ISNA(VLOOKUP(Patchlist1[[#This Row],[Hostname]],Vormetric!A:D,4,FALSE)),"",VLOOKUP(Patchlist1[[#This Row],[Hostname]],Vormetric!A:D,4,FALSE))</f>
        <v/>
      </c>
      <c r="I530" s="198" t="str">
        <f>IF(ISNA(VLOOKUP(Patchlist1[[#This Row],[Hostname]],'vm hardware'!A:C,3,FALSE)),"",VLOOKUP(Patchlist1[[#This Row],[Hostname]],'vm hardware'!A:C,3,FALSE))</f>
        <v/>
      </c>
      <c r="J530" s="276"/>
      <c r="K530" s="198" t="s">
        <v>172</v>
      </c>
      <c r="L530" s="198">
        <v>8.1</v>
      </c>
      <c r="M530" s="198" t="s">
        <v>458</v>
      </c>
      <c r="N530" s="198" t="s">
        <v>827</v>
      </c>
      <c r="O530" s="200" t="s">
        <v>175</v>
      </c>
      <c r="P530" s="277" t="s">
        <v>1055</v>
      </c>
      <c r="Q530" s="202"/>
      <c r="R530" s="198" t="s">
        <v>1056</v>
      </c>
      <c r="S530" s="242" t="str">
        <f>IF(ISNA(VLOOKUP(Patchlist1[[#This Row],[SERVER OWNER]],Contacts!I:J,2,FALSE)),"",VLOOKUP(Patchlist1[[#This Row],[SERVER OWNER]],Contacts!I:J,2,FALSE))</f>
        <v>vasileios.mitrousis@allianz.com</v>
      </c>
      <c r="T530" s="243" t="s">
        <v>1060</v>
      </c>
      <c r="U530" s="277" t="s">
        <v>180</v>
      </c>
      <c r="V530" s="202"/>
      <c r="W530" s="202"/>
      <c r="X530" s="244"/>
      <c r="Y530" s="244" t="s">
        <v>452</v>
      </c>
      <c r="Z530" s="157"/>
      <c r="AA530" s="278"/>
    </row>
    <row r="531" spans="1:27" ht="18.75" hidden="1" customHeight="1">
      <c r="A531" s="275" t="s">
        <v>1061</v>
      </c>
      <c r="B531" s="196" t="s">
        <v>109</v>
      </c>
      <c r="C531" s="239" t="b">
        <v>0</v>
      </c>
      <c r="D531" s="182">
        <f>IF($C531&lt;&gt;TRUE,IF(ISNA(VLOOKUP($B531,'Patch Slot'!A$2:$E$39,3,FALSE)),"",VLOOKUP($B531,'Patch Slot'!A$2:$E$39,3,FALSE)),"excluded")</f>
        <v>45889.833333333299</v>
      </c>
      <c r="E531" s="182" t="str">
        <f>IF($C531&lt;&gt;TRUE,IF(ISNA(VLOOKUP($B531,'Patch Slot'!A$2:$E$39,4,FALSE)),"",VLOOKUP($B531,'Patch Slot'!A$2:$E$39,4,FALSE)),"excluded")</f>
        <v>20:00 – 24:00</v>
      </c>
      <c r="F531" s="198" t="s">
        <v>826</v>
      </c>
      <c r="G531" s="184" t="str">
        <f>IF(ISNA(VLOOKUP(Patchlist1[[#This Row],[Hostname]],CPU_socket!A:B,2,FALSE)),"",VLOOKUP(Patchlist1[[#This Row],[Hostname]],CPU_socket!A:B,2,FALSE))</f>
        <v/>
      </c>
      <c r="H531" s="184" t="str">
        <f>IF(ISNA(VLOOKUP(Patchlist1[[#This Row],[Hostname]],Vormetric!A:D,4,FALSE)),"",VLOOKUP(Patchlist1[[#This Row],[Hostname]],Vormetric!A:D,4,FALSE))</f>
        <v/>
      </c>
      <c r="I531" s="198" t="str">
        <f>IF(ISNA(VLOOKUP(Patchlist1[[#This Row],[Hostname]],'vm hardware'!A:C,3,FALSE)),"",VLOOKUP(Patchlist1[[#This Row],[Hostname]],'vm hardware'!A:C,3,FALSE))</f>
        <v/>
      </c>
      <c r="J531" s="276"/>
      <c r="K531" s="198" t="s">
        <v>172</v>
      </c>
      <c r="L531" s="198">
        <v>8.1</v>
      </c>
      <c r="M531" s="198" t="s">
        <v>458</v>
      </c>
      <c r="N531" s="198" t="s">
        <v>827</v>
      </c>
      <c r="O531" s="200" t="s">
        <v>175</v>
      </c>
      <c r="P531" s="277" t="s">
        <v>1055</v>
      </c>
      <c r="Q531" s="202"/>
      <c r="R531" s="198" t="s">
        <v>1056</v>
      </c>
      <c r="S531" s="242" t="str">
        <f>IF(ISNA(VLOOKUP(Patchlist1[[#This Row],[SERVER OWNER]],Contacts!I:J,2,FALSE)),"",VLOOKUP(Patchlist1[[#This Row],[SERVER OWNER]],Contacts!I:J,2,FALSE))</f>
        <v>vasileios.mitrousis@allianz.com</v>
      </c>
      <c r="T531" s="243" t="s">
        <v>1060</v>
      </c>
      <c r="U531" s="277" t="s">
        <v>180</v>
      </c>
      <c r="V531" s="202"/>
      <c r="W531" s="202"/>
      <c r="X531" s="244"/>
      <c r="Y531" s="244" t="s">
        <v>452</v>
      </c>
      <c r="Z531" s="157"/>
      <c r="AA531" s="278"/>
    </row>
    <row r="532" spans="1:27" ht="18.75" hidden="1" customHeight="1">
      <c r="A532" s="275" t="s">
        <v>1062</v>
      </c>
      <c r="B532" s="196" t="s">
        <v>109</v>
      </c>
      <c r="C532" s="239" t="b">
        <v>0</v>
      </c>
      <c r="D532" s="182">
        <f>IF($C532&lt;&gt;TRUE,IF(ISNA(VLOOKUP($B532,'Patch Slot'!A$2:$E$39,3,FALSE)),"",VLOOKUP($B532,'Patch Slot'!A$2:$E$39,3,FALSE)),"excluded")</f>
        <v>45889.833333333299</v>
      </c>
      <c r="E532" s="182" t="str">
        <f>IF($C532&lt;&gt;TRUE,IF(ISNA(VLOOKUP($B532,'Patch Slot'!A$2:$E$39,4,FALSE)),"",VLOOKUP($B532,'Patch Slot'!A$2:$E$39,4,FALSE)),"excluded")</f>
        <v>20:00 – 24:00</v>
      </c>
      <c r="F532" s="198" t="s">
        <v>826</v>
      </c>
      <c r="G532" s="184" t="str">
        <f>IF(ISNA(VLOOKUP(Patchlist1[[#This Row],[Hostname]],CPU_socket!A:B,2,FALSE)),"",VLOOKUP(Patchlist1[[#This Row],[Hostname]],CPU_socket!A:B,2,FALSE))</f>
        <v/>
      </c>
      <c r="H532" s="184" t="str">
        <f>IF(ISNA(VLOOKUP(Patchlist1[[#This Row],[Hostname]],Vormetric!A:D,4,FALSE)),"",VLOOKUP(Patchlist1[[#This Row],[Hostname]],Vormetric!A:D,4,FALSE))</f>
        <v/>
      </c>
      <c r="I532" s="198" t="str">
        <f>IF(ISNA(VLOOKUP(Patchlist1[[#This Row],[Hostname]],'vm hardware'!A:C,3,FALSE)),"",VLOOKUP(Patchlist1[[#This Row],[Hostname]],'vm hardware'!A:C,3,FALSE))</f>
        <v/>
      </c>
      <c r="J532" s="276"/>
      <c r="K532" s="198" t="s">
        <v>545</v>
      </c>
      <c r="L532" s="198">
        <v>8.1</v>
      </c>
      <c r="M532" s="198" t="s">
        <v>173</v>
      </c>
      <c r="N532" s="198" t="s">
        <v>827</v>
      </c>
      <c r="O532" s="200" t="s">
        <v>175</v>
      </c>
      <c r="P532" s="277" t="s">
        <v>1055</v>
      </c>
      <c r="Q532" s="202"/>
      <c r="R532" s="198" t="s">
        <v>1056</v>
      </c>
      <c r="S532" s="242" t="str">
        <f>IF(ISNA(VLOOKUP(Patchlist1[[#This Row],[SERVER OWNER]],Contacts!I:J,2,FALSE)),"",VLOOKUP(Patchlist1[[#This Row],[SERVER OWNER]],Contacts!I:J,2,FALSE))</f>
        <v>vasileios.mitrousis@allianz.com</v>
      </c>
      <c r="T532" s="243" t="s">
        <v>1057</v>
      </c>
      <c r="U532" s="277" t="s">
        <v>180</v>
      </c>
      <c r="V532" s="202"/>
      <c r="W532" s="202"/>
      <c r="X532" s="244"/>
      <c r="Y532" s="244" t="s">
        <v>452</v>
      </c>
      <c r="Z532" s="157"/>
      <c r="AA532" s="278"/>
    </row>
    <row r="533" spans="1:27" ht="18.75" hidden="1" customHeight="1">
      <c r="A533" s="275" t="s">
        <v>1063</v>
      </c>
      <c r="B533" s="196" t="s">
        <v>84</v>
      </c>
      <c r="C533" s="239" t="b">
        <v>0</v>
      </c>
      <c r="D533" s="182">
        <f>IF($C533&lt;&gt;TRUE,IF(ISNA(VLOOKUP($B533,'Patch Slot'!A$2:$E$39,3,FALSE)),"",VLOOKUP($B533,'Patch Slot'!A$2:$E$39,3,FALSE)),"excluded")</f>
        <v>45885.833333333299</v>
      </c>
      <c r="E533" s="182" t="str">
        <f>IF($C533&lt;&gt;TRUE,IF(ISNA(VLOOKUP($B533,'Patch Slot'!A$2:$E$39,4,FALSE)),"",VLOOKUP($B533,'Patch Slot'!A$2:$E$39,4,FALSE)),"excluded")</f>
        <v>20:00 – 24:00</v>
      </c>
      <c r="F533" s="198" t="s">
        <v>826</v>
      </c>
      <c r="G533" s="184" t="str">
        <f>IF(ISNA(VLOOKUP(Patchlist1[[#This Row],[Hostname]],CPU_socket!A:B,2,FALSE)),"",VLOOKUP(Patchlist1[[#This Row],[Hostname]],CPU_socket!A:B,2,FALSE))</f>
        <v/>
      </c>
      <c r="H533" s="184" t="str">
        <f>IF(ISNA(VLOOKUP(Patchlist1[[#This Row],[Hostname]],Vormetric!A:D,4,FALSE)),"",VLOOKUP(Patchlist1[[#This Row],[Hostname]],Vormetric!A:D,4,FALSE))</f>
        <v/>
      </c>
      <c r="I533" s="198" t="str">
        <f>IF(ISNA(VLOOKUP(Patchlist1[[#This Row],[Hostname]],'vm hardware'!A:C,3,FALSE)),"",VLOOKUP(Patchlist1[[#This Row],[Hostname]],'vm hardware'!A:C,3,FALSE))</f>
        <v/>
      </c>
      <c r="J533" s="276"/>
      <c r="K533" s="198" t="s">
        <v>172</v>
      </c>
      <c r="L533" s="198">
        <v>8.1</v>
      </c>
      <c r="M533" s="198" t="s">
        <v>173</v>
      </c>
      <c r="N533" s="198" t="s">
        <v>827</v>
      </c>
      <c r="O533" s="200" t="s">
        <v>175</v>
      </c>
      <c r="P533" s="277" t="s">
        <v>1055</v>
      </c>
      <c r="Q533" s="202"/>
      <c r="R533" s="198" t="s">
        <v>1056</v>
      </c>
      <c r="S533" s="242" t="str">
        <f>IF(ISNA(VLOOKUP(Patchlist1[[#This Row],[SERVER OWNER]],Contacts!I:J,2,FALSE)),"",VLOOKUP(Patchlist1[[#This Row],[SERVER OWNER]],Contacts!I:J,2,FALSE))</f>
        <v>vasileios.mitrousis@allianz.com</v>
      </c>
      <c r="T533" s="243" t="s">
        <v>1057</v>
      </c>
      <c r="U533" s="277" t="s">
        <v>180</v>
      </c>
      <c r="V533" s="202"/>
      <c r="W533" s="202"/>
      <c r="X533" s="244"/>
      <c r="Y533" s="244" t="s">
        <v>452</v>
      </c>
      <c r="Z533" s="157"/>
      <c r="AA533" s="278"/>
    </row>
    <row r="534" spans="1:27" ht="18.75" hidden="1" customHeight="1">
      <c r="A534" s="275" t="s">
        <v>1064</v>
      </c>
      <c r="B534" s="196" t="s">
        <v>93</v>
      </c>
      <c r="C534" s="239" t="b">
        <v>0</v>
      </c>
      <c r="D534" s="182">
        <f>IF($C534&lt;&gt;TRUE,IF(ISNA(VLOOKUP($B534,'Patch Slot'!A$2:$E$39,3,FALSE)),"",VLOOKUP($B534,'Patch Slot'!A$2:$E$39,3,FALSE)),"excluded")</f>
        <v>45886.583333333299</v>
      </c>
      <c r="E534" s="182" t="str">
        <f>IF($C534&lt;&gt;TRUE,IF(ISNA(VLOOKUP($B534,'Patch Slot'!A$2:$E$39,4,FALSE)),"",VLOOKUP($B534,'Patch Slot'!A$2:$E$39,4,FALSE)),"excluded")</f>
        <v>14:00 – 18:00</v>
      </c>
      <c r="F534" s="198" t="s">
        <v>826</v>
      </c>
      <c r="G534" s="184" t="str">
        <f>IF(ISNA(VLOOKUP(Patchlist1[[#This Row],[Hostname]],CPU_socket!A:B,2,FALSE)),"",VLOOKUP(Patchlist1[[#This Row],[Hostname]],CPU_socket!A:B,2,FALSE))</f>
        <v/>
      </c>
      <c r="H534" s="184" t="str">
        <f>IF(ISNA(VLOOKUP(Patchlist1[[#This Row],[Hostname]],Vormetric!A:D,4,FALSE)),"",VLOOKUP(Patchlist1[[#This Row],[Hostname]],Vormetric!A:D,4,FALSE))</f>
        <v/>
      </c>
      <c r="I534" s="198" t="str">
        <f>IF(ISNA(VLOOKUP(Patchlist1[[#This Row],[Hostname]],'vm hardware'!A:C,3,FALSE)),"",VLOOKUP(Patchlist1[[#This Row],[Hostname]],'vm hardware'!A:C,3,FALSE))</f>
        <v/>
      </c>
      <c r="J534" s="276"/>
      <c r="K534" s="198" t="s">
        <v>172</v>
      </c>
      <c r="L534" s="198">
        <v>8.9</v>
      </c>
      <c r="M534" s="198" t="s">
        <v>173</v>
      </c>
      <c r="N534" s="198" t="s">
        <v>827</v>
      </c>
      <c r="O534" s="200" t="s">
        <v>175</v>
      </c>
      <c r="P534" s="277" t="s">
        <v>427</v>
      </c>
      <c r="Q534" s="202"/>
      <c r="R534" s="198" t="s">
        <v>1065</v>
      </c>
      <c r="S534" s="242" t="str">
        <f>IF(ISNA(VLOOKUP(Patchlist1[[#This Row],[SERVER OWNER]],Contacts!I:J,2,FALSE)),"",VLOOKUP(Patchlist1[[#This Row],[SERVER OWNER]],Contacts!I:J,2,FALSE))</f>
        <v>MARTIN.NAU@ALLIANZ.DE</v>
      </c>
      <c r="T534" s="243" t="s">
        <v>1066</v>
      </c>
      <c r="U534" s="277" t="s">
        <v>180</v>
      </c>
      <c r="V534" s="202"/>
      <c r="W534" s="202"/>
      <c r="X534" s="244"/>
      <c r="Y534" s="244"/>
      <c r="Z534" s="157"/>
      <c r="AA534" s="278"/>
    </row>
    <row r="535" spans="1:27" ht="18.75" hidden="1" customHeight="1">
      <c r="A535" s="275" t="s">
        <v>1067</v>
      </c>
      <c r="B535" s="196" t="s">
        <v>93</v>
      </c>
      <c r="C535" s="239" t="b">
        <v>0</v>
      </c>
      <c r="D535" s="182">
        <f>IF($C535&lt;&gt;TRUE,IF(ISNA(VLOOKUP($B535,'Patch Slot'!A$2:$E$39,3,FALSE)),"",VLOOKUP($B535,'Patch Slot'!A$2:$E$39,3,FALSE)),"excluded")</f>
        <v>45886.583333333299</v>
      </c>
      <c r="E535" s="182" t="str">
        <f>IF($C535&lt;&gt;TRUE,IF(ISNA(VLOOKUP($B535,'Patch Slot'!A$2:$E$39,4,FALSE)),"",VLOOKUP($B535,'Patch Slot'!A$2:$E$39,4,FALSE)),"excluded")</f>
        <v>14:00 – 18:00</v>
      </c>
      <c r="F535" s="198" t="s">
        <v>826</v>
      </c>
      <c r="G535" s="184" t="str">
        <f>IF(ISNA(VLOOKUP(Patchlist1[[#This Row],[Hostname]],CPU_socket!A:B,2,FALSE)),"",VLOOKUP(Patchlist1[[#This Row],[Hostname]],CPU_socket!A:B,2,FALSE))</f>
        <v/>
      </c>
      <c r="H535" s="184" t="str">
        <f>IF(ISNA(VLOOKUP(Patchlist1[[#This Row],[Hostname]],Vormetric!A:D,4,FALSE)),"",VLOOKUP(Patchlist1[[#This Row],[Hostname]],Vormetric!A:D,4,FALSE))</f>
        <v/>
      </c>
      <c r="I535" s="198" t="str">
        <f>IF(ISNA(VLOOKUP(Patchlist1[[#This Row],[Hostname]],'vm hardware'!A:C,3,FALSE)),"",VLOOKUP(Patchlist1[[#This Row],[Hostname]],'vm hardware'!A:C,3,FALSE))</f>
        <v/>
      </c>
      <c r="J535" s="276"/>
      <c r="K535" s="198" t="s">
        <v>172</v>
      </c>
      <c r="L535" s="198">
        <v>8.1</v>
      </c>
      <c r="M535" s="198" t="s">
        <v>173</v>
      </c>
      <c r="N535" s="198" t="s">
        <v>827</v>
      </c>
      <c r="O535" s="200" t="s">
        <v>175</v>
      </c>
      <c r="P535" s="277" t="s">
        <v>427</v>
      </c>
      <c r="Q535" s="202"/>
      <c r="R535" s="198" t="s">
        <v>1065</v>
      </c>
      <c r="S535" s="242" t="str">
        <f>IF(ISNA(VLOOKUP(Patchlist1[[#This Row],[SERVER OWNER]],Contacts!I:J,2,FALSE)),"",VLOOKUP(Patchlist1[[#This Row],[SERVER OWNER]],Contacts!I:J,2,FALSE))</f>
        <v>MARTIN.NAU@ALLIANZ.DE</v>
      </c>
      <c r="T535" s="243" t="s">
        <v>1066</v>
      </c>
      <c r="U535" s="277" t="s">
        <v>180</v>
      </c>
      <c r="V535" s="202"/>
      <c r="W535" s="202"/>
      <c r="X535" s="244"/>
      <c r="Y535" s="244"/>
      <c r="Z535" s="157"/>
      <c r="AA535" s="278"/>
    </row>
    <row r="536" spans="1:27" ht="18.75" hidden="1" customHeight="1">
      <c r="A536" s="275" t="s">
        <v>1068</v>
      </c>
      <c r="B536" s="196" t="s">
        <v>90</v>
      </c>
      <c r="C536" s="239" t="b">
        <v>0</v>
      </c>
      <c r="D536" s="182">
        <f>IF($C536&lt;&gt;TRUE,IF(ISNA(VLOOKUP($B536,'Patch Slot'!A$2:$E$39,3,FALSE)),"",VLOOKUP($B536,'Patch Slot'!A$2:$E$39,3,FALSE)),"excluded")</f>
        <v>45886.333333333299</v>
      </c>
      <c r="E536" s="182" t="str">
        <f>IF($C536&lt;&gt;TRUE,IF(ISNA(VLOOKUP($B536,'Patch Slot'!A$2:$E$39,4,FALSE)),"",VLOOKUP($B536,'Patch Slot'!A$2:$E$39,4,FALSE)),"excluded")</f>
        <v>08:00 – 14:00</v>
      </c>
      <c r="F536" s="198" t="s">
        <v>826</v>
      </c>
      <c r="G536" s="184" t="str">
        <f>IF(ISNA(VLOOKUP(Patchlist1[[#This Row],[Hostname]],CPU_socket!A:B,2,FALSE)),"",VLOOKUP(Patchlist1[[#This Row],[Hostname]],CPU_socket!A:B,2,FALSE))</f>
        <v/>
      </c>
      <c r="H536" s="184" t="str">
        <f>IF(ISNA(VLOOKUP(Patchlist1[[#This Row],[Hostname]],Vormetric!A:D,4,FALSE)),"",VLOOKUP(Patchlist1[[#This Row],[Hostname]],Vormetric!A:D,4,FALSE))</f>
        <v/>
      </c>
      <c r="I536" s="198" t="str">
        <f>IF(ISNA(VLOOKUP(Patchlist1[[#This Row],[Hostname]],'vm hardware'!A:C,3,FALSE)),"",VLOOKUP(Patchlist1[[#This Row],[Hostname]],'vm hardware'!A:C,3,FALSE))</f>
        <v/>
      </c>
      <c r="J536" s="276"/>
      <c r="K536" s="198" t="s">
        <v>172</v>
      </c>
      <c r="L536" s="198">
        <v>8.1</v>
      </c>
      <c r="M536" s="198" t="s">
        <v>173</v>
      </c>
      <c r="N536" s="198" t="s">
        <v>827</v>
      </c>
      <c r="O536" s="200" t="s">
        <v>175</v>
      </c>
      <c r="P536" s="277" t="s">
        <v>427</v>
      </c>
      <c r="Q536" s="202"/>
      <c r="R536" s="198" t="s">
        <v>1065</v>
      </c>
      <c r="S536" s="242" t="str">
        <f>IF(ISNA(VLOOKUP(Patchlist1[[#This Row],[SERVER OWNER]],Contacts!I:J,2,FALSE)),"",VLOOKUP(Patchlist1[[#This Row],[SERVER OWNER]],Contacts!I:J,2,FALSE))</f>
        <v>MARTIN.NAU@ALLIANZ.DE</v>
      </c>
      <c r="T536" s="243" t="s">
        <v>1066</v>
      </c>
      <c r="U536" s="277" t="s">
        <v>180</v>
      </c>
      <c r="V536" s="202"/>
      <c r="W536" s="202"/>
      <c r="X536" s="244"/>
      <c r="Y536" s="244"/>
      <c r="Z536" s="157"/>
      <c r="AA536" s="278"/>
    </row>
    <row r="537" spans="1:27" ht="18.75" hidden="1" customHeight="1">
      <c r="A537" s="275" t="s">
        <v>1069</v>
      </c>
      <c r="B537" s="196" t="s">
        <v>87</v>
      </c>
      <c r="C537" s="239" t="b">
        <v>0</v>
      </c>
      <c r="D537" s="182">
        <f>IF($C537&lt;&gt;TRUE,IF(ISNA(VLOOKUP($B537,'Patch Slot'!A$2:$E$39,3,FALSE)),"",VLOOKUP($B537,'Patch Slot'!A$2:$E$39,3,FALSE)),"excluded")</f>
        <v>45886.041666666635</v>
      </c>
      <c r="E537" s="182" t="str">
        <f>IF($C537&lt;&gt;TRUE,IF(ISNA(VLOOKUP($B537,'Patch Slot'!A$2:$E$39,4,FALSE)),"",VLOOKUP($B537,'Patch Slot'!A$2:$E$39,4,FALSE)),"excluded")</f>
        <v>01:00 – 05:00</v>
      </c>
      <c r="F537" s="198" t="s">
        <v>826</v>
      </c>
      <c r="G537" s="184" t="str">
        <f>IF(ISNA(VLOOKUP(Patchlist1[[#This Row],[Hostname]],CPU_socket!A:B,2,FALSE)),"",VLOOKUP(Patchlist1[[#This Row],[Hostname]],CPU_socket!A:B,2,FALSE))</f>
        <v/>
      </c>
      <c r="H537" s="184" t="str">
        <f>IF(ISNA(VLOOKUP(Patchlist1[[#This Row],[Hostname]],Vormetric!A:D,4,FALSE)),"",VLOOKUP(Patchlist1[[#This Row],[Hostname]],Vormetric!A:D,4,FALSE))</f>
        <v/>
      </c>
      <c r="I537" s="198" t="str">
        <f>IF(ISNA(VLOOKUP(Patchlist1[[#This Row],[Hostname]],'vm hardware'!A:C,3,FALSE)),"",VLOOKUP(Patchlist1[[#This Row],[Hostname]],'vm hardware'!A:C,3,FALSE))</f>
        <v/>
      </c>
      <c r="J537" s="276"/>
      <c r="K537" s="198" t="s">
        <v>172</v>
      </c>
      <c r="L537" s="198"/>
      <c r="M537" s="198" t="s">
        <v>173</v>
      </c>
      <c r="N537" s="198" t="s">
        <v>827</v>
      </c>
      <c r="O537" s="200" t="s">
        <v>175</v>
      </c>
      <c r="P537" s="277" t="s">
        <v>427</v>
      </c>
      <c r="Q537" s="202"/>
      <c r="R537" s="198" t="s">
        <v>1065</v>
      </c>
      <c r="S537" s="242" t="str">
        <f>IF(ISNA(VLOOKUP(Patchlist1[[#This Row],[SERVER OWNER]],Contacts!I:J,2,FALSE)),"",VLOOKUP(Patchlist1[[#This Row],[SERVER OWNER]],Contacts!I:J,2,FALSE))</f>
        <v>MARTIN.NAU@ALLIANZ.DE</v>
      </c>
      <c r="T537" s="243" t="s">
        <v>1066</v>
      </c>
      <c r="U537" s="277" t="s">
        <v>180</v>
      </c>
      <c r="V537" s="202"/>
      <c r="W537" s="202"/>
      <c r="X537" s="244"/>
      <c r="Y537" s="244"/>
      <c r="Z537" s="157"/>
      <c r="AA537" s="278"/>
    </row>
    <row r="538" spans="1:27" ht="18.75" hidden="1" customHeight="1">
      <c r="A538" s="275" t="s">
        <v>1070</v>
      </c>
      <c r="B538" s="196" t="s">
        <v>80</v>
      </c>
      <c r="C538" s="239" t="b">
        <v>0</v>
      </c>
      <c r="D538" s="182">
        <f>IF($C538&lt;&gt;TRUE,IF(ISNA(VLOOKUP($B538,'Patch Slot'!A$2:$E$39,3,FALSE)),"",VLOOKUP($B538,'Patch Slot'!A$2:$E$39,3,FALSE)),"excluded")</f>
        <v>45885.666666666635</v>
      </c>
      <c r="E538" s="182" t="str">
        <f>IF($C538&lt;&gt;TRUE,IF(ISNA(VLOOKUP($B538,'Patch Slot'!A$2:$E$39,4,FALSE)),"",VLOOKUP($B538,'Patch Slot'!A$2:$E$39,4,FALSE)),"excluded")</f>
        <v>16:00 – 20:00</v>
      </c>
      <c r="F538" s="198" t="s">
        <v>826</v>
      </c>
      <c r="G538" s="184" t="str">
        <f>IF(ISNA(VLOOKUP(Patchlist1[[#This Row],[Hostname]],CPU_socket!A:B,2,FALSE)),"",VLOOKUP(Patchlist1[[#This Row],[Hostname]],CPU_socket!A:B,2,FALSE))</f>
        <v/>
      </c>
      <c r="H538" s="184" t="str">
        <f>IF(ISNA(VLOOKUP(Patchlist1[[#This Row],[Hostname]],Vormetric!A:D,4,FALSE)),"",VLOOKUP(Patchlist1[[#This Row],[Hostname]],Vormetric!A:D,4,FALSE))</f>
        <v/>
      </c>
      <c r="I538" s="198" t="str">
        <f>IF(ISNA(VLOOKUP(Patchlist1[[#This Row],[Hostname]],'vm hardware'!A:C,3,FALSE)),"",VLOOKUP(Patchlist1[[#This Row],[Hostname]],'vm hardware'!A:C,3,FALSE))</f>
        <v/>
      </c>
      <c r="J538" s="276"/>
      <c r="K538" s="198" t="s">
        <v>172</v>
      </c>
      <c r="L538" s="198">
        <v>8.1</v>
      </c>
      <c r="M538" s="198" t="s">
        <v>173</v>
      </c>
      <c r="N538" s="198" t="s">
        <v>827</v>
      </c>
      <c r="O538" s="200" t="s">
        <v>175</v>
      </c>
      <c r="P538" s="277" t="s">
        <v>427</v>
      </c>
      <c r="Q538" s="202"/>
      <c r="R538" s="198" t="s">
        <v>428</v>
      </c>
      <c r="S538" s="242" t="str">
        <f>IF(ISNA(VLOOKUP(Patchlist1[[#This Row],[SERVER OWNER]],Contacts!I:J,2,FALSE)),"",VLOOKUP(Patchlist1[[#This Row],[SERVER OWNER]],Contacts!I:J,2,FALSE))</f>
        <v>thomassubin.philip@allianz.com</v>
      </c>
      <c r="T538" s="243" t="s">
        <v>429</v>
      </c>
      <c r="U538" s="277" t="s">
        <v>180</v>
      </c>
      <c r="V538" s="202"/>
      <c r="W538" s="202"/>
      <c r="X538" s="244"/>
      <c r="Y538" s="244"/>
      <c r="Z538" s="157"/>
      <c r="AA538" s="278"/>
    </row>
    <row r="539" spans="1:27" ht="18.75" hidden="1" customHeight="1">
      <c r="A539" s="275" t="s">
        <v>1071</v>
      </c>
      <c r="B539" s="196" t="s">
        <v>80</v>
      </c>
      <c r="C539" s="239" t="b">
        <v>0</v>
      </c>
      <c r="D539" s="182">
        <f>IF($C539&lt;&gt;TRUE,IF(ISNA(VLOOKUP($B539,'Patch Slot'!A$2:$E$39,3,FALSE)),"",VLOOKUP($B539,'Patch Slot'!A$2:$E$39,3,FALSE)),"excluded")</f>
        <v>45885.666666666635</v>
      </c>
      <c r="E539" s="182" t="str">
        <f>IF($C539&lt;&gt;TRUE,IF(ISNA(VLOOKUP($B539,'Patch Slot'!A$2:$E$39,4,FALSE)),"",VLOOKUP($B539,'Patch Slot'!A$2:$E$39,4,FALSE)),"excluded")</f>
        <v>16:00 – 20:00</v>
      </c>
      <c r="F539" s="198" t="s">
        <v>826</v>
      </c>
      <c r="G539" s="184" t="str">
        <f>IF(ISNA(VLOOKUP(Patchlist1[[#This Row],[Hostname]],CPU_socket!A:B,2,FALSE)),"",VLOOKUP(Patchlist1[[#This Row],[Hostname]],CPU_socket!A:B,2,FALSE))</f>
        <v/>
      </c>
      <c r="H539" s="184" t="str">
        <f>IF(ISNA(VLOOKUP(Patchlist1[[#This Row],[Hostname]],Vormetric!A:D,4,FALSE)),"",VLOOKUP(Patchlist1[[#This Row],[Hostname]],Vormetric!A:D,4,FALSE))</f>
        <v/>
      </c>
      <c r="I539" s="198" t="str">
        <f>IF(ISNA(VLOOKUP(Patchlist1[[#This Row],[Hostname]],'vm hardware'!A:C,3,FALSE)),"",VLOOKUP(Patchlist1[[#This Row],[Hostname]],'vm hardware'!A:C,3,FALSE))</f>
        <v/>
      </c>
      <c r="J539" s="276"/>
      <c r="K539" s="198" t="s">
        <v>172</v>
      </c>
      <c r="L539" s="198">
        <v>8.1</v>
      </c>
      <c r="M539" s="198" t="s">
        <v>173</v>
      </c>
      <c r="N539" s="198" t="s">
        <v>827</v>
      </c>
      <c r="O539" s="200" t="s">
        <v>175</v>
      </c>
      <c r="P539" s="277" t="s">
        <v>427</v>
      </c>
      <c r="Q539" s="202"/>
      <c r="R539" s="198" t="s">
        <v>1065</v>
      </c>
      <c r="S539" s="242" t="str">
        <f>IF(ISNA(VLOOKUP(Patchlist1[[#This Row],[SERVER OWNER]],Contacts!I:J,2,FALSE)),"",VLOOKUP(Patchlist1[[#This Row],[SERVER OWNER]],Contacts!I:J,2,FALSE))</f>
        <v>MARTIN.NAU@ALLIANZ.DE</v>
      </c>
      <c r="T539" s="243" t="s">
        <v>1066</v>
      </c>
      <c r="U539" s="277" t="s">
        <v>180</v>
      </c>
      <c r="V539" s="202"/>
      <c r="W539" s="202"/>
      <c r="X539" s="244"/>
      <c r="Y539" s="244"/>
      <c r="Z539" s="157"/>
      <c r="AA539" s="278"/>
    </row>
    <row r="540" spans="1:27" ht="18.75" hidden="1" customHeight="1">
      <c r="A540" s="275" t="s">
        <v>1072</v>
      </c>
      <c r="B540" s="196" t="s">
        <v>76</v>
      </c>
      <c r="C540" s="239" t="b">
        <v>0</v>
      </c>
      <c r="D540" s="182">
        <f>IF($C540&lt;&gt;TRUE,IF(ISNA(VLOOKUP($B540,'Patch Slot'!A$2:$E$39,3,FALSE)),"",VLOOKUP($B540,'Patch Slot'!A$2:$E$39,3,FALSE)),"excluded")</f>
        <v>45885.166666666635</v>
      </c>
      <c r="E540" s="182" t="str">
        <f>IF($C540&lt;&gt;TRUE,IF(ISNA(VLOOKUP($B540,'Patch Slot'!A$2:$E$39,4,FALSE)),"",VLOOKUP($B540,'Patch Slot'!A$2:$E$39,4,FALSE)),"excluded")</f>
        <v>04:00 – 08:00</v>
      </c>
      <c r="F540" s="198" t="s">
        <v>826</v>
      </c>
      <c r="G540" s="184" t="str">
        <f>IF(ISNA(VLOOKUP(Patchlist1[[#This Row],[Hostname]],CPU_socket!A:B,2,FALSE)),"",VLOOKUP(Patchlist1[[#This Row],[Hostname]],CPU_socket!A:B,2,FALSE))</f>
        <v/>
      </c>
      <c r="H540" s="184" t="str">
        <f>IF(ISNA(VLOOKUP(Patchlist1[[#This Row],[Hostname]],Vormetric!A:D,4,FALSE)),"",VLOOKUP(Patchlist1[[#This Row],[Hostname]],Vormetric!A:D,4,FALSE))</f>
        <v/>
      </c>
      <c r="I540" s="198" t="str">
        <f>IF(ISNA(VLOOKUP(Patchlist1[[#This Row],[Hostname]],'vm hardware'!A:C,3,FALSE)),"",VLOOKUP(Patchlist1[[#This Row],[Hostname]],'vm hardware'!A:C,3,FALSE))</f>
        <v/>
      </c>
      <c r="J540" s="276"/>
      <c r="K540" s="198" t="s">
        <v>172</v>
      </c>
      <c r="L540" s="198"/>
      <c r="M540" s="198" t="s">
        <v>173</v>
      </c>
      <c r="N540" s="198" t="s">
        <v>827</v>
      </c>
      <c r="O540" s="200" t="s">
        <v>175</v>
      </c>
      <c r="P540" s="277" t="s">
        <v>427</v>
      </c>
      <c r="Q540" s="202"/>
      <c r="R540" s="198" t="s">
        <v>1065</v>
      </c>
      <c r="S540" s="242" t="str">
        <f>IF(ISNA(VLOOKUP(Patchlist1[[#This Row],[SERVER OWNER]],Contacts!I:J,2,FALSE)),"",VLOOKUP(Patchlist1[[#This Row],[SERVER OWNER]],Contacts!I:J,2,FALSE))</f>
        <v>MARTIN.NAU@ALLIANZ.DE</v>
      </c>
      <c r="T540" s="243" t="s">
        <v>1066</v>
      </c>
      <c r="U540" s="277" t="s">
        <v>180</v>
      </c>
      <c r="V540" s="202"/>
      <c r="W540" s="202"/>
      <c r="X540" s="244"/>
      <c r="Y540" s="244"/>
      <c r="Z540" s="157"/>
      <c r="AA540" s="278"/>
    </row>
    <row r="541" spans="1:27" ht="18.75" hidden="1" customHeight="1">
      <c r="A541" s="275" t="s">
        <v>1073</v>
      </c>
      <c r="B541" s="196" t="s">
        <v>73</v>
      </c>
      <c r="C541" s="239" t="b">
        <v>0</v>
      </c>
      <c r="D541" s="182">
        <f>IF($C541&lt;&gt;TRUE,IF(ISNA(VLOOKUP($B541,'Patch Slot'!A$2:$E$39,3,FALSE)),"",VLOOKUP($B541,'Patch Slot'!A$2:$E$39,3,FALSE)),"excluded")</f>
        <v>45885.041666666635</v>
      </c>
      <c r="E541" s="182" t="str">
        <f>IF($C541&lt;&gt;TRUE,IF(ISNA(VLOOKUP($B541,'Patch Slot'!A$2:$E$39,4,FALSE)),"",VLOOKUP($B541,'Patch Slot'!A$2:$E$39,4,FALSE)),"excluded")</f>
        <v>01:00 – 05:00</v>
      </c>
      <c r="F541" s="198" t="s">
        <v>826</v>
      </c>
      <c r="G541" s="184" t="str">
        <f>IF(ISNA(VLOOKUP(Patchlist1[[#This Row],[Hostname]],CPU_socket!A:B,2,FALSE)),"",VLOOKUP(Patchlist1[[#This Row],[Hostname]],CPU_socket!A:B,2,FALSE))</f>
        <v/>
      </c>
      <c r="H541" s="184" t="str">
        <f>IF(ISNA(VLOOKUP(Patchlist1[[#This Row],[Hostname]],Vormetric!A:D,4,FALSE)),"",VLOOKUP(Patchlist1[[#This Row],[Hostname]],Vormetric!A:D,4,FALSE))</f>
        <v/>
      </c>
      <c r="I541" s="198" t="str">
        <f>IF(ISNA(VLOOKUP(Patchlist1[[#This Row],[Hostname]],'vm hardware'!A:C,3,FALSE)),"",VLOOKUP(Patchlist1[[#This Row],[Hostname]],'vm hardware'!A:C,3,FALSE))</f>
        <v/>
      </c>
      <c r="J541" s="276"/>
      <c r="K541" s="198" t="s">
        <v>172</v>
      </c>
      <c r="L541" s="198">
        <v>8.1</v>
      </c>
      <c r="M541" s="198" t="s">
        <v>173</v>
      </c>
      <c r="N541" s="198" t="s">
        <v>827</v>
      </c>
      <c r="O541" s="200" t="s">
        <v>175</v>
      </c>
      <c r="P541" s="277" t="s">
        <v>427</v>
      </c>
      <c r="Q541" s="202"/>
      <c r="R541" s="198" t="s">
        <v>1065</v>
      </c>
      <c r="S541" s="242" t="str">
        <f>IF(ISNA(VLOOKUP(Patchlist1[[#This Row],[SERVER OWNER]],Contacts!I:J,2,FALSE)),"",VLOOKUP(Patchlist1[[#This Row],[SERVER OWNER]],Contacts!I:J,2,FALSE))</f>
        <v>MARTIN.NAU@ALLIANZ.DE</v>
      </c>
      <c r="T541" s="243" t="s">
        <v>1066</v>
      </c>
      <c r="U541" s="277" t="s">
        <v>180</v>
      </c>
      <c r="V541" s="202"/>
      <c r="W541" s="202"/>
      <c r="X541" s="244"/>
      <c r="Y541" s="244"/>
      <c r="Z541" s="157"/>
      <c r="AA541" s="278"/>
    </row>
    <row r="542" spans="1:27" ht="18.75" hidden="1" customHeight="1">
      <c r="A542" s="275" t="s">
        <v>1074</v>
      </c>
      <c r="B542" s="196" t="s">
        <v>43</v>
      </c>
      <c r="C542" s="239" t="b">
        <v>0</v>
      </c>
      <c r="D542" s="182">
        <f>IF($C542&lt;&gt;TRUE,IF(ISNA(VLOOKUP($B542,'Patch Slot'!A$2:$E$39,3,FALSE)),"",VLOOKUP($B542,'Patch Slot'!A$2:$E$39,3,FALSE)),"excluded")</f>
        <v>45878.333333333299</v>
      </c>
      <c r="E542" s="182" t="str">
        <f>IF($C542&lt;&gt;TRUE,IF(ISNA(VLOOKUP($B542,'Patch Slot'!A$2:$E$39,4,FALSE)),"",VLOOKUP($B542,'Patch Slot'!A$2:$E$39,4,FALSE)),"excluded")</f>
        <v>08:00 – 14:00</v>
      </c>
      <c r="F542" s="198" t="s">
        <v>826</v>
      </c>
      <c r="G542" s="184" t="str">
        <f>IF(ISNA(VLOOKUP(Patchlist1[[#This Row],[Hostname]],CPU_socket!A:B,2,FALSE)),"",VLOOKUP(Patchlist1[[#This Row],[Hostname]],CPU_socket!A:B,2,FALSE))</f>
        <v/>
      </c>
      <c r="H542" s="184" t="str">
        <f>IF(ISNA(VLOOKUP(Patchlist1[[#This Row],[Hostname]],Vormetric!A:D,4,FALSE)),"",VLOOKUP(Patchlist1[[#This Row],[Hostname]],Vormetric!A:D,4,FALSE))</f>
        <v/>
      </c>
      <c r="I542" s="198" t="str">
        <f>IF(ISNA(VLOOKUP(Patchlist1[[#This Row],[Hostname]],'vm hardware'!A:C,3,FALSE)),"",VLOOKUP(Patchlist1[[#This Row],[Hostname]],'vm hardware'!A:C,3,FALSE))</f>
        <v/>
      </c>
      <c r="J542" s="276"/>
      <c r="K542" s="198" t="s">
        <v>172</v>
      </c>
      <c r="L542" s="198">
        <v>8.1</v>
      </c>
      <c r="M542" s="198" t="s">
        <v>173</v>
      </c>
      <c r="N542" s="198" t="s">
        <v>827</v>
      </c>
      <c r="O542" s="200" t="s">
        <v>175</v>
      </c>
      <c r="P542" s="277" t="s">
        <v>427</v>
      </c>
      <c r="Q542" s="202"/>
      <c r="R542" s="198" t="s">
        <v>428</v>
      </c>
      <c r="S542" s="242" t="str">
        <f>IF(ISNA(VLOOKUP(Patchlist1[[#This Row],[SERVER OWNER]],Contacts!I:J,2,FALSE)),"",VLOOKUP(Patchlist1[[#This Row],[SERVER OWNER]],Contacts!I:J,2,FALSE))</f>
        <v>thomassubin.philip@allianz.com</v>
      </c>
      <c r="T542" s="243" t="s">
        <v>429</v>
      </c>
      <c r="U542" s="277" t="s">
        <v>180</v>
      </c>
      <c r="V542" s="202"/>
      <c r="W542" s="202"/>
      <c r="X542" s="244"/>
      <c r="Y542" s="244"/>
      <c r="Z542" s="157"/>
      <c r="AA542" s="278"/>
    </row>
    <row r="543" spans="1:27" ht="18.75" hidden="1" customHeight="1">
      <c r="A543" s="275" t="s">
        <v>1075</v>
      </c>
      <c r="B543" s="196" t="s">
        <v>124</v>
      </c>
      <c r="C543" s="239" t="b">
        <v>0</v>
      </c>
      <c r="D543" s="182">
        <f>IF($C543&lt;&gt;TRUE,IF(ISNA(VLOOKUP($B543,'Patch Slot'!A$2:$E$39,3,FALSE)),"",VLOOKUP($B543,'Patch Slot'!A$2:$E$39,3,FALSE)),"excluded")</f>
        <v>45892.666666666635</v>
      </c>
      <c r="E543" s="182" t="str">
        <f>IF($C543&lt;&gt;TRUE,IF(ISNA(VLOOKUP($B543,'Patch Slot'!A$2:$E$39,4,FALSE)),"",VLOOKUP($B543,'Patch Slot'!A$2:$E$39,4,FALSE)),"excluded")</f>
        <v>16:00 – 20:00</v>
      </c>
      <c r="F543" s="198" t="s">
        <v>826</v>
      </c>
      <c r="G543" s="184" t="str">
        <f>IF(ISNA(VLOOKUP(Patchlist1[[#This Row],[Hostname]],CPU_socket!A:B,2,FALSE)),"",VLOOKUP(Patchlist1[[#This Row],[Hostname]],CPU_socket!A:B,2,FALSE))</f>
        <v/>
      </c>
      <c r="H543" s="184" t="str">
        <f>IF(ISNA(VLOOKUP(Patchlist1[[#This Row],[Hostname]],Vormetric!A:D,4,FALSE)),"",VLOOKUP(Patchlist1[[#This Row],[Hostname]],Vormetric!A:D,4,FALSE))</f>
        <v/>
      </c>
      <c r="I543" s="198" t="str">
        <f>IF(ISNA(VLOOKUP(Patchlist1[[#This Row],[Hostname]],'vm hardware'!A:C,3,FALSE)),"",VLOOKUP(Patchlist1[[#This Row],[Hostname]],'vm hardware'!A:C,3,FALSE))</f>
        <v/>
      </c>
      <c r="J543" s="276"/>
      <c r="K543" s="198" t="s">
        <v>172</v>
      </c>
      <c r="L543" s="198">
        <v>8.1</v>
      </c>
      <c r="M543" s="198" t="s">
        <v>173</v>
      </c>
      <c r="N543" s="198" t="s">
        <v>827</v>
      </c>
      <c r="O543" s="200" t="s">
        <v>175</v>
      </c>
      <c r="P543" s="277" t="s">
        <v>431</v>
      </c>
      <c r="Q543" s="202"/>
      <c r="R543" s="198" t="s">
        <v>432</v>
      </c>
      <c r="S543" s="242" t="str">
        <f>IF(ISNA(VLOOKUP(Patchlist1[[#This Row],[SERVER OWNER]],Contacts!I:J,2,FALSE)),"",VLOOKUP(Patchlist1[[#This Row],[SERVER OWNER]],Contacts!I:J,2,FALSE))</f>
        <v>florian.loibl@allianz.de</v>
      </c>
      <c r="T543" s="243" t="s">
        <v>433</v>
      </c>
      <c r="U543" s="277" t="s">
        <v>180</v>
      </c>
      <c r="V543" s="202"/>
      <c r="W543" s="202"/>
      <c r="X543" s="244"/>
      <c r="Y543" s="244"/>
      <c r="Z543" s="157"/>
      <c r="AA543" s="278"/>
    </row>
    <row r="544" spans="1:27" ht="18.75" hidden="1" customHeight="1">
      <c r="A544" s="275" t="s">
        <v>1076</v>
      </c>
      <c r="B544" s="196" t="s">
        <v>90</v>
      </c>
      <c r="C544" s="239" t="b">
        <v>0</v>
      </c>
      <c r="D544" s="182">
        <f>IF($C544&lt;&gt;TRUE,IF(ISNA(VLOOKUP($B544,'Patch Slot'!A$2:$E$39,3,FALSE)),"",VLOOKUP($B544,'Patch Slot'!A$2:$E$39,3,FALSE)),"excluded")</f>
        <v>45886.333333333299</v>
      </c>
      <c r="E544" s="182" t="str">
        <f>IF($C544&lt;&gt;TRUE,IF(ISNA(VLOOKUP($B544,'Patch Slot'!A$2:$E$39,4,FALSE)),"",VLOOKUP($B544,'Patch Slot'!A$2:$E$39,4,FALSE)),"excluded")</f>
        <v>08:00 – 14:00</v>
      </c>
      <c r="F544" s="198" t="s">
        <v>826</v>
      </c>
      <c r="G544" s="184" t="str">
        <f>IF(ISNA(VLOOKUP(Patchlist1[[#This Row],[Hostname]],CPU_socket!A:B,2,FALSE)),"",VLOOKUP(Patchlist1[[#This Row],[Hostname]],CPU_socket!A:B,2,FALSE))</f>
        <v/>
      </c>
      <c r="H544" s="184" t="str">
        <f>IF(ISNA(VLOOKUP(Patchlist1[[#This Row],[Hostname]],Vormetric!A:D,4,FALSE)),"",VLOOKUP(Patchlist1[[#This Row],[Hostname]],Vormetric!A:D,4,FALSE))</f>
        <v/>
      </c>
      <c r="I544" s="198" t="str">
        <f>IF(ISNA(VLOOKUP(Patchlist1[[#This Row],[Hostname]],'vm hardware'!A:C,3,FALSE)),"",VLOOKUP(Patchlist1[[#This Row],[Hostname]],'vm hardware'!A:C,3,FALSE))</f>
        <v/>
      </c>
      <c r="J544" s="276"/>
      <c r="K544" s="198" t="s">
        <v>172</v>
      </c>
      <c r="L544" s="198">
        <v>8.1</v>
      </c>
      <c r="M544" s="198" t="s">
        <v>173</v>
      </c>
      <c r="N544" s="198" t="s">
        <v>827</v>
      </c>
      <c r="O544" s="200" t="s">
        <v>175</v>
      </c>
      <c r="P544" s="277" t="s">
        <v>431</v>
      </c>
      <c r="Q544" s="202"/>
      <c r="R544" s="198" t="s">
        <v>432</v>
      </c>
      <c r="S544" s="242" t="str">
        <f>IF(ISNA(VLOOKUP(Patchlist1[[#This Row],[SERVER OWNER]],Contacts!I:J,2,FALSE)),"",VLOOKUP(Patchlist1[[#This Row],[SERVER OWNER]],Contacts!I:J,2,FALSE))</f>
        <v>florian.loibl@allianz.de</v>
      </c>
      <c r="T544" s="243" t="s">
        <v>433</v>
      </c>
      <c r="U544" s="277" t="s">
        <v>180</v>
      </c>
      <c r="V544" s="202"/>
      <c r="W544" s="202"/>
      <c r="X544" s="244"/>
      <c r="Y544" s="244"/>
      <c r="Z544" s="157"/>
      <c r="AA544" s="278"/>
    </row>
    <row r="545" spans="1:27" ht="18.75" hidden="1" customHeight="1">
      <c r="A545" s="275" t="s">
        <v>1077</v>
      </c>
      <c r="B545" s="196" t="s">
        <v>84</v>
      </c>
      <c r="C545" s="239" t="b">
        <v>0</v>
      </c>
      <c r="D545" s="182">
        <f>IF($C545&lt;&gt;TRUE,IF(ISNA(VLOOKUP($B545,'Patch Slot'!A$2:$E$39,3,FALSE)),"",VLOOKUP($B545,'Patch Slot'!A$2:$E$39,3,FALSE)),"excluded")</f>
        <v>45885.833333333299</v>
      </c>
      <c r="E545" s="182" t="str">
        <f>IF($C545&lt;&gt;TRUE,IF(ISNA(VLOOKUP($B545,'Patch Slot'!A$2:$E$39,4,FALSE)),"",VLOOKUP($B545,'Patch Slot'!A$2:$E$39,4,FALSE)),"excluded")</f>
        <v>20:00 – 24:00</v>
      </c>
      <c r="F545" s="198" t="s">
        <v>826</v>
      </c>
      <c r="G545" s="184" t="str">
        <f>IF(ISNA(VLOOKUP(Patchlist1[[#This Row],[Hostname]],CPU_socket!A:B,2,FALSE)),"",VLOOKUP(Patchlist1[[#This Row],[Hostname]],CPU_socket!A:B,2,FALSE))</f>
        <v/>
      </c>
      <c r="H545" s="184" t="str">
        <f>IF(ISNA(VLOOKUP(Patchlist1[[#This Row],[Hostname]],Vormetric!A:D,4,FALSE)),"",VLOOKUP(Patchlist1[[#This Row],[Hostname]],Vormetric!A:D,4,FALSE))</f>
        <v/>
      </c>
      <c r="I545" s="198" t="str">
        <f>IF(ISNA(VLOOKUP(Patchlist1[[#This Row],[Hostname]],'vm hardware'!A:C,3,FALSE)),"",VLOOKUP(Patchlist1[[#This Row],[Hostname]],'vm hardware'!A:C,3,FALSE))</f>
        <v/>
      </c>
      <c r="J545" s="276"/>
      <c r="K545" s="198" t="s">
        <v>172</v>
      </c>
      <c r="L545" s="198">
        <v>8.1</v>
      </c>
      <c r="M545" s="198" t="s">
        <v>173</v>
      </c>
      <c r="N545" s="198" t="s">
        <v>827</v>
      </c>
      <c r="O545" s="200" t="s">
        <v>175</v>
      </c>
      <c r="P545" s="277" t="s">
        <v>431</v>
      </c>
      <c r="Q545" s="202"/>
      <c r="R545" s="198" t="s">
        <v>432</v>
      </c>
      <c r="S545" s="242" t="str">
        <f>IF(ISNA(VLOOKUP(Patchlist1[[#This Row],[SERVER OWNER]],Contacts!I:J,2,FALSE)),"",VLOOKUP(Patchlist1[[#This Row],[SERVER OWNER]],Contacts!I:J,2,FALSE))</f>
        <v>florian.loibl@allianz.de</v>
      </c>
      <c r="T545" s="243" t="s">
        <v>433</v>
      </c>
      <c r="U545" s="277" t="s">
        <v>180</v>
      </c>
      <c r="V545" s="202"/>
      <c r="W545" s="202"/>
      <c r="X545" s="244"/>
      <c r="Y545" s="244"/>
      <c r="Z545" s="157"/>
      <c r="AA545" s="278"/>
    </row>
    <row r="546" spans="1:27" ht="18.75" hidden="1" customHeight="1">
      <c r="A546" s="275" t="s">
        <v>1078</v>
      </c>
      <c r="B546" s="196" t="s">
        <v>80</v>
      </c>
      <c r="C546" s="239" t="b">
        <v>0</v>
      </c>
      <c r="D546" s="182">
        <f>IF($C546&lt;&gt;TRUE,IF(ISNA(VLOOKUP($B546,'Patch Slot'!A$2:$E$39,3,FALSE)),"",VLOOKUP($B546,'Patch Slot'!A$2:$E$39,3,FALSE)),"excluded")</f>
        <v>45885.666666666635</v>
      </c>
      <c r="E546" s="182" t="str">
        <f>IF($C546&lt;&gt;TRUE,IF(ISNA(VLOOKUP($B546,'Patch Slot'!A$2:$E$39,4,FALSE)),"",VLOOKUP($B546,'Patch Slot'!A$2:$E$39,4,FALSE)),"excluded")</f>
        <v>16:00 – 20:00</v>
      </c>
      <c r="F546" s="198" t="s">
        <v>826</v>
      </c>
      <c r="G546" s="184" t="str">
        <f>IF(ISNA(VLOOKUP(Patchlist1[[#This Row],[Hostname]],CPU_socket!A:B,2,FALSE)),"",VLOOKUP(Patchlist1[[#This Row],[Hostname]],CPU_socket!A:B,2,FALSE))</f>
        <v/>
      </c>
      <c r="H546" s="184" t="str">
        <f>IF(ISNA(VLOOKUP(Patchlist1[[#This Row],[Hostname]],Vormetric!A:D,4,FALSE)),"",VLOOKUP(Patchlist1[[#This Row],[Hostname]],Vormetric!A:D,4,FALSE))</f>
        <v/>
      </c>
      <c r="I546" s="198" t="str">
        <f>IF(ISNA(VLOOKUP(Patchlist1[[#This Row],[Hostname]],'vm hardware'!A:C,3,FALSE)),"",VLOOKUP(Patchlist1[[#This Row],[Hostname]],'vm hardware'!A:C,3,FALSE))</f>
        <v/>
      </c>
      <c r="J546" s="276"/>
      <c r="K546" s="198" t="s">
        <v>172</v>
      </c>
      <c r="L546" s="198">
        <v>8.1</v>
      </c>
      <c r="M546" s="198" t="s">
        <v>173</v>
      </c>
      <c r="N546" s="198" t="s">
        <v>827</v>
      </c>
      <c r="O546" s="200" t="s">
        <v>175</v>
      </c>
      <c r="P546" s="277" t="s">
        <v>431</v>
      </c>
      <c r="Q546" s="202"/>
      <c r="R546" s="198" t="s">
        <v>432</v>
      </c>
      <c r="S546" s="242" t="str">
        <f>IF(ISNA(VLOOKUP(Patchlist1[[#This Row],[SERVER OWNER]],Contacts!I:J,2,FALSE)),"",VLOOKUP(Patchlist1[[#This Row],[SERVER OWNER]],Contacts!I:J,2,FALSE))</f>
        <v>florian.loibl@allianz.de</v>
      </c>
      <c r="T546" s="243" t="s">
        <v>433</v>
      </c>
      <c r="U546" s="277" t="s">
        <v>180</v>
      </c>
      <c r="V546" s="202"/>
      <c r="W546" s="202"/>
      <c r="X546" s="244"/>
      <c r="Y546" s="244"/>
      <c r="Z546" s="157"/>
      <c r="AA546" s="278"/>
    </row>
    <row r="547" spans="1:27" ht="18.75" hidden="1" customHeight="1">
      <c r="A547" s="275" t="s">
        <v>1079</v>
      </c>
      <c r="B547" s="196" t="s">
        <v>130</v>
      </c>
      <c r="C547" s="239" t="b">
        <v>0</v>
      </c>
      <c r="D547" s="182">
        <f>IF($C547&lt;&gt;TRUE,IF(ISNA(VLOOKUP($B547,'Patch Slot'!A$2:$E$39,3,FALSE)),"",VLOOKUP($B547,'Patch Slot'!A$2:$E$39,3,FALSE)),"excluded")</f>
        <v>45893.666666666635</v>
      </c>
      <c r="E547" s="182" t="str">
        <f>IF($C547&lt;&gt;TRUE,IF(ISNA(VLOOKUP($B547,'Patch Slot'!A$2:$E$39,4,FALSE)),"",VLOOKUP($B547,'Patch Slot'!A$2:$E$39,4,FALSE)),"excluded")</f>
        <v>16:00 – 20:00</v>
      </c>
      <c r="F547" s="198" t="s">
        <v>826</v>
      </c>
      <c r="G547" s="184" t="str">
        <f>IF(ISNA(VLOOKUP(Patchlist1[[#This Row],[Hostname]],CPU_socket!A:B,2,FALSE)),"",VLOOKUP(Patchlist1[[#This Row],[Hostname]],CPU_socket!A:B,2,FALSE))</f>
        <v/>
      </c>
      <c r="H547" s="184" t="str">
        <f>IF(ISNA(VLOOKUP(Patchlist1[[#This Row],[Hostname]],Vormetric!A:D,4,FALSE)),"",VLOOKUP(Patchlist1[[#This Row],[Hostname]],Vormetric!A:D,4,FALSE))</f>
        <v/>
      </c>
      <c r="I547" s="198" t="str">
        <f>IF(ISNA(VLOOKUP(Patchlist1[[#This Row],[Hostname]],'vm hardware'!A:C,3,FALSE)),"",VLOOKUP(Patchlist1[[#This Row],[Hostname]],'vm hardware'!A:C,3,FALSE))</f>
        <v/>
      </c>
      <c r="J547" s="276"/>
      <c r="K547" s="198" t="s">
        <v>545</v>
      </c>
      <c r="L547" s="198">
        <v>8.1</v>
      </c>
      <c r="M547" s="198" t="s">
        <v>173</v>
      </c>
      <c r="N547" s="198" t="s">
        <v>827</v>
      </c>
      <c r="O547" s="200" t="s">
        <v>175</v>
      </c>
      <c r="P547" s="277" t="s">
        <v>431</v>
      </c>
      <c r="Q547" s="202"/>
      <c r="R547" s="198" t="s">
        <v>432</v>
      </c>
      <c r="S547" s="242" t="str">
        <f>IF(ISNA(VLOOKUP(Patchlist1[[#This Row],[SERVER OWNER]],Contacts!I:J,2,FALSE)),"",VLOOKUP(Patchlist1[[#This Row],[SERVER OWNER]],Contacts!I:J,2,FALSE))</f>
        <v>florian.loibl@allianz.de</v>
      </c>
      <c r="T547" s="243" t="s">
        <v>433</v>
      </c>
      <c r="U547" s="277" t="s">
        <v>180</v>
      </c>
      <c r="V547" s="202"/>
      <c r="W547" s="202"/>
      <c r="X547" s="244"/>
      <c r="Y547" s="244"/>
      <c r="Z547" s="157"/>
      <c r="AA547" s="278"/>
    </row>
    <row r="548" spans="1:27" ht="18.75" hidden="1" customHeight="1">
      <c r="A548" s="275" t="s">
        <v>1080</v>
      </c>
      <c r="B548" s="196" t="s">
        <v>97</v>
      </c>
      <c r="C548" s="239" t="b">
        <v>0</v>
      </c>
      <c r="D548" s="182">
        <f>IF($C548&lt;&gt;TRUE,IF(ISNA(VLOOKUP($B548,'Patch Slot'!A$2:$E$39,3,FALSE)),"",VLOOKUP($B548,'Patch Slot'!A$2:$E$39,3,FALSE)),"excluded")</f>
        <v>45887.333333333299</v>
      </c>
      <c r="E548" s="182" t="str">
        <f>IF($C548&lt;&gt;TRUE,IF(ISNA(VLOOKUP($B548,'Patch Slot'!A$2:$E$39,4,FALSE)),"",VLOOKUP($B548,'Patch Slot'!A$2:$E$39,4,FALSE)),"excluded")</f>
        <v>08:00 – 14:00</v>
      </c>
      <c r="F548" s="198" t="s">
        <v>826</v>
      </c>
      <c r="G548" s="184" t="str">
        <f>IF(ISNA(VLOOKUP(Patchlist1[[#This Row],[Hostname]],CPU_socket!A:B,2,FALSE)),"",VLOOKUP(Patchlist1[[#This Row],[Hostname]],CPU_socket!A:B,2,FALSE))</f>
        <v/>
      </c>
      <c r="H548" s="184" t="str">
        <f>IF(ISNA(VLOOKUP(Patchlist1[[#This Row],[Hostname]],Vormetric!A:D,4,FALSE)),"",VLOOKUP(Patchlist1[[#This Row],[Hostname]],Vormetric!A:D,4,FALSE))</f>
        <v/>
      </c>
      <c r="I548" s="198" t="str">
        <f>IF(ISNA(VLOOKUP(Patchlist1[[#This Row],[Hostname]],'vm hardware'!A:C,3,FALSE)),"",VLOOKUP(Patchlist1[[#This Row],[Hostname]],'vm hardware'!A:C,3,FALSE))</f>
        <v/>
      </c>
      <c r="J548" s="276"/>
      <c r="K548" s="198" t="s">
        <v>545</v>
      </c>
      <c r="L548" s="198">
        <v>8.1</v>
      </c>
      <c r="M548" s="198" t="s">
        <v>173</v>
      </c>
      <c r="N548" s="198" t="s">
        <v>827</v>
      </c>
      <c r="O548" s="200" t="s">
        <v>175</v>
      </c>
      <c r="P548" s="277" t="s">
        <v>431</v>
      </c>
      <c r="Q548" s="202"/>
      <c r="R548" s="198" t="s">
        <v>432</v>
      </c>
      <c r="S548" s="242" t="str">
        <f>IF(ISNA(VLOOKUP(Patchlist1[[#This Row],[SERVER OWNER]],Contacts!I:J,2,FALSE)),"",VLOOKUP(Patchlist1[[#This Row],[SERVER OWNER]],Contacts!I:J,2,FALSE))</f>
        <v>florian.loibl@allianz.de</v>
      </c>
      <c r="T548" s="243" t="s">
        <v>433</v>
      </c>
      <c r="U548" s="277" t="s">
        <v>180</v>
      </c>
      <c r="V548" s="202"/>
      <c r="W548" s="202"/>
      <c r="X548" s="244"/>
      <c r="Y548" s="244"/>
      <c r="Z548" s="157"/>
      <c r="AA548" s="278"/>
    </row>
    <row r="549" spans="1:27" ht="18.75" hidden="1" customHeight="1">
      <c r="A549" s="275" t="s">
        <v>1081</v>
      </c>
      <c r="B549" s="196" t="s">
        <v>121</v>
      </c>
      <c r="C549" s="239" t="b">
        <v>0</v>
      </c>
      <c r="D549" s="182">
        <f>IF($C549&lt;&gt;TRUE,IF(ISNA(VLOOKUP($B549,'Patch Slot'!A$2:$E$39,3,FALSE)),"",VLOOKUP($B549,'Patch Slot'!A$2:$E$39,3,FALSE)),"excluded")</f>
        <v>45892.166666666635</v>
      </c>
      <c r="E549" s="182" t="str">
        <f>IF($C549&lt;&gt;TRUE,IF(ISNA(VLOOKUP($B549,'Patch Slot'!A$2:$E$39,4,FALSE)),"",VLOOKUP($B549,'Patch Slot'!A$2:$E$39,4,FALSE)),"excluded")</f>
        <v>04:00 – 08:00</v>
      </c>
      <c r="F549" s="198" t="s">
        <v>826</v>
      </c>
      <c r="G549" s="184" t="str">
        <f>IF(ISNA(VLOOKUP(Patchlist1[[#This Row],[Hostname]],CPU_socket!A:B,2,FALSE)),"",VLOOKUP(Patchlist1[[#This Row],[Hostname]],CPU_socket!A:B,2,FALSE))</f>
        <v/>
      </c>
      <c r="H549" s="184" t="str">
        <f>IF(ISNA(VLOOKUP(Patchlist1[[#This Row],[Hostname]],Vormetric!A:D,4,FALSE)),"",VLOOKUP(Patchlist1[[#This Row],[Hostname]],Vormetric!A:D,4,FALSE))</f>
        <v/>
      </c>
      <c r="I549" s="198" t="str">
        <f>IF(ISNA(VLOOKUP(Patchlist1[[#This Row],[Hostname]],'vm hardware'!A:C,3,FALSE)),"",VLOOKUP(Patchlist1[[#This Row],[Hostname]],'vm hardware'!A:C,3,FALSE))</f>
        <v/>
      </c>
      <c r="J549" s="276"/>
      <c r="K549" s="198" t="s">
        <v>172</v>
      </c>
      <c r="L549" s="198">
        <v>8.1</v>
      </c>
      <c r="M549" s="198" t="s">
        <v>173</v>
      </c>
      <c r="N549" s="198" t="s">
        <v>827</v>
      </c>
      <c r="O549" s="200" t="s">
        <v>175</v>
      </c>
      <c r="P549" s="277" t="s">
        <v>431</v>
      </c>
      <c r="Q549" s="202"/>
      <c r="R549" s="198" t="s">
        <v>432</v>
      </c>
      <c r="S549" s="242" t="str">
        <f>IF(ISNA(VLOOKUP(Patchlist1[[#This Row],[SERVER OWNER]],Contacts!I:J,2,FALSE)),"",VLOOKUP(Patchlist1[[#This Row],[SERVER OWNER]],Contacts!I:J,2,FALSE))</f>
        <v>florian.loibl@allianz.de</v>
      </c>
      <c r="T549" s="243" t="s">
        <v>433</v>
      </c>
      <c r="U549" s="277" t="s">
        <v>180</v>
      </c>
      <c r="V549" s="202"/>
      <c r="W549" s="202"/>
      <c r="X549" s="244"/>
      <c r="Y549" s="244"/>
      <c r="Z549" s="157"/>
      <c r="AA549" s="278"/>
    </row>
    <row r="550" spans="1:27" ht="18.75" hidden="1" customHeight="1">
      <c r="A550" s="275" t="s">
        <v>1082</v>
      </c>
      <c r="B550" s="196" t="s">
        <v>80</v>
      </c>
      <c r="C550" s="239" t="b">
        <v>0</v>
      </c>
      <c r="D550" s="182">
        <f>IF($C550&lt;&gt;TRUE,IF(ISNA(VLOOKUP($B550,'Patch Slot'!A$2:$E$39,3,FALSE)),"",VLOOKUP($B550,'Patch Slot'!A$2:$E$39,3,FALSE)),"excluded")</f>
        <v>45885.666666666635</v>
      </c>
      <c r="E550" s="182" t="str">
        <f>IF($C550&lt;&gt;TRUE,IF(ISNA(VLOOKUP($B550,'Patch Slot'!A$2:$E$39,4,FALSE)),"",VLOOKUP($B550,'Patch Slot'!A$2:$E$39,4,FALSE)),"excluded")</f>
        <v>16:00 – 20:00</v>
      </c>
      <c r="F550" s="198" t="s">
        <v>826</v>
      </c>
      <c r="G550" s="184" t="str">
        <f>IF(ISNA(VLOOKUP(Patchlist1[[#This Row],[Hostname]],CPU_socket!A:B,2,FALSE)),"",VLOOKUP(Patchlist1[[#This Row],[Hostname]],CPU_socket!A:B,2,FALSE))</f>
        <v/>
      </c>
      <c r="H550" s="184" t="str">
        <f>IF(ISNA(VLOOKUP(Patchlist1[[#This Row],[Hostname]],Vormetric!A:D,4,FALSE)),"",VLOOKUP(Patchlist1[[#This Row],[Hostname]],Vormetric!A:D,4,FALSE))</f>
        <v/>
      </c>
      <c r="I550" s="198" t="str">
        <f>IF(ISNA(VLOOKUP(Patchlist1[[#This Row],[Hostname]],'vm hardware'!A:C,3,FALSE)),"",VLOOKUP(Patchlist1[[#This Row],[Hostname]],'vm hardware'!A:C,3,FALSE))</f>
        <v/>
      </c>
      <c r="J550" s="276"/>
      <c r="K550" s="198" t="s">
        <v>172</v>
      </c>
      <c r="L550" s="198">
        <v>8.1</v>
      </c>
      <c r="M550" s="198" t="s">
        <v>173</v>
      </c>
      <c r="N550" s="198" t="s">
        <v>827</v>
      </c>
      <c r="O550" s="200" t="s">
        <v>175</v>
      </c>
      <c r="P550" s="277" t="s">
        <v>1083</v>
      </c>
      <c r="Q550" s="202"/>
      <c r="R550" s="198" t="s">
        <v>1084</v>
      </c>
      <c r="S550" s="242" t="str">
        <f>IF(ISNA(VLOOKUP(Patchlist1[[#This Row],[SERVER OWNER]],Contacts!I:J,2,FALSE)),"",VLOOKUP(Patchlist1[[#This Row],[SERVER OWNER]],Contacts!I:J,2,FALSE))</f>
        <v>zoltan-andreas.doboczky@allianz.com</v>
      </c>
      <c r="T550" s="243" t="s">
        <v>1085</v>
      </c>
      <c r="U550" s="277" t="s">
        <v>180</v>
      </c>
      <c r="V550" s="202"/>
      <c r="W550" s="202"/>
      <c r="X550" s="244"/>
      <c r="Y550" s="244"/>
      <c r="Z550" s="157"/>
      <c r="AA550" s="278"/>
    </row>
    <row r="551" spans="1:27" ht="18.75" hidden="1" customHeight="1">
      <c r="A551" s="275" t="s">
        <v>1086</v>
      </c>
      <c r="B551" s="196" t="s">
        <v>80</v>
      </c>
      <c r="C551" s="239" t="b">
        <v>0</v>
      </c>
      <c r="D551" s="182">
        <f>IF($C551&lt;&gt;TRUE,IF(ISNA(VLOOKUP($B551,'Patch Slot'!A$2:$E$39,3,FALSE)),"",VLOOKUP($B551,'Patch Slot'!A$2:$E$39,3,FALSE)),"excluded")</f>
        <v>45885.666666666635</v>
      </c>
      <c r="E551" s="182" t="str">
        <f>IF($C551&lt;&gt;TRUE,IF(ISNA(VLOOKUP($B551,'Patch Slot'!A$2:$E$39,4,FALSE)),"",VLOOKUP($B551,'Patch Slot'!A$2:$E$39,4,FALSE)),"excluded")</f>
        <v>16:00 – 20:00</v>
      </c>
      <c r="F551" s="198" t="s">
        <v>826</v>
      </c>
      <c r="G551" s="184" t="str">
        <f>IF(ISNA(VLOOKUP(Patchlist1[[#This Row],[Hostname]],CPU_socket!A:B,2,FALSE)),"",VLOOKUP(Patchlist1[[#This Row],[Hostname]],CPU_socket!A:B,2,FALSE))</f>
        <v/>
      </c>
      <c r="H551" s="184" t="str">
        <f>IF(ISNA(VLOOKUP(Patchlist1[[#This Row],[Hostname]],Vormetric!A:D,4,FALSE)),"",VLOOKUP(Patchlist1[[#This Row],[Hostname]],Vormetric!A:D,4,FALSE))</f>
        <v/>
      </c>
      <c r="I551" s="198" t="str">
        <f>IF(ISNA(VLOOKUP(Patchlist1[[#This Row],[Hostname]],'vm hardware'!A:C,3,FALSE)),"",VLOOKUP(Patchlist1[[#This Row],[Hostname]],'vm hardware'!A:C,3,FALSE))</f>
        <v/>
      </c>
      <c r="J551" s="276"/>
      <c r="K551" s="198" t="s">
        <v>172</v>
      </c>
      <c r="L551" s="198">
        <v>8.1</v>
      </c>
      <c r="M551" s="198" t="s">
        <v>173</v>
      </c>
      <c r="N551" s="198" t="s">
        <v>827</v>
      </c>
      <c r="O551" s="200" t="s">
        <v>175</v>
      </c>
      <c r="P551" s="277" t="s">
        <v>1083</v>
      </c>
      <c r="Q551" s="202"/>
      <c r="R551" s="198" t="s">
        <v>1084</v>
      </c>
      <c r="S551" s="242" t="str">
        <f>IF(ISNA(VLOOKUP(Patchlist1[[#This Row],[SERVER OWNER]],Contacts!I:J,2,FALSE)),"",VLOOKUP(Patchlist1[[#This Row],[SERVER OWNER]],Contacts!I:J,2,FALSE))</f>
        <v>zoltan-andreas.doboczky@allianz.com</v>
      </c>
      <c r="T551" s="243" t="s">
        <v>1085</v>
      </c>
      <c r="U551" s="277" t="s">
        <v>180</v>
      </c>
      <c r="V551" s="202"/>
      <c r="W551" s="202"/>
      <c r="X551" s="244"/>
      <c r="Y551" s="244"/>
      <c r="Z551" s="157"/>
      <c r="AA551" s="278"/>
    </row>
    <row r="552" spans="1:27" ht="18.75" hidden="1" customHeight="1">
      <c r="A552" s="275" t="s">
        <v>1087</v>
      </c>
      <c r="B552" s="196" t="s">
        <v>67</v>
      </c>
      <c r="C552" s="239" t="b">
        <v>0</v>
      </c>
      <c r="D552" s="182">
        <f>IF($C552&lt;&gt;TRUE,IF(ISNA(VLOOKUP($B552,'Patch Slot'!A$2:$E$39,3,FALSE)),"",VLOOKUP($B552,'Patch Slot'!A$2:$E$39,3,FALSE)),"excluded")</f>
        <v>45883.833333333299</v>
      </c>
      <c r="E552" s="182" t="str">
        <f>IF($C552&lt;&gt;TRUE,IF(ISNA(VLOOKUP($B552,'Patch Slot'!A$2:$E$39,4,FALSE)),"",VLOOKUP($B552,'Patch Slot'!A$2:$E$39,4,FALSE)),"excluded")</f>
        <v>20:00 – 24:00</v>
      </c>
      <c r="F552" s="198" t="s">
        <v>826</v>
      </c>
      <c r="G552" s="184" t="str">
        <f>IF(ISNA(VLOOKUP(Patchlist1[[#This Row],[Hostname]],CPU_socket!A:B,2,FALSE)),"",VLOOKUP(Patchlist1[[#This Row],[Hostname]],CPU_socket!A:B,2,FALSE))</f>
        <v/>
      </c>
      <c r="H552" s="184" t="str">
        <f>IF(ISNA(VLOOKUP(Patchlist1[[#This Row],[Hostname]],Vormetric!A:D,4,FALSE)),"",VLOOKUP(Patchlist1[[#This Row],[Hostname]],Vormetric!A:D,4,FALSE))</f>
        <v/>
      </c>
      <c r="I552" s="198" t="str">
        <f>IF(ISNA(VLOOKUP(Patchlist1[[#This Row],[Hostname]],'vm hardware'!A:C,3,FALSE)),"",VLOOKUP(Patchlist1[[#This Row],[Hostname]],'vm hardware'!A:C,3,FALSE))</f>
        <v/>
      </c>
      <c r="J552" s="276"/>
      <c r="K552" s="198" t="s">
        <v>172</v>
      </c>
      <c r="L552" s="198">
        <v>8.1</v>
      </c>
      <c r="M552" s="198" t="s">
        <v>173</v>
      </c>
      <c r="N552" s="198" t="s">
        <v>827</v>
      </c>
      <c r="O552" s="200" t="s">
        <v>175</v>
      </c>
      <c r="P552" s="277" t="s">
        <v>1083</v>
      </c>
      <c r="Q552" s="202"/>
      <c r="R552" s="198" t="s">
        <v>1084</v>
      </c>
      <c r="S552" s="242" t="str">
        <f>IF(ISNA(VLOOKUP(Patchlist1[[#This Row],[SERVER OWNER]],Contacts!I:J,2,FALSE)),"",VLOOKUP(Patchlist1[[#This Row],[SERVER OWNER]],Contacts!I:J,2,FALSE))</f>
        <v>zoltan-andreas.doboczky@allianz.com</v>
      </c>
      <c r="T552" s="243" t="s">
        <v>1085</v>
      </c>
      <c r="U552" s="277" t="s">
        <v>180</v>
      </c>
      <c r="V552" s="202"/>
      <c r="W552" s="202"/>
      <c r="X552" s="244"/>
      <c r="Y552" s="244"/>
      <c r="Z552" s="157"/>
      <c r="AA552" s="278"/>
    </row>
    <row r="553" spans="1:27" ht="18.75" hidden="1" customHeight="1">
      <c r="A553" s="275" t="s">
        <v>1088</v>
      </c>
      <c r="B553" s="196" t="s">
        <v>121</v>
      </c>
      <c r="C553" s="239" t="b">
        <v>0</v>
      </c>
      <c r="D553" s="182">
        <f>IF($C553&lt;&gt;TRUE,IF(ISNA(VLOOKUP($B553,'Patch Slot'!A$2:$E$39,3,FALSE)),"",VLOOKUP($B553,'Patch Slot'!A$2:$E$39,3,FALSE)),"excluded")</f>
        <v>45892.166666666635</v>
      </c>
      <c r="E553" s="182" t="str">
        <f>IF($C553&lt;&gt;TRUE,IF(ISNA(VLOOKUP($B553,'Patch Slot'!A$2:$E$39,4,FALSE)),"",VLOOKUP($B553,'Patch Slot'!A$2:$E$39,4,FALSE)),"excluded")</f>
        <v>04:00 – 08:00</v>
      </c>
      <c r="F553" s="198" t="s">
        <v>826</v>
      </c>
      <c r="G553" s="184" t="str">
        <f>IF(ISNA(VLOOKUP(Patchlist1[[#This Row],[Hostname]],CPU_socket!A:B,2,FALSE)),"",VLOOKUP(Patchlist1[[#This Row],[Hostname]],CPU_socket!A:B,2,FALSE))</f>
        <v/>
      </c>
      <c r="H553" s="184" t="str">
        <f>IF(ISNA(VLOOKUP(Patchlist1[[#This Row],[Hostname]],Vormetric!A:D,4,FALSE)),"",VLOOKUP(Patchlist1[[#This Row],[Hostname]],Vormetric!A:D,4,FALSE))</f>
        <v/>
      </c>
      <c r="I553" s="198" t="str">
        <f>IF(ISNA(VLOOKUP(Patchlist1[[#This Row],[Hostname]],'vm hardware'!A:C,3,FALSE)),"",VLOOKUP(Patchlist1[[#This Row],[Hostname]],'vm hardware'!A:C,3,FALSE))</f>
        <v/>
      </c>
      <c r="J553" s="276" t="s">
        <v>1089</v>
      </c>
      <c r="K553" s="198" t="s">
        <v>172</v>
      </c>
      <c r="L553" s="198">
        <v>8.1</v>
      </c>
      <c r="M553" s="198" t="s">
        <v>173</v>
      </c>
      <c r="N553" s="198" t="s">
        <v>827</v>
      </c>
      <c r="O553" s="200" t="s">
        <v>175</v>
      </c>
      <c r="P553" s="277" t="s">
        <v>439</v>
      </c>
      <c r="Q553" s="202"/>
      <c r="R553" s="198" t="s">
        <v>440</v>
      </c>
      <c r="S553" s="242" t="str">
        <f>IF(ISNA(VLOOKUP(Patchlist1[[#This Row],[SERVER OWNER]],Contacts!I:J,2,FALSE)),"",VLOOKUP(Patchlist1[[#This Row],[SERVER OWNER]],Contacts!I:J,2,FALSE))</f>
        <v>marco.kube@allianz.de</v>
      </c>
      <c r="T553" s="243" t="s">
        <v>441</v>
      </c>
      <c r="U553" s="277" t="s">
        <v>180</v>
      </c>
      <c r="V553" s="202"/>
      <c r="W553" s="202"/>
      <c r="X553" s="244"/>
      <c r="Y553" s="244" t="s">
        <v>452</v>
      </c>
      <c r="Z553" s="157"/>
      <c r="AA553" s="278"/>
    </row>
    <row r="554" spans="1:27" ht="18.75" hidden="1" customHeight="1">
      <c r="A554" s="275" t="s">
        <v>1090</v>
      </c>
      <c r="B554" s="196" t="s">
        <v>118</v>
      </c>
      <c r="C554" s="239" t="b">
        <v>0</v>
      </c>
      <c r="D554" s="182">
        <f>IF($C554&lt;&gt;TRUE,IF(ISNA(VLOOKUP($B554,'Patch Slot'!A$2:$E$39,3,FALSE)),"",VLOOKUP($B554,'Patch Slot'!A$2:$E$39,3,FALSE)),"excluded")</f>
        <v>45891.833333333299</v>
      </c>
      <c r="E554" s="182" t="str">
        <f>IF($C554&lt;&gt;TRUE,IF(ISNA(VLOOKUP($B554,'Patch Slot'!A$2:$E$39,4,FALSE)),"",VLOOKUP($B554,'Patch Slot'!A$2:$E$39,4,FALSE)),"excluded")</f>
        <v>20:00 – 24:00</v>
      </c>
      <c r="F554" s="198" t="s">
        <v>826</v>
      </c>
      <c r="G554" s="184" t="str">
        <f>IF(ISNA(VLOOKUP(Patchlist1[[#This Row],[Hostname]],CPU_socket!A:B,2,FALSE)),"",VLOOKUP(Patchlist1[[#This Row],[Hostname]],CPU_socket!A:B,2,FALSE))</f>
        <v/>
      </c>
      <c r="H554" s="184" t="str">
        <f>IF(ISNA(VLOOKUP(Patchlist1[[#This Row],[Hostname]],Vormetric!A:D,4,FALSE)),"",VLOOKUP(Patchlist1[[#This Row],[Hostname]],Vormetric!A:D,4,FALSE))</f>
        <v/>
      </c>
      <c r="I554" s="198" t="str">
        <f>IF(ISNA(VLOOKUP(Patchlist1[[#This Row],[Hostname]],'vm hardware'!A:C,3,FALSE)),"",VLOOKUP(Patchlist1[[#This Row],[Hostname]],'vm hardware'!A:C,3,FALSE))</f>
        <v/>
      </c>
      <c r="J554" s="276" t="s">
        <v>1091</v>
      </c>
      <c r="K554" s="198" t="s">
        <v>545</v>
      </c>
      <c r="L554" s="198">
        <v>8.1</v>
      </c>
      <c r="M554" s="198" t="s">
        <v>173</v>
      </c>
      <c r="N554" s="198" t="s">
        <v>827</v>
      </c>
      <c r="O554" s="200" t="s">
        <v>175</v>
      </c>
      <c r="P554" s="277" t="s">
        <v>439</v>
      </c>
      <c r="Q554" s="202"/>
      <c r="R554" s="198" t="s">
        <v>440</v>
      </c>
      <c r="S554" s="242" t="str">
        <f>IF(ISNA(VLOOKUP(Patchlist1[[#This Row],[SERVER OWNER]],Contacts!I:J,2,FALSE)),"",VLOOKUP(Patchlist1[[#This Row],[SERVER OWNER]],Contacts!I:J,2,FALSE))</f>
        <v>marco.kube@allianz.de</v>
      </c>
      <c r="T554" s="243" t="s">
        <v>441</v>
      </c>
      <c r="U554" s="277" t="s">
        <v>180</v>
      </c>
      <c r="V554" s="202"/>
      <c r="W554" s="202"/>
      <c r="X554" s="244"/>
      <c r="Y554" s="244" t="s">
        <v>452</v>
      </c>
      <c r="Z554" s="157"/>
      <c r="AA554" s="278"/>
    </row>
    <row r="555" spans="1:27" ht="18.75" hidden="1" customHeight="1">
      <c r="A555" s="275" t="s">
        <v>1092</v>
      </c>
      <c r="B555" s="196" t="s">
        <v>118</v>
      </c>
      <c r="C555" s="239" t="b">
        <v>0</v>
      </c>
      <c r="D555" s="182">
        <f>IF($C555&lt;&gt;TRUE,IF(ISNA(VLOOKUP($B555,'Patch Slot'!A$2:$E$39,3,FALSE)),"",VLOOKUP($B555,'Patch Slot'!A$2:$E$39,3,FALSE)),"excluded")</f>
        <v>45891.833333333299</v>
      </c>
      <c r="E555" s="182" t="str">
        <f>IF($C555&lt;&gt;TRUE,IF(ISNA(VLOOKUP($B555,'Patch Slot'!A$2:$E$39,4,FALSE)),"",VLOOKUP($B555,'Patch Slot'!A$2:$E$39,4,FALSE)),"excluded")</f>
        <v>20:00 – 24:00</v>
      </c>
      <c r="F555" s="198" t="s">
        <v>826</v>
      </c>
      <c r="G555" s="184" t="str">
        <f>IF(ISNA(VLOOKUP(Patchlist1[[#This Row],[Hostname]],CPU_socket!A:B,2,FALSE)),"",VLOOKUP(Patchlist1[[#This Row],[Hostname]],CPU_socket!A:B,2,FALSE))</f>
        <v/>
      </c>
      <c r="H555" s="184" t="str">
        <f>IF(ISNA(VLOOKUP(Patchlist1[[#This Row],[Hostname]],Vormetric!A:D,4,FALSE)),"",VLOOKUP(Patchlist1[[#This Row],[Hostname]],Vormetric!A:D,4,FALSE))</f>
        <v/>
      </c>
      <c r="I555" s="198" t="str">
        <f>IF(ISNA(VLOOKUP(Patchlist1[[#This Row],[Hostname]],'vm hardware'!A:C,3,FALSE)),"",VLOOKUP(Patchlist1[[#This Row],[Hostname]],'vm hardware'!A:C,3,FALSE))</f>
        <v/>
      </c>
      <c r="J555" s="276" t="s">
        <v>1091</v>
      </c>
      <c r="K555" s="198" t="s">
        <v>172</v>
      </c>
      <c r="L555" s="198">
        <v>8.1</v>
      </c>
      <c r="M555" s="198" t="s">
        <v>173</v>
      </c>
      <c r="N555" s="198" t="s">
        <v>827</v>
      </c>
      <c r="O555" s="200" t="s">
        <v>175</v>
      </c>
      <c r="P555" s="277" t="s">
        <v>439</v>
      </c>
      <c r="Q555" s="202"/>
      <c r="R555" s="198" t="s">
        <v>440</v>
      </c>
      <c r="S555" s="242" t="str">
        <f>IF(ISNA(VLOOKUP(Patchlist1[[#This Row],[SERVER OWNER]],Contacts!I:J,2,FALSE)),"",VLOOKUP(Patchlist1[[#This Row],[SERVER OWNER]],Contacts!I:J,2,FALSE))</f>
        <v>marco.kube@allianz.de</v>
      </c>
      <c r="T555" s="243" t="s">
        <v>441</v>
      </c>
      <c r="U555" s="277" t="s">
        <v>180</v>
      </c>
      <c r="V555" s="202"/>
      <c r="W555" s="202"/>
      <c r="X555" s="244"/>
      <c r="Y555" s="244" t="s">
        <v>452</v>
      </c>
      <c r="Z555" s="157"/>
      <c r="AA555" s="278"/>
    </row>
    <row r="556" spans="1:27" ht="18.75" hidden="1" customHeight="1">
      <c r="A556" s="275" t="s">
        <v>1093</v>
      </c>
      <c r="B556" s="196" t="s">
        <v>118</v>
      </c>
      <c r="C556" s="239" t="b">
        <v>0</v>
      </c>
      <c r="D556" s="182">
        <f>IF($C556&lt;&gt;TRUE,IF(ISNA(VLOOKUP($B556,'Patch Slot'!A$2:$E$39,3,FALSE)),"",VLOOKUP($B556,'Patch Slot'!A$2:$E$39,3,FALSE)),"excluded")</f>
        <v>45891.833333333299</v>
      </c>
      <c r="E556" s="182" t="str">
        <f>IF($C556&lt;&gt;TRUE,IF(ISNA(VLOOKUP($B556,'Patch Slot'!A$2:$E$39,4,FALSE)),"",VLOOKUP($B556,'Patch Slot'!A$2:$E$39,4,FALSE)),"excluded")</f>
        <v>20:00 – 24:00</v>
      </c>
      <c r="F556" s="198" t="s">
        <v>826</v>
      </c>
      <c r="G556" s="184" t="str">
        <f>IF(ISNA(VLOOKUP(Patchlist1[[#This Row],[Hostname]],CPU_socket!A:B,2,FALSE)),"",VLOOKUP(Patchlist1[[#This Row],[Hostname]],CPU_socket!A:B,2,FALSE))</f>
        <v/>
      </c>
      <c r="H556" s="184" t="str">
        <f>IF(ISNA(VLOOKUP(Patchlist1[[#This Row],[Hostname]],Vormetric!A:D,4,FALSE)),"",VLOOKUP(Patchlist1[[#This Row],[Hostname]],Vormetric!A:D,4,FALSE))</f>
        <v/>
      </c>
      <c r="I556" s="198" t="str">
        <f>IF(ISNA(VLOOKUP(Patchlist1[[#This Row],[Hostname]],'vm hardware'!A:C,3,FALSE)),"",VLOOKUP(Patchlist1[[#This Row],[Hostname]],'vm hardware'!A:C,3,FALSE))</f>
        <v/>
      </c>
      <c r="J556" s="276" t="s">
        <v>1091</v>
      </c>
      <c r="K556" s="198" t="s">
        <v>172</v>
      </c>
      <c r="L556" s="198">
        <v>8.1</v>
      </c>
      <c r="M556" s="198" t="s">
        <v>173</v>
      </c>
      <c r="N556" s="198" t="s">
        <v>827</v>
      </c>
      <c r="O556" s="200" t="s">
        <v>175</v>
      </c>
      <c r="P556" s="277" t="s">
        <v>439</v>
      </c>
      <c r="Q556" s="202"/>
      <c r="R556" s="198" t="s">
        <v>440</v>
      </c>
      <c r="S556" s="242" t="str">
        <f>IF(ISNA(VLOOKUP(Patchlist1[[#This Row],[SERVER OWNER]],Contacts!I:J,2,FALSE)),"",VLOOKUP(Patchlist1[[#This Row],[SERVER OWNER]],Contacts!I:J,2,FALSE))</f>
        <v>marco.kube@allianz.de</v>
      </c>
      <c r="T556" s="243" t="s">
        <v>1094</v>
      </c>
      <c r="U556" s="277" t="s">
        <v>180</v>
      </c>
      <c r="V556" s="202"/>
      <c r="W556" s="202"/>
      <c r="X556" s="244"/>
      <c r="Y556" s="244" t="s">
        <v>452</v>
      </c>
      <c r="Z556" s="157"/>
      <c r="AA556" s="278"/>
    </row>
    <row r="557" spans="1:27" ht="18.75" hidden="1" customHeight="1">
      <c r="A557" s="275" t="s">
        <v>1095</v>
      </c>
      <c r="B557" s="196" t="s">
        <v>130</v>
      </c>
      <c r="C557" s="239" t="b">
        <v>0</v>
      </c>
      <c r="D557" s="182">
        <f>IF($C557&lt;&gt;TRUE,IF(ISNA(VLOOKUP($B557,'Patch Slot'!A$2:$E$39,3,FALSE)),"",VLOOKUP($B557,'Patch Slot'!A$2:$E$39,3,FALSE)),"excluded")</f>
        <v>45893.666666666635</v>
      </c>
      <c r="E557" s="182" t="str">
        <f>IF($C557&lt;&gt;TRUE,IF(ISNA(VLOOKUP($B557,'Patch Slot'!A$2:$E$39,4,FALSE)),"",VLOOKUP($B557,'Patch Slot'!A$2:$E$39,4,FALSE)),"excluded")</f>
        <v>16:00 – 20:00</v>
      </c>
      <c r="F557" s="198" t="s">
        <v>826</v>
      </c>
      <c r="G557" s="184" t="str">
        <f>IF(ISNA(VLOOKUP(Patchlist1[[#This Row],[Hostname]],CPU_socket!A:B,2,FALSE)),"",VLOOKUP(Patchlist1[[#This Row],[Hostname]],CPU_socket!A:B,2,FALSE))</f>
        <v/>
      </c>
      <c r="H557" s="184" t="str">
        <f>IF(ISNA(VLOOKUP(Patchlist1[[#This Row],[Hostname]],Vormetric!A:D,4,FALSE)),"",VLOOKUP(Patchlist1[[#This Row],[Hostname]],Vormetric!A:D,4,FALSE))</f>
        <v/>
      </c>
      <c r="I557" s="198" t="str">
        <f>IF(ISNA(VLOOKUP(Patchlist1[[#This Row],[Hostname]],'vm hardware'!A:C,3,FALSE)),"",VLOOKUP(Patchlist1[[#This Row],[Hostname]],'vm hardware'!A:C,3,FALSE))</f>
        <v/>
      </c>
      <c r="J557" s="276" t="s">
        <v>1096</v>
      </c>
      <c r="K557" s="198" t="s">
        <v>172</v>
      </c>
      <c r="L557" s="198">
        <v>8.1</v>
      </c>
      <c r="M557" s="198" t="s">
        <v>173</v>
      </c>
      <c r="N557" s="198" t="s">
        <v>827</v>
      </c>
      <c r="O557" s="200" t="s">
        <v>175</v>
      </c>
      <c r="P557" s="277" t="s">
        <v>1097</v>
      </c>
      <c r="Q557" s="202"/>
      <c r="R557" s="198" t="s">
        <v>1098</v>
      </c>
      <c r="S557" s="242" t="str">
        <f>IF(ISNA(VLOOKUP(Patchlist1[[#This Row],[SERVER OWNER]],Contacts!I:J,2,FALSE)),"",VLOOKUP(Patchlist1[[#This Row],[SERVER OWNER]],Contacts!I:J,2,FALSE))</f>
        <v>stephan.wocher@allianz.com</v>
      </c>
      <c r="T557" s="243" t="s">
        <v>1099</v>
      </c>
      <c r="U557" s="277" t="s">
        <v>180</v>
      </c>
      <c r="V557" s="202"/>
      <c r="W557" s="202"/>
      <c r="X557" s="244"/>
      <c r="Y557" s="244" t="s">
        <v>452</v>
      </c>
      <c r="Z557" s="157"/>
      <c r="AA557" s="278"/>
    </row>
    <row r="558" spans="1:27" ht="18.75" hidden="1" customHeight="1">
      <c r="A558" s="275" t="s">
        <v>1100</v>
      </c>
      <c r="B558" s="196" t="s">
        <v>80</v>
      </c>
      <c r="C558" s="239" t="b">
        <v>0</v>
      </c>
      <c r="D558" s="182">
        <f>IF($C558&lt;&gt;TRUE,IF(ISNA(VLOOKUP($B558,'Patch Slot'!A$2:$E$39,3,FALSE)),"",VLOOKUP($B558,'Patch Slot'!A$2:$E$39,3,FALSE)),"excluded")</f>
        <v>45885.666666666635</v>
      </c>
      <c r="E558" s="182" t="str">
        <f>IF($C558&lt;&gt;TRUE,IF(ISNA(VLOOKUP($B558,'Patch Slot'!A$2:$E$39,4,FALSE)),"",VLOOKUP($B558,'Patch Slot'!A$2:$E$39,4,FALSE)),"excluded")</f>
        <v>16:00 – 20:00</v>
      </c>
      <c r="F558" s="198" t="s">
        <v>182</v>
      </c>
      <c r="G558" s="184" t="str">
        <f>IF(ISNA(VLOOKUP(Patchlist1[[#This Row],[Hostname]],CPU_socket!A:B,2,FALSE)),"",VLOOKUP(Patchlist1[[#This Row],[Hostname]],CPU_socket!A:B,2,FALSE))</f>
        <v/>
      </c>
      <c r="H558" s="184" t="str">
        <f>IF(ISNA(VLOOKUP(Patchlist1[[#This Row],[Hostname]],Vormetric!A:D,4,FALSE)),"",VLOOKUP(Patchlist1[[#This Row],[Hostname]],Vormetric!A:D,4,FALSE))</f>
        <v/>
      </c>
      <c r="I558" s="198" t="str">
        <f>IF(ISNA(VLOOKUP(Patchlist1[[#This Row],[Hostname]],'vm hardware'!A:C,3,FALSE)),"",VLOOKUP(Patchlist1[[#This Row],[Hostname]],'vm hardware'!A:C,3,FALSE))</f>
        <v/>
      </c>
      <c r="J558" s="276"/>
      <c r="K558" s="198" t="s">
        <v>545</v>
      </c>
      <c r="L558" s="198">
        <v>8.1</v>
      </c>
      <c r="M558" s="198" t="s">
        <v>173</v>
      </c>
      <c r="N558" s="198" t="s">
        <v>174</v>
      </c>
      <c r="O558" s="200" t="s">
        <v>175</v>
      </c>
      <c r="P558" s="277" t="s">
        <v>1097</v>
      </c>
      <c r="Q558" s="202"/>
      <c r="R558" s="198" t="s">
        <v>1098</v>
      </c>
      <c r="S558" s="242" t="str">
        <f>IF(ISNA(VLOOKUP(Patchlist1[[#This Row],[SERVER OWNER]],Contacts!I:J,2,FALSE)),"",VLOOKUP(Patchlist1[[#This Row],[SERVER OWNER]],Contacts!I:J,2,FALSE))</f>
        <v>stephan.wocher@allianz.com</v>
      </c>
      <c r="T558" s="243" t="s">
        <v>1099</v>
      </c>
      <c r="U558" s="277" t="s">
        <v>180</v>
      </c>
      <c r="V558" s="202"/>
      <c r="W558" s="202"/>
      <c r="X558" s="244"/>
      <c r="Y558" s="244"/>
      <c r="Z558" s="157"/>
      <c r="AA558" s="278"/>
    </row>
    <row r="559" spans="1:27" ht="18.75" hidden="1" customHeight="1">
      <c r="A559" s="275" t="s">
        <v>1101</v>
      </c>
      <c r="B559" s="196" t="s">
        <v>90</v>
      </c>
      <c r="C559" s="239" t="b">
        <v>0</v>
      </c>
      <c r="D559" s="182">
        <f>IF($C559&lt;&gt;TRUE,IF(ISNA(VLOOKUP($B559,'Patch Slot'!A$2:$E$39,3,FALSE)),"",VLOOKUP($B559,'Patch Slot'!A$2:$E$39,3,FALSE)),"excluded")</f>
        <v>45886.333333333299</v>
      </c>
      <c r="E559" s="182" t="str">
        <f>IF($C559&lt;&gt;TRUE,IF(ISNA(VLOOKUP($B559,'Patch Slot'!A$2:$E$39,4,FALSE)),"",VLOOKUP($B559,'Patch Slot'!A$2:$E$39,4,FALSE)),"excluded")</f>
        <v>08:00 – 14:00</v>
      </c>
      <c r="F559" s="198" t="s">
        <v>826</v>
      </c>
      <c r="G559" s="184" t="str">
        <f>IF(ISNA(VLOOKUP(Patchlist1[[#This Row],[Hostname]],CPU_socket!A:B,2,FALSE)),"",VLOOKUP(Patchlist1[[#This Row],[Hostname]],CPU_socket!A:B,2,FALSE))</f>
        <v/>
      </c>
      <c r="H559" s="184" t="str">
        <f>IF(ISNA(VLOOKUP(Patchlist1[[#This Row],[Hostname]],Vormetric!A:D,4,FALSE)),"",VLOOKUP(Patchlist1[[#This Row],[Hostname]],Vormetric!A:D,4,FALSE))</f>
        <v/>
      </c>
      <c r="I559" s="198" t="str">
        <f>IF(ISNA(VLOOKUP(Patchlist1[[#This Row],[Hostname]],'vm hardware'!A:C,3,FALSE)),"",VLOOKUP(Patchlist1[[#This Row],[Hostname]],'vm hardware'!A:C,3,FALSE))</f>
        <v/>
      </c>
      <c r="J559" s="276" t="s">
        <v>1096</v>
      </c>
      <c r="K559" s="198" t="s">
        <v>172</v>
      </c>
      <c r="L559" s="198">
        <v>8.1</v>
      </c>
      <c r="M559" s="198" t="s">
        <v>458</v>
      </c>
      <c r="N559" s="198" t="s">
        <v>827</v>
      </c>
      <c r="O559" s="200" t="s">
        <v>175</v>
      </c>
      <c r="P559" s="277" t="s">
        <v>1097</v>
      </c>
      <c r="Q559" s="202"/>
      <c r="R559" s="198" t="s">
        <v>1098</v>
      </c>
      <c r="S559" s="242" t="str">
        <f>IF(ISNA(VLOOKUP(Patchlist1[[#This Row],[SERVER OWNER]],Contacts!I:J,2,FALSE)),"",VLOOKUP(Patchlist1[[#This Row],[SERVER OWNER]],Contacts!I:J,2,FALSE))</f>
        <v>stephan.wocher@allianz.com</v>
      </c>
      <c r="T559" s="243" t="s">
        <v>1099</v>
      </c>
      <c r="U559" s="277" t="s">
        <v>180</v>
      </c>
      <c r="V559" s="202"/>
      <c r="W559" s="202"/>
      <c r="X559" s="244"/>
      <c r="Y559" s="244" t="s">
        <v>452</v>
      </c>
      <c r="Z559" s="157"/>
      <c r="AA559" s="278"/>
    </row>
    <row r="560" spans="1:27" ht="18.75" hidden="1" customHeight="1">
      <c r="A560" s="275" t="s">
        <v>1102</v>
      </c>
      <c r="B560" s="196" t="s">
        <v>73</v>
      </c>
      <c r="C560" s="239" t="b">
        <v>0</v>
      </c>
      <c r="D560" s="182">
        <f>IF($C560&lt;&gt;TRUE,IF(ISNA(VLOOKUP($B560,'Patch Slot'!A$2:$E$39,3,FALSE)),"",VLOOKUP($B560,'Patch Slot'!A$2:$E$39,3,FALSE)),"excluded")</f>
        <v>45885.041666666635</v>
      </c>
      <c r="E560" s="182" t="str">
        <f>IF($C560&lt;&gt;TRUE,IF(ISNA(VLOOKUP($B560,'Patch Slot'!A$2:$E$39,4,FALSE)),"",VLOOKUP($B560,'Patch Slot'!A$2:$E$39,4,FALSE)),"excluded")</f>
        <v>01:00 – 05:00</v>
      </c>
      <c r="F560" s="198" t="s">
        <v>826</v>
      </c>
      <c r="G560" s="184" t="str">
        <f>IF(ISNA(VLOOKUP(Patchlist1[[#This Row],[Hostname]],CPU_socket!A:B,2,FALSE)),"",VLOOKUP(Patchlist1[[#This Row],[Hostname]],CPU_socket!A:B,2,FALSE))</f>
        <v/>
      </c>
      <c r="H560" s="184" t="str">
        <f>IF(ISNA(VLOOKUP(Patchlist1[[#This Row],[Hostname]],Vormetric!A:D,4,FALSE)),"",VLOOKUP(Patchlist1[[#This Row],[Hostname]],Vormetric!A:D,4,FALSE))</f>
        <v/>
      </c>
      <c r="I560" s="198" t="str">
        <f>IF(ISNA(VLOOKUP(Patchlist1[[#This Row],[Hostname]],'vm hardware'!A:C,3,FALSE)),"",VLOOKUP(Patchlist1[[#This Row],[Hostname]],'vm hardware'!A:C,3,FALSE))</f>
        <v/>
      </c>
      <c r="J560" s="276"/>
      <c r="K560" s="198" t="s">
        <v>172</v>
      </c>
      <c r="L560" s="198">
        <v>8.1</v>
      </c>
      <c r="M560" s="198" t="s">
        <v>1103</v>
      </c>
      <c r="N560" s="198" t="s">
        <v>827</v>
      </c>
      <c r="O560" s="200" t="s">
        <v>175</v>
      </c>
      <c r="P560" s="277" t="s">
        <v>1104</v>
      </c>
      <c r="Q560" s="202"/>
      <c r="R560" s="157" t="s">
        <v>445</v>
      </c>
      <c r="S560" s="242" t="str">
        <f>IF(ISNA(VLOOKUP(Patchlist1[[#This Row],[SERVER OWNER]],Contacts!I:J,2,FALSE)),"",VLOOKUP(Patchlist1[[#This Row],[SERVER OWNER]],Contacts!I:J,2,FALSE))</f>
        <v>extern.tripathi_stuti@allianz.de</v>
      </c>
      <c r="T560" s="243" t="s">
        <v>1105</v>
      </c>
      <c r="U560" s="277" t="s">
        <v>180</v>
      </c>
      <c r="V560" s="202"/>
      <c r="W560" s="202"/>
      <c r="X560" s="244"/>
      <c r="Y560" s="244"/>
      <c r="Z560" s="157"/>
      <c r="AA560" s="278"/>
    </row>
    <row r="561" spans="1:27" ht="18.75" hidden="1" customHeight="1">
      <c r="A561" s="275" t="s">
        <v>1106</v>
      </c>
      <c r="B561" s="196" t="s">
        <v>100</v>
      </c>
      <c r="C561" s="239" t="b">
        <v>1</v>
      </c>
      <c r="D561" s="182" t="str">
        <f>IF($C561&lt;&gt;TRUE,IF(ISNA(VLOOKUP($B561,'Patch Slot'!A$2:$E$39,3,FALSE)),"",VLOOKUP($B561,'Patch Slot'!A$2:$E$39,3,FALSE)),"excluded")</f>
        <v>excluded</v>
      </c>
      <c r="E561" s="182" t="str">
        <f>IF($C561&lt;&gt;TRUE,IF(ISNA(VLOOKUP($B561,'Patch Slot'!A$2:$E$39,4,FALSE)),"",VLOOKUP($B561,'Patch Slot'!A$2:$E$39,4,FALSE)),"excluded")</f>
        <v>excluded</v>
      </c>
      <c r="F561" s="198" t="s">
        <v>826</v>
      </c>
      <c r="G561" s="184" t="str">
        <f>IF(ISNA(VLOOKUP(Patchlist1[[#This Row],[Hostname]],CPU_socket!A:B,2,FALSE)),"",VLOOKUP(Patchlist1[[#This Row],[Hostname]],CPU_socket!A:B,2,FALSE))</f>
        <v/>
      </c>
      <c r="H561" s="184" t="str">
        <f>IF(ISNA(VLOOKUP(Patchlist1[[#This Row],[Hostname]],Vormetric!A:D,4,FALSE)),"",VLOOKUP(Patchlist1[[#This Row],[Hostname]],Vormetric!A:D,4,FALSE))</f>
        <v/>
      </c>
      <c r="I561" s="198" t="str">
        <f>IF(ISNA(VLOOKUP(Patchlist1[[#This Row],[Hostname]],'vm hardware'!A:C,3,FALSE)),"",VLOOKUP(Patchlist1[[#This Row],[Hostname]],'vm hardware'!A:C,3,FALSE))</f>
        <v/>
      </c>
      <c r="J561" s="276"/>
      <c r="K561" s="198" t="s">
        <v>545</v>
      </c>
      <c r="L561" s="198">
        <v>8.1</v>
      </c>
      <c r="M561" s="198" t="s">
        <v>173</v>
      </c>
      <c r="N561" s="198" t="s">
        <v>827</v>
      </c>
      <c r="O561" s="200" t="s">
        <v>279</v>
      </c>
      <c r="P561" s="277" t="s">
        <v>1107</v>
      </c>
      <c r="Q561" s="202"/>
      <c r="R561" s="198" t="s">
        <v>1108</v>
      </c>
      <c r="S561" s="242" t="str">
        <f>IF(ISNA(VLOOKUP(Patchlist1[[#This Row],[SERVER OWNER]],Contacts!I:J,2,FALSE)),"",VLOOKUP(Patchlist1[[#This Row],[SERVER OWNER]],Contacts!I:J,2,FALSE))</f>
        <v>REGHU.MOHAN1@ALLIANZ.COM</v>
      </c>
      <c r="T561" s="243" t="s">
        <v>1109</v>
      </c>
      <c r="U561" s="277" t="s">
        <v>180</v>
      </c>
      <c r="V561" s="202"/>
      <c r="W561" s="202"/>
      <c r="X561" s="244"/>
      <c r="Y561" s="244" t="s">
        <v>279</v>
      </c>
      <c r="Z561" s="157"/>
      <c r="AA561" s="278"/>
    </row>
    <row r="562" spans="1:27" ht="18.75" hidden="1" customHeight="1">
      <c r="A562" s="275" t="s">
        <v>1110</v>
      </c>
      <c r="B562" s="196" t="s">
        <v>100</v>
      </c>
      <c r="C562" s="239" t="b">
        <v>1</v>
      </c>
      <c r="D562" s="182" t="str">
        <f>IF($C562&lt;&gt;TRUE,IF(ISNA(VLOOKUP($B562,'Patch Slot'!A$2:$E$39,3,FALSE)),"",VLOOKUP($B562,'Patch Slot'!A$2:$E$39,3,FALSE)),"excluded")</f>
        <v>excluded</v>
      </c>
      <c r="E562" s="182" t="str">
        <f>IF($C562&lt;&gt;TRUE,IF(ISNA(VLOOKUP($B562,'Patch Slot'!A$2:$E$39,4,FALSE)),"",VLOOKUP($B562,'Patch Slot'!A$2:$E$39,4,FALSE)),"excluded")</f>
        <v>excluded</v>
      </c>
      <c r="F562" s="198" t="s">
        <v>826</v>
      </c>
      <c r="G562" s="184" t="str">
        <f>IF(ISNA(VLOOKUP(Patchlist1[[#This Row],[Hostname]],CPU_socket!A:B,2,FALSE)),"",VLOOKUP(Patchlist1[[#This Row],[Hostname]],CPU_socket!A:B,2,FALSE))</f>
        <v/>
      </c>
      <c r="H562" s="184" t="str">
        <f>IF(ISNA(VLOOKUP(Patchlist1[[#This Row],[Hostname]],Vormetric!A:D,4,FALSE)),"",VLOOKUP(Patchlist1[[#This Row],[Hostname]],Vormetric!A:D,4,FALSE))</f>
        <v/>
      </c>
      <c r="I562" s="198" t="str">
        <f>IF(ISNA(VLOOKUP(Patchlist1[[#This Row],[Hostname]],'vm hardware'!A:C,3,FALSE)),"",VLOOKUP(Patchlist1[[#This Row],[Hostname]],'vm hardware'!A:C,3,FALSE))</f>
        <v/>
      </c>
      <c r="J562" s="276"/>
      <c r="K562" s="198" t="s">
        <v>172</v>
      </c>
      <c r="L562" s="198">
        <v>8.1</v>
      </c>
      <c r="M562" s="198" t="s">
        <v>173</v>
      </c>
      <c r="N562" s="198" t="s">
        <v>827</v>
      </c>
      <c r="O562" s="200" t="s">
        <v>279</v>
      </c>
      <c r="P562" s="277" t="s">
        <v>1107</v>
      </c>
      <c r="Q562" s="202"/>
      <c r="R562" s="198" t="s">
        <v>1108</v>
      </c>
      <c r="S562" s="242" t="str">
        <f>IF(ISNA(VLOOKUP(Patchlist1[[#This Row],[SERVER OWNER]],Contacts!I:J,2,FALSE)),"",VLOOKUP(Patchlist1[[#This Row],[SERVER OWNER]],Contacts!I:J,2,FALSE))</f>
        <v>REGHU.MOHAN1@ALLIANZ.COM</v>
      </c>
      <c r="T562" s="243" t="s">
        <v>1109</v>
      </c>
      <c r="U562" s="277" t="s">
        <v>180</v>
      </c>
      <c r="V562" s="202"/>
      <c r="W562" s="202"/>
      <c r="X562" s="244"/>
      <c r="Y562" s="244" t="s">
        <v>279</v>
      </c>
      <c r="Z562" s="157"/>
      <c r="AA562" s="278"/>
    </row>
    <row r="563" spans="1:27" ht="18.75" hidden="1" customHeight="1">
      <c r="A563" s="275" t="s">
        <v>1111</v>
      </c>
      <c r="B563" s="196" t="s">
        <v>97</v>
      </c>
      <c r="C563" s="239" t="b">
        <v>1</v>
      </c>
      <c r="D563" s="182" t="str">
        <f>IF($C563&lt;&gt;TRUE,IF(ISNA(VLOOKUP($B563,'Patch Slot'!A$2:$E$39,3,FALSE)),"",VLOOKUP($B563,'Patch Slot'!A$2:$E$39,3,FALSE)),"excluded")</f>
        <v>excluded</v>
      </c>
      <c r="E563" s="182" t="str">
        <f>IF($C563&lt;&gt;TRUE,IF(ISNA(VLOOKUP($B563,'Patch Slot'!A$2:$E$39,4,FALSE)),"",VLOOKUP($B563,'Patch Slot'!A$2:$E$39,4,FALSE)),"excluded")</f>
        <v>excluded</v>
      </c>
      <c r="F563" s="198" t="s">
        <v>826</v>
      </c>
      <c r="G563" s="184" t="str">
        <f>IF(ISNA(VLOOKUP(Patchlist1[[#This Row],[Hostname]],CPU_socket!A:B,2,FALSE)),"",VLOOKUP(Patchlist1[[#This Row],[Hostname]],CPU_socket!A:B,2,FALSE))</f>
        <v/>
      </c>
      <c r="H563" s="184" t="str">
        <f>IF(ISNA(VLOOKUP(Patchlist1[[#This Row],[Hostname]],Vormetric!A:D,4,FALSE)),"",VLOOKUP(Patchlist1[[#This Row],[Hostname]],Vormetric!A:D,4,FALSE))</f>
        <v/>
      </c>
      <c r="I563" s="198" t="str">
        <f>IF(ISNA(VLOOKUP(Patchlist1[[#This Row],[Hostname]],'vm hardware'!A:C,3,FALSE)),"",VLOOKUP(Patchlist1[[#This Row],[Hostname]],'vm hardware'!A:C,3,FALSE))</f>
        <v/>
      </c>
      <c r="J563" s="276"/>
      <c r="K563" s="198" t="s">
        <v>172</v>
      </c>
      <c r="L563" s="198">
        <v>8.1</v>
      </c>
      <c r="M563" s="198" t="s">
        <v>173</v>
      </c>
      <c r="N563" s="198" t="s">
        <v>827</v>
      </c>
      <c r="O563" s="200" t="s">
        <v>279</v>
      </c>
      <c r="P563" s="277" t="s">
        <v>1107</v>
      </c>
      <c r="Q563" s="202"/>
      <c r="R563" s="198" t="s">
        <v>1108</v>
      </c>
      <c r="S563" s="242" t="str">
        <f>IF(ISNA(VLOOKUP(Patchlist1[[#This Row],[SERVER OWNER]],Contacts!I:J,2,FALSE)),"",VLOOKUP(Patchlist1[[#This Row],[SERVER OWNER]],Contacts!I:J,2,FALSE))</f>
        <v>REGHU.MOHAN1@ALLIANZ.COM</v>
      </c>
      <c r="T563" s="243" t="s">
        <v>1109</v>
      </c>
      <c r="U563" s="277" t="s">
        <v>180</v>
      </c>
      <c r="V563" s="202"/>
      <c r="W563" s="202"/>
      <c r="X563" s="244"/>
      <c r="Y563" s="244" t="s">
        <v>279</v>
      </c>
      <c r="Z563" s="157"/>
      <c r="AA563" s="278"/>
    </row>
    <row r="564" spans="1:27" ht="18.75" hidden="1" customHeight="1">
      <c r="A564" s="275" t="s">
        <v>1112</v>
      </c>
      <c r="B564" s="196" t="s">
        <v>76</v>
      </c>
      <c r="C564" s="239" t="b">
        <v>1</v>
      </c>
      <c r="D564" s="182" t="str">
        <f>IF($C564&lt;&gt;TRUE,IF(ISNA(VLOOKUP($B564,'Patch Slot'!A$2:$E$39,3,FALSE)),"",VLOOKUP($B564,'Patch Slot'!A$2:$E$39,3,FALSE)),"excluded")</f>
        <v>excluded</v>
      </c>
      <c r="E564" s="182" t="str">
        <f>IF($C564&lt;&gt;TRUE,IF(ISNA(VLOOKUP($B564,'Patch Slot'!A$2:$E$39,4,FALSE)),"",VLOOKUP($B564,'Patch Slot'!A$2:$E$39,4,FALSE)),"excluded")</f>
        <v>excluded</v>
      </c>
      <c r="F564" s="198" t="s">
        <v>826</v>
      </c>
      <c r="G564" s="184" t="str">
        <f>IF(ISNA(VLOOKUP(Patchlist1[[#This Row],[Hostname]],CPU_socket!A:B,2,FALSE)),"",VLOOKUP(Patchlist1[[#This Row],[Hostname]],CPU_socket!A:B,2,FALSE))</f>
        <v/>
      </c>
      <c r="H564" s="281" t="s">
        <v>285</v>
      </c>
      <c r="I564" s="198" t="str">
        <f>IF(ISNA(VLOOKUP(Patchlist1[[#This Row],[Hostname]],'vm hardware'!A:C,3,FALSE)),"",VLOOKUP(Patchlist1[[#This Row],[Hostname]],'vm hardware'!A:C,3,FALSE))</f>
        <v/>
      </c>
      <c r="J564" s="276"/>
      <c r="K564" s="198" t="s">
        <v>172</v>
      </c>
      <c r="L564" s="198">
        <v>8.1</v>
      </c>
      <c r="M564" s="198" t="s">
        <v>173</v>
      </c>
      <c r="N564" s="198" t="s">
        <v>827</v>
      </c>
      <c r="O564" s="200" t="s">
        <v>279</v>
      </c>
      <c r="P564" s="277" t="s">
        <v>444</v>
      </c>
      <c r="Q564" s="202"/>
      <c r="R564" s="198" t="s">
        <v>445</v>
      </c>
      <c r="S564" s="242" t="str">
        <f>IF(ISNA(VLOOKUP(Patchlist1[[#This Row],[SERVER OWNER]],Contacts!I:J,2,FALSE)),"",VLOOKUP(Patchlist1[[#This Row],[SERVER OWNER]],Contacts!I:J,2,FALSE))</f>
        <v>extern.tripathi_stuti@allianz.de</v>
      </c>
      <c r="T564" s="243" t="s">
        <v>446</v>
      </c>
      <c r="U564" s="277" t="s">
        <v>180</v>
      </c>
      <c r="V564" s="202"/>
      <c r="W564" s="202"/>
      <c r="X564" s="244"/>
      <c r="Y564" s="244" t="s">
        <v>279</v>
      </c>
      <c r="Z564" s="157"/>
      <c r="AA564" s="278"/>
    </row>
    <row r="565" spans="1:27" ht="18.75" hidden="1" customHeight="1">
      <c r="A565" s="275" t="s">
        <v>1113</v>
      </c>
      <c r="B565" s="196" t="s">
        <v>97</v>
      </c>
      <c r="C565" s="239" t="b">
        <v>0</v>
      </c>
      <c r="D565" s="182">
        <f>IF($C565&lt;&gt;TRUE,IF(ISNA(VLOOKUP($B565,'Patch Slot'!A$2:$E$39,3,FALSE)),"",VLOOKUP($B565,'Patch Slot'!A$2:$E$39,3,FALSE)),"excluded")</f>
        <v>45887.333333333299</v>
      </c>
      <c r="E565" s="182" t="str">
        <f>IF($C565&lt;&gt;TRUE,IF(ISNA(VLOOKUP($B565,'Patch Slot'!A$2:$E$39,4,FALSE)),"",VLOOKUP($B565,'Patch Slot'!A$2:$E$39,4,FALSE)),"excluded")</f>
        <v>08:00 – 14:00</v>
      </c>
      <c r="F565" s="198" t="s">
        <v>826</v>
      </c>
      <c r="G565" s="184" t="str">
        <f>IF(ISNA(VLOOKUP(Patchlist1[[#This Row],[Hostname]],CPU_socket!A:B,2,FALSE)),"",VLOOKUP(Patchlist1[[#This Row],[Hostname]],CPU_socket!A:B,2,FALSE))</f>
        <v/>
      </c>
      <c r="H565" s="184" t="str">
        <f>IF(ISNA(VLOOKUP(Patchlist1[[#This Row],[Hostname]],Vormetric!A:D,4,FALSE)),"",VLOOKUP(Patchlist1[[#This Row],[Hostname]],Vormetric!A:D,4,FALSE))</f>
        <v/>
      </c>
      <c r="I565" s="198" t="str">
        <f>IF(ISNA(VLOOKUP(Patchlist1[[#This Row],[Hostname]],'vm hardware'!A:C,3,FALSE)),"",VLOOKUP(Patchlist1[[#This Row],[Hostname]],'vm hardware'!A:C,3,FALSE))</f>
        <v/>
      </c>
      <c r="J565" s="276"/>
      <c r="K565" s="198" t="s">
        <v>545</v>
      </c>
      <c r="L565" s="198">
        <v>7.9</v>
      </c>
      <c r="M565" s="198" t="s">
        <v>245</v>
      </c>
      <c r="N565" s="198" t="s">
        <v>827</v>
      </c>
      <c r="O565" s="200" t="s">
        <v>175</v>
      </c>
      <c r="P565" s="277" t="s">
        <v>246</v>
      </c>
      <c r="Q565" s="202" t="s">
        <v>247</v>
      </c>
      <c r="R565" s="198" t="s">
        <v>248</v>
      </c>
      <c r="S565" s="242" t="str">
        <f>IF(ISNA(VLOOKUP(Patchlist1[[#This Row],[SERVER OWNER]],Contacts!I:J,2,FALSE)),"",VLOOKUP(Patchlist1[[#This Row],[SERVER OWNER]],Contacts!I:J,2,FALSE))</f>
        <v>Giorgio.Conti@allianz.it</v>
      </c>
      <c r="T565" s="243" t="s">
        <v>296</v>
      </c>
      <c r="U565" s="277" t="s">
        <v>180</v>
      </c>
      <c r="V565" s="202"/>
      <c r="W565" s="202"/>
      <c r="X565" s="244"/>
      <c r="Y565" s="244"/>
      <c r="Z565" s="157"/>
      <c r="AA565" s="278"/>
    </row>
    <row r="566" spans="1:27" ht="18.75" hidden="1" customHeight="1">
      <c r="A566" s="275" t="s">
        <v>1114</v>
      </c>
      <c r="B566" s="196" t="s">
        <v>118</v>
      </c>
      <c r="C566" s="239" t="b">
        <v>0</v>
      </c>
      <c r="D566" s="182">
        <f>IF($C566&lt;&gt;TRUE,IF(ISNA(VLOOKUP($B566,'Patch Slot'!A$2:$E$39,3,FALSE)),"",VLOOKUP($B566,'Patch Slot'!A$2:$E$39,3,FALSE)),"excluded")</f>
        <v>45891.833333333299</v>
      </c>
      <c r="E566" s="182" t="str">
        <f>IF($C566&lt;&gt;TRUE,IF(ISNA(VLOOKUP($B566,'Patch Slot'!A$2:$E$39,4,FALSE)),"",VLOOKUP($B566,'Patch Slot'!A$2:$E$39,4,FALSE)),"excluded")</f>
        <v>20:00 – 24:00</v>
      </c>
      <c r="F566" s="198" t="s">
        <v>826</v>
      </c>
      <c r="G566" s="184" t="str">
        <f>IF(ISNA(VLOOKUP(Patchlist1[[#This Row],[Hostname]],CPU_socket!A:B,2,FALSE)),"",VLOOKUP(Patchlist1[[#This Row],[Hostname]],CPU_socket!A:B,2,FALSE))</f>
        <v/>
      </c>
      <c r="H566" s="184" t="str">
        <f>IF(ISNA(VLOOKUP(Patchlist1[[#This Row],[Hostname]],Vormetric!A:D,4,FALSE)),"",VLOOKUP(Patchlist1[[#This Row],[Hostname]],Vormetric!A:D,4,FALSE))</f>
        <v/>
      </c>
      <c r="I566" s="198" t="str">
        <f>IF(ISNA(VLOOKUP(Patchlist1[[#This Row],[Hostname]],'vm hardware'!A:C,3,FALSE)),"",VLOOKUP(Patchlist1[[#This Row],[Hostname]],'vm hardware'!A:C,3,FALSE))</f>
        <v/>
      </c>
      <c r="J566" s="276"/>
      <c r="K566" s="198" t="s">
        <v>172</v>
      </c>
      <c r="L566" s="198">
        <v>7.9</v>
      </c>
      <c r="M566" s="198" t="s">
        <v>173</v>
      </c>
      <c r="N566" s="198" t="s">
        <v>827</v>
      </c>
      <c r="O566" s="200" t="s">
        <v>175</v>
      </c>
      <c r="P566" s="277" t="s">
        <v>383</v>
      </c>
      <c r="Q566" s="202"/>
      <c r="R566" s="198" t="s">
        <v>1115</v>
      </c>
      <c r="S566" s="242" t="str">
        <f>IF(ISNA(VLOOKUP(Patchlist1[[#This Row],[SERVER OWNER]],Contacts!I:J,2,FALSE)),"",VLOOKUP(Patchlist1[[#This Row],[SERVER OWNER]],Contacts!I:J,2,FALSE))</f>
        <v>andre.woker@allianz.de</v>
      </c>
      <c r="T566" s="243" t="s">
        <v>1116</v>
      </c>
      <c r="U566" s="277" t="s">
        <v>180</v>
      </c>
      <c r="V566" s="202"/>
      <c r="W566" s="202"/>
      <c r="X566" s="244"/>
      <c r="Y566" s="244" t="s">
        <v>452</v>
      </c>
      <c r="Z566" s="157"/>
      <c r="AA566" s="278"/>
    </row>
    <row r="567" spans="1:27" ht="18.75" hidden="1" customHeight="1">
      <c r="A567" s="275" t="s">
        <v>1117</v>
      </c>
      <c r="B567" s="196" t="s">
        <v>121</v>
      </c>
      <c r="C567" s="239" t="b">
        <v>0</v>
      </c>
      <c r="D567" s="182">
        <f>IF($C567&lt;&gt;TRUE,IF(ISNA(VLOOKUP($B567,'Patch Slot'!A$2:$E$39,3,FALSE)),"",VLOOKUP($B567,'Patch Slot'!A$2:$E$39,3,FALSE)),"excluded")</f>
        <v>45892.166666666635</v>
      </c>
      <c r="E567" s="182" t="str">
        <f>IF($C567&lt;&gt;TRUE,IF(ISNA(VLOOKUP($B567,'Patch Slot'!A$2:$E$39,4,FALSE)),"",VLOOKUP($B567,'Patch Slot'!A$2:$E$39,4,FALSE)),"excluded")</f>
        <v>04:00 – 08:00</v>
      </c>
      <c r="F567" s="198" t="s">
        <v>826</v>
      </c>
      <c r="G567" s="184" t="str">
        <f>IF(ISNA(VLOOKUP(Patchlist1[[#This Row],[Hostname]],CPU_socket!A:B,2,FALSE)),"",VLOOKUP(Patchlist1[[#This Row],[Hostname]],CPU_socket!A:B,2,FALSE))</f>
        <v/>
      </c>
      <c r="H567" s="184" t="str">
        <f>IF(ISNA(VLOOKUP(Patchlist1[[#This Row],[Hostname]],Vormetric!A:D,4,FALSE)),"",VLOOKUP(Patchlist1[[#This Row],[Hostname]],Vormetric!A:D,4,FALSE))</f>
        <v/>
      </c>
      <c r="I567" s="198" t="str">
        <f>IF(ISNA(VLOOKUP(Patchlist1[[#This Row],[Hostname]],'vm hardware'!A:C,3,FALSE)),"",VLOOKUP(Patchlist1[[#This Row],[Hostname]],'vm hardware'!A:C,3,FALSE))</f>
        <v/>
      </c>
      <c r="J567" s="276"/>
      <c r="K567" s="198" t="s">
        <v>545</v>
      </c>
      <c r="L567" s="198">
        <v>8.1</v>
      </c>
      <c r="M567" s="198" t="s">
        <v>448</v>
      </c>
      <c r="N567" s="198" t="s">
        <v>827</v>
      </c>
      <c r="O567" s="200" t="s">
        <v>175</v>
      </c>
      <c r="P567" s="277" t="s">
        <v>449</v>
      </c>
      <c r="Q567" s="202"/>
      <c r="R567" s="198" t="s">
        <v>1118</v>
      </c>
      <c r="S567" s="242" t="str">
        <f>IF(ISNA(VLOOKUP(Patchlist1[[#This Row],[SERVER OWNER]],Contacts!I:J,2,FALSE)),"",VLOOKUP(Patchlist1[[#This Row],[SERVER OWNER]],Contacts!I:J,2,FALSE))</f>
        <v>externe.anass.koufa@allianz.fr</v>
      </c>
      <c r="T567" s="243" t="s">
        <v>1119</v>
      </c>
      <c r="U567" s="277" t="s">
        <v>180</v>
      </c>
      <c r="V567" s="202"/>
      <c r="W567" s="202"/>
      <c r="X567" s="244"/>
      <c r="Y567" s="244" t="s">
        <v>452</v>
      </c>
      <c r="Z567" s="157"/>
      <c r="AA567" s="278"/>
    </row>
    <row r="568" spans="1:27" ht="18.75" hidden="1" customHeight="1">
      <c r="A568" s="275" t="s">
        <v>1120</v>
      </c>
      <c r="B568" s="196" t="s">
        <v>121</v>
      </c>
      <c r="C568" s="239" t="b">
        <v>0</v>
      </c>
      <c r="D568" s="182">
        <f>IF($C568&lt;&gt;TRUE,IF(ISNA(VLOOKUP($B568,'Patch Slot'!A$2:$E$39,3,FALSE)),"",VLOOKUP($B568,'Patch Slot'!A$2:$E$39,3,FALSE)),"excluded")</f>
        <v>45892.166666666635</v>
      </c>
      <c r="E568" s="182" t="str">
        <f>IF($C568&lt;&gt;TRUE,IF(ISNA(VLOOKUP($B568,'Patch Slot'!A$2:$E$39,4,FALSE)),"",VLOOKUP($B568,'Patch Slot'!A$2:$E$39,4,FALSE)),"excluded")</f>
        <v>04:00 – 08:00</v>
      </c>
      <c r="F568" s="198" t="s">
        <v>826</v>
      </c>
      <c r="G568" s="184" t="str">
        <f>IF(ISNA(VLOOKUP(Patchlist1[[#This Row],[Hostname]],CPU_socket!A:B,2,FALSE)),"",VLOOKUP(Patchlist1[[#This Row],[Hostname]],CPU_socket!A:B,2,FALSE))</f>
        <v/>
      </c>
      <c r="H568" s="184" t="str">
        <f>IF(ISNA(VLOOKUP(Patchlist1[[#This Row],[Hostname]],Vormetric!A:D,4,FALSE)),"",VLOOKUP(Patchlist1[[#This Row],[Hostname]],Vormetric!A:D,4,FALSE))</f>
        <v/>
      </c>
      <c r="I568" s="198" t="str">
        <f>IF(ISNA(VLOOKUP(Patchlist1[[#This Row],[Hostname]],'vm hardware'!A:C,3,FALSE)),"",VLOOKUP(Patchlist1[[#This Row],[Hostname]],'vm hardware'!A:C,3,FALSE))</f>
        <v/>
      </c>
      <c r="J568" s="276"/>
      <c r="K568" s="198" t="s">
        <v>545</v>
      </c>
      <c r="L568" s="198">
        <v>8.1</v>
      </c>
      <c r="M568" s="198" t="s">
        <v>448</v>
      </c>
      <c r="N568" s="198" t="s">
        <v>827</v>
      </c>
      <c r="O568" s="200" t="s">
        <v>175</v>
      </c>
      <c r="P568" s="277" t="s">
        <v>449</v>
      </c>
      <c r="Q568" s="202"/>
      <c r="R568" s="198" t="s">
        <v>1118</v>
      </c>
      <c r="S568" s="242" t="str">
        <f>IF(ISNA(VLOOKUP(Patchlist1[[#This Row],[SERVER OWNER]],Contacts!I:J,2,FALSE)),"",VLOOKUP(Patchlist1[[#This Row],[SERVER OWNER]],Contacts!I:J,2,FALSE))</f>
        <v>externe.anass.koufa@allianz.fr</v>
      </c>
      <c r="T568" s="243" t="s">
        <v>451</v>
      </c>
      <c r="U568" s="277" t="s">
        <v>180</v>
      </c>
      <c r="V568" s="202"/>
      <c r="W568" s="202"/>
      <c r="X568" s="244"/>
      <c r="Y568" s="244" t="s">
        <v>452</v>
      </c>
      <c r="Z568" s="157"/>
      <c r="AA568" s="278"/>
    </row>
    <row r="569" spans="1:27" ht="18.75" hidden="1" customHeight="1">
      <c r="A569" s="275" t="s">
        <v>1121</v>
      </c>
      <c r="B569" s="196" t="s">
        <v>118</v>
      </c>
      <c r="C569" s="239" t="b">
        <v>0</v>
      </c>
      <c r="D569" s="182">
        <f>IF($C569&lt;&gt;TRUE,IF(ISNA(VLOOKUP($B569,'Patch Slot'!A$2:$E$39,3,FALSE)),"",VLOOKUP($B569,'Patch Slot'!A$2:$E$39,3,FALSE)),"excluded")</f>
        <v>45891.833333333299</v>
      </c>
      <c r="E569" s="182" t="str">
        <f>IF($C569&lt;&gt;TRUE,IF(ISNA(VLOOKUP($B569,'Patch Slot'!A$2:$E$39,4,FALSE)),"",VLOOKUP($B569,'Patch Slot'!A$2:$E$39,4,FALSE)),"excluded")</f>
        <v>20:00 – 24:00</v>
      </c>
      <c r="F569" s="198" t="s">
        <v>826</v>
      </c>
      <c r="G569" s="184" t="str">
        <f>IF(ISNA(VLOOKUP(Patchlist1[[#This Row],[Hostname]],CPU_socket!A:B,2,FALSE)),"",VLOOKUP(Patchlist1[[#This Row],[Hostname]],CPU_socket!A:B,2,FALSE))</f>
        <v/>
      </c>
      <c r="H569" s="184" t="str">
        <f>IF(ISNA(VLOOKUP(Patchlist1[[#This Row],[Hostname]],Vormetric!A:D,4,FALSE)),"",VLOOKUP(Patchlist1[[#This Row],[Hostname]],Vormetric!A:D,4,FALSE))</f>
        <v/>
      </c>
      <c r="I569" s="198" t="str">
        <f>IF(ISNA(VLOOKUP(Patchlist1[[#This Row],[Hostname]],'vm hardware'!A:C,3,FALSE)),"",VLOOKUP(Patchlist1[[#This Row],[Hostname]],'vm hardware'!A:C,3,FALSE))</f>
        <v/>
      </c>
      <c r="J569" s="276"/>
      <c r="K569" s="198" t="s">
        <v>545</v>
      </c>
      <c r="L569" s="198">
        <v>8.1</v>
      </c>
      <c r="M569" s="198" t="s">
        <v>448</v>
      </c>
      <c r="N569" s="198" t="s">
        <v>827</v>
      </c>
      <c r="O569" s="200" t="s">
        <v>175</v>
      </c>
      <c r="P569" s="277" t="s">
        <v>449</v>
      </c>
      <c r="Q569" s="202"/>
      <c r="R569" s="198" t="s">
        <v>450</v>
      </c>
      <c r="S569" s="242" t="str">
        <f>IF(ISNA(VLOOKUP(Patchlist1[[#This Row],[SERVER OWNER]],Contacts!I:J,2,FALSE)),"",VLOOKUP(Patchlist1[[#This Row],[SERVER OWNER]],Contacts!I:J,2,FALSE))</f>
        <v>frederic.barat@allianz.fr</v>
      </c>
      <c r="T569" s="243" t="s">
        <v>451</v>
      </c>
      <c r="U569" s="277" t="s">
        <v>180</v>
      </c>
      <c r="V569" s="202"/>
      <c r="W569" s="202"/>
      <c r="X569" s="244"/>
      <c r="Y569" s="244" t="s">
        <v>452</v>
      </c>
      <c r="Z569" s="157"/>
      <c r="AA569" s="278"/>
    </row>
    <row r="570" spans="1:27" ht="18.75" hidden="1" customHeight="1">
      <c r="A570" s="275" t="s">
        <v>1122</v>
      </c>
      <c r="B570" s="196" t="s">
        <v>130</v>
      </c>
      <c r="C570" s="239" t="b">
        <v>0</v>
      </c>
      <c r="D570" s="182">
        <f>IF($C570&lt;&gt;TRUE,IF(ISNA(VLOOKUP($B570,'Patch Slot'!A$2:$E$39,3,FALSE)),"",VLOOKUP($B570,'Patch Slot'!A$2:$E$39,3,FALSE)),"excluded")</f>
        <v>45893.666666666635</v>
      </c>
      <c r="E570" s="182" t="str">
        <f>IF($C570&lt;&gt;TRUE,IF(ISNA(VLOOKUP($B570,'Patch Slot'!A$2:$E$39,4,FALSE)),"",VLOOKUP($B570,'Patch Slot'!A$2:$E$39,4,FALSE)),"excluded")</f>
        <v>16:00 – 20:00</v>
      </c>
      <c r="F570" s="198" t="s">
        <v>826</v>
      </c>
      <c r="G570" s="184" t="str">
        <f>IF(ISNA(VLOOKUP(Patchlist1[[#This Row],[Hostname]],CPU_socket!A:B,2,FALSE)),"",VLOOKUP(Patchlist1[[#This Row],[Hostname]],CPU_socket!A:B,2,FALSE))</f>
        <v/>
      </c>
      <c r="H570" s="184" t="str">
        <f>IF(ISNA(VLOOKUP(Patchlist1[[#This Row],[Hostname]],Vormetric!A:D,4,FALSE)),"",VLOOKUP(Patchlist1[[#This Row],[Hostname]],Vormetric!A:D,4,FALSE))</f>
        <v/>
      </c>
      <c r="I570" s="198" t="str">
        <f>IF(ISNA(VLOOKUP(Patchlist1[[#This Row],[Hostname]],'vm hardware'!A:C,3,FALSE)),"",VLOOKUP(Patchlist1[[#This Row],[Hostname]],'vm hardware'!A:C,3,FALSE))</f>
        <v/>
      </c>
      <c r="J570" s="276"/>
      <c r="K570" s="198" t="s">
        <v>545</v>
      </c>
      <c r="L570" s="198">
        <v>8.1</v>
      </c>
      <c r="M570" s="198" t="s">
        <v>448</v>
      </c>
      <c r="N570" s="198" t="s">
        <v>827</v>
      </c>
      <c r="O570" s="200" t="s">
        <v>175</v>
      </c>
      <c r="P570" s="277" t="s">
        <v>449</v>
      </c>
      <c r="Q570" s="202"/>
      <c r="R570" s="198" t="s">
        <v>1123</v>
      </c>
      <c r="S570" s="242" t="s">
        <v>1124</v>
      </c>
      <c r="T570" s="243" t="s">
        <v>1125</v>
      </c>
      <c r="U570" s="277" t="s">
        <v>180</v>
      </c>
      <c r="V570" s="202"/>
      <c r="W570" s="202"/>
      <c r="X570" s="244"/>
      <c r="Y570" s="244" t="s">
        <v>452</v>
      </c>
      <c r="Z570" s="157"/>
      <c r="AA570" s="278"/>
    </row>
    <row r="571" spans="1:27" ht="18.75" hidden="1" customHeight="1">
      <c r="A571" s="275" t="s">
        <v>1126</v>
      </c>
      <c r="B571" s="196" t="s">
        <v>121</v>
      </c>
      <c r="C571" s="239" t="b">
        <v>1</v>
      </c>
      <c r="D571" s="182" t="str">
        <f>IF($C571&lt;&gt;TRUE,IF(ISNA(VLOOKUP($B571,'Patch Slot'!A$2:$E$39,3,FALSE)),"",VLOOKUP($B571,'Patch Slot'!A$2:$E$39,3,FALSE)),"excluded")</f>
        <v>excluded</v>
      </c>
      <c r="E571" s="182" t="str">
        <f>IF($C571&lt;&gt;TRUE,IF(ISNA(VLOOKUP($B571,'Patch Slot'!A$2:$E$39,4,FALSE)),"",VLOOKUP($B571,'Patch Slot'!A$2:$E$39,4,FALSE)),"excluded")</f>
        <v>excluded</v>
      </c>
      <c r="F571" s="198" t="s">
        <v>826</v>
      </c>
      <c r="G571" s="184" t="str">
        <f>IF(ISNA(VLOOKUP(Patchlist1[[#This Row],[Hostname]],CPU_socket!A:B,2,FALSE)),"",VLOOKUP(Patchlist1[[#This Row],[Hostname]],CPU_socket!A:B,2,FALSE))</f>
        <v/>
      </c>
      <c r="H571" s="184" t="str">
        <f>IF(ISNA(VLOOKUP(Patchlist1[[#This Row],[Hostname]],Vormetric!A:D,4,FALSE)),"",VLOOKUP(Patchlist1[[#This Row],[Hostname]],Vormetric!A:D,4,FALSE))</f>
        <v/>
      </c>
      <c r="I571" s="198" t="str">
        <f>IF(ISNA(VLOOKUP(Patchlist1[[#This Row],[Hostname]],'vm hardware'!A:C,3,FALSE)),"",VLOOKUP(Patchlist1[[#This Row],[Hostname]],'vm hardware'!A:C,3,FALSE))</f>
        <v/>
      </c>
      <c r="J571" s="276"/>
      <c r="K571" s="198" t="s">
        <v>545</v>
      </c>
      <c r="L571" s="198">
        <v>8.8000000000000007</v>
      </c>
      <c r="M571" s="198" t="s">
        <v>448</v>
      </c>
      <c r="N571" s="198" t="s">
        <v>827</v>
      </c>
      <c r="O571" s="200" t="s">
        <v>279</v>
      </c>
      <c r="P571" s="277" t="s">
        <v>1127</v>
      </c>
      <c r="Q571" s="202"/>
      <c r="R571" s="198" t="s">
        <v>1128</v>
      </c>
      <c r="S571" s="242" t="str">
        <f>IF(ISNA(VLOOKUP(Patchlist1[[#This Row],[SERVER OWNER]],Contacts!I:J,2,FALSE)),"",VLOOKUP(Patchlist1[[#This Row],[SERVER OWNER]],Contacts!I:J,2,FALSE))</f>
        <v>externe.najim.belkadi@allianz.fr</v>
      </c>
      <c r="T571" s="243" t="s">
        <v>1129</v>
      </c>
      <c r="U571" s="277" t="s">
        <v>180</v>
      </c>
      <c r="V571" s="202"/>
      <c r="W571" s="202"/>
      <c r="X571" s="244"/>
      <c r="Y571" s="244" t="s">
        <v>279</v>
      </c>
      <c r="Z571" s="157"/>
      <c r="AA571" s="278"/>
    </row>
    <row r="572" spans="1:27" ht="18.75" hidden="1" customHeight="1">
      <c r="A572" s="275" t="s">
        <v>1130</v>
      </c>
      <c r="B572" s="196" t="s">
        <v>121</v>
      </c>
      <c r="C572" s="239" t="b">
        <v>1</v>
      </c>
      <c r="D572" s="182" t="str">
        <f>IF($C572&lt;&gt;TRUE,IF(ISNA(VLOOKUP($B572,'Patch Slot'!A$2:$E$39,3,FALSE)),"",VLOOKUP($B572,'Patch Slot'!A$2:$E$39,3,FALSE)),"excluded")</f>
        <v>excluded</v>
      </c>
      <c r="E572" s="182" t="str">
        <f>IF($C572&lt;&gt;TRUE,IF(ISNA(VLOOKUP($B572,'Patch Slot'!A$2:$E$39,4,FALSE)),"",VLOOKUP($B572,'Patch Slot'!A$2:$E$39,4,FALSE)),"excluded")</f>
        <v>excluded</v>
      </c>
      <c r="F572" s="198" t="s">
        <v>826</v>
      </c>
      <c r="G572" s="184" t="str">
        <f>IF(ISNA(VLOOKUP(Patchlist1[[#This Row],[Hostname]],CPU_socket!A:B,2,FALSE)),"",VLOOKUP(Patchlist1[[#This Row],[Hostname]],CPU_socket!A:B,2,FALSE))</f>
        <v/>
      </c>
      <c r="H572" s="184" t="str">
        <f>IF(ISNA(VLOOKUP(Patchlist1[[#This Row],[Hostname]],Vormetric!A:D,4,FALSE)),"",VLOOKUP(Patchlist1[[#This Row],[Hostname]],Vormetric!A:D,4,FALSE))</f>
        <v/>
      </c>
      <c r="I572" s="198" t="str">
        <f>IF(ISNA(VLOOKUP(Patchlist1[[#This Row],[Hostname]],'vm hardware'!A:C,3,FALSE)),"",VLOOKUP(Patchlist1[[#This Row],[Hostname]],'vm hardware'!A:C,3,FALSE))</f>
        <v/>
      </c>
      <c r="J572" s="276"/>
      <c r="K572" s="198" t="s">
        <v>545</v>
      </c>
      <c r="L572" s="198">
        <v>8.8000000000000007</v>
      </c>
      <c r="M572" s="198" t="s">
        <v>448</v>
      </c>
      <c r="N572" s="198" t="s">
        <v>827</v>
      </c>
      <c r="O572" s="200" t="s">
        <v>279</v>
      </c>
      <c r="P572" s="277" t="s">
        <v>1127</v>
      </c>
      <c r="Q572" s="202"/>
      <c r="R572" s="198" t="s">
        <v>1131</v>
      </c>
      <c r="S572" s="242" t="str">
        <f>IF(ISNA(VLOOKUP(Patchlist1[[#This Row],[SERVER OWNER]],Contacts!I:J,2,FALSE)),"",VLOOKUP(Patchlist1[[#This Row],[SERVER OWNER]],Contacts!I:J,2,FALSE))</f>
        <v>externe.alberto.morillas_1@allianz.fr</v>
      </c>
      <c r="T572" s="243" t="s">
        <v>1132</v>
      </c>
      <c r="U572" s="277" t="s">
        <v>180</v>
      </c>
      <c r="V572" s="202"/>
      <c r="W572" s="202"/>
      <c r="X572" s="244"/>
      <c r="Y572" s="244" t="s">
        <v>279</v>
      </c>
      <c r="Z572" s="157"/>
      <c r="AA572" s="278"/>
    </row>
    <row r="573" spans="1:27" ht="18.75" hidden="1" customHeight="1">
      <c r="A573" s="275" t="s">
        <v>1133</v>
      </c>
      <c r="B573" s="196" t="s">
        <v>118</v>
      </c>
      <c r="C573" s="239" t="b">
        <v>0</v>
      </c>
      <c r="D573" s="182">
        <f>IF($C573&lt;&gt;TRUE,IF(ISNA(VLOOKUP($B573,'Patch Slot'!A$2:$E$39,3,FALSE)),"",VLOOKUP($B573,'Patch Slot'!A$2:$E$39,3,FALSE)),"excluded")</f>
        <v>45891.833333333299</v>
      </c>
      <c r="E573" s="182" t="str">
        <f>IF($C573&lt;&gt;TRUE,IF(ISNA(VLOOKUP($B573,'Patch Slot'!A$2:$E$39,4,FALSE)),"",VLOOKUP($B573,'Patch Slot'!A$2:$E$39,4,FALSE)),"excluded")</f>
        <v>20:00 – 24:00</v>
      </c>
      <c r="F573" s="198" t="s">
        <v>826</v>
      </c>
      <c r="G573" s="184" t="str">
        <f>IF(ISNA(VLOOKUP(Patchlist1[[#This Row],[Hostname]],CPU_socket!A:B,2,FALSE)),"",VLOOKUP(Patchlist1[[#This Row],[Hostname]],CPU_socket!A:B,2,FALSE))</f>
        <v/>
      </c>
      <c r="H573" s="184" t="str">
        <f>IF(ISNA(VLOOKUP(Patchlist1[[#This Row],[Hostname]],Vormetric!A:D,4,FALSE)),"",VLOOKUP(Patchlist1[[#This Row],[Hostname]],Vormetric!A:D,4,FALSE))</f>
        <v/>
      </c>
      <c r="I573" s="198" t="str">
        <f>IF(ISNA(VLOOKUP(Patchlist1[[#This Row],[Hostname]],'vm hardware'!A:C,3,FALSE)),"",VLOOKUP(Patchlist1[[#This Row],[Hostname]],'vm hardware'!A:C,3,FALSE))</f>
        <v/>
      </c>
      <c r="J573" s="276"/>
      <c r="K573" s="198" t="s">
        <v>172</v>
      </c>
      <c r="L573" s="198">
        <v>8.1</v>
      </c>
      <c r="M573" s="198" t="s">
        <v>173</v>
      </c>
      <c r="N573" s="198" t="s">
        <v>827</v>
      </c>
      <c r="O573" s="200" t="s">
        <v>175</v>
      </c>
      <c r="P573" s="277" t="s">
        <v>454</v>
      </c>
      <c r="Q573" s="202"/>
      <c r="R573" s="198" t="s">
        <v>455</v>
      </c>
      <c r="S573" s="242" t="str">
        <f>IF(ISNA(VLOOKUP(Patchlist1[[#This Row],[SERVER OWNER]],Contacts!I:J,2,FALSE)),"",VLOOKUP(Patchlist1[[#This Row],[SERVER OWNER]],Contacts!I:J,2,FALSE))</f>
        <v>philipp.rosenau@allianz.de</v>
      </c>
      <c r="T573" s="243" t="s">
        <v>456</v>
      </c>
      <c r="U573" s="277" t="s">
        <v>180</v>
      </c>
      <c r="V573" s="202"/>
      <c r="W573" s="202"/>
      <c r="X573" s="244"/>
      <c r="Y573" s="244"/>
      <c r="Z573" s="157"/>
      <c r="AA573" s="278"/>
    </row>
    <row r="574" spans="1:27" ht="18.75" customHeight="1">
      <c r="A574" s="275" t="s">
        <v>1134</v>
      </c>
      <c r="B574" s="196" t="s">
        <v>54</v>
      </c>
      <c r="C574" s="239" t="b">
        <v>0</v>
      </c>
      <c r="D574" s="182">
        <f>IF($C574&lt;&gt;TRUE,IF(ISNA(VLOOKUP($B574,'Patch Slot'!A$2:$E$39,3,FALSE)),"",VLOOKUP($B574,'Patch Slot'!A$2:$E$39,3,FALSE)),"excluded")</f>
        <v>45881.333333333299</v>
      </c>
      <c r="E574" s="182" t="str">
        <f>IF($C574&lt;&gt;TRUE,IF(ISNA(VLOOKUP($B574,'Patch Slot'!A$2:$E$39,4,FALSE)),"",VLOOKUP($B574,'Patch Slot'!A$2:$E$39,4,FALSE)),"excluded")</f>
        <v>08:00 – 14:00</v>
      </c>
      <c r="F574" s="198" t="s">
        <v>826</v>
      </c>
      <c r="G574" s="184" t="str">
        <f>IF(ISNA(VLOOKUP(Patchlist1[[#This Row],[Hostname]],CPU_socket!A:B,2,FALSE)),"",VLOOKUP(Patchlist1[[#This Row],[Hostname]],CPU_socket!A:B,2,FALSE))</f>
        <v/>
      </c>
      <c r="H574" s="184" t="str">
        <f>IF(ISNA(VLOOKUP(Patchlist1[[#This Row],[Hostname]],Vormetric!A:D,4,FALSE)),"",VLOOKUP(Patchlist1[[#This Row],[Hostname]],Vormetric!A:D,4,FALSE))</f>
        <v/>
      </c>
      <c r="I574" s="198" t="str">
        <f>IF(ISNA(VLOOKUP(Patchlist1[[#This Row],[Hostname]],'vm hardware'!A:C,3,FALSE)),"",VLOOKUP(Patchlist1[[#This Row],[Hostname]],'vm hardware'!A:C,3,FALSE))</f>
        <v/>
      </c>
      <c r="J574" s="276"/>
      <c r="K574" s="198" t="s">
        <v>172</v>
      </c>
      <c r="L574" s="198">
        <v>8.1</v>
      </c>
      <c r="M574" s="198" t="s">
        <v>540</v>
      </c>
      <c r="N574" s="198" t="s">
        <v>827</v>
      </c>
      <c r="O574" s="200" t="s">
        <v>175</v>
      </c>
      <c r="P574" s="277" t="s">
        <v>1135</v>
      </c>
      <c r="Q574" s="202"/>
      <c r="R574" s="198" t="s">
        <v>1136</v>
      </c>
      <c r="S574" s="242" t="str">
        <f>IF(ISNA(VLOOKUP(Patchlist1[[#This Row],[SERVER OWNER]],Contacts!I:J,2,FALSE)),"",VLOOKUP(Patchlist1[[#This Row],[SERVER OWNER]],Contacts!I:J,2,FALSE))</f>
        <v>petros.vamvakaris@allianz.gr</v>
      </c>
      <c r="T574" s="243" t="s">
        <v>1137</v>
      </c>
      <c r="U574" s="277" t="s">
        <v>180</v>
      </c>
      <c r="V574" s="202"/>
      <c r="W574" s="202"/>
      <c r="X574" s="244"/>
      <c r="Y574" s="244"/>
      <c r="Z574" s="157"/>
      <c r="AA574" s="278"/>
    </row>
    <row r="575" spans="1:27" ht="18.75" hidden="1" customHeight="1">
      <c r="A575" s="275" t="s">
        <v>1138</v>
      </c>
      <c r="B575" s="196" t="s">
        <v>130</v>
      </c>
      <c r="C575" s="239" t="b">
        <v>0</v>
      </c>
      <c r="D575" s="182">
        <f>IF($C575&lt;&gt;TRUE,IF(ISNA(VLOOKUP($B575,'Patch Slot'!A$2:$E$39,3,FALSE)),"",VLOOKUP($B575,'Patch Slot'!A$2:$E$39,3,FALSE)),"excluded")</f>
        <v>45893.666666666635</v>
      </c>
      <c r="E575" s="182" t="str">
        <f>IF($C575&lt;&gt;TRUE,IF(ISNA(VLOOKUP($B575,'Patch Slot'!A$2:$E$39,4,FALSE)),"",VLOOKUP($B575,'Patch Slot'!A$2:$E$39,4,FALSE)),"excluded")</f>
        <v>16:00 – 20:00</v>
      </c>
      <c r="F575" s="198" t="s">
        <v>826</v>
      </c>
      <c r="G575" s="184" t="str">
        <f>IF(ISNA(VLOOKUP(Patchlist1[[#This Row],[Hostname]],CPU_socket!A:B,2,FALSE)),"",VLOOKUP(Patchlist1[[#This Row],[Hostname]],CPU_socket!A:B,2,FALSE))</f>
        <v/>
      </c>
      <c r="H575" s="184" t="str">
        <f>IF(ISNA(VLOOKUP(Patchlist1[[#This Row],[Hostname]],Vormetric!A:D,4,FALSE)),"",VLOOKUP(Patchlist1[[#This Row],[Hostname]],Vormetric!A:D,4,FALSE))</f>
        <v/>
      </c>
      <c r="I575" s="240" t="str">
        <f>IF(ISNA(VLOOKUP(Patchlist1[[#This Row],[Hostname]],'vm hardware'!A:C,3,FALSE)),"",VLOOKUP(Patchlist1[[#This Row],[Hostname]],'vm hardware'!A:C,3,FALSE))</f>
        <v/>
      </c>
      <c r="J575" s="198"/>
      <c r="K575" s="198" t="s">
        <v>172</v>
      </c>
      <c r="L575" s="198">
        <v>9.4</v>
      </c>
      <c r="M575" s="198" t="s">
        <v>173</v>
      </c>
      <c r="N575" s="198" t="s">
        <v>827</v>
      </c>
      <c r="O575" s="200" t="s">
        <v>175</v>
      </c>
      <c r="P575" s="277" t="s">
        <v>1139</v>
      </c>
      <c r="Q575" s="282"/>
      <c r="R575" s="198" t="s">
        <v>1140</v>
      </c>
      <c r="S575" s="242" t="str">
        <f>IF(ISNA(VLOOKUP(Patchlist1[[#This Row],[SERVER OWNER]],Contacts!I:J,2,FALSE)),"",VLOOKUP(Patchlist1[[#This Row],[SERVER OWNER]],Contacts!I:J,2,FALSE))</f>
        <v>jan.helbig@allianz.de</v>
      </c>
      <c r="T575" s="243" t="s">
        <v>1141</v>
      </c>
      <c r="U575" s="277" t="s">
        <v>180</v>
      </c>
      <c r="V575" s="202"/>
      <c r="W575" s="202"/>
      <c r="X575" s="244"/>
      <c r="Y575" s="244"/>
      <c r="Z575" s="157"/>
      <c r="AA575" s="278"/>
    </row>
    <row r="576" spans="1:27" ht="18.75" hidden="1" customHeight="1">
      <c r="A576" s="275" t="s">
        <v>1142</v>
      </c>
      <c r="B576" s="196" t="s">
        <v>80</v>
      </c>
      <c r="C576" s="239" t="b">
        <v>1</v>
      </c>
      <c r="D576" s="182" t="str">
        <f>IF($C576&lt;&gt;TRUE,IF(ISNA(VLOOKUP($B576,'Patch Slot'!A$2:$E$39,3,FALSE)),"",VLOOKUP($B576,'Patch Slot'!A$2:$E$39,3,FALSE)),"excluded")</f>
        <v>excluded</v>
      </c>
      <c r="E576" s="182" t="str">
        <f>IF($C576&lt;&gt;TRUE,IF(ISNA(VLOOKUP($B576,'Patch Slot'!A$2:$E$39,4,FALSE)),"",VLOOKUP($B576,'Patch Slot'!A$2:$E$39,4,FALSE)),"excluded")</f>
        <v>excluded</v>
      </c>
      <c r="F576" s="198" t="s">
        <v>826</v>
      </c>
      <c r="G576" s="184"/>
      <c r="H576" s="184" t="str">
        <f>IF(ISNA(VLOOKUP(Patchlist1[[#This Row],[Hostname]],Vormetric!A:D,4,FALSE)),"",VLOOKUP(Patchlist1[[#This Row],[Hostname]],Vormetric!A:D,4,FALSE))</f>
        <v/>
      </c>
      <c r="I576" s="198" t="str">
        <f>IF(ISNA(VLOOKUP(Patchlist1[[#This Row],[Hostname]],'vm hardware'!A:C,3,FALSE)),"",VLOOKUP(Patchlist1[[#This Row],[Hostname]],'vm hardware'!A:C,3,FALSE))</f>
        <v/>
      </c>
      <c r="J576" s="276"/>
      <c r="K576" s="198" t="s">
        <v>172</v>
      </c>
      <c r="L576" s="198">
        <v>8.1</v>
      </c>
      <c r="M576" s="198" t="s">
        <v>173</v>
      </c>
      <c r="N576" s="198" t="s">
        <v>827</v>
      </c>
      <c r="O576" s="200" t="s">
        <v>175</v>
      </c>
      <c r="P576" s="277" t="s">
        <v>583</v>
      </c>
      <c r="Q576" s="202"/>
      <c r="R576" s="198" t="s">
        <v>584</v>
      </c>
      <c r="S576" s="242" t="str">
        <f>IF(ISNA(VLOOKUP(Patchlist1[[#This Row],[SERVER OWNER]],Contacts!I:J,2,FALSE)),"",VLOOKUP(Patchlist1[[#This Row],[SERVER OWNER]],Contacts!I:J,2,FALSE))</f>
        <v>dhanujay.nallabati1@allianz.de</v>
      </c>
      <c r="T576" s="243" t="s">
        <v>1143</v>
      </c>
      <c r="U576" s="277" t="s">
        <v>180</v>
      </c>
      <c r="V576" s="202"/>
      <c r="W576" s="202"/>
      <c r="X576" s="244"/>
      <c r="Y576" s="244" t="s">
        <v>452</v>
      </c>
      <c r="Z576" s="157"/>
      <c r="AA576" s="278"/>
    </row>
    <row r="577" spans="1:27" ht="18.75" hidden="1" customHeight="1">
      <c r="A577" s="275" t="s">
        <v>1144</v>
      </c>
      <c r="B577" s="196" t="s">
        <v>80</v>
      </c>
      <c r="C577" s="239" t="b">
        <v>1</v>
      </c>
      <c r="D577" s="182" t="str">
        <f>IF($C577&lt;&gt;TRUE,IF(ISNA(VLOOKUP($B577,'Patch Slot'!A$2:$E$39,3,FALSE)),"",VLOOKUP($B577,'Patch Slot'!A$2:$E$39,3,FALSE)),"excluded")</f>
        <v>excluded</v>
      </c>
      <c r="E577" s="182" t="str">
        <f>IF($C577&lt;&gt;TRUE,IF(ISNA(VLOOKUP($B577,'Patch Slot'!A$2:$E$39,4,FALSE)),"",VLOOKUP($B577,'Patch Slot'!A$2:$E$39,4,FALSE)),"excluded")</f>
        <v>excluded</v>
      </c>
      <c r="F577" s="198" t="s">
        <v>826</v>
      </c>
      <c r="G577" s="184"/>
      <c r="H577" s="184" t="str">
        <f>IF(ISNA(VLOOKUP(Patchlist1[[#This Row],[Hostname]],Vormetric!A:D,4,FALSE)),"",VLOOKUP(Patchlist1[[#This Row],[Hostname]],Vormetric!A:D,4,FALSE))</f>
        <v/>
      </c>
      <c r="I577" s="198" t="str">
        <f>IF(ISNA(VLOOKUP(Patchlist1[[#This Row],[Hostname]],'vm hardware'!A:C,3,FALSE)),"",VLOOKUP(Patchlist1[[#This Row],[Hostname]],'vm hardware'!A:C,3,FALSE))</f>
        <v/>
      </c>
      <c r="J577" s="276"/>
      <c r="K577" s="198" t="s">
        <v>172</v>
      </c>
      <c r="L577" s="198">
        <v>8.1</v>
      </c>
      <c r="M577" s="198" t="s">
        <v>173</v>
      </c>
      <c r="N577" s="198" t="s">
        <v>827</v>
      </c>
      <c r="O577" s="200" t="s">
        <v>175</v>
      </c>
      <c r="P577" s="277" t="s">
        <v>583</v>
      </c>
      <c r="Q577" s="202"/>
      <c r="R577" s="198" t="s">
        <v>584</v>
      </c>
      <c r="S577" s="242" t="str">
        <f>IF(ISNA(VLOOKUP(Patchlist1[[#This Row],[SERVER OWNER]],Contacts!I:J,2,FALSE)),"",VLOOKUP(Patchlist1[[#This Row],[SERVER OWNER]],Contacts!I:J,2,FALSE))</f>
        <v>dhanujay.nallabati1@allianz.de</v>
      </c>
      <c r="T577" s="243" t="s">
        <v>1143</v>
      </c>
      <c r="U577" s="277" t="s">
        <v>180</v>
      </c>
      <c r="V577" s="202"/>
      <c r="W577" s="202"/>
      <c r="X577" s="244"/>
      <c r="Y577" s="244" t="s">
        <v>452</v>
      </c>
      <c r="Z577" s="157"/>
      <c r="AA577" s="278"/>
    </row>
    <row r="578" spans="1:27" ht="18.75" hidden="1" customHeight="1">
      <c r="A578" s="275" t="s">
        <v>1145</v>
      </c>
      <c r="B578" s="196" t="s">
        <v>80</v>
      </c>
      <c r="C578" s="239" t="b">
        <v>1</v>
      </c>
      <c r="D578" s="182" t="str">
        <f>IF($C578&lt;&gt;TRUE,IF(ISNA(VLOOKUP($B578,'Patch Slot'!A$2:$E$39,3,FALSE)),"",VLOOKUP($B578,'Patch Slot'!A$2:$E$39,3,FALSE)),"excluded")</f>
        <v>excluded</v>
      </c>
      <c r="E578" s="182" t="str">
        <f>IF($C578&lt;&gt;TRUE,IF(ISNA(VLOOKUP($B578,'Patch Slot'!A$2:$E$39,4,FALSE)),"",VLOOKUP($B578,'Patch Slot'!A$2:$E$39,4,FALSE)),"excluded")</f>
        <v>excluded</v>
      </c>
      <c r="F578" s="198" t="s">
        <v>826</v>
      </c>
      <c r="G578" s="184" t="str">
        <f>IF(ISNA(VLOOKUP(Patchlist1[[#This Row],[Hostname]],CPU_socket!A:B,2,FALSE)),"",VLOOKUP(Patchlist1[[#This Row],[Hostname]],CPU_socket!A:B,2,FALSE))</f>
        <v/>
      </c>
      <c r="H578" s="184" t="str">
        <f>IF(ISNA(VLOOKUP(Patchlist1[[#This Row],[Hostname]],Vormetric!A:D,4,FALSE)),"",VLOOKUP(Patchlist1[[#This Row],[Hostname]],Vormetric!A:D,4,FALSE))</f>
        <v/>
      </c>
      <c r="I578" s="198" t="str">
        <f>IF(ISNA(VLOOKUP(Patchlist1[[#This Row],[Hostname]],'vm hardware'!A:C,3,FALSE)),"",VLOOKUP(Patchlist1[[#This Row],[Hostname]],'vm hardware'!A:C,3,FALSE))</f>
        <v/>
      </c>
      <c r="J578" s="198"/>
      <c r="K578" s="198" t="s">
        <v>172</v>
      </c>
      <c r="L578" s="198">
        <v>8.1</v>
      </c>
      <c r="M578" s="198" t="s">
        <v>173</v>
      </c>
      <c r="N578" s="198" t="s">
        <v>827</v>
      </c>
      <c r="O578" s="200" t="s">
        <v>175</v>
      </c>
      <c r="P578" s="277" t="s">
        <v>583</v>
      </c>
      <c r="Q578" s="283"/>
      <c r="R578" s="198" t="s">
        <v>584</v>
      </c>
      <c r="S578" s="242" t="str">
        <f>IF(ISNA(VLOOKUP(Patchlist1[[#This Row],[SERVER OWNER]],Contacts!I:J,2,FALSE)),"",VLOOKUP(Patchlist1[[#This Row],[SERVER OWNER]],Contacts!I:J,2,FALSE))</f>
        <v>dhanujay.nallabati1@allianz.de</v>
      </c>
      <c r="T578" s="243" t="s">
        <v>1143</v>
      </c>
      <c r="U578" s="277" t="s">
        <v>180</v>
      </c>
      <c r="V578" s="202"/>
      <c r="W578" s="202"/>
      <c r="X578" s="244"/>
      <c r="Y578" s="244" t="s">
        <v>452</v>
      </c>
      <c r="Z578" s="157"/>
      <c r="AA578" s="278"/>
    </row>
    <row r="579" spans="1:27" ht="18.75" hidden="1" customHeight="1">
      <c r="A579" s="275" t="s">
        <v>1146</v>
      </c>
      <c r="B579" s="196" t="s">
        <v>80</v>
      </c>
      <c r="C579" s="239" t="b">
        <v>1</v>
      </c>
      <c r="D579" s="182" t="str">
        <f>IF($C579&lt;&gt;TRUE,IF(ISNA(VLOOKUP($B579,'Patch Slot'!A$2:$E$39,3,FALSE)),"",VLOOKUP($B579,'Patch Slot'!A$2:$E$39,3,FALSE)),"excluded")</f>
        <v>excluded</v>
      </c>
      <c r="E579" s="182" t="str">
        <f>IF($C579&lt;&gt;TRUE,IF(ISNA(VLOOKUP($B579,'Patch Slot'!A$2:$E$39,4,FALSE)),"",VLOOKUP($B579,'Patch Slot'!A$2:$E$39,4,FALSE)),"excluded")</f>
        <v>excluded</v>
      </c>
      <c r="F579" s="198" t="s">
        <v>826</v>
      </c>
      <c r="G579" s="184" t="str">
        <f>IF(ISNA(VLOOKUP(Patchlist1[[#This Row],[Hostname]],CPU_socket!A:B,2,FALSE)),"",VLOOKUP(Patchlist1[[#This Row],[Hostname]],CPU_socket!A:B,2,FALSE))</f>
        <v/>
      </c>
      <c r="H579" s="184" t="str">
        <f>IF(ISNA(VLOOKUP(Patchlist1[[#This Row],[Hostname]],Vormetric!A:D,4,FALSE)),"",VLOOKUP(Patchlist1[[#This Row],[Hostname]],Vormetric!A:D,4,FALSE))</f>
        <v/>
      </c>
      <c r="I579" s="198" t="str">
        <f>IF(ISNA(VLOOKUP(Patchlist1[[#This Row],[Hostname]],'vm hardware'!A:C,3,FALSE)),"",VLOOKUP(Patchlist1[[#This Row],[Hostname]],'vm hardware'!A:C,3,FALSE))</f>
        <v/>
      </c>
      <c r="J579" s="198"/>
      <c r="K579" s="198" t="s">
        <v>172</v>
      </c>
      <c r="L579" s="198">
        <v>8.1</v>
      </c>
      <c r="M579" s="198" t="s">
        <v>173</v>
      </c>
      <c r="N579" s="198" t="s">
        <v>827</v>
      </c>
      <c r="O579" s="200" t="s">
        <v>175</v>
      </c>
      <c r="P579" s="277" t="s">
        <v>583</v>
      </c>
      <c r="Q579" s="283"/>
      <c r="R579" s="198" t="s">
        <v>584</v>
      </c>
      <c r="S579" s="242" t="str">
        <f>IF(ISNA(VLOOKUP(Patchlist1[[#This Row],[SERVER OWNER]],Contacts!I:J,2,FALSE)),"",VLOOKUP(Patchlist1[[#This Row],[SERVER OWNER]],Contacts!I:J,2,FALSE))</f>
        <v>dhanujay.nallabati1@allianz.de</v>
      </c>
      <c r="T579" s="243" t="s">
        <v>1143</v>
      </c>
      <c r="U579" s="277" t="s">
        <v>180</v>
      </c>
      <c r="V579" s="202"/>
      <c r="W579" s="202"/>
      <c r="X579" s="244"/>
      <c r="Y579" s="244" t="s">
        <v>452</v>
      </c>
      <c r="Z579" s="157"/>
      <c r="AA579" s="278"/>
    </row>
    <row r="580" spans="1:27" ht="18.75" hidden="1" customHeight="1">
      <c r="A580" s="275" t="s">
        <v>1147</v>
      </c>
      <c r="B580" s="196" t="s">
        <v>80</v>
      </c>
      <c r="C580" s="239" t="b">
        <v>1</v>
      </c>
      <c r="D580" s="182" t="str">
        <f>IF($C580&lt;&gt;TRUE,IF(ISNA(VLOOKUP($B580,'Patch Slot'!A$2:$E$39,3,FALSE)),"",VLOOKUP($B580,'Patch Slot'!A$2:$E$39,3,FALSE)),"excluded")</f>
        <v>excluded</v>
      </c>
      <c r="E580" s="182" t="str">
        <f>IF($C580&lt;&gt;TRUE,IF(ISNA(VLOOKUP($B580,'Patch Slot'!A$2:$E$39,4,FALSE)),"",VLOOKUP($B580,'Patch Slot'!A$2:$E$39,4,FALSE)),"excluded")</f>
        <v>excluded</v>
      </c>
      <c r="F580" s="198" t="s">
        <v>826</v>
      </c>
      <c r="G580" s="184"/>
      <c r="H580" s="184" t="str">
        <f>IF(ISNA(VLOOKUP(Patchlist1[[#This Row],[Hostname]],Vormetric!A:D,4,FALSE)),"",VLOOKUP(Patchlist1[[#This Row],[Hostname]],Vormetric!A:D,4,FALSE))</f>
        <v/>
      </c>
      <c r="I580" s="198" t="str">
        <f>IF(ISNA(VLOOKUP(Patchlist1[[#This Row],[Hostname]],'vm hardware'!A:C,3,FALSE)),"",VLOOKUP(Patchlist1[[#This Row],[Hostname]],'vm hardware'!A:C,3,FALSE))</f>
        <v/>
      </c>
      <c r="J580" s="276"/>
      <c r="K580" s="198" t="s">
        <v>172</v>
      </c>
      <c r="L580" s="198">
        <v>8.1</v>
      </c>
      <c r="M580" s="198" t="s">
        <v>173</v>
      </c>
      <c r="N580" s="198" t="s">
        <v>827</v>
      </c>
      <c r="O580" s="200" t="s">
        <v>175</v>
      </c>
      <c r="P580" s="277" t="s">
        <v>583</v>
      </c>
      <c r="Q580" s="202"/>
      <c r="R580" s="198" t="s">
        <v>584</v>
      </c>
      <c r="S580" s="242" t="str">
        <f>IF(ISNA(VLOOKUP(Patchlist1[[#This Row],[SERVER OWNER]],Contacts!I:J,2,FALSE)),"",VLOOKUP(Patchlist1[[#This Row],[SERVER OWNER]],Contacts!I:J,2,FALSE))</f>
        <v>dhanujay.nallabati1@allianz.de</v>
      </c>
      <c r="T580" s="243" t="s">
        <v>1143</v>
      </c>
      <c r="U580" s="277" t="s">
        <v>180</v>
      </c>
      <c r="V580" s="202"/>
      <c r="W580" s="202"/>
      <c r="X580" s="244"/>
      <c r="Y580" s="244" t="s">
        <v>452</v>
      </c>
      <c r="Z580" s="157"/>
      <c r="AA580" s="278"/>
    </row>
    <row r="581" spans="1:27" ht="18.75" hidden="1" customHeight="1">
      <c r="A581" s="275" t="s">
        <v>1148</v>
      </c>
      <c r="B581" s="196" t="s">
        <v>80</v>
      </c>
      <c r="C581" s="239" t="b">
        <v>1</v>
      </c>
      <c r="D581" s="182" t="str">
        <f>IF($C581&lt;&gt;TRUE,IF(ISNA(VLOOKUP($B581,'Patch Slot'!A$2:$E$39,3,FALSE)),"",VLOOKUP($B581,'Patch Slot'!A$2:$E$39,3,FALSE)),"excluded")</f>
        <v>excluded</v>
      </c>
      <c r="E581" s="182" t="str">
        <f>IF($C581&lt;&gt;TRUE,IF(ISNA(VLOOKUP($B581,'Patch Slot'!A$2:$E$39,4,FALSE)),"",VLOOKUP($B581,'Patch Slot'!A$2:$E$39,4,FALSE)),"excluded")</f>
        <v>excluded</v>
      </c>
      <c r="F581" s="198" t="s">
        <v>826</v>
      </c>
      <c r="G581" s="184"/>
      <c r="H581" s="184" t="str">
        <f>IF(ISNA(VLOOKUP(Patchlist1[[#This Row],[Hostname]],Vormetric!A:D,4,FALSE)),"",VLOOKUP(Patchlist1[[#This Row],[Hostname]],Vormetric!A:D,4,FALSE))</f>
        <v/>
      </c>
      <c r="I581" s="198" t="str">
        <f>IF(ISNA(VLOOKUP(Patchlist1[[#This Row],[Hostname]],'vm hardware'!A:C,3,FALSE)),"",VLOOKUP(Patchlist1[[#This Row],[Hostname]],'vm hardware'!A:C,3,FALSE))</f>
        <v/>
      </c>
      <c r="J581" s="276"/>
      <c r="K581" s="198" t="s">
        <v>172</v>
      </c>
      <c r="L581" s="198">
        <v>8.1</v>
      </c>
      <c r="M581" s="198" t="s">
        <v>173</v>
      </c>
      <c r="N581" s="198" t="s">
        <v>827</v>
      </c>
      <c r="O581" s="200" t="s">
        <v>175</v>
      </c>
      <c r="P581" s="277" t="s">
        <v>583</v>
      </c>
      <c r="Q581" s="202"/>
      <c r="R581" s="198" t="s">
        <v>584</v>
      </c>
      <c r="S581" s="242" t="str">
        <f>IF(ISNA(VLOOKUP(Patchlist1[[#This Row],[SERVER OWNER]],Contacts!I:J,2,FALSE)),"",VLOOKUP(Patchlist1[[#This Row],[SERVER OWNER]],Contacts!I:J,2,FALSE))</f>
        <v>dhanujay.nallabati1@allianz.de</v>
      </c>
      <c r="T581" s="243" t="s">
        <v>1143</v>
      </c>
      <c r="U581" s="277" t="s">
        <v>180</v>
      </c>
      <c r="V581" s="202"/>
      <c r="W581" s="202"/>
      <c r="X581" s="244"/>
      <c r="Y581" s="244" t="s">
        <v>452</v>
      </c>
      <c r="Z581" s="157"/>
      <c r="AA581" s="278"/>
    </row>
    <row r="582" spans="1:27" ht="18.75" hidden="1" customHeight="1">
      <c r="A582" s="275" t="s">
        <v>1149</v>
      </c>
      <c r="B582" s="196" t="s">
        <v>80</v>
      </c>
      <c r="C582" s="239" t="b">
        <v>1</v>
      </c>
      <c r="D582" s="182" t="str">
        <f>IF($C582&lt;&gt;TRUE,IF(ISNA(VLOOKUP($B582,'Patch Slot'!A$2:$E$39,3,FALSE)),"",VLOOKUP($B582,'Patch Slot'!A$2:$E$39,3,FALSE)),"excluded")</f>
        <v>excluded</v>
      </c>
      <c r="E582" s="182" t="str">
        <f>IF($C582&lt;&gt;TRUE,IF(ISNA(VLOOKUP($B582,'Patch Slot'!A$2:$E$39,4,FALSE)),"",VLOOKUP($B582,'Patch Slot'!A$2:$E$39,4,FALSE)),"excluded")</f>
        <v>excluded</v>
      </c>
      <c r="F582" s="198" t="s">
        <v>826</v>
      </c>
      <c r="G582" s="184" t="str">
        <f>IF(ISNA(VLOOKUP(Patchlist1[[#This Row],[Hostname]],CPU_socket!A:B,2,FALSE)),"",VLOOKUP(Patchlist1[[#This Row],[Hostname]],CPU_socket!A:B,2,FALSE))</f>
        <v/>
      </c>
      <c r="H582" s="184" t="str">
        <f>IF(ISNA(VLOOKUP(Patchlist1[[#This Row],[Hostname]],Vormetric!A:D,4,FALSE)),"",VLOOKUP(Patchlist1[[#This Row],[Hostname]],Vormetric!A:D,4,FALSE))</f>
        <v/>
      </c>
      <c r="I582" s="198" t="str">
        <f>IF(ISNA(VLOOKUP(Patchlist1[[#This Row],[Hostname]],'vm hardware'!A:C,3,FALSE)),"",VLOOKUP(Patchlist1[[#This Row],[Hostname]],'vm hardware'!A:C,3,FALSE))</f>
        <v/>
      </c>
      <c r="J582" s="276"/>
      <c r="K582" s="198" t="s">
        <v>172</v>
      </c>
      <c r="L582" s="198">
        <v>8.1</v>
      </c>
      <c r="M582" s="198" t="s">
        <v>173</v>
      </c>
      <c r="N582" s="198" t="s">
        <v>827</v>
      </c>
      <c r="O582" s="200" t="s">
        <v>175</v>
      </c>
      <c r="P582" s="277" t="s">
        <v>583</v>
      </c>
      <c r="Q582" s="202"/>
      <c r="R582" s="198" t="s">
        <v>584</v>
      </c>
      <c r="S582" s="242" t="str">
        <f>IF(ISNA(VLOOKUP(Patchlist1[[#This Row],[SERVER OWNER]],Contacts!I:J,2,FALSE)),"",VLOOKUP(Patchlist1[[#This Row],[SERVER OWNER]],Contacts!I:J,2,FALSE))</f>
        <v>dhanujay.nallabati1@allianz.de</v>
      </c>
      <c r="T582" s="243" t="s">
        <v>1143</v>
      </c>
      <c r="U582" s="277" t="s">
        <v>180</v>
      </c>
      <c r="V582" s="202"/>
      <c r="W582" s="202"/>
      <c r="X582" s="244"/>
      <c r="Y582" s="244" t="s">
        <v>452</v>
      </c>
      <c r="Z582" s="157"/>
      <c r="AA582" s="278"/>
    </row>
    <row r="583" spans="1:27" ht="18.75" hidden="1" customHeight="1">
      <c r="A583" s="275" t="s">
        <v>1150</v>
      </c>
      <c r="B583" s="196" t="s">
        <v>80</v>
      </c>
      <c r="C583" s="239" t="b">
        <v>1</v>
      </c>
      <c r="D583" s="182" t="str">
        <f>IF($C583&lt;&gt;TRUE,IF(ISNA(VLOOKUP($B583,'Patch Slot'!A$2:$E$39,3,FALSE)),"",VLOOKUP($B583,'Patch Slot'!A$2:$E$39,3,FALSE)),"excluded")</f>
        <v>excluded</v>
      </c>
      <c r="E583" s="182" t="str">
        <f>IF($C583&lt;&gt;TRUE,IF(ISNA(VLOOKUP($B583,'Patch Slot'!A$2:$E$39,4,FALSE)),"",VLOOKUP($B583,'Patch Slot'!A$2:$E$39,4,FALSE)),"excluded")</f>
        <v>excluded</v>
      </c>
      <c r="F583" s="198" t="s">
        <v>826</v>
      </c>
      <c r="G583" s="184" t="str">
        <f>IF(ISNA(VLOOKUP(Patchlist1[[#This Row],[Hostname]],CPU_socket!A:B,2,FALSE)),"",VLOOKUP(Patchlist1[[#This Row],[Hostname]],CPU_socket!A:B,2,FALSE))</f>
        <v/>
      </c>
      <c r="H583" s="184" t="str">
        <f>IF(ISNA(VLOOKUP(Patchlist1[[#This Row],[Hostname]],Vormetric!A:D,4,FALSE)),"",VLOOKUP(Patchlist1[[#This Row],[Hostname]],Vormetric!A:D,4,FALSE))</f>
        <v/>
      </c>
      <c r="I583" s="198" t="str">
        <f>IF(ISNA(VLOOKUP(Patchlist1[[#This Row],[Hostname]],'vm hardware'!A:C,3,FALSE)),"",VLOOKUP(Patchlist1[[#This Row],[Hostname]],'vm hardware'!A:C,3,FALSE))</f>
        <v/>
      </c>
      <c r="J583" s="276"/>
      <c r="K583" s="198" t="s">
        <v>172</v>
      </c>
      <c r="L583" s="198">
        <v>8.1</v>
      </c>
      <c r="M583" s="198" t="s">
        <v>173</v>
      </c>
      <c r="N583" s="198" t="s">
        <v>827</v>
      </c>
      <c r="O583" s="200" t="s">
        <v>175</v>
      </c>
      <c r="P583" s="277" t="s">
        <v>583</v>
      </c>
      <c r="Q583" s="202"/>
      <c r="R583" s="198" t="s">
        <v>584</v>
      </c>
      <c r="S583" s="242" t="str">
        <f>IF(ISNA(VLOOKUP(Patchlist1[[#This Row],[SERVER OWNER]],Contacts!I:J,2,FALSE)),"",VLOOKUP(Patchlist1[[#This Row],[SERVER OWNER]],Contacts!I:J,2,FALSE))</f>
        <v>dhanujay.nallabati1@allianz.de</v>
      </c>
      <c r="T583" s="243" t="s">
        <v>1143</v>
      </c>
      <c r="U583" s="277" t="s">
        <v>180</v>
      </c>
      <c r="V583" s="202"/>
      <c r="W583" s="202"/>
      <c r="X583" s="244"/>
      <c r="Y583" s="244" t="s">
        <v>452</v>
      </c>
      <c r="Z583" s="157"/>
      <c r="AA583" s="278"/>
    </row>
    <row r="584" spans="1:27" ht="18.75" hidden="1" customHeight="1">
      <c r="A584" s="275" t="s">
        <v>1151</v>
      </c>
      <c r="B584" s="196" t="s">
        <v>80</v>
      </c>
      <c r="C584" s="239" t="b">
        <v>1</v>
      </c>
      <c r="D584" s="182" t="str">
        <f>IF($C584&lt;&gt;TRUE,IF(ISNA(VLOOKUP($B584,'Patch Slot'!A$2:$E$39,3,FALSE)),"",VLOOKUP($B584,'Patch Slot'!A$2:$E$39,3,FALSE)),"excluded")</f>
        <v>excluded</v>
      </c>
      <c r="E584" s="182" t="str">
        <f>IF($C584&lt;&gt;TRUE,IF(ISNA(VLOOKUP($B584,'Patch Slot'!A$2:$E$39,4,FALSE)),"",VLOOKUP($B584,'Patch Slot'!A$2:$E$39,4,FALSE)),"excluded")</f>
        <v>excluded</v>
      </c>
      <c r="F584" s="198" t="s">
        <v>826</v>
      </c>
      <c r="G584" s="184" t="str">
        <f>IF(ISNA(VLOOKUP(Patchlist1[[#This Row],[Hostname]],CPU_socket!A:B,2,FALSE)),"",VLOOKUP(Patchlist1[[#This Row],[Hostname]],CPU_socket!A:B,2,FALSE))</f>
        <v/>
      </c>
      <c r="H584" s="281" t="s">
        <v>285</v>
      </c>
      <c r="I584" s="240" t="str">
        <f>IF(ISNA(VLOOKUP(Patchlist1[[#This Row],[Hostname]],'vm hardware'!A:C,3,FALSE)),"",VLOOKUP(Patchlist1[[#This Row],[Hostname]],'vm hardware'!A:C,3,FALSE))</f>
        <v/>
      </c>
      <c r="J584" s="198"/>
      <c r="K584" s="198" t="s">
        <v>545</v>
      </c>
      <c r="L584" s="198">
        <v>8.1</v>
      </c>
      <c r="M584" s="198" t="s">
        <v>173</v>
      </c>
      <c r="N584" s="198" t="s">
        <v>827</v>
      </c>
      <c r="O584" s="200" t="s">
        <v>175</v>
      </c>
      <c r="P584" s="277" t="s">
        <v>583</v>
      </c>
      <c r="Q584" s="241"/>
      <c r="R584" s="198" t="s">
        <v>584</v>
      </c>
      <c r="S584" s="242" t="str">
        <f>IF(ISNA(VLOOKUP(Patchlist1[[#This Row],[SERVER OWNER]],Contacts!I:J,2,FALSE)),"",VLOOKUP(Patchlist1[[#This Row],[SERVER OWNER]],Contacts!I:J,2,FALSE))</f>
        <v>dhanujay.nallabati1@allianz.de</v>
      </c>
      <c r="T584" s="243" t="s">
        <v>1152</v>
      </c>
      <c r="U584" s="277" t="s">
        <v>180</v>
      </c>
      <c r="V584" s="202"/>
      <c r="W584" s="202"/>
      <c r="X584" s="244"/>
      <c r="Y584" s="244" t="s">
        <v>452</v>
      </c>
      <c r="Z584" s="157"/>
      <c r="AA584" s="278"/>
    </row>
    <row r="585" spans="1:27" ht="18.75" hidden="1" customHeight="1">
      <c r="A585" s="275" t="s">
        <v>1153</v>
      </c>
      <c r="B585" s="196" t="s">
        <v>80</v>
      </c>
      <c r="C585" s="239" t="b">
        <v>1</v>
      </c>
      <c r="D585" s="182" t="str">
        <f>IF($C585&lt;&gt;TRUE,IF(ISNA(VLOOKUP($B585,'Patch Slot'!A$2:$E$39,3,FALSE)),"",VLOOKUP($B585,'Patch Slot'!A$2:$E$39,3,FALSE)),"excluded")</f>
        <v>excluded</v>
      </c>
      <c r="E585" s="182" t="str">
        <f>IF($C585&lt;&gt;TRUE,IF(ISNA(VLOOKUP($B585,'Patch Slot'!A$2:$E$39,4,FALSE)),"",VLOOKUP($B585,'Patch Slot'!A$2:$E$39,4,FALSE)),"excluded")</f>
        <v>excluded</v>
      </c>
      <c r="F585" s="198" t="s">
        <v>826</v>
      </c>
      <c r="G585" s="184" t="str">
        <f>IF(ISNA(VLOOKUP(Patchlist1[[#This Row],[Hostname]],CPU_socket!A:B,2,FALSE)),"",VLOOKUP(Patchlist1[[#This Row],[Hostname]],CPU_socket!A:B,2,FALSE))</f>
        <v/>
      </c>
      <c r="H585" s="184" t="str">
        <f>IF(ISNA(VLOOKUP(Patchlist1[[#This Row],[Hostname]],Vormetric!A:D,4,FALSE)),"",VLOOKUP(Patchlist1[[#This Row],[Hostname]],Vormetric!A:D,4,FALSE))</f>
        <v/>
      </c>
      <c r="I585" s="240" t="str">
        <f>IF(ISNA(VLOOKUP(Patchlist1[[#This Row],[Hostname]],'vm hardware'!A:C,3,FALSE)),"",VLOOKUP(Patchlist1[[#This Row],[Hostname]],'vm hardware'!A:C,3,FALSE))</f>
        <v/>
      </c>
      <c r="J585" s="198"/>
      <c r="K585" s="198" t="s">
        <v>172</v>
      </c>
      <c r="L585" s="198">
        <v>8.1</v>
      </c>
      <c r="M585" s="198" t="s">
        <v>173</v>
      </c>
      <c r="N585" s="198" t="s">
        <v>827</v>
      </c>
      <c r="O585" s="200" t="s">
        <v>175</v>
      </c>
      <c r="P585" s="277" t="s">
        <v>583</v>
      </c>
      <c r="Q585" s="241"/>
      <c r="R585" s="198" t="s">
        <v>584</v>
      </c>
      <c r="S585" s="242" t="str">
        <f>IF(ISNA(VLOOKUP(Patchlist1[[#This Row],[SERVER OWNER]],Contacts!I:J,2,FALSE)),"",VLOOKUP(Patchlist1[[#This Row],[SERVER OWNER]],Contacts!I:J,2,FALSE))</f>
        <v>dhanujay.nallabati1@allianz.de</v>
      </c>
      <c r="T585" s="243" t="s">
        <v>1152</v>
      </c>
      <c r="U585" s="277" t="s">
        <v>180</v>
      </c>
      <c r="V585" s="202"/>
      <c r="W585" s="202"/>
      <c r="X585" s="244"/>
      <c r="Y585" s="244" t="s">
        <v>452</v>
      </c>
      <c r="Z585" s="157"/>
      <c r="AA585" s="278"/>
    </row>
    <row r="586" spans="1:27" ht="18.75" hidden="1" customHeight="1">
      <c r="A586" s="275" t="s">
        <v>1154</v>
      </c>
      <c r="B586" s="196" t="s">
        <v>80</v>
      </c>
      <c r="C586" s="239" t="b">
        <v>1</v>
      </c>
      <c r="D586" s="182" t="str">
        <f>IF($C586&lt;&gt;TRUE,IF(ISNA(VLOOKUP($B586,'Patch Slot'!A$2:$E$39,3,FALSE)),"",VLOOKUP($B586,'Patch Slot'!A$2:$E$39,3,FALSE)),"excluded")</f>
        <v>excluded</v>
      </c>
      <c r="E586" s="182" t="str">
        <f>IF($C586&lt;&gt;TRUE,IF(ISNA(VLOOKUP($B586,'Patch Slot'!A$2:$E$39,4,FALSE)),"",VLOOKUP($B586,'Patch Slot'!A$2:$E$39,4,FALSE)),"excluded")</f>
        <v>excluded</v>
      </c>
      <c r="F586" s="198" t="s">
        <v>826</v>
      </c>
      <c r="G586" s="184" t="str">
        <f>IF(ISNA(VLOOKUP(Patchlist1[[#This Row],[Hostname]],CPU_socket!A:B,2,FALSE)),"",VLOOKUP(Patchlist1[[#This Row],[Hostname]],CPU_socket!A:B,2,FALSE))</f>
        <v/>
      </c>
      <c r="H586" s="184" t="str">
        <f>IF(ISNA(VLOOKUP(Patchlist1[[#This Row],[Hostname]],Vormetric!A:D,4,FALSE)),"",VLOOKUP(Patchlist1[[#This Row],[Hostname]],Vormetric!A:D,4,FALSE))</f>
        <v/>
      </c>
      <c r="I586" s="240" t="str">
        <f>IF(ISNA(VLOOKUP(Patchlist1[[#This Row],[Hostname]],'vm hardware'!A:C,3,FALSE)),"",VLOOKUP(Patchlist1[[#This Row],[Hostname]],'vm hardware'!A:C,3,FALSE))</f>
        <v/>
      </c>
      <c r="J586" s="198"/>
      <c r="K586" s="198" t="s">
        <v>172</v>
      </c>
      <c r="L586" s="198">
        <v>8.1</v>
      </c>
      <c r="M586" s="198" t="s">
        <v>173</v>
      </c>
      <c r="N586" s="198" t="s">
        <v>827</v>
      </c>
      <c r="O586" s="200" t="s">
        <v>175</v>
      </c>
      <c r="P586" s="277" t="s">
        <v>583</v>
      </c>
      <c r="Q586" s="241"/>
      <c r="R586" s="198" t="s">
        <v>584</v>
      </c>
      <c r="S586" s="242" t="str">
        <f>IF(ISNA(VLOOKUP(Patchlist1[[#This Row],[SERVER OWNER]],Contacts!I:J,2,FALSE)),"",VLOOKUP(Patchlist1[[#This Row],[SERVER OWNER]],Contacts!I:J,2,FALSE))</f>
        <v>dhanujay.nallabati1@allianz.de</v>
      </c>
      <c r="T586" s="243" t="s">
        <v>1152</v>
      </c>
      <c r="U586" s="277" t="s">
        <v>180</v>
      </c>
      <c r="V586" s="202"/>
      <c r="W586" s="202"/>
      <c r="X586" s="244"/>
      <c r="Y586" s="244" t="s">
        <v>452</v>
      </c>
      <c r="Z586" s="157"/>
      <c r="AA586" s="278"/>
    </row>
    <row r="587" spans="1:27" ht="18.75" hidden="1" customHeight="1">
      <c r="A587" s="275" t="s">
        <v>1155</v>
      </c>
      <c r="B587" s="196" t="s">
        <v>76</v>
      </c>
      <c r="C587" s="239" t="b">
        <v>0</v>
      </c>
      <c r="D587" s="182">
        <f>IF($C587&lt;&gt;TRUE,IF(ISNA(VLOOKUP($B587,'Patch Slot'!A$2:$E$39,3,FALSE)),"",VLOOKUP($B587,'Patch Slot'!A$2:$E$39,3,FALSE)),"excluded")</f>
        <v>45885.166666666635</v>
      </c>
      <c r="E587" s="182" t="str">
        <f>IF($C587&lt;&gt;TRUE,IF(ISNA(VLOOKUP($B587,'Patch Slot'!A$2:$E$39,4,FALSE)),"",VLOOKUP($B587,'Patch Slot'!A$2:$E$39,4,FALSE)),"excluded")</f>
        <v>04:00 – 08:00</v>
      </c>
      <c r="F587" s="198" t="s">
        <v>826</v>
      </c>
      <c r="G587" s="184" t="str">
        <f>IF(ISNA(VLOOKUP(Patchlist1[[#This Row],[Hostname]],CPU_socket!A:B,2,FALSE)),"",VLOOKUP(Patchlist1[[#This Row],[Hostname]],CPU_socket!A:B,2,FALSE))</f>
        <v/>
      </c>
      <c r="H587" s="184" t="str">
        <f>IF(ISNA(VLOOKUP(Patchlist1[[#This Row],[Hostname]],Vormetric!A:D,4,FALSE)),"",VLOOKUP(Patchlist1[[#This Row],[Hostname]],Vormetric!A:D,4,FALSE))</f>
        <v/>
      </c>
      <c r="I587" s="198" t="str">
        <f>IF(ISNA(VLOOKUP(Patchlist1[[#This Row],[Hostname]],'vm hardware'!A:C,3,FALSE)),"",VLOOKUP(Patchlist1[[#This Row],[Hostname]],'vm hardware'!A:C,3,FALSE))</f>
        <v/>
      </c>
      <c r="J587" s="276"/>
      <c r="K587" s="198" t="s">
        <v>172</v>
      </c>
      <c r="L587" s="198">
        <v>8.1</v>
      </c>
      <c r="M587" s="198" t="s">
        <v>173</v>
      </c>
      <c r="N587" s="198" t="s">
        <v>827</v>
      </c>
      <c r="O587" s="200" t="s">
        <v>175</v>
      </c>
      <c r="P587" s="277" t="s">
        <v>468</v>
      </c>
      <c r="Q587" s="202"/>
      <c r="R587" s="198" t="s">
        <v>469</v>
      </c>
      <c r="S587" s="242" t="str">
        <f>IF(ISNA(VLOOKUP(Patchlist1[[#This Row],[SERVER OWNER]],Contacts!I:J,2,FALSE)),"",VLOOKUP(Patchlist1[[#This Row],[SERVER OWNER]],Contacts!I:J,2,FALSE))</f>
        <v>bipin.brahmanandan@allianz.com</v>
      </c>
      <c r="T587" s="243" t="s">
        <v>470</v>
      </c>
      <c r="U587" s="277" t="s">
        <v>180</v>
      </c>
      <c r="V587" s="202"/>
      <c r="W587" s="202"/>
      <c r="X587" s="244"/>
      <c r="Y587" s="244"/>
      <c r="Z587" s="157"/>
      <c r="AA587" s="278"/>
    </row>
    <row r="588" spans="1:27" ht="18.75" hidden="1" customHeight="1">
      <c r="A588" s="275" t="s">
        <v>1156</v>
      </c>
      <c r="B588" s="196" t="s">
        <v>76</v>
      </c>
      <c r="C588" s="239" t="b">
        <v>0</v>
      </c>
      <c r="D588" s="182">
        <f>IF($C588&lt;&gt;TRUE,IF(ISNA(VLOOKUP($B588,'Patch Slot'!A$2:$E$39,3,FALSE)),"",VLOOKUP($B588,'Patch Slot'!A$2:$E$39,3,FALSE)),"excluded")</f>
        <v>45885.166666666635</v>
      </c>
      <c r="E588" s="182" t="str">
        <f>IF($C588&lt;&gt;TRUE,IF(ISNA(VLOOKUP($B588,'Patch Slot'!A$2:$E$39,4,FALSE)),"",VLOOKUP($B588,'Patch Slot'!A$2:$E$39,4,FALSE)),"excluded")</f>
        <v>04:00 – 08:00</v>
      </c>
      <c r="F588" s="198" t="s">
        <v>826</v>
      </c>
      <c r="G588" s="184" t="str">
        <f>IF(ISNA(VLOOKUP(Patchlist1[[#This Row],[Hostname]],CPU_socket!A:B,2,FALSE)),"",VLOOKUP(Patchlist1[[#This Row],[Hostname]],CPU_socket!A:B,2,FALSE))</f>
        <v/>
      </c>
      <c r="H588" s="184" t="str">
        <f>IF(ISNA(VLOOKUP(Patchlist1[[#This Row],[Hostname]],Vormetric!A:D,4,FALSE)),"",VLOOKUP(Patchlist1[[#This Row],[Hostname]],Vormetric!A:D,4,FALSE))</f>
        <v/>
      </c>
      <c r="I588" s="198" t="str">
        <f>IF(ISNA(VLOOKUP(Patchlist1[[#This Row],[Hostname]],'vm hardware'!A:C,3,FALSE)),"",VLOOKUP(Patchlist1[[#This Row],[Hostname]],'vm hardware'!A:C,3,FALSE))</f>
        <v/>
      </c>
      <c r="J588" s="276"/>
      <c r="K588" s="198" t="s">
        <v>172</v>
      </c>
      <c r="L588" s="198">
        <v>8.1</v>
      </c>
      <c r="M588" s="198" t="s">
        <v>173</v>
      </c>
      <c r="N588" s="198" t="s">
        <v>827</v>
      </c>
      <c r="O588" s="200" t="s">
        <v>175</v>
      </c>
      <c r="P588" s="277" t="s">
        <v>468</v>
      </c>
      <c r="Q588" s="202"/>
      <c r="R588" s="198" t="s">
        <v>469</v>
      </c>
      <c r="S588" s="242" t="str">
        <f>IF(ISNA(VLOOKUP(Patchlist1[[#This Row],[SERVER OWNER]],Contacts!I:J,2,FALSE)),"",VLOOKUP(Patchlist1[[#This Row],[SERVER OWNER]],Contacts!I:J,2,FALSE))</f>
        <v>bipin.brahmanandan@allianz.com</v>
      </c>
      <c r="T588" s="243" t="s">
        <v>470</v>
      </c>
      <c r="U588" s="277" t="s">
        <v>180</v>
      </c>
      <c r="V588" s="202"/>
      <c r="W588" s="202"/>
      <c r="X588" s="244"/>
      <c r="Y588" s="244"/>
      <c r="Z588" s="157"/>
      <c r="AA588" s="278"/>
    </row>
    <row r="589" spans="1:27" ht="18.75" hidden="1" customHeight="1">
      <c r="A589" s="275" t="s">
        <v>1157</v>
      </c>
      <c r="B589" s="196" t="s">
        <v>43</v>
      </c>
      <c r="C589" s="239" t="b">
        <v>0</v>
      </c>
      <c r="D589" s="182">
        <f>IF($C589&lt;&gt;TRUE,IF(ISNA(VLOOKUP($B589,'Patch Slot'!A$2:$E$39,3,FALSE)),"",VLOOKUP($B589,'Patch Slot'!A$2:$E$39,3,FALSE)),"excluded")</f>
        <v>45878.333333333299</v>
      </c>
      <c r="E589" s="182" t="str">
        <f>IF($C589&lt;&gt;TRUE,IF(ISNA(VLOOKUP($B589,'Patch Slot'!A$2:$E$39,4,FALSE)),"",VLOOKUP($B589,'Patch Slot'!A$2:$E$39,4,FALSE)),"excluded")</f>
        <v>08:00 – 14:00</v>
      </c>
      <c r="F589" s="198" t="s">
        <v>826</v>
      </c>
      <c r="G589" s="184" t="str">
        <f>IF(ISNA(VLOOKUP(Patchlist1[[#This Row],[Hostname]],CPU_socket!A:B,2,FALSE)),"",VLOOKUP(Patchlist1[[#This Row],[Hostname]],CPU_socket!A:B,2,FALSE))</f>
        <v/>
      </c>
      <c r="H589" s="184" t="str">
        <f>IF(ISNA(VLOOKUP(Patchlist1[[#This Row],[Hostname]],Vormetric!A:D,4,FALSE)),"",VLOOKUP(Patchlist1[[#This Row],[Hostname]],Vormetric!A:D,4,FALSE))</f>
        <v/>
      </c>
      <c r="I589" s="198" t="str">
        <f>IF(ISNA(VLOOKUP(Patchlist1[[#This Row],[Hostname]],'vm hardware'!A:C,3,FALSE)),"",VLOOKUP(Patchlist1[[#This Row],[Hostname]],'vm hardware'!A:C,3,FALSE))</f>
        <v/>
      </c>
      <c r="J589" s="276"/>
      <c r="K589" s="198" t="s">
        <v>545</v>
      </c>
      <c r="L589" s="198">
        <v>8.1</v>
      </c>
      <c r="M589" s="198" t="s">
        <v>173</v>
      </c>
      <c r="N589" s="198" t="s">
        <v>827</v>
      </c>
      <c r="O589" s="200" t="s">
        <v>175</v>
      </c>
      <c r="P589" s="277" t="s">
        <v>468</v>
      </c>
      <c r="Q589" s="202"/>
      <c r="R589" s="198" t="s">
        <v>469</v>
      </c>
      <c r="S589" s="242" t="str">
        <f>IF(ISNA(VLOOKUP(Patchlist1[[#This Row],[SERVER OWNER]],Contacts!I:J,2,FALSE)),"",VLOOKUP(Patchlist1[[#This Row],[SERVER OWNER]],Contacts!I:J,2,FALSE))</f>
        <v>bipin.brahmanandan@allianz.com</v>
      </c>
      <c r="T589" s="243" t="s">
        <v>470</v>
      </c>
      <c r="U589" s="277" t="s">
        <v>180</v>
      </c>
      <c r="V589" s="202"/>
      <c r="W589" s="202"/>
      <c r="X589" s="244"/>
      <c r="Y589" s="244"/>
      <c r="Z589" s="157"/>
      <c r="AA589" s="278"/>
    </row>
    <row r="590" spans="1:27" ht="18.75" hidden="1" customHeight="1">
      <c r="A590" s="275" t="s">
        <v>1158</v>
      </c>
      <c r="B590" s="196" t="s">
        <v>43</v>
      </c>
      <c r="C590" s="239" t="b">
        <v>0</v>
      </c>
      <c r="D590" s="182">
        <f>IF($C590&lt;&gt;TRUE,IF(ISNA(VLOOKUP($B590,'Patch Slot'!A$2:$E$39,3,FALSE)),"",VLOOKUP($B590,'Patch Slot'!A$2:$E$39,3,FALSE)),"excluded")</f>
        <v>45878.333333333299</v>
      </c>
      <c r="E590" s="182" t="str">
        <f>IF($C590&lt;&gt;TRUE,IF(ISNA(VLOOKUP($B590,'Patch Slot'!A$2:$E$39,4,FALSE)),"",VLOOKUP($B590,'Patch Slot'!A$2:$E$39,4,FALSE)),"excluded")</f>
        <v>08:00 – 14:00</v>
      </c>
      <c r="F590" s="198" t="s">
        <v>826</v>
      </c>
      <c r="G590" s="184" t="str">
        <f>IF(ISNA(VLOOKUP(Patchlist1[[#This Row],[Hostname]],CPU_socket!A:B,2,FALSE)),"",VLOOKUP(Patchlist1[[#This Row],[Hostname]],CPU_socket!A:B,2,FALSE))</f>
        <v/>
      </c>
      <c r="H590" s="184" t="str">
        <f>IF(ISNA(VLOOKUP(Patchlist1[[#This Row],[Hostname]],Vormetric!A:D,4,FALSE)),"",VLOOKUP(Patchlist1[[#This Row],[Hostname]],Vormetric!A:D,4,FALSE))</f>
        <v/>
      </c>
      <c r="I590" s="198" t="str">
        <f>IF(ISNA(VLOOKUP(Patchlist1[[#This Row],[Hostname]],'vm hardware'!A:C,3,FALSE)),"",VLOOKUP(Patchlist1[[#This Row],[Hostname]],'vm hardware'!A:C,3,FALSE))</f>
        <v/>
      </c>
      <c r="J590" s="276"/>
      <c r="K590" s="198" t="s">
        <v>545</v>
      </c>
      <c r="L590" s="198">
        <v>8.1</v>
      </c>
      <c r="M590" s="198" t="s">
        <v>173</v>
      </c>
      <c r="N590" s="198" t="s">
        <v>827</v>
      </c>
      <c r="O590" s="200" t="s">
        <v>175</v>
      </c>
      <c r="P590" s="277" t="s">
        <v>468</v>
      </c>
      <c r="Q590" s="202"/>
      <c r="R590" s="198" t="s">
        <v>469</v>
      </c>
      <c r="S590" s="242" t="str">
        <f>IF(ISNA(VLOOKUP(Patchlist1[[#This Row],[SERVER OWNER]],Contacts!I:J,2,FALSE)),"",VLOOKUP(Patchlist1[[#This Row],[SERVER OWNER]],Contacts!I:J,2,FALSE))</f>
        <v>bipin.brahmanandan@allianz.com</v>
      </c>
      <c r="T590" s="243" t="s">
        <v>470</v>
      </c>
      <c r="U590" s="277" t="s">
        <v>180</v>
      </c>
      <c r="V590" s="202"/>
      <c r="W590" s="202"/>
      <c r="X590" s="244"/>
      <c r="Y590" s="244"/>
      <c r="Z590" s="157"/>
      <c r="AA590" s="278"/>
    </row>
    <row r="591" spans="1:27" ht="18.75" hidden="1" customHeight="1">
      <c r="A591" s="275" t="s">
        <v>1159</v>
      </c>
      <c r="B591" s="196" t="s">
        <v>130</v>
      </c>
      <c r="C591" s="239" t="b">
        <v>0</v>
      </c>
      <c r="D591" s="182">
        <f>IF($C591&lt;&gt;TRUE,IF(ISNA(VLOOKUP($B591,'Patch Slot'!A$2:$E$39,3,FALSE)),"",VLOOKUP($B591,'Patch Slot'!A$2:$E$39,3,FALSE)),"excluded")</f>
        <v>45893.666666666635</v>
      </c>
      <c r="E591" s="182" t="str">
        <f>IF($C591&lt;&gt;TRUE,IF(ISNA(VLOOKUP($B591,'Patch Slot'!A$2:$E$39,4,FALSE)),"",VLOOKUP($B591,'Patch Slot'!A$2:$E$39,4,FALSE)),"excluded")</f>
        <v>16:00 – 20:00</v>
      </c>
      <c r="F591" s="198" t="s">
        <v>826</v>
      </c>
      <c r="G591" s="184" t="str">
        <f>IF(ISNA(VLOOKUP(Patchlist1[[#This Row],[Hostname]],CPU_socket!A:B,2,FALSE)),"",VLOOKUP(Patchlist1[[#This Row],[Hostname]],CPU_socket!A:B,2,FALSE))</f>
        <v/>
      </c>
      <c r="H591" s="184" t="str">
        <f>IF(ISNA(VLOOKUP(Patchlist1[[#This Row],[Hostname]],Vormetric!A:D,4,FALSE)),"",VLOOKUP(Patchlist1[[#This Row],[Hostname]],Vormetric!A:D,4,FALSE))</f>
        <v/>
      </c>
      <c r="I591" s="198" t="str">
        <f>IF(ISNA(VLOOKUP(Patchlist1[[#This Row],[Hostname]],'vm hardware'!A:C,3,FALSE)),"",VLOOKUP(Patchlist1[[#This Row],[Hostname]],'vm hardware'!A:C,3,FALSE))</f>
        <v/>
      </c>
      <c r="J591" s="276"/>
      <c r="K591" s="198" t="s">
        <v>545</v>
      </c>
      <c r="L591" s="198">
        <v>8.1</v>
      </c>
      <c r="M591" s="198" t="s">
        <v>448</v>
      </c>
      <c r="N591" s="198" t="s">
        <v>827</v>
      </c>
      <c r="O591" s="200" t="s">
        <v>175</v>
      </c>
      <c r="P591" s="277" t="s">
        <v>1160</v>
      </c>
      <c r="Q591" s="202"/>
      <c r="R591" s="198" t="s">
        <v>1161</v>
      </c>
      <c r="S591" s="242" t="str">
        <f>IF(ISNA(VLOOKUP(Patchlist1[[#This Row],[SERVER OWNER]],Contacts!I:J,2,FALSE)),"",VLOOKUP(Patchlist1[[#This Row],[SERVER OWNER]],Contacts!I:J,2,FALSE))</f>
        <v>frederic.barat@allianz.fr</v>
      </c>
      <c r="T591" s="243" t="s">
        <v>1162</v>
      </c>
      <c r="U591" s="277" t="s">
        <v>180</v>
      </c>
      <c r="V591" s="202"/>
      <c r="W591" s="202"/>
      <c r="X591" s="244"/>
      <c r="Y591" s="244" t="s">
        <v>452</v>
      </c>
      <c r="Z591" s="157"/>
      <c r="AA591" s="278"/>
    </row>
    <row r="592" spans="1:27" ht="18.75" hidden="1" customHeight="1">
      <c r="A592" s="275" t="s">
        <v>1163</v>
      </c>
      <c r="B592" s="196" t="s">
        <v>130</v>
      </c>
      <c r="C592" s="239" t="b">
        <v>0</v>
      </c>
      <c r="D592" s="182">
        <f>IF($C592&lt;&gt;TRUE,IF(ISNA(VLOOKUP($B592,'Patch Slot'!A$2:$E$39,3,FALSE)),"",VLOOKUP($B592,'Patch Slot'!A$2:$E$39,3,FALSE)),"excluded")</f>
        <v>45893.666666666635</v>
      </c>
      <c r="E592" s="182" t="str">
        <f>IF($C592&lt;&gt;TRUE,IF(ISNA(VLOOKUP($B592,'Patch Slot'!A$2:$E$39,4,FALSE)),"",VLOOKUP($B592,'Patch Slot'!A$2:$E$39,4,FALSE)),"excluded")</f>
        <v>16:00 – 20:00</v>
      </c>
      <c r="F592" s="198" t="s">
        <v>826</v>
      </c>
      <c r="G592" s="184" t="str">
        <f>IF(ISNA(VLOOKUP(Patchlist1[[#This Row],[Hostname]],CPU_socket!A:B,2,FALSE)),"",VLOOKUP(Patchlist1[[#This Row],[Hostname]],CPU_socket!A:B,2,FALSE))</f>
        <v/>
      </c>
      <c r="H592" s="184" t="str">
        <f>IF(ISNA(VLOOKUP(Patchlist1[[#This Row],[Hostname]],Vormetric!A:D,4,FALSE)),"",VLOOKUP(Patchlist1[[#This Row],[Hostname]],Vormetric!A:D,4,FALSE))</f>
        <v/>
      </c>
      <c r="I592" s="198" t="str">
        <f>IF(ISNA(VLOOKUP(Patchlist1[[#This Row],[Hostname]],'vm hardware'!A:C,3,FALSE)),"",VLOOKUP(Patchlist1[[#This Row],[Hostname]],'vm hardware'!A:C,3,FALSE))</f>
        <v/>
      </c>
      <c r="J592" s="276"/>
      <c r="K592" s="198" t="s">
        <v>545</v>
      </c>
      <c r="L592" s="198">
        <v>8.1</v>
      </c>
      <c r="M592" s="198" t="s">
        <v>448</v>
      </c>
      <c r="N592" s="198" t="s">
        <v>827</v>
      </c>
      <c r="O592" s="200" t="s">
        <v>175</v>
      </c>
      <c r="P592" s="277" t="s">
        <v>1160</v>
      </c>
      <c r="Q592" s="202"/>
      <c r="R592" s="198" t="s">
        <v>1161</v>
      </c>
      <c r="S592" s="242" t="str">
        <f>IF(ISNA(VLOOKUP(Patchlist1[[#This Row],[SERVER OWNER]],Contacts!I:J,2,FALSE)),"",VLOOKUP(Patchlist1[[#This Row],[SERVER OWNER]],Contacts!I:J,2,FALSE))</f>
        <v>frederic.barat@allianz.fr</v>
      </c>
      <c r="T592" s="243" t="s">
        <v>1162</v>
      </c>
      <c r="U592" s="277" t="s">
        <v>180</v>
      </c>
      <c r="V592" s="202"/>
      <c r="W592" s="202"/>
      <c r="X592" s="244"/>
      <c r="Y592" s="244" t="s">
        <v>452</v>
      </c>
      <c r="Z592" s="157"/>
      <c r="AA592" s="278"/>
    </row>
    <row r="593" spans="1:27" ht="18.75" hidden="1" customHeight="1">
      <c r="A593" s="275" t="s">
        <v>1164</v>
      </c>
      <c r="B593" s="196" t="s">
        <v>130</v>
      </c>
      <c r="C593" s="239" t="b">
        <v>0</v>
      </c>
      <c r="D593" s="182">
        <f>IF($C593&lt;&gt;TRUE,IF(ISNA(VLOOKUP($B593,'Patch Slot'!A$2:$E$39,3,FALSE)),"",VLOOKUP($B593,'Patch Slot'!A$2:$E$39,3,FALSE)),"excluded")</f>
        <v>45893.666666666635</v>
      </c>
      <c r="E593" s="182" t="str">
        <f>IF($C593&lt;&gt;TRUE,IF(ISNA(VLOOKUP($B593,'Patch Slot'!A$2:$E$39,4,FALSE)),"",VLOOKUP($B593,'Patch Slot'!A$2:$E$39,4,FALSE)),"excluded")</f>
        <v>16:00 – 20:00</v>
      </c>
      <c r="F593" s="198" t="s">
        <v>826</v>
      </c>
      <c r="G593" s="184" t="str">
        <f>IF(ISNA(VLOOKUP(Patchlist1[[#This Row],[Hostname]],CPU_socket!A:B,2,FALSE)),"",VLOOKUP(Patchlist1[[#This Row],[Hostname]],CPU_socket!A:B,2,FALSE))</f>
        <v/>
      </c>
      <c r="H593" s="184" t="str">
        <f>IF(ISNA(VLOOKUP(Patchlist1[[#This Row],[Hostname]],Vormetric!A:D,4,FALSE)),"",VLOOKUP(Patchlist1[[#This Row],[Hostname]],Vormetric!A:D,4,FALSE))</f>
        <v/>
      </c>
      <c r="I593" s="198" t="str">
        <f>IF(ISNA(VLOOKUP(Patchlist1[[#This Row],[Hostname]],'vm hardware'!A:C,3,FALSE)),"",VLOOKUP(Patchlist1[[#This Row],[Hostname]],'vm hardware'!A:C,3,FALSE))</f>
        <v/>
      </c>
      <c r="J593" s="276"/>
      <c r="K593" s="198" t="s">
        <v>545</v>
      </c>
      <c r="L593" s="198">
        <v>8.1</v>
      </c>
      <c r="M593" s="198" t="s">
        <v>448</v>
      </c>
      <c r="N593" s="198" t="s">
        <v>827</v>
      </c>
      <c r="O593" s="200" t="s">
        <v>175</v>
      </c>
      <c r="P593" s="277" t="s">
        <v>1160</v>
      </c>
      <c r="Q593" s="202"/>
      <c r="R593" s="198" t="s">
        <v>1161</v>
      </c>
      <c r="S593" s="242" t="str">
        <f>IF(ISNA(VLOOKUP(Patchlist1[[#This Row],[SERVER OWNER]],Contacts!I:J,2,FALSE)),"",VLOOKUP(Patchlist1[[#This Row],[SERVER OWNER]],Contacts!I:J,2,FALSE))</f>
        <v>frederic.barat@allianz.fr</v>
      </c>
      <c r="T593" s="243" t="s">
        <v>1165</v>
      </c>
      <c r="U593" s="277" t="s">
        <v>180</v>
      </c>
      <c r="V593" s="202"/>
      <c r="W593" s="202"/>
      <c r="X593" s="244"/>
      <c r="Y593" s="244" t="s">
        <v>452</v>
      </c>
      <c r="Z593" s="157"/>
      <c r="AA593" s="278"/>
    </row>
    <row r="594" spans="1:27" ht="18.75" hidden="1" customHeight="1">
      <c r="A594" s="275" t="s">
        <v>1166</v>
      </c>
      <c r="B594" s="196" t="s">
        <v>130</v>
      </c>
      <c r="C594" s="239" t="b">
        <v>0</v>
      </c>
      <c r="D594" s="182">
        <f>IF($C594&lt;&gt;TRUE,IF(ISNA(VLOOKUP($B594,'Patch Slot'!A$2:$E$39,3,FALSE)),"",VLOOKUP($B594,'Patch Slot'!A$2:$E$39,3,FALSE)),"excluded")</f>
        <v>45893.666666666635</v>
      </c>
      <c r="E594" s="182" t="str">
        <f>IF($C594&lt;&gt;TRUE,IF(ISNA(VLOOKUP($B594,'Patch Slot'!A$2:$E$39,4,FALSE)),"",VLOOKUP($B594,'Patch Slot'!A$2:$E$39,4,FALSE)),"excluded")</f>
        <v>16:00 – 20:00</v>
      </c>
      <c r="F594" s="198" t="s">
        <v>826</v>
      </c>
      <c r="G594" s="184" t="str">
        <f>IF(ISNA(VLOOKUP(Patchlist1[[#This Row],[Hostname]],CPU_socket!A:B,2,FALSE)),"",VLOOKUP(Patchlist1[[#This Row],[Hostname]],CPU_socket!A:B,2,FALSE))</f>
        <v/>
      </c>
      <c r="H594" s="184" t="str">
        <f>IF(ISNA(VLOOKUP(Patchlist1[[#This Row],[Hostname]],Vormetric!A:D,4,FALSE)),"",VLOOKUP(Patchlist1[[#This Row],[Hostname]],Vormetric!A:D,4,FALSE))</f>
        <v/>
      </c>
      <c r="I594" s="198" t="str">
        <f>IF(ISNA(VLOOKUP(Patchlist1[[#This Row],[Hostname]],'vm hardware'!A:C,3,FALSE)),"",VLOOKUP(Patchlist1[[#This Row],[Hostname]],'vm hardware'!A:C,3,FALSE))</f>
        <v/>
      </c>
      <c r="J594" s="276"/>
      <c r="K594" s="198" t="s">
        <v>545</v>
      </c>
      <c r="L594" s="198">
        <v>8.1</v>
      </c>
      <c r="M594" s="198" t="s">
        <v>448</v>
      </c>
      <c r="N594" s="198" t="s">
        <v>827</v>
      </c>
      <c r="O594" s="200" t="s">
        <v>175</v>
      </c>
      <c r="P594" s="277" t="s">
        <v>1160</v>
      </c>
      <c r="Q594" s="202"/>
      <c r="R594" s="198" t="s">
        <v>1161</v>
      </c>
      <c r="S594" s="242" t="str">
        <f>IF(ISNA(VLOOKUP(Patchlist1[[#This Row],[SERVER OWNER]],Contacts!I:J,2,FALSE)),"",VLOOKUP(Patchlist1[[#This Row],[SERVER OWNER]],Contacts!I:J,2,FALSE))</f>
        <v>frederic.barat@allianz.fr</v>
      </c>
      <c r="T594" s="243" t="s">
        <v>1162</v>
      </c>
      <c r="U594" s="277" t="s">
        <v>180</v>
      </c>
      <c r="V594" s="202"/>
      <c r="W594" s="202"/>
      <c r="X594" s="244"/>
      <c r="Y594" s="244" t="s">
        <v>452</v>
      </c>
      <c r="Z594" s="157"/>
      <c r="AA594" s="278"/>
    </row>
    <row r="595" spans="1:27" ht="18.75" hidden="1" customHeight="1">
      <c r="A595" s="275" t="s">
        <v>1167</v>
      </c>
      <c r="B595" s="196" t="s">
        <v>130</v>
      </c>
      <c r="C595" s="239" t="b">
        <v>0</v>
      </c>
      <c r="D595" s="182">
        <f>IF($C595&lt;&gt;TRUE,IF(ISNA(VLOOKUP($B595,'Patch Slot'!A$2:$E$39,3,FALSE)),"",VLOOKUP($B595,'Patch Slot'!A$2:$E$39,3,FALSE)),"excluded")</f>
        <v>45893.666666666635</v>
      </c>
      <c r="E595" s="182" t="str">
        <f>IF($C595&lt;&gt;TRUE,IF(ISNA(VLOOKUP($B595,'Patch Slot'!A$2:$E$39,4,FALSE)),"",VLOOKUP($B595,'Patch Slot'!A$2:$E$39,4,FALSE)),"excluded")</f>
        <v>16:00 – 20:00</v>
      </c>
      <c r="F595" s="198" t="s">
        <v>826</v>
      </c>
      <c r="G595" s="184" t="str">
        <f>IF(ISNA(VLOOKUP(Patchlist1[[#This Row],[Hostname]],CPU_socket!A:B,2,FALSE)),"",VLOOKUP(Patchlist1[[#This Row],[Hostname]],CPU_socket!A:B,2,FALSE))</f>
        <v/>
      </c>
      <c r="H595" s="184" t="str">
        <f>IF(ISNA(VLOOKUP(Patchlist1[[#This Row],[Hostname]],Vormetric!A:D,4,FALSE)),"",VLOOKUP(Patchlist1[[#This Row],[Hostname]],Vormetric!A:D,4,FALSE))</f>
        <v/>
      </c>
      <c r="I595" s="198" t="str">
        <f>IF(ISNA(VLOOKUP(Patchlist1[[#This Row],[Hostname]],'vm hardware'!A:C,3,FALSE)),"",VLOOKUP(Patchlist1[[#This Row],[Hostname]],'vm hardware'!A:C,3,FALSE))</f>
        <v/>
      </c>
      <c r="J595" s="276"/>
      <c r="K595" s="198" t="s">
        <v>172</v>
      </c>
      <c r="L595" s="198">
        <v>8.1</v>
      </c>
      <c r="M595" s="198" t="s">
        <v>448</v>
      </c>
      <c r="N595" s="198" t="s">
        <v>827</v>
      </c>
      <c r="O595" s="200" t="s">
        <v>175</v>
      </c>
      <c r="P595" s="277" t="s">
        <v>1160</v>
      </c>
      <c r="Q595" s="202"/>
      <c r="R595" s="198" t="s">
        <v>1161</v>
      </c>
      <c r="S595" s="242" t="str">
        <f>IF(ISNA(VLOOKUP(Patchlist1[[#This Row],[SERVER OWNER]],Contacts!I:J,2,FALSE)),"",VLOOKUP(Patchlist1[[#This Row],[SERVER OWNER]],Contacts!I:J,2,FALSE))</f>
        <v>frederic.barat@allianz.fr</v>
      </c>
      <c r="T595" s="243" t="s">
        <v>1162</v>
      </c>
      <c r="U595" s="277" t="s">
        <v>180</v>
      </c>
      <c r="V595" s="202"/>
      <c r="W595" s="202"/>
      <c r="X595" s="244"/>
      <c r="Y595" s="244" t="s">
        <v>452</v>
      </c>
      <c r="Z595" s="157"/>
      <c r="AA595" s="278"/>
    </row>
    <row r="596" spans="1:27" ht="18.75" hidden="1" customHeight="1">
      <c r="A596" s="275" t="s">
        <v>1168</v>
      </c>
      <c r="B596" s="196" t="s">
        <v>130</v>
      </c>
      <c r="C596" s="239" t="b">
        <v>0</v>
      </c>
      <c r="D596" s="182">
        <f>IF($C596&lt;&gt;TRUE,IF(ISNA(VLOOKUP($B596,'Patch Slot'!A$2:$E$39,3,FALSE)),"",VLOOKUP($B596,'Patch Slot'!A$2:$E$39,3,FALSE)),"excluded")</f>
        <v>45893.666666666635</v>
      </c>
      <c r="E596" s="182" t="str">
        <f>IF($C596&lt;&gt;TRUE,IF(ISNA(VLOOKUP($B596,'Patch Slot'!A$2:$E$39,4,FALSE)),"",VLOOKUP($B596,'Patch Slot'!A$2:$E$39,4,FALSE)),"excluded")</f>
        <v>16:00 – 20:00</v>
      </c>
      <c r="F596" s="198" t="s">
        <v>826</v>
      </c>
      <c r="G596" s="184" t="str">
        <f>IF(ISNA(VLOOKUP(Patchlist1[[#This Row],[Hostname]],CPU_socket!A:B,2,FALSE)),"",VLOOKUP(Patchlist1[[#This Row],[Hostname]],CPU_socket!A:B,2,FALSE))</f>
        <v/>
      </c>
      <c r="H596" s="184" t="str">
        <f>IF(ISNA(VLOOKUP(Patchlist1[[#This Row],[Hostname]],Vormetric!A:D,4,FALSE)),"",VLOOKUP(Patchlist1[[#This Row],[Hostname]],Vormetric!A:D,4,FALSE))</f>
        <v/>
      </c>
      <c r="I596" s="198" t="str">
        <f>IF(ISNA(VLOOKUP(Patchlist1[[#This Row],[Hostname]],'vm hardware'!A:C,3,FALSE)),"",VLOOKUP(Patchlist1[[#This Row],[Hostname]],'vm hardware'!A:C,3,FALSE))</f>
        <v/>
      </c>
      <c r="J596" s="276"/>
      <c r="K596" s="198" t="s">
        <v>545</v>
      </c>
      <c r="L596" s="198">
        <v>8.1</v>
      </c>
      <c r="M596" s="198" t="s">
        <v>448</v>
      </c>
      <c r="N596" s="198" t="s">
        <v>827</v>
      </c>
      <c r="O596" s="200" t="s">
        <v>175</v>
      </c>
      <c r="P596" s="277" t="s">
        <v>1160</v>
      </c>
      <c r="Q596" s="202"/>
      <c r="R596" s="198" t="s">
        <v>1161</v>
      </c>
      <c r="S596" s="242" t="str">
        <f>IF(ISNA(VLOOKUP(Patchlist1[[#This Row],[SERVER OWNER]],Contacts!I:J,2,FALSE)),"",VLOOKUP(Patchlist1[[#This Row],[SERVER OWNER]],Contacts!I:J,2,FALSE))</f>
        <v>frederic.barat@allianz.fr</v>
      </c>
      <c r="T596" s="243" t="s">
        <v>1162</v>
      </c>
      <c r="U596" s="277" t="s">
        <v>180</v>
      </c>
      <c r="V596" s="202"/>
      <c r="W596" s="202"/>
      <c r="X596" s="244"/>
      <c r="Y596" s="244" t="s">
        <v>452</v>
      </c>
      <c r="Z596" s="157"/>
      <c r="AA596" s="278"/>
    </row>
    <row r="597" spans="1:27" ht="18.75" hidden="1" customHeight="1">
      <c r="A597" s="275" t="s">
        <v>1169</v>
      </c>
      <c r="B597" s="196" t="s">
        <v>121</v>
      </c>
      <c r="C597" s="239" t="b">
        <v>1</v>
      </c>
      <c r="D597" s="182" t="str">
        <f>IF($C597&lt;&gt;TRUE,IF(ISNA(VLOOKUP($B597,'Patch Slot'!A$2:$E$39,3,FALSE)),"",VLOOKUP($B597,'Patch Slot'!A$2:$E$39,3,FALSE)),"excluded")</f>
        <v>excluded</v>
      </c>
      <c r="E597" s="182" t="str">
        <f>IF($C597&lt;&gt;TRUE,IF(ISNA(VLOOKUP($B597,'Patch Slot'!A$2:$E$39,4,FALSE)),"",VLOOKUP($B597,'Patch Slot'!A$2:$E$39,4,FALSE)),"excluded")</f>
        <v>excluded</v>
      </c>
      <c r="F597" s="198" t="s">
        <v>826</v>
      </c>
      <c r="G597" s="184" t="str">
        <f>IF(ISNA(VLOOKUP(Patchlist1[[#This Row],[Hostname]],CPU_socket!A:B,2,FALSE)),"",VLOOKUP(Patchlist1[[#This Row],[Hostname]],CPU_socket!A:B,2,FALSE))</f>
        <v/>
      </c>
      <c r="H597" s="184" t="str">
        <f>IF(ISNA(VLOOKUP(Patchlist1[[#This Row],[Hostname]],Vormetric!A:D,4,FALSE)),"",VLOOKUP(Patchlist1[[#This Row],[Hostname]],Vormetric!A:D,4,FALSE))</f>
        <v/>
      </c>
      <c r="I597" s="198" t="str">
        <f>IF(ISNA(VLOOKUP(Patchlist1[[#This Row],[Hostname]],'vm hardware'!A:C,3,FALSE)),"",VLOOKUP(Patchlist1[[#This Row],[Hostname]],'vm hardware'!A:C,3,FALSE))</f>
        <v/>
      </c>
      <c r="J597" s="276"/>
      <c r="K597" s="198" t="s">
        <v>545</v>
      </c>
      <c r="L597" s="198">
        <v>8.8000000000000007</v>
      </c>
      <c r="M597" s="198" t="s">
        <v>448</v>
      </c>
      <c r="N597" s="198" t="s">
        <v>827</v>
      </c>
      <c r="O597" s="200" t="s">
        <v>279</v>
      </c>
      <c r="P597" s="277" t="s">
        <v>1127</v>
      </c>
      <c r="Q597" s="202"/>
      <c r="R597" s="198" t="s">
        <v>1128</v>
      </c>
      <c r="S597" s="242" t="str">
        <f>IF(ISNA(VLOOKUP(Patchlist1[[#This Row],[SERVER OWNER]],Contacts!I:J,2,FALSE)),"",VLOOKUP(Patchlist1[[#This Row],[SERVER OWNER]],Contacts!I:J,2,FALSE))</f>
        <v>externe.najim.belkadi@allianz.fr</v>
      </c>
      <c r="T597" s="243" t="s">
        <v>1170</v>
      </c>
      <c r="U597" s="277" t="s">
        <v>180</v>
      </c>
      <c r="V597" s="202"/>
      <c r="W597" s="202"/>
      <c r="X597" s="244"/>
      <c r="Y597" s="244" t="s">
        <v>279</v>
      </c>
      <c r="Z597" s="157"/>
      <c r="AA597" s="278"/>
    </row>
    <row r="598" spans="1:27" ht="18.75" hidden="1" customHeight="1">
      <c r="A598" s="275" t="s">
        <v>1171</v>
      </c>
      <c r="B598" s="196" t="s">
        <v>90</v>
      </c>
      <c r="C598" s="239" t="b">
        <v>1</v>
      </c>
      <c r="D598" s="182" t="str">
        <f>IF($C598&lt;&gt;TRUE,IF(ISNA(VLOOKUP($B598,'Patch Slot'!A$2:$E$39,3,FALSE)),"",VLOOKUP($B598,'Patch Slot'!A$2:$E$39,3,FALSE)),"excluded")</f>
        <v>excluded</v>
      </c>
      <c r="E598" s="182" t="str">
        <f>IF($C598&lt;&gt;TRUE,IF(ISNA(VLOOKUP($B598,'Patch Slot'!A$2:$E$39,4,FALSE)),"",VLOOKUP($B598,'Patch Slot'!A$2:$E$39,4,FALSE)),"excluded")</f>
        <v>excluded</v>
      </c>
      <c r="F598" s="198" t="s">
        <v>826</v>
      </c>
      <c r="G598" s="184" t="str">
        <f>IF(ISNA(VLOOKUP(Patchlist1[[#This Row],[Hostname]],CPU_socket!A:B,2,FALSE)),"",VLOOKUP(Patchlist1[[#This Row],[Hostname]],CPU_socket!A:B,2,FALSE))</f>
        <v/>
      </c>
      <c r="H598" s="184" t="str">
        <f>IF(ISNA(VLOOKUP(Patchlist1[[#This Row],[Hostname]],Vormetric!A:D,4,FALSE)),"",VLOOKUP(Patchlist1[[#This Row],[Hostname]],Vormetric!A:D,4,FALSE))</f>
        <v/>
      </c>
      <c r="I598" s="198" t="str">
        <f>IF(ISNA(VLOOKUP(Patchlist1[[#This Row],[Hostname]],'vm hardware'!A:C,3,FALSE)),"",VLOOKUP(Patchlist1[[#This Row],[Hostname]],'vm hardware'!A:C,3,FALSE))</f>
        <v/>
      </c>
      <c r="J598" s="276"/>
      <c r="K598" s="198" t="s">
        <v>1172</v>
      </c>
      <c r="L598" s="198">
        <v>6.1</v>
      </c>
      <c r="M598" s="198" t="s">
        <v>496</v>
      </c>
      <c r="N598" s="198" t="s">
        <v>827</v>
      </c>
      <c r="O598" s="200" t="s">
        <v>279</v>
      </c>
      <c r="P598" s="277" t="s">
        <v>479</v>
      </c>
      <c r="Q598" s="202"/>
      <c r="R598" s="198" t="s">
        <v>480</v>
      </c>
      <c r="S598" s="242" t="s">
        <v>481</v>
      </c>
      <c r="T598" s="243" t="s">
        <v>1173</v>
      </c>
      <c r="U598" s="277" t="s">
        <v>283</v>
      </c>
      <c r="V598" s="202"/>
      <c r="W598" s="202"/>
      <c r="X598" s="244"/>
      <c r="Y598" s="244" t="s">
        <v>279</v>
      </c>
      <c r="Z598" s="157"/>
      <c r="AA598" s="278"/>
    </row>
    <row r="599" spans="1:27" ht="18.75" hidden="1" customHeight="1">
      <c r="A599" s="275" t="s">
        <v>1174</v>
      </c>
      <c r="B599" s="196" t="s">
        <v>90</v>
      </c>
      <c r="C599" s="239" t="b">
        <v>1</v>
      </c>
      <c r="D599" s="182" t="str">
        <f>IF($C599&lt;&gt;TRUE,IF(ISNA(VLOOKUP($B599,'Patch Slot'!A$2:$E$39,3,FALSE)),"",VLOOKUP($B599,'Patch Slot'!A$2:$E$39,3,FALSE)),"excluded")</f>
        <v>excluded</v>
      </c>
      <c r="E599" s="182" t="str">
        <f>IF($C599&lt;&gt;TRUE,IF(ISNA(VLOOKUP($B599,'Patch Slot'!A$2:$E$39,4,FALSE)),"",VLOOKUP($B599,'Patch Slot'!A$2:$E$39,4,FALSE)),"excluded")</f>
        <v>excluded</v>
      </c>
      <c r="F599" s="198" t="s">
        <v>826</v>
      </c>
      <c r="G599" s="184" t="str">
        <f>IF(ISNA(VLOOKUP(Patchlist1[[#This Row],[Hostname]],CPU_socket!A:B,2,FALSE)),"",VLOOKUP(Patchlist1[[#This Row],[Hostname]],CPU_socket!A:B,2,FALSE))</f>
        <v/>
      </c>
      <c r="H599" s="184" t="str">
        <f>IF(ISNA(VLOOKUP(Patchlist1[[#This Row],[Hostname]],Vormetric!A:D,4,FALSE)),"",VLOOKUP(Patchlist1[[#This Row],[Hostname]],Vormetric!A:D,4,FALSE))</f>
        <v/>
      </c>
      <c r="I599" s="198" t="str">
        <f>IF(ISNA(VLOOKUP(Patchlist1[[#This Row],[Hostname]],'vm hardware'!A:C,3,FALSE)),"",VLOOKUP(Patchlist1[[#This Row],[Hostname]],'vm hardware'!A:C,3,FALSE))</f>
        <v/>
      </c>
      <c r="J599" s="276"/>
      <c r="K599" s="198" t="s">
        <v>539</v>
      </c>
      <c r="L599" s="198">
        <v>6.1</v>
      </c>
      <c r="M599" s="198" t="s">
        <v>496</v>
      </c>
      <c r="N599" s="198" t="s">
        <v>827</v>
      </c>
      <c r="O599" s="200" t="s">
        <v>279</v>
      </c>
      <c r="P599" s="277" t="s">
        <v>479</v>
      </c>
      <c r="Q599" s="202"/>
      <c r="R599" s="198" t="s">
        <v>480</v>
      </c>
      <c r="S599" s="242" t="s">
        <v>481</v>
      </c>
      <c r="T599" s="243" t="s">
        <v>1173</v>
      </c>
      <c r="U599" s="277" t="s">
        <v>283</v>
      </c>
      <c r="V599" s="202"/>
      <c r="W599" s="202"/>
      <c r="X599" s="244"/>
      <c r="Y599" s="244" t="s">
        <v>279</v>
      </c>
      <c r="Z599" s="157"/>
      <c r="AA599" s="278"/>
    </row>
    <row r="600" spans="1:27" ht="18.75" hidden="1" customHeight="1">
      <c r="A600" s="275" t="s">
        <v>1175</v>
      </c>
      <c r="B600" s="196" t="s">
        <v>90</v>
      </c>
      <c r="C600" s="239" t="b">
        <v>1</v>
      </c>
      <c r="D600" s="182" t="str">
        <f>IF($C600&lt;&gt;TRUE,IF(ISNA(VLOOKUP($B600,'Patch Slot'!A$2:$E$39,3,FALSE)),"",VLOOKUP($B600,'Patch Slot'!A$2:$E$39,3,FALSE)),"excluded")</f>
        <v>excluded</v>
      </c>
      <c r="E600" s="182" t="str">
        <f>IF($C600&lt;&gt;TRUE,IF(ISNA(VLOOKUP($B600,'Patch Slot'!A$2:$E$39,4,FALSE)),"",VLOOKUP($B600,'Patch Slot'!A$2:$E$39,4,FALSE)),"excluded")</f>
        <v>excluded</v>
      </c>
      <c r="F600" s="198" t="s">
        <v>826</v>
      </c>
      <c r="G600" s="184" t="str">
        <f>IF(ISNA(VLOOKUP(Patchlist1[[#This Row],[Hostname]],CPU_socket!A:B,2,FALSE)),"",VLOOKUP(Patchlist1[[#This Row],[Hostname]],CPU_socket!A:B,2,FALSE))</f>
        <v/>
      </c>
      <c r="H600" s="184" t="str">
        <f>IF(ISNA(VLOOKUP(Patchlist1[[#This Row],[Hostname]],Vormetric!A:D,4,FALSE)),"",VLOOKUP(Patchlist1[[#This Row],[Hostname]],Vormetric!A:D,4,FALSE))</f>
        <v/>
      </c>
      <c r="I600" s="198" t="str">
        <f>IF(ISNA(VLOOKUP(Patchlist1[[#This Row],[Hostname]],'vm hardware'!A:C,3,FALSE)),"",VLOOKUP(Patchlist1[[#This Row],[Hostname]],'vm hardware'!A:C,3,FALSE))</f>
        <v/>
      </c>
      <c r="J600" s="276"/>
      <c r="K600" s="198" t="s">
        <v>1172</v>
      </c>
      <c r="L600" s="198">
        <v>6.1</v>
      </c>
      <c r="M600" s="198" t="s">
        <v>478</v>
      </c>
      <c r="N600" s="198" t="s">
        <v>827</v>
      </c>
      <c r="O600" s="200" t="s">
        <v>279</v>
      </c>
      <c r="P600" s="277" t="s">
        <v>479</v>
      </c>
      <c r="Q600" s="202"/>
      <c r="R600" s="198" t="s">
        <v>480</v>
      </c>
      <c r="S600" s="242" t="s">
        <v>481</v>
      </c>
      <c r="T600" s="243" t="s">
        <v>482</v>
      </c>
      <c r="U600" s="277" t="s">
        <v>283</v>
      </c>
      <c r="V600" s="202"/>
      <c r="W600" s="202"/>
      <c r="X600" s="244"/>
      <c r="Y600" s="244" t="s">
        <v>279</v>
      </c>
      <c r="Z600" s="157"/>
      <c r="AA600" s="278"/>
    </row>
    <row r="601" spans="1:27" ht="18.75" hidden="1" customHeight="1">
      <c r="A601" s="275" t="s">
        <v>1176</v>
      </c>
      <c r="B601" s="196" t="s">
        <v>90</v>
      </c>
      <c r="C601" s="239" t="b">
        <v>1</v>
      </c>
      <c r="D601" s="182" t="str">
        <f>IF($C601&lt;&gt;TRUE,IF(ISNA(VLOOKUP($B601,'Patch Slot'!A$2:$E$39,3,FALSE)),"",VLOOKUP($B601,'Patch Slot'!A$2:$E$39,3,FALSE)),"excluded")</f>
        <v>excluded</v>
      </c>
      <c r="E601" s="182" t="str">
        <f>IF($C601&lt;&gt;TRUE,IF(ISNA(VLOOKUP($B601,'Patch Slot'!A$2:$E$39,4,FALSE)),"",VLOOKUP($B601,'Patch Slot'!A$2:$E$39,4,FALSE)),"excluded")</f>
        <v>excluded</v>
      </c>
      <c r="F601" s="198" t="s">
        <v>826</v>
      </c>
      <c r="G601" s="184" t="str">
        <f>IF(ISNA(VLOOKUP(Patchlist1[[#This Row],[Hostname]],CPU_socket!A:B,2,FALSE)),"",VLOOKUP(Patchlist1[[#This Row],[Hostname]],CPU_socket!A:B,2,FALSE))</f>
        <v/>
      </c>
      <c r="H601" s="184" t="str">
        <f>IF(ISNA(VLOOKUP(Patchlist1[[#This Row],[Hostname]],Vormetric!A:D,4,FALSE)),"",VLOOKUP(Patchlist1[[#This Row],[Hostname]],Vormetric!A:D,4,FALSE))</f>
        <v/>
      </c>
      <c r="I601" s="198" t="str">
        <f>IF(ISNA(VLOOKUP(Patchlist1[[#This Row],[Hostname]],'vm hardware'!A:C,3,FALSE)),"",VLOOKUP(Patchlist1[[#This Row],[Hostname]],'vm hardware'!A:C,3,FALSE))</f>
        <v/>
      </c>
      <c r="J601" s="276"/>
      <c r="K601" s="198" t="s">
        <v>1172</v>
      </c>
      <c r="L601" s="198">
        <v>6.1</v>
      </c>
      <c r="M601" s="198" t="s">
        <v>478</v>
      </c>
      <c r="N601" s="198" t="s">
        <v>827</v>
      </c>
      <c r="O601" s="200" t="s">
        <v>279</v>
      </c>
      <c r="P601" s="277" t="s">
        <v>479</v>
      </c>
      <c r="Q601" s="202"/>
      <c r="R601" s="198" t="s">
        <v>480</v>
      </c>
      <c r="S601" s="242" t="s">
        <v>481</v>
      </c>
      <c r="T601" s="243" t="s">
        <v>482</v>
      </c>
      <c r="U601" s="277" t="s">
        <v>283</v>
      </c>
      <c r="V601" s="202"/>
      <c r="W601" s="202"/>
      <c r="X601" s="244"/>
      <c r="Y601" s="244" t="s">
        <v>279</v>
      </c>
      <c r="Z601" s="157"/>
      <c r="AA601" s="278"/>
    </row>
    <row r="602" spans="1:27" ht="18.75" hidden="1" customHeight="1">
      <c r="A602" s="275" t="s">
        <v>1177</v>
      </c>
      <c r="B602" s="196" t="s">
        <v>90</v>
      </c>
      <c r="C602" s="239" t="b">
        <v>1</v>
      </c>
      <c r="D602" s="182" t="str">
        <f>IF($C602&lt;&gt;TRUE,IF(ISNA(VLOOKUP($B602,'Patch Slot'!A$2:$E$39,3,FALSE)),"",VLOOKUP($B602,'Patch Slot'!A$2:$E$39,3,FALSE)),"excluded")</f>
        <v>excluded</v>
      </c>
      <c r="E602" s="182" t="str">
        <f>IF($C602&lt;&gt;TRUE,IF(ISNA(VLOOKUP($B602,'Patch Slot'!A$2:$E$39,4,FALSE)),"",VLOOKUP($B602,'Patch Slot'!A$2:$E$39,4,FALSE)),"excluded")</f>
        <v>excluded</v>
      </c>
      <c r="F602" s="198" t="s">
        <v>826</v>
      </c>
      <c r="G602" s="184" t="str">
        <f>IF(ISNA(VLOOKUP(Patchlist1[[#This Row],[Hostname]],CPU_socket!A:B,2,FALSE)),"",VLOOKUP(Patchlist1[[#This Row],[Hostname]],CPU_socket!A:B,2,FALSE))</f>
        <v/>
      </c>
      <c r="H602" s="184" t="str">
        <f>IF(ISNA(VLOOKUP(Patchlist1[[#This Row],[Hostname]],Vormetric!A:D,4,FALSE)),"",VLOOKUP(Patchlist1[[#This Row],[Hostname]],Vormetric!A:D,4,FALSE))</f>
        <v/>
      </c>
      <c r="I602" s="198" t="str">
        <f>IF(ISNA(VLOOKUP(Patchlist1[[#This Row],[Hostname]],'vm hardware'!A:C,3,FALSE)),"",VLOOKUP(Patchlist1[[#This Row],[Hostname]],'vm hardware'!A:C,3,FALSE))</f>
        <v/>
      </c>
      <c r="J602" s="276"/>
      <c r="K602" s="198" t="s">
        <v>539</v>
      </c>
      <c r="L602" s="198">
        <v>6.1</v>
      </c>
      <c r="M602" s="198" t="s">
        <v>496</v>
      </c>
      <c r="N602" s="198" t="s">
        <v>827</v>
      </c>
      <c r="O602" s="200" t="s">
        <v>279</v>
      </c>
      <c r="P602" s="277" t="s">
        <v>479</v>
      </c>
      <c r="Q602" s="202"/>
      <c r="R602" s="198" t="s">
        <v>480</v>
      </c>
      <c r="S602" s="242" t="s">
        <v>481</v>
      </c>
      <c r="T602" s="243" t="s">
        <v>482</v>
      </c>
      <c r="U602" s="277" t="s">
        <v>283</v>
      </c>
      <c r="V602" s="202"/>
      <c r="W602" s="202"/>
      <c r="X602" s="244"/>
      <c r="Y602" s="244" t="s">
        <v>279</v>
      </c>
      <c r="Z602" s="157"/>
      <c r="AA602" s="278"/>
    </row>
    <row r="603" spans="1:27" ht="18.75" hidden="1" customHeight="1">
      <c r="A603" s="275" t="s">
        <v>1178</v>
      </c>
      <c r="B603" s="196" t="s">
        <v>90</v>
      </c>
      <c r="C603" s="239" t="b">
        <v>1</v>
      </c>
      <c r="D603" s="182" t="str">
        <f>IF($C603&lt;&gt;TRUE,IF(ISNA(VLOOKUP($B603,'Patch Slot'!A$2:$E$39,3,FALSE)),"",VLOOKUP($B603,'Patch Slot'!A$2:$E$39,3,FALSE)),"excluded")</f>
        <v>excluded</v>
      </c>
      <c r="E603" s="182" t="str">
        <f>IF($C603&lt;&gt;TRUE,IF(ISNA(VLOOKUP($B603,'Patch Slot'!A$2:$E$39,4,FALSE)),"",VLOOKUP($B603,'Patch Slot'!A$2:$E$39,4,FALSE)),"excluded")</f>
        <v>excluded</v>
      </c>
      <c r="F603" s="198" t="s">
        <v>826</v>
      </c>
      <c r="G603" s="184" t="str">
        <f>IF(ISNA(VLOOKUP(Patchlist1[[#This Row],[Hostname]],CPU_socket!A:B,2,FALSE)),"",VLOOKUP(Patchlist1[[#This Row],[Hostname]],CPU_socket!A:B,2,FALSE))</f>
        <v/>
      </c>
      <c r="H603" s="184" t="str">
        <f>IF(ISNA(VLOOKUP(Patchlist1[[#This Row],[Hostname]],Vormetric!A:D,4,FALSE)),"",VLOOKUP(Patchlist1[[#This Row],[Hostname]],Vormetric!A:D,4,FALSE))</f>
        <v/>
      </c>
      <c r="I603" s="198" t="str">
        <f>IF(ISNA(VLOOKUP(Patchlist1[[#This Row],[Hostname]],'vm hardware'!A:C,3,FALSE)),"",VLOOKUP(Patchlist1[[#This Row],[Hostname]],'vm hardware'!A:C,3,FALSE))</f>
        <v/>
      </c>
      <c r="J603" s="276"/>
      <c r="K603" s="198" t="s">
        <v>539</v>
      </c>
      <c r="L603" s="198">
        <v>6.1</v>
      </c>
      <c r="M603" s="198" t="s">
        <v>478</v>
      </c>
      <c r="N603" s="198" t="s">
        <v>827</v>
      </c>
      <c r="O603" s="200" t="s">
        <v>279</v>
      </c>
      <c r="P603" s="277" t="s">
        <v>479</v>
      </c>
      <c r="Q603" s="202"/>
      <c r="R603" s="198" t="s">
        <v>480</v>
      </c>
      <c r="S603" s="242" t="s">
        <v>481</v>
      </c>
      <c r="T603" s="243" t="s">
        <v>482</v>
      </c>
      <c r="U603" s="277" t="s">
        <v>283</v>
      </c>
      <c r="V603" s="202"/>
      <c r="W603" s="202"/>
      <c r="X603" s="244"/>
      <c r="Y603" s="244" t="s">
        <v>279</v>
      </c>
      <c r="Z603" s="157"/>
      <c r="AA603" s="278"/>
    </row>
    <row r="604" spans="1:27" ht="18.75" hidden="1" customHeight="1">
      <c r="A604" s="275" t="s">
        <v>1179</v>
      </c>
      <c r="B604" s="196" t="s">
        <v>90</v>
      </c>
      <c r="C604" s="239" t="b">
        <v>1</v>
      </c>
      <c r="D604" s="182" t="str">
        <f>IF($C604&lt;&gt;TRUE,IF(ISNA(VLOOKUP($B604,'Patch Slot'!A$2:$E$39,3,FALSE)),"",VLOOKUP($B604,'Patch Slot'!A$2:$E$39,3,FALSE)),"excluded")</f>
        <v>excluded</v>
      </c>
      <c r="E604" s="182" t="str">
        <f>IF($C604&lt;&gt;TRUE,IF(ISNA(VLOOKUP($B604,'Patch Slot'!A$2:$E$39,4,FALSE)),"",VLOOKUP($B604,'Patch Slot'!A$2:$E$39,4,FALSE)),"excluded")</f>
        <v>excluded</v>
      </c>
      <c r="F604" s="198" t="s">
        <v>826</v>
      </c>
      <c r="G604" s="184" t="str">
        <f>IF(ISNA(VLOOKUP(Patchlist1[[#This Row],[Hostname]],CPU_socket!A:B,2,FALSE)),"",VLOOKUP(Patchlist1[[#This Row],[Hostname]],CPU_socket!A:B,2,FALSE))</f>
        <v/>
      </c>
      <c r="H604" s="184" t="str">
        <f>IF(ISNA(VLOOKUP(Patchlist1[[#This Row],[Hostname]],Vormetric!A:D,4,FALSE)),"",VLOOKUP(Patchlist1[[#This Row],[Hostname]],Vormetric!A:D,4,FALSE))</f>
        <v/>
      </c>
      <c r="I604" s="198" t="str">
        <f>IF(ISNA(VLOOKUP(Patchlist1[[#This Row],[Hostname]],'vm hardware'!A:C,3,FALSE)),"",VLOOKUP(Patchlist1[[#This Row],[Hostname]],'vm hardware'!A:C,3,FALSE))</f>
        <v/>
      </c>
      <c r="J604" s="276"/>
      <c r="K604" s="198" t="s">
        <v>539</v>
      </c>
      <c r="L604" s="198">
        <v>6.1</v>
      </c>
      <c r="M604" s="198" t="s">
        <v>478</v>
      </c>
      <c r="N604" s="198" t="s">
        <v>827</v>
      </c>
      <c r="O604" s="200" t="s">
        <v>279</v>
      </c>
      <c r="P604" s="277" t="s">
        <v>479</v>
      </c>
      <c r="Q604" s="202"/>
      <c r="R604" s="198" t="s">
        <v>480</v>
      </c>
      <c r="S604" s="242" t="s">
        <v>481</v>
      </c>
      <c r="T604" s="243" t="s">
        <v>482</v>
      </c>
      <c r="U604" s="277" t="s">
        <v>283</v>
      </c>
      <c r="V604" s="202"/>
      <c r="W604" s="202"/>
      <c r="X604" s="244"/>
      <c r="Y604" s="244" t="s">
        <v>279</v>
      </c>
      <c r="Z604" s="157"/>
      <c r="AA604" s="278"/>
    </row>
    <row r="605" spans="1:27" ht="18.75" hidden="1" customHeight="1">
      <c r="A605" s="275" t="s">
        <v>1180</v>
      </c>
      <c r="B605" s="196" t="s">
        <v>90</v>
      </c>
      <c r="C605" s="239" t="b">
        <v>1</v>
      </c>
      <c r="D605" s="182" t="str">
        <f>IF($C605&lt;&gt;TRUE,IF(ISNA(VLOOKUP($B605,'Patch Slot'!A$2:$E$39,3,FALSE)),"",VLOOKUP($B605,'Patch Slot'!A$2:$E$39,3,FALSE)),"excluded")</f>
        <v>excluded</v>
      </c>
      <c r="E605" s="182" t="str">
        <f>IF($C605&lt;&gt;TRUE,IF(ISNA(VLOOKUP($B605,'Patch Slot'!A$2:$E$39,4,FALSE)),"",VLOOKUP($B605,'Patch Slot'!A$2:$E$39,4,FALSE)),"excluded")</f>
        <v>excluded</v>
      </c>
      <c r="F605" s="198" t="s">
        <v>826</v>
      </c>
      <c r="G605" s="184" t="str">
        <f>IF(ISNA(VLOOKUP(Patchlist1[[#This Row],[Hostname]],CPU_socket!A:B,2,FALSE)),"",VLOOKUP(Patchlist1[[#This Row],[Hostname]],CPU_socket!A:B,2,FALSE))</f>
        <v/>
      </c>
      <c r="H605" s="184" t="str">
        <f>IF(ISNA(VLOOKUP(Patchlist1[[#This Row],[Hostname]],Vormetric!A:D,4,FALSE)),"",VLOOKUP(Patchlist1[[#This Row],[Hostname]],Vormetric!A:D,4,FALSE))</f>
        <v/>
      </c>
      <c r="I605" s="198" t="str">
        <f>IF(ISNA(VLOOKUP(Patchlist1[[#This Row],[Hostname]],'vm hardware'!A:C,3,FALSE)),"",VLOOKUP(Patchlist1[[#This Row],[Hostname]],'vm hardware'!A:C,3,FALSE))</f>
        <v/>
      </c>
      <c r="J605" s="276"/>
      <c r="K605" s="198" t="s">
        <v>539</v>
      </c>
      <c r="L605" s="198">
        <v>6.1</v>
      </c>
      <c r="M605" s="198" t="s">
        <v>478</v>
      </c>
      <c r="N605" s="198" t="s">
        <v>827</v>
      </c>
      <c r="O605" s="200" t="s">
        <v>279</v>
      </c>
      <c r="P605" s="277" t="s">
        <v>479</v>
      </c>
      <c r="Q605" s="202"/>
      <c r="R605" s="198" t="s">
        <v>480</v>
      </c>
      <c r="S605" s="242" t="s">
        <v>481</v>
      </c>
      <c r="T605" s="243" t="s">
        <v>482</v>
      </c>
      <c r="U605" s="277" t="s">
        <v>283</v>
      </c>
      <c r="V605" s="202"/>
      <c r="W605" s="202"/>
      <c r="X605" s="244"/>
      <c r="Y605" s="244" t="s">
        <v>279</v>
      </c>
      <c r="Z605" s="157"/>
      <c r="AA605" s="278"/>
    </row>
    <row r="606" spans="1:27" ht="18.75" hidden="1" customHeight="1">
      <c r="A606" s="275" t="s">
        <v>1181</v>
      </c>
      <c r="B606" s="196" t="s">
        <v>90</v>
      </c>
      <c r="C606" s="239" t="b">
        <v>1</v>
      </c>
      <c r="D606" s="182" t="str">
        <f>IF($C606&lt;&gt;TRUE,IF(ISNA(VLOOKUP($B606,'Patch Slot'!A$2:$E$39,3,FALSE)),"",VLOOKUP($B606,'Patch Slot'!A$2:$E$39,3,FALSE)),"excluded")</f>
        <v>excluded</v>
      </c>
      <c r="E606" s="182" t="str">
        <f>IF($C606&lt;&gt;TRUE,IF(ISNA(VLOOKUP($B606,'Patch Slot'!A$2:$E$39,4,FALSE)),"",VLOOKUP($B606,'Patch Slot'!A$2:$E$39,4,FALSE)),"excluded")</f>
        <v>excluded</v>
      </c>
      <c r="F606" s="198" t="s">
        <v>826</v>
      </c>
      <c r="G606" s="184" t="str">
        <f>IF(ISNA(VLOOKUP(Patchlist1[[#This Row],[Hostname]],CPU_socket!A:B,2,FALSE)),"",VLOOKUP(Patchlist1[[#This Row],[Hostname]],CPU_socket!A:B,2,FALSE))</f>
        <v/>
      </c>
      <c r="H606" s="184" t="str">
        <f>IF(ISNA(VLOOKUP(Patchlist1[[#This Row],[Hostname]],Vormetric!A:D,4,FALSE)),"",VLOOKUP(Patchlist1[[#This Row],[Hostname]],Vormetric!A:D,4,FALSE))</f>
        <v/>
      </c>
      <c r="I606" s="198" t="str">
        <f>IF(ISNA(VLOOKUP(Patchlist1[[#This Row],[Hostname]],'vm hardware'!A:C,3,FALSE)),"",VLOOKUP(Patchlist1[[#This Row],[Hostname]],'vm hardware'!A:C,3,FALSE))</f>
        <v/>
      </c>
      <c r="J606" s="276"/>
      <c r="K606" s="198" t="s">
        <v>539</v>
      </c>
      <c r="L606" s="198">
        <v>6.1</v>
      </c>
      <c r="M606" s="198" t="s">
        <v>478</v>
      </c>
      <c r="N606" s="198" t="s">
        <v>827</v>
      </c>
      <c r="O606" s="200" t="s">
        <v>279</v>
      </c>
      <c r="P606" s="277" t="s">
        <v>479</v>
      </c>
      <c r="Q606" s="202"/>
      <c r="R606" s="198" t="s">
        <v>480</v>
      </c>
      <c r="S606" s="242" t="s">
        <v>481</v>
      </c>
      <c r="T606" s="243" t="s">
        <v>482</v>
      </c>
      <c r="U606" s="277" t="s">
        <v>283</v>
      </c>
      <c r="V606" s="202"/>
      <c r="W606" s="202"/>
      <c r="X606" s="244"/>
      <c r="Y606" s="244" t="s">
        <v>279</v>
      </c>
      <c r="Z606" s="157"/>
      <c r="AA606" s="278"/>
    </row>
    <row r="607" spans="1:27" ht="18.75" hidden="1" customHeight="1">
      <c r="A607" s="275" t="s">
        <v>1182</v>
      </c>
      <c r="B607" s="196" t="s">
        <v>90</v>
      </c>
      <c r="C607" s="239" t="b">
        <v>1</v>
      </c>
      <c r="D607" s="182" t="str">
        <f>IF($C607&lt;&gt;TRUE,IF(ISNA(VLOOKUP($B607,'Patch Slot'!A$2:$E$39,3,FALSE)),"",VLOOKUP($B607,'Patch Slot'!A$2:$E$39,3,FALSE)),"excluded")</f>
        <v>excluded</v>
      </c>
      <c r="E607" s="182" t="str">
        <f>IF($C607&lt;&gt;TRUE,IF(ISNA(VLOOKUP($B607,'Patch Slot'!A$2:$E$39,4,FALSE)),"",VLOOKUP($B607,'Patch Slot'!A$2:$E$39,4,FALSE)),"excluded")</f>
        <v>excluded</v>
      </c>
      <c r="F607" s="198" t="s">
        <v>826</v>
      </c>
      <c r="G607" s="184" t="str">
        <f>IF(ISNA(VLOOKUP(Patchlist1[[#This Row],[Hostname]],CPU_socket!A:B,2,FALSE)),"",VLOOKUP(Patchlist1[[#This Row],[Hostname]],CPU_socket!A:B,2,FALSE))</f>
        <v/>
      </c>
      <c r="H607" s="184" t="str">
        <f>IF(ISNA(VLOOKUP(Patchlist1[[#This Row],[Hostname]],Vormetric!A:D,4,FALSE)),"",VLOOKUP(Patchlist1[[#This Row],[Hostname]],Vormetric!A:D,4,FALSE))</f>
        <v/>
      </c>
      <c r="I607" s="198" t="str">
        <f>IF(ISNA(VLOOKUP(Patchlist1[[#This Row],[Hostname]],'vm hardware'!A:C,3,FALSE)),"",VLOOKUP(Patchlist1[[#This Row],[Hostname]],'vm hardware'!A:C,3,FALSE))</f>
        <v/>
      </c>
      <c r="J607" s="276"/>
      <c r="K607" s="198" t="s">
        <v>539</v>
      </c>
      <c r="L607" s="198">
        <v>6.1</v>
      </c>
      <c r="M607" s="198" t="s">
        <v>496</v>
      </c>
      <c r="N607" s="198" t="s">
        <v>827</v>
      </c>
      <c r="O607" s="200" t="s">
        <v>279</v>
      </c>
      <c r="P607" s="277" t="s">
        <v>479</v>
      </c>
      <c r="Q607" s="202"/>
      <c r="R607" s="198" t="s">
        <v>480</v>
      </c>
      <c r="S607" s="242" t="s">
        <v>481</v>
      </c>
      <c r="T607" s="243" t="s">
        <v>482</v>
      </c>
      <c r="U607" s="277" t="s">
        <v>283</v>
      </c>
      <c r="V607" s="202"/>
      <c r="W607" s="202"/>
      <c r="X607" s="244"/>
      <c r="Y607" s="244" t="s">
        <v>279</v>
      </c>
      <c r="Z607" s="157"/>
      <c r="AA607" s="278"/>
    </row>
    <row r="608" spans="1:27" ht="18.75" hidden="1" customHeight="1">
      <c r="A608" s="275" t="s">
        <v>1183</v>
      </c>
      <c r="B608" s="196" t="s">
        <v>90</v>
      </c>
      <c r="C608" s="239" t="b">
        <v>1</v>
      </c>
      <c r="D608" s="182" t="str">
        <f>IF($C608&lt;&gt;TRUE,IF(ISNA(VLOOKUP($B608,'Patch Slot'!A$2:$E$39,3,FALSE)),"",VLOOKUP($B608,'Patch Slot'!A$2:$E$39,3,FALSE)),"excluded")</f>
        <v>excluded</v>
      </c>
      <c r="E608" s="182" t="str">
        <f>IF($C608&lt;&gt;TRUE,IF(ISNA(VLOOKUP($B608,'Patch Slot'!A$2:$E$39,4,FALSE)),"",VLOOKUP($B608,'Patch Slot'!A$2:$E$39,4,FALSE)),"excluded")</f>
        <v>excluded</v>
      </c>
      <c r="F608" s="198" t="s">
        <v>826</v>
      </c>
      <c r="G608" s="184" t="str">
        <f>IF(ISNA(VLOOKUP(Patchlist1[[#This Row],[Hostname]],CPU_socket!A:B,2,FALSE)),"",VLOOKUP(Patchlist1[[#This Row],[Hostname]],CPU_socket!A:B,2,FALSE))</f>
        <v/>
      </c>
      <c r="H608" s="184" t="str">
        <f>IF(ISNA(VLOOKUP(Patchlist1[[#This Row],[Hostname]],Vormetric!A:D,4,FALSE)),"",VLOOKUP(Patchlist1[[#This Row],[Hostname]],Vormetric!A:D,4,FALSE))</f>
        <v/>
      </c>
      <c r="I608" s="240" t="str">
        <f>IF(ISNA(VLOOKUP(Patchlist1[[#This Row],[Hostname]],'vm hardware'!A:C,3,FALSE)),"",VLOOKUP(Patchlist1[[#This Row],[Hostname]],'vm hardware'!A:C,3,FALSE))</f>
        <v/>
      </c>
      <c r="J608" s="198"/>
      <c r="K608" s="198" t="s">
        <v>1172</v>
      </c>
      <c r="L608" s="198">
        <v>6.1</v>
      </c>
      <c r="M608" s="198" t="s">
        <v>478</v>
      </c>
      <c r="N608" s="198" t="s">
        <v>827</v>
      </c>
      <c r="O608" s="200" t="s">
        <v>279</v>
      </c>
      <c r="P608" s="277" t="s">
        <v>479</v>
      </c>
      <c r="Q608" s="241"/>
      <c r="R608" s="198" t="s">
        <v>480</v>
      </c>
      <c r="S608" s="242" t="s">
        <v>481</v>
      </c>
      <c r="T608" s="243" t="s">
        <v>482</v>
      </c>
      <c r="U608" s="277" t="s">
        <v>283</v>
      </c>
      <c r="V608" s="202"/>
      <c r="W608" s="202"/>
      <c r="X608" s="244"/>
      <c r="Y608" s="244" t="s">
        <v>279</v>
      </c>
      <c r="Z608" s="157"/>
      <c r="AA608" s="278"/>
    </row>
    <row r="609" spans="1:27" ht="18.75" hidden="1" customHeight="1">
      <c r="A609" s="275" t="s">
        <v>1184</v>
      </c>
      <c r="B609" s="196" t="s">
        <v>90</v>
      </c>
      <c r="C609" s="239" t="b">
        <v>1</v>
      </c>
      <c r="D609" s="182" t="str">
        <f>IF($C609&lt;&gt;TRUE,IF(ISNA(VLOOKUP($B609,'Patch Slot'!A$2:$E$39,3,FALSE)),"",VLOOKUP($B609,'Patch Slot'!A$2:$E$39,3,FALSE)),"excluded")</f>
        <v>excluded</v>
      </c>
      <c r="E609" s="182" t="str">
        <f>IF($C609&lt;&gt;TRUE,IF(ISNA(VLOOKUP($B609,'Patch Slot'!A$2:$E$39,4,FALSE)),"",VLOOKUP($B609,'Patch Slot'!A$2:$E$39,4,FALSE)),"excluded")</f>
        <v>excluded</v>
      </c>
      <c r="F609" s="198" t="s">
        <v>826</v>
      </c>
      <c r="G609" s="184" t="str">
        <f>IF(ISNA(VLOOKUP(Patchlist1[[#This Row],[Hostname]],CPU_socket!A:B,2,FALSE)),"",VLOOKUP(Patchlist1[[#This Row],[Hostname]],CPU_socket!A:B,2,FALSE))</f>
        <v/>
      </c>
      <c r="H609" s="184" t="str">
        <f>IF(ISNA(VLOOKUP(Patchlist1[[#This Row],[Hostname]],Vormetric!A:D,4,FALSE)),"",VLOOKUP(Patchlist1[[#This Row],[Hostname]],Vormetric!A:D,4,FALSE))</f>
        <v/>
      </c>
      <c r="I609" s="198" t="str">
        <f>IF(ISNA(VLOOKUP(Patchlist1[[#This Row],[Hostname]],'vm hardware'!A:C,3,FALSE)),"",VLOOKUP(Patchlist1[[#This Row],[Hostname]],'vm hardware'!A:C,3,FALSE))</f>
        <v/>
      </c>
      <c r="J609" s="276"/>
      <c r="K609" s="198" t="s">
        <v>1172</v>
      </c>
      <c r="L609" s="198">
        <v>6.1</v>
      </c>
      <c r="M609" s="198" t="s">
        <v>478</v>
      </c>
      <c r="N609" s="198" t="s">
        <v>827</v>
      </c>
      <c r="O609" s="200" t="s">
        <v>279</v>
      </c>
      <c r="P609" s="277" t="s">
        <v>479</v>
      </c>
      <c r="Q609" s="202"/>
      <c r="R609" s="198" t="s">
        <v>480</v>
      </c>
      <c r="S609" s="242" t="s">
        <v>481</v>
      </c>
      <c r="T609" s="243" t="s">
        <v>482</v>
      </c>
      <c r="U609" s="277" t="s">
        <v>283</v>
      </c>
      <c r="V609" s="202"/>
      <c r="W609" s="202"/>
      <c r="X609" s="244"/>
      <c r="Y609" s="244" t="s">
        <v>279</v>
      </c>
      <c r="Z609" s="157"/>
      <c r="AA609" s="278"/>
    </row>
    <row r="610" spans="1:27" ht="18.75" hidden="1" customHeight="1">
      <c r="A610" s="275" t="s">
        <v>1185</v>
      </c>
      <c r="B610" s="196" t="s">
        <v>90</v>
      </c>
      <c r="C610" s="239" t="b">
        <v>1</v>
      </c>
      <c r="D610" s="182" t="str">
        <f>IF($C610&lt;&gt;TRUE,IF(ISNA(VLOOKUP($B610,'Patch Slot'!A$2:$E$39,3,FALSE)),"",VLOOKUP($B610,'Patch Slot'!A$2:$E$39,3,FALSE)),"excluded")</f>
        <v>excluded</v>
      </c>
      <c r="E610" s="182" t="str">
        <f>IF($C610&lt;&gt;TRUE,IF(ISNA(VLOOKUP($B610,'Patch Slot'!A$2:$E$39,4,FALSE)),"",VLOOKUP($B610,'Patch Slot'!A$2:$E$39,4,FALSE)),"excluded")</f>
        <v>excluded</v>
      </c>
      <c r="F610" s="198" t="s">
        <v>826</v>
      </c>
      <c r="G610" s="184" t="str">
        <f>IF(ISNA(VLOOKUP(Patchlist1[[#This Row],[Hostname]],CPU_socket!A:B,2,FALSE)),"",VLOOKUP(Patchlist1[[#This Row],[Hostname]],CPU_socket!A:B,2,FALSE))</f>
        <v/>
      </c>
      <c r="H610" s="184" t="str">
        <f>IF(ISNA(VLOOKUP(Patchlist1[[#This Row],[Hostname]],Vormetric!A:D,4,FALSE)),"",VLOOKUP(Patchlist1[[#This Row],[Hostname]],Vormetric!A:D,4,FALSE))</f>
        <v/>
      </c>
      <c r="I610" s="198" t="str">
        <f>IF(ISNA(VLOOKUP(Patchlist1[[#This Row],[Hostname]],'vm hardware'!A:C,3,FALSE)),"",VLOOKUP(Patchlist1[[#This Row],[Hostname]],'vm hardware'!A:C,3,FALSE))</f>
        <v/>
      </c>
      <c r="J610" s="276"/>
      <c r="K610" s="198" t="s">
        <v>1172</v>
      </c>
      <c r="L610" s="198">
        <v>6.1</v>
      </c>
      <c r="M610" s="198" t="s">
        <v>478</v>
      </c>
      <c r="N610" s="198" t="s">
        <v>827</v>
      </c>
      <c r="O610" s="200" t="s">
        <v>279</v>
      </c>
      <c r="P610" s="277" t="s">
        <v>479</v>
      </c>
      <c r="Q610" s="202"/>
      <c r="R610" s="198" t="s">
        <v>480</v>
      </c>
      <c r="S610" s="242" t="s">
        <v>481</v>
      </c>
      <c r="T610" s="243" t="s">
        <v>482</v>
      </c>
      <c r="U610" s="277" t="s">
        <v>283</v>
      </c>
      <c r="V610" s="202"/>
      <c r="W610" s="202"/>
      <c r="X610" s="244"/>
      <c r="Y610" s="244" t="s">
        <v>279</v>
      </c>
      <c r="Z610" s="157"/>
      <c r="AA610" s="278"/>
    </row>
    <row r="611" spans="1:27" ht="18.75" hidden="1" customHeight="1">
      <c r="A611" s="275" t="s">
        <v>1186</v>
      </c>
      <c r="B611" s="196" t="s">
        <v>90</v>
      </c>
      <c r="C611" s="239" t="b">
        <v>1</v>
      </c>
      <c r="D611" s="182" t="str">
        <f>IF($C611&lt;&gt;TRUE,IF(ISNA(VLOOKUP($B611,'Patch Slot'!A$2:$E$39,3,FALSE)),"",VLOOKUP($B611,'Patch Slot'!A$2:$E$39,3,FALSE)),"excluded")</f>
        <v>excluded</v>
      </c>
      <c r="E611" s="182" t="str">
        <f>IF($C611&lt;&gt;TRUE,IF(ISNA(VLOOKUP($B611,'Patch Slot'!A$2:$E$39,4,FALSE)),"",VLOOKUP($B611,'Patch Slot'!A$2:$E$39,4,FALSE)),"excluded")</f>
        <v>excluded</v>
      </c>
      <c r="F611" s="198" t="s">
        <v>826</v>
      </c>
      <c r="G611" s="184" t="str">
        <f>IF(ISNA(VLOOKUP(Patchlist1[[#This Row],[Hostname]],CPU_socket!A:B,2,FALSE)),"",VLOOKUP(Patchlist1[[#This Row],[Hostname]],CPU_socket!A:B,2,FALSE))</f>
        <v/>
      </c>
      <c r="H611" s="184" t="str">
        <f>IF(ISNA(VLOOKUP(Patchlist1[[#This Row],[Hostname]],Vormetric!A:D,4,FALSE)),"",VLOOKUP(Patchlist1[[#This Row],[Hostname]],Vormetric!A:D,4,FALSE))</f>
        <v/>
      </c>
      <c r="I611" s="198" t="str">
        <f>IF(ISNA(VLOOKUP(Patchlist1[[#This Row],[Hostname]],'vm hardware'!A:C,3,FALSE)),"",VLOOKUP(Patchlist1[[#This Row],[Hostname]],'vm hardware'!A:C,3,FALSE))</f>
        <v/>
      </c>
      <c r="J611" s="276"/>
      <c r="K611" s="198" t="s">
        <v>278</v>
      </c>
      <c r="L611" s="198">
        <v>6.1</v>
      </c>
      <c r="M611" s="198" t="s">
        <v>496</v>
      </c>
      <c r="N611" s="198" t="s">
        <v>827</v>
      </c>
      <c r="O611" s="200" t="s">
        <v>279</v>
      </c>
      <c r="P611" s="277" t="s">
        <v>479</v>
      </c>
      <c r="Q611" s="202"/>
      <c r="R611" s="198" t="s">
        <v>480</v>
      </c>
      <c r="S611" s="242" t="s">
        <v>481</v>
      </c>
      <c r="T611" s="243" t="s">
        <v>1187</v>
      </c>
      <c r="U611" s="277" t="s">
        <v>283</v>
      </c>
      <c r="V611" s="202"/>
      <c r="W611" s="202"/>
      <c r="X611" s="244"/>
      <c r="Y611" s="244" t="s">
        <v>279</v>
      </c>
      <c r="Z611" s="157"/>
      <c r="AA611" s="278"/>
    </row>
    <row r="612" spans="1:27" ht="18.75" hidden="1" customHeight="1">
      <c r="A612" s="275" t="s">
        <v>1188</v>
      </c>
      <c r="B612" s="196" t="s">
        <v>130</v>
      </c>
      <c r="C612" s="239" t="b">
        <v>0</v>
      </c>
      <c r="D612" s="182">
        <f>IF($C612&lt;&gt;TRUE,IF(ISNA(VLOOKUP($B612,'Patch Slot'!A$2:$E$39,3,FALSE)),"",VLOOKUP($B612,'Patch Slot'!A$2:$E$39,3,FALSE)),"excluded")</f>
        <v>45893.666666666635</v>
      </c>
      <c r="E612" s="182" t="str">
        <f>IF($C612&lt;&gt;TRUE,IF(ISNA(VLOOKUP($B612,'Patch Slot'!A$2:$E$39,4,FALSE)),"",VLOOKUP($B612,'Patch Slot'!A$2:$E$39,4,FALSE)),"excluded")</f>
        <v>16:00 – 20:00</v>
      </c>
      <c r="F612" s="198" t="s">
        <v>826</v>
      </c>
      <c r="G612" s="184" t="str">
        <f>IF(ISNA(VLOOKUP(Patchlist1[[#This Row],[Hostname]],CPU_socket!A:B,2,FALSE)),"",VLOOKUP(Patchlist1[[#This Row],[Hostname]],CPU_socket!A:B,2,FALSE))</f>
        <v/>
      </c>
      <c r="H612" s="184" t="str">
        <f>IF(ISNA(VLOOKUP(Patchlist1[[#This Row],[Hostname]],Vormetric!A:D,4,FALSE)),"",VLOOKUP(Patchlist1[[#This Row],[Hostname]],Vormetric!A:D,4,FALSE))</f>
        <v/>
      </c>
      <c r="I612" s="240" t="str">
        <f>IF(ISNA(VLOOKUP(Patchlist1[[#This Row],[Hostname]],'vm hardware'!A:C,3,FALSE)),"",VLOOKUP(Patchlist1[[#This Row],[Hostname]],'vm hardware'!A:C,3,FALSE))</f>
        <v/>
      </c>
      <c r="J612" s="198"/>
      <c r="K612" s="198" t="s">
        <v>172</v>
      </c>
      <c r="L612" s="198">
        <v>9.4</v>
      </c>
      <c r="M612" s="198" t="s">
        <v>173</v>
      </c>
      <c r="N612" s="198" t="s">
        <v>827</v>
      </c>
      <c r="O612" s="200" t="s">
        <v>175</v>
      </c>
      <c r="P612" s="277" t="s">
        <v>459</v>
      </c>
      <c r="Q612" s="282"/>
      <c r="R612" s="198" t="s">
        <v>1189</v>
      </c>
      <c r="S612" s="242" t="str">
        <f>IF(ISNA(VLOOKUP(Patchlist1[[#This Row],[SERVER OWNER]],Contacts!I:J,2,FALSE)),"",VLOOKUP(Patchlist1[[#This Row],[SERVER OWNER]],Contacts!I:J,2,FALSE))</f>
        <v>lenin.dasan@allianz.com</v>
      </c>
      <c r="T612" s="243" t="s">
        <v>1190</v>
      </c>
      <c r="U612" s="277" t="s">
        <v>180</v>
      </c>
      <c r="V612" s="202"/>
      <c r="W612" s="202"/>
      <c r="X612" s="244"/>
      <c r="Y612" s="244"/>
      <c r="Z612" s="157"/>
      <c r="AA612" s="278"/>
    </row>
    <row r="613" spans="1:27" ht="18.75" hidden="1" customHeight="1">
      <c r="A613" s="275" t="s">
        <v>1191</v>
      </c>
      <c r="B613" s="196" t="s">
        <v>130</v>
      </c>
      <c r="C613" s="239" t="b">
        <v>0</v>
      </c>
      <c r="D613" s="182">
        <f>IF($C613&lt;&gt;TRUE,IF(ISNA(VLOOKUP($B613,'Patch Slot'!A$2:$E$39,3,FALSE)),"",VLOOKUP($B613,'Patch Slot'!A$2:$E$39,3,FALSE)),"excluded")</f>
        <v>45893.666666666635</v>
      </c>
      <c r="E613" s="182" t="str">
        <f>IF($C613&lt;&gt;TRUE,IF(ISNA(VLOOKUP($B613,'Patch Slot'!A$2:$E$39,4,FALSE)),"",VLOOKUP($B613,'Patch Slot'!A$2:$E$39,4,FALSE)),"excluded")</f>
        <v>16:00 – 20:00</v>
      </c>
      <c r="F613" s="198" t="s">
        <v>826</v>
      </c>
      <c r="G613" s="184" t="str">
        <f>IF(ISNA(VLOOKUP(Patchlist1[[#This Row],[Hostname]],CPU_socket!A:B,2,FALSE)),"",VLOOKUP(Patchlist1[[#This Row],[Hostname]],CPU_socket!A:B,2,FALSE))</f>
        <v/>
      </c>
      <c r="H613" s="184" t="str">
        <f>IF(ISNA(VLOOKUP(Patchlist1[[#This Row],[Hostname]],Vormetric!A:D,4,FALSE)),"",VLOOKUP(Patchlist1[[#This Row],[Hostname]],Vormetric!A:D,4,FALSE))</f>
        <v/>
      </c>
      <c r="I613" s="240" t="str">
        <f>IF(ISNA(VLOOKUP(Patchlist1[[#This Row],[Hostname]],'vm hardware'!A:C,3,FALSE)),"",VLOOKUP(Patchlist1[[#This Row],[Hostname]],'vm hardware'!A:C,3,FALSE))</f>
        <v/>
      </c>
      <c r="J613" s="198"/>
      <c r="K613" s="198" t="s">
        <v>545</v>
      </c>
      <c r="L613" s="198">
        <v>9.4</v>
      </c>
      <c r="M613" s="198" t="s">
        <v>173</v>
      </c>
      <c r="N613" s="198" t="s">
        <v>827</v>
      </c>
      <c r="O613" s="200" t="s">
        <v>175</v>
      </c>
      <c r="P613" s="277" t="s">
        <v>459</v>
      </c>
      <c r="Q613" s="282"/>
      <c r="R613" s="198" t="s">
        <v>1189</v>
      </c>
      <c r="S613" s="242" t="str">
        <f>IF(ISNA(VLOOKUP(Patchlist1[[#This Row],[SERVER OWNER]],Contacts!I:J,2,FALSE)),"",VLOOKUP(Patchlist1[[#This Row],[SERVER OWNER]],Contacts!I:J,2,FALSE))</f>
        <v>lenin.dasan@allianz.com</v>
      </c>
      <c r="T613" s="243" t="s">
        <v>1190</v>
      </c>
      <c r="U613" s="277" t="s">
        <v>180</v>
      </c>
      <c r="V613" s="202"/>
      <c r="W613" s="202"/>
      <c r="X613" s="244"/>
      <c r="Y613" s="244"/>
      <c r="Z613" s="157"/>
      <c r="AA613" s="278"/>
    </row>
    <row r="614" spans="1:27" ht="18.75" hidden="1" customHeight="1">
      <c r="A614" s="275" t="s">
        <v>1192</v>
      </c>
      <c r="B614" s="196" t="s">
        <v>127</v>
      </c>
      <c r="C614" s="239" t="b">
        <v>0</v>
      </c>
      <c r="D614" s="182">
        <f>IF($C614&lt;&gt;TRUE,IF(ISNA(VLOOKUP($B614,'Patch Slot'!A$2:$E$39,3,FALSE)),"",VLOOKUP($B614,'Patch Slot'!A$2:$E$39,3,FALSE)),"excluded")</f>
        <v>45892.833333333299</v>
      </c>
      <c r="E614" s="182" t="str">
        <f>IF($C614&lt;&gt;TRUE,IF(ISNA(VLOOKUP($B614,'Patch Slot'!A$2:$E$39,4,FALSE)),"",VLOOKUP($B614,'Patch Slot'!A$2:$E$39,4,FALSE)),"excluded")</f>
        <v>20:00 – 24:00</v>
      </c>
      <c r="F614" s="198" t="s">
        <v>826</v>
      </c>
      <c r="G614" s="184" t="str">
        <f>IF(ISNA(VLOOKUP(Patchlist1[[#This Row],[Hostname]],CPU_socket!A:B,2,FALSE)),"",VLOOKUP(Patchlist1[[#This Row],[Hostname]],CPU_socket!A:B,2,FALSE))</f>
        <v/>
      </c>
      <c r="H614" s="184" t="str">
        <f>IF(ISNA(VLOOKUP(Patchlist1[[#This Row],[Hostname]],Vormetric!A:D,4,FALSE)),"",VLOOKUP(Patchlist1[[#This Row],[Hostname]],Vormetric!A:D,4,FALSE))</f>
        <v/>
      </c>
      <c r="I614" s="240" t="str">
        <f>IF(ISNA(VLOOKUP(Patchlist1[[#This Row],[Hostname]],'vm hardware'!A:C,3,FALSE)),"",VLOOKUP(Patchlist1[[#This Row],[Hostname]],'vm hardware'!A:C,3,FALSE))</f>
        <v/>
      </c>
      <c r="J614" s="198"/>
      <c r="K614" s="198" t="s">
        <v>545</v>
      </c>
      <c r="L614" s="198">
        <v>9.4</v>
      </c>
      <c r="M614" s="198" t="s">
        <v>173</v>
      </c>
      <c r="N614" s="198" t="s">
        <v>827</v>
      </c>
      <c r="O614" s="200" t="s">
        <v>175</v>
      </c>
      <c r="P614" s="277" t="s">
        <v>459</v>
      </c>
      <c r="Q614" s="282"/>
      <c r="R614" s="198" t="s">
        <v>1189</v>
      </c>
      <c r="S614" s="242" t="str">
        <f>IF(ISNA(VLOOKUP(Patchlist1[[#This Row],[SERVER OWNER]],Contacts!I:J,2,FALSE)),"",VLOOKUP(Patchlist1[[#This Row],[SERVER OWNER]],Contacts!I:J,2,FALSE))</f>
        <v>lenin.dasan@allianz.com</v>
      </c>
      <c r="T614" s="243" t="s">
        <v>1190</v>
      </c>
      <c r="U614" s="277" t="s">
        <v>180</v>
      </c>
      <c r="V614" s="202"/>
      <c r="W614" s="202"/>
      <c r="X614" s="244"/>
      <c r="Y614" s="244"/>
      <c r="Z614" s="157"/>
      <c r="AA614" s="278"/>
    </row>
    <row r="615" spans="1:27" ht="18.75" hidden="1" customHeight="1">
      <c r="A615" s="275" t="s">
        <v>1193</v>
      </c>
      <c r="B615" s="196" t="s">
        <v>121</v>
      </c>
      <c r="C615" s="239" t="b">
        <v>0</v>
      </c>
      <c r="D615" s="182">
        <f>IF($C615&lt;&gt;TRUE,IF(ISNA(VLOOKUP($B615,'Patch Slot'!A$2:$E$39,3,FALSE)),"",VLOOKUP($B615,'Patch Slot'!A$2:$E$39,3,FALSE)),"excluded")</f>
        <v>45892.166666666635</v>
      </c>
      <c r="E615" s="182" t="str">
        <f>IF($C615&lt;&gt;TRUE,IF(ISNA(VLOOKUP($B615,'Patch Slot'!A$2:$E$39,4,FALSE)),"",VLOOKUP($B615,'Patch Slot'!A$2:$E$39,4,FALSE)),"excluded")</f>
        <v>04:00 – 08:00</v>
      </c>
      <c r="F615" s="198" t="s">
        <v>826</v>
      </c>
      <c r="G615" s="184" t="str">
        <f>IF(ISNA(VLOOKUP(Patchlist1[[#This Row],[Hostname]],CPU_socket!A:B,2,FALSE)),"",VLOOKUP(Patchlist1[[#This Row],[Hostname]],CPU_socket!A:B,2,FALSE))</f>
        <v/>
      </c>
      <c r="H615" s="184" t="str">
        <f>IF(ISNA(VLOOKUP(Patchlist1[[#This Row],[Hostname]],Vormetric!A:D,4,FALSE)),"",VLOOKUP(Patchlist1[[#This Row],[Hostname]],Vormetric!A:D,4,FALSE))</f>
        <v/>
      </c>
      <c r="I615" s="240" t="str">
        <f>IF(ISNA(VLOOKUP(Patchlist1[[#This Row],[Hostname]],'vm hardware'!A:C,3,FALSE)),"",VLOOKUP(Patchlist1[[#This Row],[Hostname]],'vm hardware'!A:C,3,FALSE))</f>
        <v/>
      </c>
      <c r="J615" s="198"/>
      <c r="K615" s="198" t="s">
        <v>172</v>
      </c>
      <c r="L615" s="198">
        <v>9.4</v>
      </c>
      <c r="M615" s="198" t="s">
        <v>173</v>
      </c>
      <c r="N615" s="198" t="s">
        <v>827</v>
      </c>
      <c r="O615" s="200" t="s">
        <v>175</v>
      </c>
      <c r="P615" s="277" t="s">
        <v>459</v>
      </c>
      <c r="Q615" s="282"/>
      <c r="R615" s="198" t="s">
        <v>1189</v>
      </c>
      <c r="S615" s="242" t="str">
        <f>IF(ISNA(VLOOKUP(Patchlist1[[#This Row],[SERVER OWNER]],Contacts!I:J,2,FALSE)),"",VLOOKUP(Patchlist1[[#This Row],[SERVER OWNER]],Contacts!I:J,2,FALSE))</f>
        <v>lenin.dasan@allianz.com</v>
      </c>
      <c r="T615" s="243" t="s">
        <v>1190</v>
      </c>
      <c r="U615" s="277" t="s">
        <v>180</v>
      </c>
      <c r="V615" s="202"/>
      <c r="W615" s="202"/>
      <c r="X615" s="244"/>
      <c r="Y615" s="244"/>
      <c r="Z615" s="157"/>
      <c r="AA615" s="278"/>
    </row>
    <row r="616" spans="1:27" ht="18.75" hidden="1" customHeight="1">
      <c r="A616" s="275" t="s">
        <v>1194</v>
      </c>
      <c r="B616" s="196" t="s">
        <v>118</v>
      </c>
      <c r="C616" s="239" t="b">
        <v>0</v>
      </c>
      <c r="D616" s="182">
        <f>IF($C616&lt;&gt;TRUE,IF(ISNA(VLOOKUP($B616,'Patch Slot'!A$2:$E$39,3,FALSE)),"",VLOOKUP($B616,'Patch Slot'!A$2:$E$39,3,FALSE)),"excluded")</f>
        <v>45891.833333333299</v>
      </c>
      <c r="E616" s="182" t="str">
        <f>IF($C616&lt;&gt;TRUE,IF(ISNA(VLOOKUP($B616,'Patch Slot'!A$2:$E$39,4,FALSE)),"",VLOOKUP($B616,'Patch Slot'!A$2:$E$39,4,FALSE)),"excluded")</f>
        <v>20:00 – 24:00</v>
      </c>
      <c r="F616" s="198" t="s">
        <v>826</v>
      </c>
      <c r="G616" s="184" t="str">
        <f>IF(ISNA(VLOOKUP(Patchlist1[[#This Row],[Hostname]],CPU_socket!A:B,2,FALSE)),"",VLOOKUP(Patchlist1[[#This Row],[Hostname]],CPU_socket!A:B,2,FALSE))</f>
        <v/>
      </c>
      <c r="H616" s="184" t="str">
        <f>IF(ISNA(VLOOKUP(Patchlist1[[#This Row],[Hostname]],Vormetric!A:D,4,FALSE)),"",VLOOKUP(Patchlist1[[#This Row],[Hostname]],Vormetric!A:D,4,FALSE))</f>
        <v/>
      </c>
      <c r="I616" s="240" t="str">
        <f>IF(ISNA(VLOOKUP(Patchlist1[[#This Row],[Hostname]],'vm hardware'!A:C,3,FALSE)),"",VLOOKUP(Patchlist1[[#This Row],[Hostname]],'vm hardware'!A:C,3,FALSE))</f>
        <v/>
      </c>
      <c r="J616" s="198"/>
      <c r="K616" s="198" t="s">
        <v>172</v>
      </c>
      <c r="L616" s="198">
        <v>9.4</v>
      </c>
      <c r="M616" s="198" t="s">
        <v>173</v>
      </c>
      <c r="N616" s="198" t="s">
        <v>827</v>
      </c>
      <c r="O616" s="200" t="s">
        <v>175</v>
      </c>
      <c r="P616" s="277" t="s">
        <v>459</v>
      </c>
      <c r="Q616" s="241"/>
      <c r="R616" s="198" t="s">
        <v>1189</v>
      </c>
      <c r="S616" s="242" t="str">
        <f>IF(ISNA(VLOOKUP(Patchlist1[[#This Row],[SERVER OWNER]],Contacts!I:J,2,FALSE)),"",VLOOKUP(Patchlist1[[#This Row],[SERVER OWNER]],Contacts!I:J,2,FALSE))</f>
        <v>lenin.dasan@allianz.com</v>
      </c>
      <c r="T616" s="243" t="s">
        <v>1190</v>
      </c>
      <c r="U616" s="277" t="s">
        <v>180</v>
      </c>
      <c r="V616" s="202"/>
      <c r="W616" s="202"/>
      <c r="X616" s="244"/>
      <c r="Y616" s="244"/>
      <c r="Z616" s="157"/>
      <c r="AA616" s="278"/>
    </row>
    <row r="617" spans="1:27" ht="18.75" hidden="1" customHeight="1">
      <c r="A617" s="275" t="s">
        <v>1195</v>
      </c>
      <c r="B617" s="196" t="s">
        <v>115</v>
      </c>
      <c r="C617" s="239" t="b">
        <v>0</v>
      </c>
      <c r="D617" s="182">
        <f>IF($C617&lt;&gt;TRUE,IF(ISNA(VLOOKUP($B617,'Patch Slot'!A$2:$E$39,3,FALSE)),"",VLOOKUP($B617,'Patch Slot'!A$2:$E$39,3,FALSE)),"excluded")</f>
        <v>45890.833333333299</v>
      </c>
      <c r="E617" s="182" t="str">
        <f>IF($C617&lt;&gt;TRUE,IF(ISNA(VLOOKUP($B617,'Patch Slot'!A$2:$E$39,4,FALSE)),"",VLOOKUP($B617,'Patch Slot'!A$2:$E$39,4,FALSE)),"excluded")</f>
        <v>20:00 – 24:00</v>
      </c>
      <c r="F617" s="198" t="s">
        <v>826</v>
      </c>
      <c r="G617" s="184" t="str">
        <f>IF(ISNA(VLOOKUP(Patchlist1[[#This Row],[Hostname]],CPU_socket!A:B,2,FALSE)),"",VLOOKUP(Patchlist1[[#This Row],[Hostname]],CPU_socket!A:B,2,FALSE))</f>
        <v/>
      </c>
      <c r="H617" s="184" t="str">
        <f>IF(ISNA(VLOOKUP(Patchlist1[[#This Row],[Hostname]],Vormetric!A:D,4,FALSE)),"",VLOOKUP(Patchlist1[[#This Row],[Hostname]],Vormetric!A:D,4,FALSE))</f>
        <v/>
      </c>
      <c r="I617" s="240" t="str">
        <f>IF(ISNA(VLOOKUP(Patchlist1[[#This Row],[Hostname]],'vm hardware'!A:C,3,FALSE)),"",VLOOKUP(Patchlist1[[#This Row],[Hostname]],'vm hardware'!A:C,3,FALSE))</f>
        <v/>
      </c>
      <c r="J617" s="198"/>
      <c r="K617" s="198" t="s">
        <v>545</v>
      </c>
      <c r="L617" s="198">
        <v>9.4</v>
      </c>
      <c r="M617" s="198" t="s">
        <v>173</v>
      </c>
      <c r="N617" s="198" t="s">
        <v>827</v>
      </c>
      <c r="O617" s="200" t="s">
        <v>175</v>
      </c>
      <c r="P617" s="277" t="s">
        <v>459</v>
      </c>
      <c r="Q617" s="241"/>
      <c r="R617" s="198" t="s">
        <v>1189</v>
      </c>
      <c r="S617" s="242" t="str">
        <f>IF(ISNA(VLOOKUP(Patchlist1[[#This Row],[SERVER OWNER]],Contacts!I:J,2,FALSE)),"",VLOOKUP(Patchlist1[[#This Row],[SERVER OWNER]],Contacts!I:J,2,FALSE))</f>
        <v>lenin.dasan@allianz.com</v>
      </c>
      <c r="T617" s="243" t="s">
        <v>1190</v>
      </c>
      <c r="U617" s="277" t="s">
        <v>180</v>
      </c>
      <c r="V617" s="202"/>
      <c r="W617" s="202"/>
      <c r="X617" s="244"/>
      <c r="Y617" s="244"/>
      <c r="Z617" s="157"/>
      <c r="AA617" s="278"/>
    </row>
    <row r="618" spans="1:27" ht="18.75" hidden="1" customHeight="1">
      <c r="A618" s="275" t="s">
        <v>1196</v>
      </c>
      <c r="B618" s="196" t="s">
        <v>115</v>
      </c>
      <c r="C618" s="239" t="b">
        <v>0</v>
      </c>
      <c r="D618" s="182">
        <f>IF($C618&lt;&gt;TRUE,IF(ISNA(VLOOKUP($B618,'Patch Slot'!A$2:$E$39,3,FALSE)),"",VLOOKUP($B618,'Patch Slot'!A$2:$E$39,3,FALSE)),"excluded")</f>
        <v>45890.833333333299</v>
      </c>
      <c r="E618" s="182" t="str">
        <f>IF($C618&lt;&gt;TRUE,IF(ISNA(VLOOKUP($B618,'Patch Slot'!A$2:$E$39,4,FALSE)),"",VLOOKUP($B618,'Patch Slot'!A$2:$E$39,4,FALSE)),"excluded")</f>
        <v>20:00 – 24:00</v>
      </c>
      <c r="F618" s="198" t="s">
        <v>826</v>
      </c>
      <c r="G618" s="184" t="str">
        <f>IF(ISNA(VLOOKUP(Patchlist1[[#This Row],[Hostname]],CPU_socket!A:B,2,FALSE)),"",VLOOKUP(Patchlist1[[#This Row],[Hostname]],CPU_socket!A:B,2,FALSE))</f>
        <v/>
      </c>
      <c r="H618" s="184" t="str">
        <f>IF(ISNA(VLOOKUP(Patchlist1[[#This Row],[Hostname]],Vormetric!A:D,4,FALSE)),"",VLOOKUP(Patchlist1[[#This Row],[Hostname]],Vormetric!A:D,4,FALSE))</f>
        <v/>
      </c>
      <c r="I618" s="240" t="str">
        <f>IF(ISNA(VLOOKUP(Patchlist1[[#This Row],[Hostname]],'vm hardware'!A:C,3,FALSE)),"",VLOOKUP(Patchlist1[[#This Row],[Hostname]],'vm hardware'!A:C,3,FALSE))</f>
        <v/>
      </c>
      <c r="J618" s="198"/>
      <c r="K618" s="198" t="s">
        <v>545</v>
      </c>
      <c r="L618" s="198">
        <v>9.4</v>
      </c>
      <c r="M618" s="198" t="s">
        <v>173</v>
      </c>
      <c r="N618" s="198" t="s">
        <v>827</v>
      </c>
      <c r="O618" s="200" t="s">
        <v>175</v>
      </c>
      <c r="P618" s="277" t="s">
        <v>459</v>
      </c>
      <c r="Q618" s="241"/>
      <c r="R618" s="198" t="s">
        <v>1189</v>
      </c>
      <c r="S618" s="242" t="str">
        <f>IF(ISNA(VLOOKUP(Patchlist1[[#This Row],[SERVER OWNER]],Contacts!I:J,2,FALSE)),"",VLOOKUP(Patchlist1[[#This Row],[SERVER OWNER]],Contacts!I:J,2,FALSE))</f>
        <v>lenin.dasan@allianz.com</v>
      </c>
      <c r="T618" s="243" t="s">
        <v>1190</v>
      </c>
      <c r="U618" s="277" t="s">
        <v>180</v>
      </c>
      <c r="V618" s="202"/>
      <c r="W618" s="202"/>
      <c r="X618" s="244"/>
      <c r="Y618" s="244"/>
      <c r="Z618" s="157"/>
      <c r="AA618" s="278"/>
    </row>
    <row r="619" spans="1:27" ht="18.75" hidden="1" customHeight="1">
      <c r="A619" s="275" t="s">
        <v>1197</v>
      </c>
      <c r="B619" s="196" t="s">
        <v>109</v>
      </c>
      <c r="C619" s="239" t="b">
        <v>0</v>
      </c>
      <c r="D619" s="182">
        <f>IF($C619&lt;&gt;TRUE,IF(ISNA(VLOOKUP($B619,'Patch Slot'!A$2:$E$39,3,FALSE)),"",VLOOKUP($B619,'Patch Slot'!A$2:$E$39,3,FALSE)),"excluded")</f>
        <v>45889.833333333299</v>
      </c>
      <c r="E619" s="182" t="str">
        <f>IF($C619&lt;&gt;TRUE,IF(ISNA(VLOOKUP($B619,'Patch Slot'!A$2:$E$39,4,FALSE)),"",VLOOKUP($B619,'Patch Slot'!A$2:$E$39,4,FALSE)),"excluded")</f>
        <v>20:00 – 24:00</v>
      </c>
      <c r="F619" s="198" t="s">
        <v>826</v>
      </c>
      <c r="G619" s="184" t="str">
        <f>IF(ISNA(VLOOKUP(Patchlist1[[#This Row],[Hostname]],CPU_socket!A:B,2,FALSE)),"",VLOOKUP(Patchlist1[[#This Row],[Hostname]],CPU_socket!A:B,2,FALSE))</f>
        <v/>
      </c>
      <c r="H619" s="184" t="str">
        <f>IF(ISNA(VLOOKUP(Patchlist1[[#This Row],[Hostname]],Vormetric!A:D,4,FALSE)),"",VLOOKUP(Patchlist1[[#This Row],[Hostname]],Vormetric!A:D,4,FALSE))</f>
        <v/>
      </c>
      <c r="I619" s="240" t="str">
        <f>IF(ISNA(VLOOKUP(Patchlist1[[#This Row],[Hostname]],'vm hardware'!A:C,3,FALSE)),"",VLOOKUP(Patchlist1[[#This Row],[Hostname]],'vm hardware'!A:C,3,FALSE))</f>
        <v/>
      </c>
      <c r="J619" s="198"/>
      <c r="K619" s="198" t="s">
        <v>172</v>
      </c>
      <c r="L619" s="198">
        <v>9.4</v>
      </c>
      <c r="M619" s="198" t="s">
        <v>173</v>
      </c>
      <c r="N619" s="198" t="s">
        <v>827</v>
      </c>
      <c r="O619" s="200" t="s">
        <v>175</v>
      </c>
      <c r="P619" s="277" t="s">
        <v>459</v>
      </c>
      <c r="Q619" s="282"/>
      <c r="R619" s="198" t="s">
        <v>1189</v>
      </c>
      <c r="S619" s="242" t="str">
        <f>IF(ISNA(VLOOKUP(Patchlist1[[#This Row],[SERVER OWNER]],Contacts!I:J,2,FALSE)),"",VLOOKUP(Patchlist1[[#This Row],[SERVER OWNER]],Contacts!I:J,2,FALSE))</f>
        <v>lenin.dasan@allianz.com</v>
      </c>
      <c r="T619" s="243" t="s">
        <v>1190</v>
      </c>
      <c r="U619" s="277" t="s">
        <v>180</v>
      </c>
      <c r="V619" s="202"/>
      <c r="W619" s="202"/>
      <c r="X619" s="244"/>
      <c r="Y619" s="244"/>
      <c r="Z619" s="157"/>
      <c r="AA619" s="278"/>
    </row>
    <row r="620" spans="1:27" ht="18.75" hidden="1" customHeight="1">
      <c r="A620" s="275" t="s">
        <v>1198</v>
      </c>
      <c r="B620" s="196" t="s">
        <v>106</v>
      </c>
      <c r="C620" s="239" t="b">
        <v>0</v>
      </c>
      <c r="D620" s="182">
        <f>IF($C620&lt;&gt;TRUE,IF(ISNA(VLOOKUP($B620,'Patch Slot'!A$2:$E$39,3,FALSE)),"",VLOOKUP($B620,'Patch Slot'!A$2:$E$39,3,FALSE)),"excluded")</f>
        <v>45888.833333333299</v>
      </c>
      <c r="E620" s="182" t="str">
        <f>IF($C620&lt;&gt;TRUE,IF(ISNA(VLOOKUP($B620,'Patch Slot'!A$2:$E$39,4,FALSE)),"",VLOOKUP($B620,'Patch Slot'!A$2:$E$39,4,FALSE)),"excluded")</f>
        <v>20:00 – 24:00</v>
      </c>
      <c r="F620" s="198" t="s">
        <v>826</v>
      </c>
      <c r="G620" s="184" t="str">
        <f>IF(ISNA(VLOOKUP(Patchlist1[[#This Row],[Hostname]],CPU_socket!A:B,2,FALSE)),"",VLOOKUP(Patchlist1[[#This Row],[Hostname]],CPU_socket!A:B,2,FALSE))</f>
        <v/>
      </c>
      <c r="H620" s="184" t="str">
        <f>IF(ISNA(VLOOKUP(Patchlist1[[#This Row],[Hostname]],Vormetric!A:D,4,FALSE)),"",VLOOKUP(Patchlist1[[#This Row],[Hostname]],Vormetric!A:D,4,FALSE))</f>
        <v/>
      </c>
      <c r="I620" s="240" t="str">
        <f>IF(ISNA(VLOOKUP(Patchlist1[[#This Row],[Hostname]],'vm hardware'!A:C,3,FALSE)),"",VLOOKUP(Patchlist1[[#This Row],[Hostname]],'vm hardware'!A:C,3,FALSE))</f>
        <v/>
      </c>
      <c r="J620" s="198"/>
      <c r="K620" s="198" t="s">
        <v>545</v>
      </c>
      <c r="L620" s="198">
        <v>9.4</v>
      </c>
      <c r="M620" s="198" t="s">
        <v>173</v>
      </c>
      <c r="N620" s="198" t="s">
        <v>827</v>
      </c>
      <c r="O620" s="200" t="s">
        <v>175</v>
      </c>
      <c r="P620" s="277" t="s">
        <v>459</v>
      </c>
      <c r="Q620" s="241"/>
      <c r="R620" s="198" t="s">
        <v>1189</v>
      </c>
      <c r="S620" s="242" t="str">
        <f>IF(ISNA(VLOOKUP(Patchlist1[[#This Row],[SERVER OWNER]],Contacts!I:J,2,FALSE)),"",VLOOKUP(Patchlist1[[#This Row],[SERVER OWNER]],Contacts!I:J,2,FALSE))</f>
        <v>lenin.dasan@allianz.com</v>
      </c>
      <c r="T620" s="243" t="s">
        <v>1190</v>
      </c>
      <c r="U620" s="277" t="s">
        <v>180</v>
      </c>
      <c r="V620" s="202"/>
      <c r="W620" s="202"/>
      <c r="X620" s="244"/>
      <c r="Y620" s="244"/>
      <c r="Z620" s="157"/>
      <c r="AA620" s="278"/>
    </row>
    <row r="621" spans="1:27" ht="18.75" hidden="1" customHeight="1">
      <c r="A621" s="275" t="s">
        <v>1199</v>
      </c>
      <c r="B621" s="196" t="s">
        <v>90</v>
      </c>
      <c r="C621" s="239" t="b">
        <v>0</v>
      </c>
      <c r="D621" s="182">
        <f>IF($C621&lt;&gt;TRUE,IF(ISNA(VLOOKUP($B621,'Patch Slot'!A$2:$E$39,3,FALSE)),"",VLOOKUP($B621,'Patch Slot'!A$2:$E$39,3,FALSE)),"excluded")</f>
        <v>45886.333333333299</v>
      </c>
      <c r="E621" s="182" t="str">
        <f>IF($C621&lt;&gt;TRUE,IF(ISNA(VLOOKUP($B621,'Patch Slot'!A$2:$E$39,4,FALSE)),"",VLOOKUP($B621,'Patch Slot'!A$2:$E$39,4,FALSE)),"excluded")</f>
        <v>08:00 – 14:00</v>
      </c>
      <c r="F621" s="198" t="s">
        <v>826</v>
      </c>
      <c r="G621" s="184" t="str">
        <f>IF(ISNA(VLOOKUP(Patchlist1[[#This Row],[Hostname]],CPU_socket!A:B,2,FALSE)),"",VLOOKUP(Patchlist1[[#This Row],[Hostname]],CPU_socket!A:B,2,FALSE))</f>
        <v/>
      </c>
      <c r="H621" s="184" t="str">
        <f>IF(ISNA(VLOOKUP(Patchlist1[[#This Row],[Hostname]],Vormetric!A:D,4,FALSE)),"",VLOOKUP(Patchlist1[[#This Row],[Hostname]],Vormetric!A:D,4,FALSE))</f>
        <v/>
      </c>
      <c r="I621" s="240" t="str">
        <f>IF(ISNA(VLOOKUP(Patchlist1[[#This Row],[Hostname]],'vm hardware'!A:C,3,FALSE)),"",VLOOKUP(Patchlist1[[#This Row],[Hostname]],'vm hardware'!A:C,3,FALSE))</f>
        <v/>
      </c>
      <c r="J621" s="198"/>
      <c r="K621" s="198" t="s">
        <v>172</v>
      </c>
      <c r="L621" s="198">
        <v>9.4</v>
      </c>
      <c r="M621" s="198" t="s">
        <v>173</v>
      </c>
      <c r="N621" s="198" t="s">
        <v>827</v>
      </c>
      <c r="O621" s="200" t="s">
        <v>175</v>
      </c>
      <c r="P621" s="277" t="s">
        <v>459</v>
      </c>
      <c r="Q621" s="282"/>
      <c r="R621" s="198" t="s">
        <v>1189</v>
      </c>
      <c r="S621" s="242" t="str">
        <f>IF(ISNA(VLOOKUP(Patchlist1[[#This Row],[SERVER OWNER]],Contacts!I:J,2,FALSE)),"",VLOOKUP(Patchlist1[[#This Row],[SERVER OWNER]],Contacts!I:J,2,FALSE))</f>
        <v>lenin.dasan@allianz.com</v>
      </c>
      <c r="T621" s="243" t="s">
        <v>1190</v>
      </c>
      <c r="U621" s="277" t="s">
        <v>180</v>
      </c>
      <c r="V621" s="202"/>
      <c r="W621" s="202"/>
      <c r="X621" s="244"/>
      <c r="Y621" s="244"/>
      <c r="Z621" s="157"/>
      <c r="AA621" s="278"/>
    </row>
    <row r="622" spans="1:27" ht="18.75" hidden="1" customHeight="1">
      <c r="A622" s="275" t="s">
        <v>1200</v>
      </c>
      <c r="B622" s="196" t="s">
        <v>90</v>
      </c>
      <c r="C622" s="239" t="b">
        <v>0</v>
      </c>
      <c r="D622" s="182">
        <f>IF($C622&lt;&gt;TRUE,IF(ISNA(VLOOKUP($B622,'Patch Slot'!A$2:$E$39,3,FALSE)),"",VLOOKUP($B622,'Patch Slot'!A$2:$E$39,3,FALSE)),"excluded")</f>
        <v>45886.333333333299</v>
      </c>
      <c r="E622" s="182" t="str">
        <f>IF($C622&lt;&gt;TRUE,IF(ISNA(VLOOKUP($B622,'Patch Slot'!A$2:$E$39,4,FALSE)),"",VLOOKUP($B622,'Patch Slot'!A$2:$E$39,4,FALSE)),"excluded")</f>
        <v>08:00 – 14:00</v>
      </c>
      <c r="F622" s="198" t="s">
        <v>826</v>
      </c>
      <c r="G622" s="184" t="str">
        <f>IF(ISNA(VLOOKUP(Patchlist1[[#This Row],[Hostname]],CPU_socket!A:B,2,FALSE)),"",VLOOKUP(Patchlist1[[#This Row],[Hostname]],CPU_socket!A:B,2,FALSE))</f>
        <v/>
      </c>
      <c r="H622" s="184" t="str">
        <f>IF(ISNA(VLOOKUP(Patchlist1[[#This Row],[Hostname]],Vormetric!A:D,4,FALSE)),"",VLOOKUP(Patchlist1[[#This Row],[Hostname]],Vormetric!A:D,4,FALSE))</f>
        <v/>
      </c>
      <c r="I622" s="240" t="str">
        <f>IF(ISNA(VLOOKUP(Patchlist1[[#This Row],[Hostname]],'vm hardware'!A:C,3,FALSE)),"",VLOOKUP(Patchlist1[[#This Row],[Hostname]],'vm hardware'!A:C,3,FALSE))</f>
        <v/>
      </c>
      <c r="J622" s="198"/>
      <c r="K622" s="198" t="s">
        <v>545</v>
      </c>
      <c r="L622" s="198">
        <v>9.4</v>
      </c>
      <c r="M622" s="198" t="s">
        <v>173</v>
      </c>
      <c r="N622" s="198" t="s">
        <v>827</v>
      </c>
      <c r="O622" s="200" t="s">
        <v>175</v>
      </c>
      <c r="P622" s="277" t="s">
        <v>459</v>
      </c>
      <c r="Q622" s="241"/>
      <c r="R622" s="198" t="s">
        <v>1189</v>
      </c>
      <c r="S622" s="242" t="str">
        <f>IF(ISNA(VLOOKUP(Patchlist1[[#This Row],[SERVER OWNER]],Contacts!I:J,2,FALSE)),"",VLOOKUP(Patchlist1[[#This Row],[SERVER OWNER]],Contacts!I:J,2,FALSE))</f>
        <v>lenin.dasan@allianz.com</v>
      </c>
      <c r="T622" s="243" t="s">
        <v>1190</v>
      </c>
      <c r="U622" s="277" t="s">
        <v>180</v>
      </c>
      <c r="V622" s="202"/>
      <c r="W622" s="202"/>
      <c r="X622" s="244"/>
      <c r="Y622" s="244"/>
      <c r="Z622" s="157"/>
      <c r="AA622" s="278"/>
    </row>
    <row r="623" spans="1:27" ht="18.75" hidden="1" customHeight="1">
      <c r="A623" s="275" t="s">
        <v>1201</v>
      </c>
      <c r="B623" s="196" t="s">
        <v>87</v>
      </c>
      <c r="C623" s="239" t="b">
        <v>0</v>
      </c>
      <c r="D623" s="182">
        <f>IF($C623&lt;&gt;TRUE,IF(ISNA(VLOOKUP($B623,'Patch Slot'!A$2:$E$39,3,FALSE)),"",VLOOKUP($B623,'Patch Slot'!A$2:$E$39,3,FALSE)),"excluded")</f>
        <v>45886.041666666635</v>
      </c>
      <c r="E623" s="182" t="str">
        <f>IF($C623&lt;&gt;TRUE,IF(ISNA(VLOOKUP($B623,'Patch Slot'!A$2:$E$39,4,FALSE)),"",VLOOKUP($B623,'Patch Slot'!A$2:$E$39,4,FALSE)),"excluded")</f>
        <v>01:00 – 05:00</v>
      </c>
      <c r="F623" s="198" t="s">
        <v>826</v>
      </c>
      <c r="G623" s="184" t="str">
        <f>IF(ISNA(VLOOKUP(Patchlist1[[#This Row],[Hostname]],CPU_socket!A:B,2,FALSE)),"",VLOOKUP(Patchlist1[[#This Row],[Hostname]],CPU_socket!A:B,2,FALSE))</f>
        <v/>
      </c>
      <c r="H623" s="184" t="str">
        <f>IF(ISNA(VLOOKUP(Patchlist1[[#This Row],[Hostname]],Vormetric!A:D,4,FALSE)),"",VLOOKUP(Patchlist1[[#This Row],[Hostname]],Vormetric!A:D,4,FALSE))</f>
        <v/>
      </c>
      <c r="I623" s="240" t="str">
        <f>IF(ISNA(VLOOKUP(Patchlist1[[#This Row],[Hostname]],'vm hardware'!A:C,3,FALSE)),"",VLOOKUP(Patchlist1[[#This Row],[Hostname]],'vm hardware'!A:C,3,FALSE))</f>
        <v/>
      </c>
      <c r="J623" s="198"/>
      <c r="K623" s="198" t="s">
        <v>172</v>
      </c>
      <c r="L623" s="198">
        <v>9.4</v>
      </c>
      <c r="M623" s="198" t="s">
        <v>173</v>
      </c>
      <c r="N623" s="198" t="s">
        <v>827</v>
      </c>
      <c r="O623" s="200" t="s">
        <v>175</v>
      </c>
      <c r="P623" s="277" t="s">
        <v>459</v>
      </c>
      <c r="Q623" s="241"/>
      <c r="R623" s="198" t="s">
        <v>1189</v>
      </c>
      <c r="S623" s="242" t="str">
        <f>IF(ISNA(VLOOKUP(Patchlist1[[#This Row],[SERVER OWNER]],Contacts!I:J,2,FALSE)),"",VLOOKUP(Patchlist1[[#This Row],[SERVER OWNER]],Contacts!I:J,2,FALSE))</f>
        <v>lenin.dasan@allianz.com</v>
      </c>
      <c r="T623" s="243" t="s">
        <v>1190</v>
      </c>
      <c r="U623" s="277" t="s">
        <v>180</v>
      </c>
      <c r="V623" s="202"/>
      <c r="W623" s="202"/>
      <c r="X623" s="244"/>
      <c r="Y623" s="244"/>
      <c r="Z623" s="157"/>
      <c r="AA623" s="278"/>
    </row>
    <row r="624" spans="1:27" ht="18.75" hidden="1" customHeight="1">
      <c r="A624" s="275" t="s">
        <v>1202</v>
      </c>
      <c r="B624" s="196" t="s">
        <v>87</v>
      </c>
      <c r="C624" s="239" t="b">
        <v>0</v>
      </c>
      <c r="D624" s="182">
        <f>IF($C624&lt;&gt;TRUE,IF(ISNA(VLOOKUP($B624,'Patch Slot'!A$2:$E$39,3,FALSE)),"",VLOOKUP($B624,'Patch Slot'!A$2:$E$39,3,FALSE)),"excluded")</f>
        <v>45886.041666666635</v>
      </c>
      <c r="E624" s="182" t="str">
        <f>IF($C624&lt;&gt;TRUE,IF(ISNA(VLOOKUP($B624,'Patch Slot'!A$2:$E$39,4,FALSE)),"",VLOOKUP($B624,'Patch Slot'!A$2:$E$39,4,FALSE)),"excluded")</f>
        <v>01:00 – 05:00</v>
      </c>
      <c r="F624" s="198" t="s">
        <v>826</v>
      </c>
      <c r="G624" s="184" t="str">
        <f>IF(ISNA(VLOOKUP(Patchlist1[[#This Row],[Hostname]],CPU_socket!A:B,2,FALSE)),"",VLOOKUP(Patchlist1[[#This Row],[Hostname]],CPU_socket!A:B,2,FALSE))</f>
        <v/>
      </c>
      <c r="H624" s="184" t="str">
        <f>IF(ISNA(VLOOKUP(Patchlist1[[#This Row],[Hostname]],Vormetric!A:D,4,FALSE)),"",VLOOKUP(Patchlist1[[#This Row],[Hostname]],Vormetric!A:D,4,FALSE))</f>
        <v/>
      </c>
      <c r="I624" s="240" t="str">
        <f>IF(ISNA(VLOOKUP(Patchlist1[[#This Row],[Hostname]],'vm hardware'!A:C,3,FALSE)),"",VLOOKUP(Patchlist1[[#This Row],[Hostname]],'vm hardware'!A:C,3,FALSE))</f>
        <v/>
      </c>
      <c r="J624" s="198"/>
      <c r="K624" s="198" t="s">
        <v>172</v>
      </c>
      <c r="L624" s="198">
        <v>9.4</v>
      </c>
      <c r="M624" s="198" t="s">
        <v>173</v>
      </c>
      <c r="N624" s="198" t="s">
        <v>827</v>
      </c>
      <c r="O624" s="200" t="s">
        <v>175</v>
      </c>
      <c r="P624" s="277" t="s">
        <v>459</v>
      </c>
      <c r="Q624" s="241"/>
      <c r="R624" s="198" t="s">
        <v>1189</v>
      </c>
      <c r="S624" s="242" t="str">
        <f>IF(ISNA(VLOOKUP(Patchlist1[[#This Row],[SERVER OWNER]],Contacts!I:J,2,FALSE)),"",VLOOKUP(Patchlist1[[#This Row],[SERVER OWNER]],Contacts!I:J,2,FALSE))</f>
        <v>lenin.dasan@allianz.com</v>
      </c>
      <c r="T624" s="243" t="s">
        <v>1190</v>
      </c>
      <c r="U624" s="277" t="s">
        <v>180</v>
      </c>
      <c r="V624" s="202"/>
      <c r="W624" s="202"/>
      <c r="X624" s="244"/>
      <c r="Y624" s="244"/>
      <c r="Z624" s="157"/>
      <c r="AA624" s="278"/>
    </row>
    <row r="625" spans="1:27" ht="18.75" hidden="1" customHeight="1">
      <c r="A625" s="275" t="s">
        <v>1203</v>
      </c>
      <c r="B625" s="196" t="s">
        <v>87</v>
      </c>
      <c r="C625" s="239" t="b">
        <v>0</v>
      </c>
      <c r="D625" s="182">
        <f>IF($C625&lt;&gt;TRUE,IF(ISNA(VLOOKUP($B625,'Patch Slot'!A$2:$E$39,3,FALSE)),"",VLOOKUP($B625,'Patch Slot'!A$2:$E$39,3,FALSE)),"excluded")</f>
        <v>45886.041666666635</v>
      </c>
      <c r="E625" s="182" t="str">
        <f>IF($C625&lt;&gt;TRUE,IF(ISNA(VLOOKUP($B625,'Patch Slot'!A$2:$E$39,4,FALSE)),"",VLOOKUP($B625,'Patch Slot'!A$2:$E$39,4,FALSE)),"excluded")</f>
        <v>01:00 – 05:00</v>
      </c>
      <c r="F625" s="198" t="s">
        <v>826</v>
      </c>
      <c r="G625" s="184" t="str">
        <f>IF(ISNA(VLOOKUP(Patchlist1[[#This Row],[Hostname]],CPU_socket!A:B,2,FALSE)),"",VLOOKUP(Patchlist1[[#This Row],[Hostname]],CPU_socket!A:B,2,FALSE))</f>
        <v/>
      </c>
      <c r="H625" s="184" t="str">
        <f>IF(ISNA(VLOOKUP(Patchlist1[[#This Row],[Hostname]],Vormetric!A:D,4,FALSE)),"",VLOOKUP(Patchlist1[[#This Row],[Hostname]],Vormetric!A:D,4,FALSE))</f>
        <v/>
      </c>
      <c r="I625" s="240" t="str">
        <f>IF(ISNA(VLOOKUP(Patchlist1[[#This Row],[Hostname]],'vm hardware'!A:C,3,FALSE)),"",VLOOKUP(Patchlist1[[#This Row],[Hostname]],'vm hardware'!A:C,3,FALSE))</f>
        <v/>
      </c>
      <c r="J625" s="198"/>
      <c r="K625" s="198" t="s">
        <v>172</v>
      </c>
      <c r="L625" s="198">
        <v>9.4</v>
      </c>
      <c r="M625" s="198" t="s">
        <v>173</v>
      </c>
      <c r="N625" s="198" t="s">
        <v>827</v>
      </c>
      <c r="O625" s="200" t="s">
        <v>175</v>
      </c>
      <c r="P625" s="277" t="s">
        <v>459</v>
      </c>
      <c r="Q625" s="282"/>
      <c r="R625" s="198" t="s">
        <v>1189</v>
      </c>
      <c r="S625" s="242" t="str">
        <f>IF(ISNA(VLOOKUP(Patchlist1[[#This Row],[SERVER OWNER]],Contacts!I:J,2,FALSE)),"",VLOOKUP(Patchlist1[[#This Row],[SERVER OWNER]],Contacts!I:J,2,FALSE))</f>
        <v>lenin.dasan@allianz.com</v>
      </c>
      <c r="T625" s="243" t="s">
        <v>1190</v>
      </c>
      <c r="U625" s="277" t="s">
        <v>180</v>
      </c>
      <c r="V625" s="202"/>
      <c r="W625" s="202"/>
      <c r="X625" s="244"/>
      <c r="Y625" s="244"/>
      <c r="Z625" s="157"/>
      <c r="AA625" s="278"/>
    </row>
    <row r="626" spans="1:27" ht="18.75" hidden="1" customHeight="1">
      <c r="A626" s="275" t="s">
        <v>1204</v>
      </c>
      <c r="B626" s="196" t="s">
        <v>80</v>
      </c>
      <c r="C626" s="239" t="b">
        <v>0</v>
      </c>
      <c r="D626" s="182">
        <f>IF($C626&lt;&gt;TRUE,IF(ISNA(VLOOKUP($B626,'Patch Slot'!A$2:$E$39,3,FALSE)),"",VLOOKUP($B626,'Patch Slot'!A$2:$E$39,3,FALSE)),"excluded")</f>
        <v>45885.666666666635</v>
      </c>
      <c r="E626" s="182" t="str">
        <f>IF($C626&lt;&gt;TRUE,IF(ISNA(VLOOKUP($B626,'Patch Slot'!A$2:$E$39,4,FALSE)),"",VLOOKUP($B626,'Patch Slot'!A$2:$E$39,4,FALSE)),"excluded")</f>
        <v>16:00 – 20:00</v>
      </c>
      <c r="F626" s="198" t="s">
        <v>826</v>
      </c>
      <c r="G626" s="184" t="str">
        <f>IF(ISNA(VLOOKUP(Patchlist1[[#This Row],[Hostname]],CPU_socket!A:B,2,FALSE)),"",VLOOKUP(Patchlist1[[#This Row],[Hostname]],CPU_socket!A:B,2,FALSE))</f>
        <v/>
      </c>
      <c r="H626" s="184" t="str">
        <f>IF(ISNA(VLOOKUP(Patchlist1[[#This Row],[Hostname]],Vormetric!A:D,4,FALSE)),"",VLOOKUP(Patchlist1[[#This Row],[Hostname]],Vormetric!A:D,4,FALSE))</f>
        <v/>
      </c>
      <c r="I626" s="240" t="str">
        <f>IF(ISNA(VLOOKUP(Patchlist1[[#This Row],[Hostname]],'vm hardware'!A:C,3,FALSE)),"",VLOOKUP(Patchlist1[[#This Row],[Hostname]],'vm hardware'!A:C,3,FALSE))</f>
        <v/>
      </c>
      <c r="J626" s="198"/>
      <c r="K626" s="198" t="s">
        <v>545</v>
      </c>
      <c r="L626" s="198">
        <v>9.4</v>
      </c>
      <c r="M626" s="198" t="s">
        <v>173</v>
      </c>
      <c r="N626" s="198" t="s">
        <v>827</v>
      </c>
      <c r="O626" s="200" t="s">
        <v>175</v>
      </c>
      <c r="P626" s="277" t="s">
        <v>459</v>
      </c>
      <c r="Q626" s="241"/>
      <c r="R626" s="198" t="s">
        <v>1189</v>
      </c>
      <c r="S626" s="242" t="str">
        <f>IF(ISNA(VLOOKUP(Patchlist1[[#This Row],[SERVER OWNER]],Contacts!I:J,2,FALSE)),"",VLOOKUP(Patchlist1[[#This Row],[SERVER OWNER]],Contacts!I:J,2,FALSE))</f>
        <v>lenin.dasan@allianz.com</v>
      </c>
      <c r="T626" s="243" t="s">
        <v>1190</v>
      </c>
      <c r="U626" s="277" t="s">
        <v>180</v>
      </c>
      <c r="V626" s="202"/>
      <c r="W626" s="202"/>
      <c r="X626" s="244"/>
      <c r="Y626" s="244"/>
      <c r="Z626" s="157"/>
      <c r="AA626" s="278"/>
    </row>
    <row r="627" spans="1:27" ht="18.75" hidden="1" customHeight="1">
      <c r="A627" s="275" t="s">
        <v>1205</v>
      </c>
      <c r="B627" s="196" t="s">
        <v>76</v>
      </c>
      <c r="C627" s="239" t="b">
        <v>0</v>
      </c>
      <c r="D627" s="182">
        <f>IF($C627&lt;&gt;TRUE,IF(ISNA(VLOOKUP($B627,'Patch Slot'!A$2:$E$39,3,FALSE)),"",VLOOKUP($B627,'Patch Slot'!A$2:$E$39,3,FALSE)),"excluded")</f>
        <v>45885.166666666635</v>
      </c>
      <c r="E627" s="182" t="str">
        <f>IF($C627&lt;&gt;TRUE,IF(ISNA(VLOOKUP($B627,'Patch Slot'!A$2:$E$39,4,FALSE)),"",VLOOKUP($B627,'Patch Slot'!A$2:$E$39,4,FALSE)),"excluded")</f>
        <v>04:00 – 08:00</v>
      </c>
      <c r="F627" s="198" t="s">
        <v>826</v>
      </c>
      <c r="G627" s="184" t="str">
        <f>IF(ISNA(VLOOKUP(Patchlist1[[#This Row],[Hostname]],CPU_socket!A:B,2,FALSE)),"",VLOOKUP(Patchlist1[[#This Row],[Hostname]],CPU_socket!A:B,2,FALSE))</f>
        <v/>
      </c>
      <c r="H627" s="184" t="str">
        <f>IF(ISNA(VLOOKUP(Patchlist1[[#This Row],[Hostname]],Vormetric!A:D,4,FALSE)),"",VLOOKUP(Patchlist1[[#This Row],[Hostname]],Vormetric!A:D,4,FALSE))</f>
        <v/>
      </c>
      <c r="I627" s="240" t="str">
        <f>IF(ISNA(VLOOKUP(Patchlist1[[#This Row],[Hostname]],'vm hardware'!A:C,3,FALSE)),"",VLOOKUP(Patchlist1[[#This Row],[Hostname]],'vm hardware'!A:C,3,FALSE))</f>
        <v/>
      </c>
      <c r="J627" s="198"/>
      <c r="K627" s="198" t="s">
        <v>172</v>
      </c>
      <c r="L627" s="198">
        <v>9.4</v>
      </c>
      <c r="M627" s="198" t="s">
        <v>173</v>
      </c>
      <c r="N627" s="198" t="s">
        <v>827</v>
      </c>
      <c r="O627" s="200" t="s">
        <v>175</v>
      </c>
      <c r="P627" s="277" t="s">
        <v>459</v>
      </c>
      <c r="Q627" s="241"/>
      <c r="R627" s="198" t="s">
        <v>1189</v>
      </c>
      <c r="S627" s="242" t="str">
        <f>IF(ISNA(VLOOKUP(Patchlist1[[#This Row],[SERVER OWNER]],Contacts!I:J,2,FALSE)),"",VLOOKUP(Patchlist1[[#This Row],[SERVER OWNER]],Contacts!I:J,2,FALSE))</f>
        <v>lenin.dasan@allianz.com</v>
      </c>
      <c r="T627" s="243" t="s">
        <v>1190</v>
      </c>
      <c r="U627" s="277" t="s">
        <v>180</v>
      </c>
      <c r="V627" s="202"/>
      <c r="W627" s="202"/>
      <c r="X627" s="244"/>
      <c r="Y627" s="244"/>
      <c r="Z627" s="157"/>
      <c r="AA627" s="278"/>
    </row>
    <row r="628" spans="1:27" ht="18.75" hidden="1" customHeight="1">
      <c r="A628" s="275" t="s">
        <v>1206</v>
      </c>
      <c r="B628" s="196" t="s">
        <v>76</v>
      </c>
      <c r="C628" s="239" t="b">
        <v>0</v>
      </c>
      <c r="D628" s="182">
        <f>IF($C628&lt;&gt;TRUE,IF(ISNA(VLOOKUP($B628,'Patch Slot'!A$2:$E$39,3,FALSE)),"",VLOOKUP($B628,'Patch Slot'!A$2:$E$39,3,FALSE)),"excluded")</f>
        <v>45885.166666666635</v>
      </c>
      <c r="E628" s="182" t="str">
        <f>IF($C628&lt;&gt;TRUE,IF(ISNA(VLOOKUP($B628,'Patch Slot'!A$2:$E$39,4,FALSE)),"",VLOOKUP($B628,'Patch Slot'!A$2:$E$39,4,FALSE)),"excluded")</f>
        <v>04:00 – 08:00</v>
      </c>
      <c r="F628" s="198" t="s">
        <v>826</v>
      </c>
      <c r="G628" s="184" t="str">
        <f>IF(ISNA(VLOOKUP(Patchlist1[[#This Row],[Hostname]],CPU_socket!A:B,2,FALSE)),"",VLOOKUP(Patchlist1[[#This Row],[Hostname]],CPU_socket!A:B,2,FALSE))</f>
        <v/>
      </c>
      <c r="H628" s="184" t="str">
        <f>IF(ISNA(VLOOKUP(Patchlist1[[#This Row],[Hostname]],Vormetric!A:D,4,FALSE)),"",VLOOKUP(Patchlist1[[#This Row],[Hostname]],Vormetric!A:D,4,FALSE))</f>
        <v/>
      </c>
      <c r="I628" s="240" t="str">
        <f>IF(ISNA(VLOOKUP(Patchlist1[[#This Row],[Hostname]],'vm hardware'!A:C,3,FALSE)),"",VLOOKUP(Patchlist1[[#This Row],[Hostname]],'vm hardware'!A:C,3,FALSE))</f>
        <v/>
      </c>
      <c r="J628" s="198"/>
      <c r="K628" s="198" t="s">
        <v>545</v>
      </c>
      <c r="L628" s="198">
        <v>9.4</v>
      </c>
      <c r="M628" s="198" t="s">
        <v>173</v>
      </c>
      <c r="N628" s="198" t="s">
        <v>827</v>
      </c>
      <c r="O628" s="200" t="s">
        <v>175</v>
      </c>
      <c r="P628" s="277" t="s">
        <v>459</v>
      </c>
      <c r="Q628" s="282"/>
      <c r="R628" s="198" t="s">
        <v>1189</v>
      </c>
      <c r="S628" s="242" t="str">
        <f>IF(ISNA(VLOOKUP(Patchlist1[[#This Row],[SERVER OWNER]],Contacts!I:J,2,FALSE)),"",VLOOKUP(Patchlist1[[#This Row],[SERVER OWNER]],Contacts!I:J,2,FALSE))</f>
        <v>lenin.dasan@allianz.com</v>
      </c>
      <c r="T628" s="243" t="s">
        <v>1190</v>
      </c>
      <c r="U628" s="277" t="s">
        <v>180</v>
      </c>
      <c r="V628" s="202"/>
      <c r="W628" s="202"/>
      <c r="X628" s="244"/>
      <c r="Y628" s="244"/>
      <c r="Z628" s="157"/>
      <c r="AA628" s="278"/>
    </row>
    <row r="629" spans="1:27" ht="18.75" hidden="1" customHeight="1">
      <c r="A629" s="275" t="s">
        <v>1207</v>
      </c>
      <c r="B629" s="196" t="s">
        <v>73</v>
      </c>
      <c r="C629" s="239" t="b">
        <v>0</v>
      </c>
      <c r="D629" s="182">
        <f>IF($C629&lt;&gt;TRUE,IF(ISNA(VLOOKUP($B629,'Patch Slot'!A$2:$E$39,3,FALSE)),"",VLOOKUP($B629,'Patch Slot'!A$2:$E$39,3,FALSE)),"excluded")</f>
        <v>45885.041666666635</v>
      </c>
      <c r="E629" s="182" t="str">
        <f>IF($C629&lt;&gt;TRUE,IF(ISNA(VLOOKUP($B629,'Patch Slot'!A$2:$E$39,4,FALSE)),"",VLOOKUP($B629,'Patch Slot'!A$2:$E$39,4,FALSE)),"excluded")</f>
        <v>01:00 – 05:00</v>
      </c>
      <c r="F629" s="198" t="s">
        <v>826</v>
      </c>
      <c r="G629" s="184" t="str">
        <f>IF(ISNA(VLOOKUP(Patchlist1[[#This Row],[Hostname]],CPU_socket!A:B,2,FALSE)),"",VLOOKUP(Patchlist1[[#This Row],[Hostname]],CPU_socket!A:B,2,FALSE))</f>
        <v/>
      </c>
      <c r="H629" s="184" t="str">
        <f>IF(ISNA(VLOOKUP(Patchlist1[[#This Row],[Hostname]],Vormetric!A:D,4,FALSE)),"",VLOOKUP(Patchlist1[[#This Row],[Hostname]],Vormetric!A:D,4,FALSE))</f>
        <v/>
      </c>
      <c r="I629" s="240" t="str">
        <f>IF(ISNA(VLOOKUP(Patchlist1[[#This Row],[Hostname]],'vm hardware'!A:C,3,FALSE)),"",VLOOKUP(Patchlist1[[#This Row],[Hostname]],'vm hardware'!A:C,3,FALSE))</f>
        <v/>
      </c>
      <c r="J629" s="198"/>
      <c r="K629" s="198" t="s">
        <v>545</v>
      </c>
      <c r="L629" s="198">
        <v>9.4</v>
      </c>
      <c r="M629" s="198" t="s">
        <v>173</v>
      </c>
      <c r="N629" s="198" t="s">
        <v>827</v>
      </c>
      <c r="O629" s="200" t="s">
        <v>175</v>
      </c>
      <c r="P629" s="277" t="s">
        <v>459</v>
      </c>
      <c r="Q629" s="282"/>
      <c r="R629" s="198" t="s">
        <v>1189</v>
      </c>
      <c r="S629" s="242" t="str">
        <f>IF(ISNA(VLOOKUP(Patchlist1[[#This Row],[SERVER OWNER]],Contacts!I:J,2,FALSE)),"",VLOOKUP(Patchlist1[[#This Row],[SERVER OWNER]],Contacts!I:J,2,FALSE))</f>
        <v>lenin.dasan@allianz.com</v>
      </c>
      <c r="T629" s="243" t="s">
        <v>1190</v>
      </c>
      <c r="U629" s="277" t="s">
        <v>180</v>
      </c>
      <c r="V629" s="202"/>
      <c r="W629" s="202"/>
      <c r="X629" s="244"/>
      <c r="Y629" s="244"/>
      <c r="Z629" s="157"/>
      <c r="AA629" s="278"/>
    </row>
    <row r="630" spans="1:27" ht="18.75" hidden="1" customHeight="1">
      <c r="A630" s="275" t="s">
        <v>1208</v>
      </c>
      <c r="B630" s="196" t="s">
        <v>73</v>
      </c>
      <c r="C630" s="239" t="b">
        <v>0</v>
      </c>
      <c r="D630" s="182">
        <f>IF($C630&lt;&gt;TRUE,IF(ISNA(VLOOKUP($B630,'Patch Slot'!A$2:$E$39,3,FALSE)),"",VLOOKUP($B630,'Patch Slot'!A$2:$E$39,3,FALSE)),"excluded")</f>
        <v>45885.041666666635</v>
      </c>
      <c r="E630" s="182" t="str">
        <f>IF($C630&lt;&gt;TRUE,IF(ISNA(VLOOKUP($B630,'Patch Slot'!A$2:$E$39,4,FALSE)),"",VLOOKUP($B630,'Patch Slot'!A$2:$E$39,4,FALSE)),"excluded")</f>
        <v>01:00 – 05:00</v>
      </c>
      <c r="F630" s="198" t="s">
        <v>826</v>
      </c>
      <c r="G630" s="184" t="str">
        <f>IF(ISNA(VLOOKUP(Patchlist1[[#This Row],[Hostname]],CPU_socket!A:B,2,FALSE)),"",VLOOKUP(Patchlist1[[#This Row],[Hostname]],CPU_socket!A:B,2,FALSE))</f>
        <v/>
      </c>
      <c r="H630" s="184" t="str">
        <f>IF(ISNA(VLOOKUP(Patchlist1[[#This Row],[Hostname]],Vormetric!A:D,4,FALSE)),"",VLOOKUP(Patchlist1[[#This Row],[Hostname]],Vormetric!A:D,4,FALSE))</f>
        <v/>
      </c>
      <c r="I630" s="240" t="str">
        <f>IF(ISNA(VLOOKUP(Patchlist1[[#This Row],[Hostname]],'vm hardware'!A:C,3,FALSE)),"",VLOOKUP(Patchlist1[[#This Row],[Hostname]],'vm hardware'!A:C,3,FALSE))</f>
        <v/>
      </c>
      <c r="J630" s="198"/>
      <c r="K630" s="198" t="s">
        <v>172</v>
      </c>
      <c r="L630" s="198">
        <v>9.4</v>
      </c>
      <c r="M630" s="198" t="s">
        <v>173</v>
      </c>
      <c r="N630" s="198" t="s">
        <v>827</v>
      </c>
      <c r="O630" s="200" t="s">
        <v>175</v>
      </c>
      <c r="P630" s="277" t="s">
        <v>459</v>
      </c>
      <c r="Q630" s="241"/>
      <c r="R630" s="198" t="s">
        <v>1189</v>
      </c>
      <c r="S630" s="242" t="str">
        <f>IF(ISNA(VLOOKUP(Patchlist1[[#This Row],[SERVER OWNER]],Contacts!I:J,2,FALSE)),"",VLOOKUP(Patchlist1[[#This Row],[SERVER OWNER]],Contacts!I:J,2,FALSE))</f>
        <v>lenin.dasan@allianz.com</v>
      </c>
      <c r="T630" s="243" t="s">
        <v>1190</v>
      </c>
      <c r="U630" s="277" t="s">
        <v>180</v>
      </c>
      <c r="V630" s="202"/>
      <c r="W630" s="202"/>
      <c r="X630" s="244"/>
      <c r="Y630" s="244"/>
      <c r="Z630" s="157"/>
      <c r="AA630" s="278"/>
    </row>
    <row r="631" spans="1:27" ht="18.75" hidden="1" customHeight="1">
      <c r="A631" s="275" t="s">
        <v>1209</v>
      </c>
      <c r="B631" s="196" t="s">
        <v>73</v>
      </c>
      <c r="C631" s="239" t="b">
        <v>0</v>
      </c>
      <c r="D631" s="182">
        <f>IF($C631&lt;&gt;TRUE,IF(ISNA(VLOOKUP($B631,'Patch Slot'!A$2:$E$39,3,FALSE)),"",VLOOKUP($B631,'Patch Slot'!A$2:$E$39,3,FALSE)),"excluded")</f>
        <v>45885.041666666635</v>
      </c>
      <c r="E631" s="182" t="str">
        <f>IF($C631&lt;&gt;TRUE,IF(ISNA(VLOOKUP($B631,'Patch Slot'!A$2:$E$39,4,FALSE)),"",VLOOKUP($B631,'Patch Slot'!A$2:$E$39,4,FALSE)),"excluded")</f>
        <v>01:00 – 05:00</v>
      </c>
      <c r="F631" s="198" t="s">
        <v>826</v>
      </c>
      <c r="G631" s="184" t="str">
        <f>IF(ISNA(VLOOKUP(Patchlist1[[#This Row],[Hostname]],CPU_socket!A:B,2,FALSE)),"",VLOOKUP(Patchlist1[[#This Row],[Hostname]],CPU_socket!A:B,2,FALSE))</f>
        <v/>
      </c>
      <c r="H631" s="184" t="str">
        <f>IF(ISNA(VLOOKUP(Patchlist1[[#This Row],[Hostname]],Vormetric!A:D,4,FALSE)),"",VLOOKUP(Patchlist1[[#This Row],[Hostname]],Vormetric!A:D,4,FALSE))</f>
        <v/>
      </c>
      <c r="I631" s="240" t="str">
        <f>IF(ISNA(VLOOKUP(Patchlist1[[#This Row],[Hostname]],'vm hardware'!A:C,3,FALSE)),"",VLOOKUP(Patchlist1[[#This Row],[Hostname]],'vm hardware'!A:C,3,FALSE))</f>
        <v/>
      </c>
      <c r="J631" s="198"/>
      <c r="K631" s="198" t="s">
        <v>172</v>
      </c>
      <c r="L631" s="198">
        <v>9.4</v>
      </c>
      <c r="M631" s="198" t="s">
        <v>173</v>
      </c>
      <c r="N631" s="198" t="s">
        <v>827</v>
      </c>
      <c r="O631" s="200" t="s">
        <v>175</v>
      </c>
      <c r="P631" s="277" t="s">
        <v>459</v>
      </c>
      <c r="Q631" s="282"/>
      <c r="R631" s="198" t="s">
        <v>1189</v>
      </c>
      <c r="S631" s="242" t="str">
        <f>IF(ISNA(VLOOKUP(Patchlist1[[#This Row],[SERVER OWNER]],Contacts!I:J,2,FALSE)),"",VLOOKUP(Patchlist1[[#This Row],[SERVER OWNER]],Contacts!I:J,2,FALSE))</f>
        <v>lenin.dasan@allianz.com</v>
      </c>
      <c r="T631" s="243" t="s">
        <v>1190</v>
      </c>
      <c r="U631" s="277" t="s">
        <v>180</v>
      </c>
      <c r="V631" s="202"/>
      <c r="W631" s="202"/>
      <c r="X631" s="244"/>
      <c r="Y631" s="244"/>
      <c r="Z631" s="157"/>
      <c r="AA631" s="278"/>
    </row>
    <row r="632" spans="1:27" ht="18.75" hidden="1" customHeight="1">
      <c r="A632" s="275" t="s">
        <v>1210</v>
      </c>
      <c r="B632" s="196" t="s">
        <v>90</v>
      </c>
      <c r="C632" s="239" t="b">
        <v>0</v>
      </c>
      <c r="D632" s="182">
        <f>IF($C632&lt;&gt;TRUE,IF(ISNA(VLOOKUP($B632,'Patch Slot'!A$2:$E$39,3,FALSE)),"",VLOOKUP($B632,'Patch Slot'!A$2:$E$39,3,FALSE)),"excluded")</f>
        <v>45886.333333333299</v>
      </c>
      <c r="E632" s="182" t="str">
        <f>IF($C632&lt;&gt;TRUE,IF(ISNA(VLOOKUP($B632,'Patch Slot'!A$2:$E$39,4,FALSE)),"",VLOOKUP($B632,'Patch Slot'!A$2:$E$39,4,FALSE)),"excluded")</f>
        <v>08:00 – 14:00</v>
      </c>
      <c r="F632" s="198" t="s">
        <v>826</v>
      </c>
      <c r="G632" s="184" t="str">
        <f>IF(ISNA(VLOOKUP(Patchlist1[[#This Row],[Hostname]],CPU_socket!A:B,2,FALSE)),"",VLOOKUP(Patchlist1[[#This Row],[Hostname]],CPU_socket!A:B,2,FALSE))</f>
        <v/>
      </c>
      <c r="H632" s="184" t="str">
        <f>IF(ISNA(VLOOKUP(Patchlist1[[#This Row],[Hostname]],Vormetric!A:D,4,FALSE)),"",VLOOKUP(Patchlist1[[#This Row],[Hostname]],Vormetric!A:D,4,FALSE))</f>
        <v/>
      </c>
      <c r="I632" s="240" t="str">
        <f>IF(ISNA(VLOOKUP(Patchlist1[[#This Row],[Hostname]],'vm hardware'!A:C,3,FALSE)),"",VLOOKUP(Patchlist1[[#This Row],[Hostname]],'vm hardware'!A:C,3,FALSE))</f>
        <v/>
      </c>
      <c r="J632" s="198"/>
      <c r="K632" s="198" t="s">
        <v>172</v>
      </c>
      <c r="L632" s="198">
        <v>9.4</v>
      </c>
      <c r="M632" s="198" t="s">
        <v>173</v>
      </c>
      <c r="N632" s="198" t="s">
        <v>827</v>
      </c>
      <c r="O632" s="200" t="s">
        <v>175</v>
      </c>
      <c r="P632" s="277" t="s">
        <v>1211</v>
      </c>
      <c r="Q632" s="282"/>
      <c r="R632" s="198" t="s">
        <v>1212</v>
      </c>
      <c r="S632" s="242" t="str">
        <f>IF(ISNA(VLOOKUP(Patchlist1[[#This Row],[SERVER OWNER]],Contacts!I:J,2,FALSE)),"",VLOOKUP(Patchlist1[[#This Row],[SERVER OWNER]],Contacts!I:J,2,FALSE))</f>
        <v>abin.abraham@allianz.de</v>
      </c>
      <c r="T632" s="243" t="s">
        <v>1213</v>
      </c>
      <c r="U632" s="277" t="s">
        <v>180</v>
      </c>
      <c r="V632" s="202"/>
      <c r="W632" s="202"/>
      <c r="X632" s="244"/>
      <c r="Y632" s="244" t="s">
        <v>452</v>
      </c>
      <c r="Z632" s="157"/>
      <c r="AA632" s="278"/>
    </row>
    <row r="633" spans="1:27" ht="18.75" hidden="1" customHeight="1">
      <c r="A633" s="275" t="s">
        <v>1214</v>
      </c>
      <c r="B633" s="196" t="s">
        <v>84</v>
      </c>
      <c r="C633" s="239" t="b">
        <v>0</v>
      </c>
      <c r="D633" s="182">
        <f>IF($C633&lt;&gt;TRUE,IF(ISNA(VLOOKUP($B633,'Patch Slot'!A$2:$E$39,3,FALSE)),"",VLOOKUP($B633,'Patch Slot'!A$2:$E$39,3,FALSE)),"excluded")</f>
        <v>45885.833333333299</v>
      </c>
      <c r="E633" s="182" t="str">
        <f>IF($C633&lt;&gt;TRUE,IF(ISNA(VLOOKUP($B633,'Patch Slot'!A$2:$E$39,4,FALSE)),"",VLOOKUP($B633,'Patch Slot'!A$2:$E$39,4,FALSE)),"excluded")</f>
        <v>20:00 – 24:00</v>
      </c>
      <c r="F633" s="198" t="s">
        <v>826</v>
      </c>
      <c r="G633" s="184" t="str">
        <f>IF(ISNA(VLOOKUP(Patchlist1[[#This Row],[Hostname]],CPU_socket!A:B,2,FALSE)),"",VLOOKUP(Patchlist1[[#This Row],[Hostname]],CPU_socket!A:B,2,FALSE))</f>
        <v/>
      </c>
      <c r="H633" s="184" t="str">
        <f>IF(ISNA(VLOOKUP(Patchlist1[[#This Row],[Hostname]],Vormetric!A:D,4,FALSE)),"",VLOOKUP(Patchlist1[[#This Row],[Hostname]],Vormetric!A:D,4,FALSE))</f>
        <v/>
      </c>
      <c r="I633" s="198" t="str">
        <f>IF(ISNA(VLOOKUP(Patchlist1[[#This Row],[Hostname]],'vm hardware'!A:C,3,FALSE)),"",VLOOKUP(Patchlist1[[#This Row],[Hostname]],'vm hardware'!A:C,3,FALSE))</f>
        <v/>
      </c>
      <c r="J633" s="276"/>
      <c r="K633" s="198" t="s">
        <v>172</v>
      </c>
      <c r="L633" s="198">
        <v>7.9</v>
      </c>
      <c r="M633" s="198" t="s">
        <v>173</v>
      </c>
      <c r="N633" s="198" t="s">
        <v>827</v>
      </c>
      <c r="O633" s="200" t="s">
        <v>175</v>
      </c>
      <c r="P633" s="277" t="s">
        <v>427</v>
      </c>
      <c r="Q633" s="202"/>
      <c r="R633" s="198" t="s">
        <v>1065</v>
      </c>
      <c r="S633" s="242" t="str">
        <f>IF(ISNA(VLOOKUP(Patchlist1[[#This Row],[SERVER OWNER]],Contacts!I:J,2,FALSE)),"",VLOOKUP(Patchlist1[[#This Row],[SERVER OWNER]],Contacts!I:J,2,FALSE))</f>
        <v>MARTIN.NAU@ALLIANZ.DE</v>
      </c>
      <c r="T633" s="243" t="s">
        <v>1066</v>
      </c>
      <c r="U633" s="277" t="s">
        <v>180</v>
      </c>
      <c r="V633" s="202"/>
      <c r="W633" s="202"/>
      <c r="X633" s="244"/>
      <c r="Y633" s="244"/>
      <c r="Z633" s="157"/>
      <c r="AA633" s="278"/>
    </row>
    <row r="634" spans="1:27" ht="18.75" hidden="1" customHeight="1">
      <c r="A634" s="275" t="s">
        <v>1215</v>
      </c>
      <c r="B634" s="196" t="s">
        <v>127</v>
      </c>
      <c r="C634" s="239" t="b">
        <v>0</v>
      </c>
      <c r="D634" s="182">
        <f>IF($C634&lt;&gt;TRUE,IF(ISNA(VLOOKUP($B634,'Patch Slot'!A$2:$E$39,3,FALSE)),"",VLOOKUP($B634,'Patch Slot'!A$2:$E$39,3,FALSE)),"excluded")</f>
        <v>45892.833333333299</v>
      </c>
      <c r="E634" s="182" t="str">
        <f>IF($C634&lt;&gt;TRUE,IF(ISNA(VLOOKUP($B634,'Patch Slot'!A$2:$E$39,4,FALSE)),"",VLOOKUP($B634,'Patch Slot'!A$2:$E$39,4,FALSE)),"excluded")</f>
        <v>20:00 – 24:00</v>
      </c>
      <c r="F634" s="198" t="s">
        <v>826</v>
      </c>
      <c r="G634" s="184" t="str">
        <f>IF(ISNA(VLOOKUP(Patchlist1[[#This Row],[Hostname]],CPU_socket!A:B,2,FALSE)),"",VLOOKUP(Patchlist1[[#This Row],[Hostname]],CPU_socket!A:B,2,FALSE))</f>
        <v/>
      </c>
      <c r="H634" s="184" t="str">
        <f>IF(ISNA(VLOOKUP(Patchlist1[[#This Row],[Hostname]],Vormetric!A:D,4,FALSE)),"",VLOOKUP(Patchlist1[[#This Row],[Hostname]],Vormetric!A:D,4,FALSE))</f>
        <v/>
      </c>
      <c r="I634" s="198" t="str">
        <f>IF(ISNA(VLOOKUP(Patchlist1[[#This Row],[Hostname]],'vm hardware'!A:C,3,FALSE)),"",VLOOKUP(Patchlist1[[#This Row],[Hostname]],'vm hardware'!A:C,3,FALSE))</f>
        <v/>
      </c>
      <c r="J634" s="276"/>
      <c r="K634" s="198" t="s">
        <v>172</v>
      </c>
      <c r="L634" s="198">
        <v>7.9</v>
      </c>
      <c r="M634" s="198" t="s">
        <v>173</v>
      </c>
      <c r="N634" s="198" t="s">
        <v>827</v>
      </c>
      <c r="O634" s="200" t="s">
        <v>175</v>
      </c>
      <c r="P634" s="277" t="s">
        <v>1216</v>
      </c>
      <c r="Q634" s="202"/>
      <c r="R634" s="198" t="s">
        <v>1217</v>
      </c>
      <c r="S634" s="242" t="str">
        <f>IF(ISNA(VLOOKUP(Patchlist1[[#This Row],[SERVER OWNER]],Contacts!I:J,2,FALSE)),"",VLOOKUP(Patchlist1[[#This Row],[SERVER OWNER]],Contacts!I:J,2,FALSE))</f>
        <v>SINU.JOSEPH@ALLIANZ.COM</v>
      </c>
      <c r="T634" s="243" t="s">
        <v>1218</v>
      </c>
      <c r="U634" s="277" t="s">
        <v>180</v>
      </c>
      <c r="V634" s="202"/>
      <c r="W634" s="202"/>
      <c r="X634" s="244"/>
      <c r="Y634" s="244"/>
      <c r="Z634" s="157"/>
      <c r="AA634" s="278"/>
    </row>
    <row r="635" spans="1:27" ht="18.75" hidden="1" customHeight="1">
      <c r="A635" s="275" t="s">
        <v>1219</v>
      </c>
      <c r="B635" s="196" t="s">
        <v>127</v>
      </c>
      <c r="C635" s="239" t="b">
        <v>0</v>
      </c>
      <c r="D635" s="182">
        <f>IF($C635&lt;&gt;TRUE,IF(ISNA(VLOOKUP($B635,'Patch Slot'!A$2:$E$39,3,FALSE)),"",VLOOKUP($B635,'Patch Slot'!A$2:$E$39,3,FALSE)),"excluded")</f>
        <v>45892.833333333299</v>
      </c>
      <c r="E635" s="182" t="str">
        <f>IF($C635&lt;&gt;TRUE,IF(ISNA(VLOOKUP($B635,'Patch Slot'!A$2:$E$39,4,FALSE)),"",VLOOKUP($B635,'Patch Slot'!A$2:$E$39,4,FALSE)),"excluded")</f>
        <v>20:00 – 24:00</v>
      </c>
      <c r="F635" s="198" t="s">
        <v>826</v>
      </c>
      <c r="G635" s="184" t="str">
        <f>IF(ISNA(VLOOKUP(Patchlist1[[#This Row],[Hostname]],CPU_socket!A:B,2,FALSE)),"",VLOOKUP(Patchlist1[[#This Row],[Hostname]],CPU_socket!A:B,2,FALSE))</f>
        <v/>
      </c>
      <c r="H635" s="184" t="str">
        <f>IF(ISNA(VLOOKUP(Patchlist1[[#This Row],[Hostname]],Vormetric!A:D,4,FALSE)),"",VLOOKUP(Patchlist1[[#This Row],[Hostname]],Vormetric!A:D,4,FALSE))</f>
        <v/>
      </c>
      <c r="I635" s="198" t="str">
        <f>IF(ISNA(VLOOKUP(Patchlist1[[#This Row],[Hostname]],'vm hardware'!A:C,3,FALSE)),"",VLOOKUP(Patchlist1[[#This Row],[Hostname]],'vm hardware'!A:C,3,FALSE))</f>
        <v/>
      </c>
      <c r="J635" s="276"/>
      <c r="K635" s="198" t="s">
        <v>172</v>
      </c>
      <c r="L635" s="198">
        <v>7.9</v>
      </c>
      <c r="M635" s="198" t="s">
        <v>173</v>
      </c>
      <c r="N635" s="198" t="s">
        <v>827</v>
      </c>
      <c r="O635" s="200" t="s">
        <v>175</v>
      </c>
      <c r="P635" s="277" t="s">
        <v>1216</v>
      </c>
      <c r="Q635" s="202"/>
      <c r="R635" s="198" t="s">
        <v>1217</v>
      </c>
      <c r="S635" s="242" t="str">
        <f>IF(ISNA(VLOOKUP(Patchlist1[[#This Row],[SERVER OWNER]],Contacts!I:J,2,FALSE)),"",VLOOKUP(Patchlist1[[#This Row],[SERVER OWNER]],Contacts!I:J,2,FALSE))</f>
        <v>SINU.JOSEPH@ALLIANZ.COM</v>
      </c>
      <c r="T635" s="243" t="s">
        <v>1220</v>
      </c>
      <c r="U635" s="277" t="s">
        <v>180</v>
      </c>
      <c r="V635" s="202"/>
      <c r="W635" s="202"/>
      <c r="X635" s="244"/>
      <c r="Y635" s="244"/>
      <c r="Z635" s="157"/>
      <c r="AA635" s="278"/>
    </row>
    <row r="636" spans="1:27" ht="18.75" hidden="1" customHeight="1">
      <c r="A636" s="275" t="s">
        <v>1221</v>
      </c>
      <c r="B636" s="196" t="s">
        <v>127</v>
      </c>
      <c r="C636" s="239" t="b">
        <v>0</v>
      </c>
      <c r="D636" s="182">
        <f>IF($C636&lt;&gt;TRUE,IF(ISNA(VLOOKUP($B636,'Patch Slot'!A$2:$E$39,3,FALSE)),"",VLOOKUP($B636,'Patch Slot'!A$2:$E$39,3,FALSE)),"excluded")</f>
        <v>45892.833333333299</v>
      </c>
      <c r="E636" s="182" t="str">
        <f>IF($C636&lt;&gt;TRUE,IF(ISNA(VLOOKUP($B636,'Patch Slot'!A$2:$E$39,4,FALSE)),"",VLOOKUP($B636,'Patch Slot'!A$2:$E$39,4,FALSE)),"excluded")</f>
        <v>20:00 – 24:00</v>
      </c>
      <c r="F636" s="198" t="s">
        <v>826</v>
      </c>
      <c r="G636" s="184" t="str">
        <f>IF(ISNA(VLOOKUP(Patchlist1[[#This Row],[Hostname]],CPU_socket!A:B,2,FALSE)),"",VLOOKUP(Patchlist1[[#This Row],[Hostname]],CPU_socket!A:B,2,FALSE))</f>
        <v/>
      </c>
      <c r="H636" s="184" t="str">
        <f>IF(ISNA(VLOOKUP(Patchlist1[[#This Row],[Hostname]],Vormetric!A:D,4,FALSE)),"",VLOOKUP(Patchlist1[[#This Row],[Hostname]],Vormetric!A:D,4,FALSE))</f>
        <v/>
      </c>
      <c r="I636" s="198" t="str">
        <f>IF(ISNA(VLOOKUP(Patchlist1[[#This Row],[Hostname]],'vm hardware'!A:C,3,FALSE)),"",VLOOKUP(Patchlist1[[#This Row],[Hostname]],'vm hardware'!A:C,3,FALSE))</f>
        <v/>
      </c>
      <c r="J636" s="276"/>
      <c r="K636" s="198" t="s">
        <v>172</v>
      </c>
      <c r="L636" s="198">
        <v>7.9</v>
      </c>
      <c r="M636" s="198" t="s">
        <v>173</v>
      </c>
      <c r="N636" s="198" t="s">
        <v>827</v>
      </c>
      <c r="O636" s="200" t="s">
        <v>175</v>
      </c>
      <c r="P636" s="277" t="s">
        <v>1222</v>
      </c>
      <c r="Q636" s="202"/>
      <c r="R636" s="198" t="s">
        <v>1217</v>
      </c>
      <c r="S636" s="242" t="str">
        <f>IF(ISNA(VLOOKUP(Patchlist1[[#This Row],[SERVER OWNER]],Contacts!I:J,2,FALSE)),"",VLOOKUP(Patchlist1[[#This Row],[SERVER OWNER]],Contacts!I:J,2,FALSE))</f>
        <v>SINU.JOSEPH@ALLIANZ.COM</v>
      </c>
      <c r="T636" s="243" t="s">
        <v>1223</v>
      </c>
      <c r="U636" s="277" t="s">
        <v>180</v>
      </c>
      <c r="V636" s="202"/>
      <c r="W636" s="202"/>
      <c r="X636" s="244"/>
      <c r="Y636" s="244"/>
      <c r="Z636" s="157"/>
      <c r="AA636" s="278"/>
    </row>
    <row r="637" spans="1:27" ht="18.75" hidden="1" customHeight="1">
      <c r="A637" s="275" t="s">
        <v>1224</v>
      </c>
      <c r="B637" s="196" t="s">
        <v>118</v>
      </c>
      <c r="C637" s="239" t="b">
        <v>0</v>
      </c>
      <c r="D637" s="182">
        <f>IF($C637&lt;&gt;TRUE,IF(ISNA(VLOOKUP($B637,'Patch Slot'!A$2:$E$39,3,FALSE)),"",VLOOKUP($B637,'Patch Slot'!A$2:$E$39,3,FALSE)),"excluded")</f>
        <v>45891.833333333299</v>
      </c>
      <c r="E637" s="182" t="str">
        <f>IF($C637&lt;&gt;TRUE,IF(ISNA(VLOOKUP($B637,'Patch Slot'!A$2:$E$39,4,FALSE)),"",VLOOKUP($B637,'Patch Slot'!A$2:$E$39,4,FALSE)),"excluded")</f>
        <v>20:00 – 24:00</v>
      </c>
      <c r="F637" s="198" t="s">
        <v>826</v>
      </c>
      <c r="G637" s="184" t="str">
        <f>IF(ISNA(VLOOKUP(Patchlist1[[#This Row],[Hostname]],CPU_socket!A:B,2,FALSE)),"",VLOOKUP(Patchlist1[[#This Row],[Hostname]],CPU_socket!A:B,2,FALSE))</f>
        <v/>
      </c>
      <c r="H637" s="184" t="str">
        <f>IF(ISNA(VLOOKUP(Patchlist1[[#This Row],[Hostname]],Vormetric!A:D,4,FALSE)),"",VLOOKUP(Patchlist1[[#This Row],[Hostname]],Vormetric!A:D,4,FALSE))</f>
        <v/>
      </c>
      <c r="I637" s="198" t="str">
        <f>IF(ISNA(VLOOKUP(Patchlist1[[#This Row],[Hostname]],'vm hardware'!A:C,3,FALSE)),"",VLOOKUP(Patchlist1[[#This Row],[Hostname]],'vm hardware'!A:C,3,FALSE))</f>
        <v/>
      </c>
      <c r="J637" s="276"/>
      <c r="K637" s="198" t="s">
        <v>232</v>
      </c>
      <c r="L637" s="198">
        <v>7.9</v>
      </c>
      <c r="M637" s="198" t="s">
        <v>173</v>
      </c>
      <c r="N637" s="198" t="s">
        <v>827</v>
      </c>
      <c r="O637" s="200" t="s">
        <v>175</v>
      </c>
      <c r="P637" s="277" t="s">
        <v>1222</v>
      </c>
      <c r="Q637" s="202"/>
      <c r="R637" s="198" t="s">
        <v>1217</v>
      </c>
      <c r="S637" s="242" t="str">
        <f>IF(ISNA(VLOOKUP(Patchlist1[[#This Row],[SERVER OWNER]],Contacts!I:J,2,FALSE)),"",VLOOKUP(Patchlist1[[#This Row],[SERVER OWNER]],Contacts!I:J,2,FALSE))</f>
        <v>SINU.JOSEPH@ALLIANZ.COM</v>
      </c>
      <c r="T637" s="243" t="s">
        <v>1225</v>
      </c>
      <c r="U637" s="277" t="s">
        <v>283</v>
      </c>
      <c r="V637" s="202"/>
      <c r="W637" s="202"/>
      <c r="X637" s="244"/>
      <c r="Y637" s="244"/>
      <c r="Z637" s="157"/>
      <c r="AA637" s="278"/>
    </row>
    <row r="638" spans="1:27" ht="18.75" hidden="1" customHeight="1">
      <c r="A638" s="275" t="s">
        <v>1226</v>
      </c>
      <c r="B638" s="196" t="s">
        <v>109</v>
      </c>
      <c r="C638" s="239" t="b">
        <v>0</v>
      </c>
      <c r="D638" s="182">
        <f>IF($C638&lt;&gt;TRUE,IF(ISNA(VLOOKUP($B638,'Patch Slot'!A$2:$E$39,3,FALSE)),"",VLOOKUP($B638,'Patch Slot'!A$2:$E$39,3,FALSE)),"excluded")</f>
        <v>45889.833333333299</v>
      </c>
      <c r="E638" s="182" t="str">
        <f>IF($C638&lt;&gt;TRUE,IF(ISNA(VLOOKUP($B638,'Patch Slot'!A$2:$E$39,4,FALSE)),"",VLOOKUP($B638,'Patch Slot'!A$2:$E$39,4,FALSE)),"excluded")</f>
        <v>20:00 – 24:00</v>
      </c>
      <c r="F638" s="198" t="s">
        <v>826</v>
      </c>
      <c r="G638" s="184" t="str">
        <f>IF(ISNA(VLOOKUP(Patchlist1[[#This Row],[Hostname]],CPU_socket!A:B,2,FALSE)),"",VLOOKUP(Patchlist1[[#This Row],[Hostname]],CPU_socket!A:B,2,FALSE))</f>
        <v/>
      </c>
      <c r="H638" s="184" t="str">
        <f>IF(ISNA(VLOOKUP(Patchlist1[[#This Row],[Hostname]],Vormetric!A:D,4,FALSE)),"",VLOOKUP(Patchlist1[[#This Row],[Hostname]],Vormetric!A:D,4,FALSE))</f>
        <v/>
      </c>
      <c r="I638" s="240" t="str">
        <f>IF(ISNA(VLOOKUP(Patchlist1[[#This Row],[Hostname]],'vm hardware'!A:C,3,FALSE)),"",VLOOKUP(Patchlist1[[#This Row],[Hostname]],'vm hardware'!A:C,3,FALSE))</f>
        <v/>
      </c>
      <c r="J638" s="198"/>
      <c r="K638" s="198" t="s">
        <v>278</v>
      </c>
      <c r="L638" s="198">
        <v>7.9</v>
      </c>
      <c r="M638" s="198" t="s">
        <v>173</v>
      </c>
      <c r="N638" s="198" t="s">
        <v>827</v>
      </c>
      <c r="O638" s="200" t="s">
        <v>175</v>
      </c>
      <c r="P638" s="277" t="s">
        <v>1222</v>
      </c>
      <c r="Q638" s="282"/>
      <c r="R638" s="198" t="s">
        <v>1217</v>
      </c>
      <c r="S638" s="242" t="str">
        <f>IF(ISNA(VLOOKUP(Patchlist1[[#This Row],[SERVER OWNER]],Contacts!I:J,2,FALSE)),"",VLOOKUP(Patchlist1[[#This Row],[SERVER OWNER]],Contacts!I:J,2,FALSE))</f>
        <v>SINU.JOSEPH@ALLIANZ.COM</v>
      </c>
      <c r="T638" s="243" t="s">
        <v>1218</v>
      </c>
      <c r="U638" s="277" t="s">
        <v>283</v>
      </c>
      <c r="V638" s="202"/>
      <c r="W638" s="202"/>
      <c r="X638" s="244"/>
      <c r="Y638" s="244"/>
      <c r="Z638" s="157"/>
      <c r="AA638" s="278"/>
    </row>
    <row r="639" spans="1:27" ht="18.75" hidden="1" customHeight="1">
      <c r="A639" s="275" t="s">
        <v>1227</v>
      </c>
      <c r="B639" s="196" t="s">
        <v>84</v>
      </c>
      <c r="C639" s="239" t="b">
        <v>0</v>
      </c>
      <c r="D639" s="182">
        <f>IF($C639&lt;&gt;TRUE,IF(ISNA(VLOOKUP($B639,'Patch Slot'!A$2:$E$39,3,FALSE)),"",VLOOKUP($B639,'Patch Slot'!A$2:$E$39,3,FALSE)),"excluded")</f>
        <v>45885.833333333299</v>
      </c>
      <c r="E639" s="182" t="str">
        <f>IF($C639&lt;&gt;TRUE,IF(ISNA(VLOOKUP($B639,'Patch Slot'!A$2:$E$39,4,FALSE)),"",VLOOKUP($B639,'Patch Slot'!A$2:$E$39,4,FALSE)),"excluded")</f>
        <v>20:00 – 24:00</v>
      </c>
      <c r="F639" s="198" t="s">
        <v>826</v>
      </c>
      <c r="G639" s="184" t="str">
        <f>IF(ISNA(VLOOKUP(Patchlist1[[#This Row],[Hostname]],CPU_socket!A:B,2,FALSE)),"",VLOOKUP(Patchlist1[[#This Row],[Hostname]],CPU_socket!A:B,2,FALSE))</f>
        <v/>
      </c>
      <c r="H639" s="184" t="str">
        <f>IF(ISNA(VLOOKUP(Patchlist1[[#This Row],[Hostname]],Vormetric!A:D,4,FALSE)),"",VLOOKUP(Patchlist1[[#This Row],[Hostname]],Vormetric!A:D,4,FALSE))</f>
        <v/>
      </c>
      <c r="I639" s="198" t="str">
        <f>IF(ISNA(VLOOKUP(Patchlist1[[#This Row],[Hostname]],'vm hardware'!A:C,3,FALSE)),"",VLOOKUP(Patchlist1[[#This Row],[Hostname]],'vm hardware'!A:C,3,FALSE))</f>
        <v/>
      </c>
      <c r="J639" s="276"/>
      <c r="K639" s="198" t="s">
        <v>172</v>
      </c>
      <c r="L639" s="198">
        <v>7.9</v>
      </c>
      <c r="M639" s="198" t="s">
        <v>173</v>
      </c>
      <c r="N639" s="198" t="s">
        <v>827</v>
      </c>
      <c r="O639" s="200" t="s">
        <v>175</v>
      </c>
      <c r="P639" s="277" t="s">
        <v>1216</v>
      </c>
      <c r="Q639" s="202"/>
      <c r="R639" s="198" t="s">
        <v>1217</v>
      </c>
      <c r="S639" s="242" t="str">
        <f>IF(ISNA(VLOOKUP(Patchlist1[[#This Row],[SERVER OWNER]],Contacts!I:J,2,FALSE)),"",VLOOKUP(Patchlist1[[#This Row],[SERVER OWNER]],Contacts!I:J,2,FALSE))</f>
        <v>SINU.JOSEPH@ALLIANZ.COM</v>
      </c>
      <c r="T639" s="243" t="s">
        <v>1218</v>
      </c>
      <c r="U639" s="277" t="s">
        <v>180</v>
      </c>
      <c r="V639" s="202"/>
      <c r="W639" s="202"/>
      <c r="X639" s="244"/>
      <c r="Y639" s="244"/>
      <c r="Z639" s="157"/>
      <c r="AA639" s="278"/>
    </row>
    <row r="640" spans="1:27" ht="18.75" hidden="1" customHeight="1">
      <c r="A640" s="275" t="s">
        <v>1228</v>
      </c>
      <c r="B640" s="196" t="s">
        <v>84</v>
      </c>
      <c r="C640" s="239" t="b">
        <v>0</v>
      </c>
      <c r="D640" s="182">
        <f>IF($C640&lt;&gt;TRUE,IF(ISNA(VLOOKUP($B640,'Patch Slot'!A$2:$E$39,3,FALSE)),"",VLOOKUP($B640,'Patch Slot'!A$2:$E$39,3,FALSE)),"excluded")</f>
        <v>45885.833333333299</v>
      </c>
      <c r="E640" s="182" t="str">
        <f>IF($C640&lt;&gt;TRUE,IF(ISNA(VLOOKUP($B640,'Patch Slot'!A$2:$E$39,4,FALSE)),"",VLOOKUP($B640,'Patch Slot'!A$2:$E$39,4,FALSE)),"excluded")</f>
        <v>20:00 – 24:00</v>
      </c>
      <c r="F640" s="198" t="s">
        <v>826</v>
      </c>
      <c r="G640" s="184" t="str">
        <f>IF(ISNA(VLOOKUP(Patchlist1[[#This Row],[Hostname]],CPU_socket!A:B,2,FALSE)),"",VLOOKUP(Patchlist1[[#This Row],[Hostname]],CPU_socket!A:B,2,FALSE))</f>
        <v/>
      </c>
      <c r="H640" s="184" t="str">
        <f>IF(ISNA(VLOOKUP(Patchlist1[[#This Row],[Hostname]],Vormetric!A:D,4,FALSE)),"",VLOOKUP(Patchlist1[[#This Row],[Hostname]],Vormetric!A:D,4,FALSE))</f>
        <v/>
      </c>
      <c r="I640" s="198" t="str">
        <f>IF(ISNA(VLOOKUP(Patchlist1[[#This Row],[Hostname]],'vm hardware'!A:C,3,FALSE)),"",VLOOKUP(Patchlist1[[#This Row],[Hostname]],'vm hardware'!A:C,3,FALSE))</f>
        <v/>
      </c>
      <c r="J640" s="276"/>
      <c r="K640" s="198" t="s">
        <v>172</v>
      </c>
      <c r="L640" s="198">
        <v>7.9</v>
      </c>
      <c r="M640" s="198" t="s">
        <v>173</v>
      </c>
      <c r="N640" s="198" t="s">
        <v>827</v>
      </c>
      <c r="O640" s="200" t="s">
        <v>175</v>
      </c>
      <c r="P640" s="277" t="s">
        <v>1216</v>
      </c>
      <c r="Q640" s="202"/>
      <c r="R640" s="198" t="s">
        <v>1217</v>
      </c>
      <c r="S640" s="242" t="str">
        <f>IF(ISNA(VLOOKUP(Patchlist1[[#This Row],[SERVER OWNER]],Contacts!I:J,2,FALSE)),"",VLOOKUP(Patchlist1[[#This Row],[SERVER OWNER]],Contacts!I:J,2,FALSE))</f>
        <v>SINU.JOSEPH@ALLIANZ.COM</v>
      </c>
      <c r="T640" s="243" t="s">
        <v>1218</v>
      </c>
      <c r="U640" s="277" t="s">
        <v>180</v>
      </c>
      <c r="V640" s="202"/>
      <c r="W640" s="202"/>
      <c r="X640" s="244"/>
      <c r="Y640" s="244"/>
      <c r="Z640" s="157"/>
      <c r="AA640" s="278"/>
    </row>
    <row r="641" spans="1:27" ht="18.75" hidden="1" customHeight="1">
      <c r="A641" s="275" t="s">
        <v>1229</v>
      </c>
      <c r="B641" s="196" t="s">
        <v>84</v>
      </c>
      <c r="C641" s="239" t="b">
        <v>0</v>
      </c>
      <c r="D641" s="182">
        <f>IF($C641&lt;&gt;TRUE,IF(ISNA(VLOOKUP($B641,'Patch Slot'!A$2:$E$39,3,FALSE)),"",VLOOKUP($B641,'Patch Slot'!A$2:$E$39,3,FALSE)),"excluded")</f>
        <v>45885.833333333299</v>
      </c>
      <c r="E641" s="182" t="str">
        <f>IF($C641&lt;&gt;TRUE,IF(ISNA(VLOOKUP($B641,'Patch Slot'!A$2:$E$39,4,FALSE)),"",VLOOKUP($B641,'Patch Slot'!A$2:$E$39,4,FALSE)),"excluded")</f>
        <v>20:00 – 24:00</v>
      </c>
      <c r="F641" s="198" t="s">
        <v>826</v>
      </c>
      <c r="G641" s="184" t="str">
        <f>IF(ISNA(VLOOKUP(Patchlist1[[#This Row],[Hostname]],CPU_socket!A:B,2,FALSE)),"",VLOOKUP(Patchlist1[[#This Row],[Hostname]],CPU_socket!A:B,2,FALSE))</f>
        <v/>
      </c>
      <c r="H641" s="184" t="str">
        <f>IF(ISNA(VLOOKUP(Patchlist1[[#This Row],[Hostname]],Vormetric!A:D,4,FALSE)),"",VLOOKUP(Patchlist1[[#This Row],[Hostname]],Vormetric!A:D,4,FALSE))</f>
        <v/>
      </c>
      <c r="I641" s="198" t="str">
        <f>IF(ISNA(VLOOKUP(Patchlist1[[#This Row],[Hostname]],'vm hardware'!A:C,3,FALSE)),"",VLOOKUP(Patchlist1[[#This Row],[Hostname]],'vm hardware'!A:C,3,FALSE))</f>
        <v/>
      </c>
      <c r="J641" s="276"/>
      <c r="K641" s="198" t="s">
        <v>545</v>
      </c>
      <c r="L641" s="198">
        <v>7.9</v>
      </c>
      <c r="M641" s="198" t="s">
        <v>173</v>
      </c>
      <c r="N641" s="198" t="s">
        <v>827</v>
      </c>
      <c r="O641" s="200" t="s">
        <v>175</v>
      </c>
      <c r="P641" s="277" t="s">
        <v>1222</v>
      </c>
      <c r="Q641" s="202"/>
      <c r="R641" s="198" t="s">
        <v>1217</v>
      </c>
      <c r="S641" s="242" t="str">
        <f>IF(ISNA(VLOOKUP(Patchlist1[[#This Row],[SERVER OWNER]],Contacts!I:J,2,FALSE)),"",VLOOKUP(Patchlist1[[#This Row],[SERVER OWNER]],Contacts!I:J,2,FALSE))</f>
        <v>SINU.JOSEPH@ALLIANZ.COM</v>
      </c>
      <c r="T641" s="243" t="s">
        <v>1218</v>
      </c>
      <c r="U641" s="277" t="s">
        <v>180</v>
      </c>
      <c r="V641" s="202"/>
      <c r="W641" s="202"/>
      <c r="X641" s="244"/>
      <c r="Y641" s="244"/>
      <c r="Z641" s="157"/>
      <c r="AA641" s="278"/>
    </row>
    <row r="642" spans="1:27" ht="18.75" hidden="1" customHeight="1">
      <c r="A642" s="275" t="s">
        <v>1230</v>
      </c>
      <c r="B642" s="196" t="s">
        <v>124</v>
      </c>
      <c r="C642" s="239" t="b">
        <v>1</v>
      </c>
      <c r="D642" s="182" t="str">
        <f>IF($C642&lt;&gt;TRUE,IF(ISNA(VLOOKUP($B642,'Patch Slot'!A$2:$E$39,3,FALSE)),"",VLOOKUP($B642,'Patch Slot'!A$2:$E$39,3,FALSE)),"excluded")</f>
        <v>excluded</v>
      </c>
      <c r="E642" s="182" t="str">
        <f>IF($C642&lt;&gt;TRUE,IF(ISNA(VLOOKUP($B642,'Patch Slot'!A$2:$E$39,4,FALSE)),"",VLOOKUP($B642,'Patch Slot'!A$2:$E$39,4,FALSE)),"excluded")</f>
        <v>excluded</v>
      </c>
      <c r="F642" s="198" t="s">
        <v>826</v>
      </c>
      <c r="G642" s="184" t="str">
        <f>IF(ISNA(VLOOKUP(Patchlist1[[#This Row],[Hostname]],CPU_socket!A:B,2,FALSE)),"",VLOOKUP(Patchlist1[[#This Row],[Hostname]],CPU_socket!A:B,2,FALSE))</f>
        <v/>
      </c>
      <c r="H642" s="184" t="str">
        <f>IF(ISNA(VLOOKUP(Patchlist1[[#This Row],[Hostname]],Vormetric!A:D,4,FALSE)),"",VLOOKUP(Patchlist1[[#This Row],[Hostname]],Vormetric!A:D,4,FALSE))</f>
        <v/>
      </c>
      <c r="I642" s="198" t="str">
        <f>IF(ISNA(VLOOKUP(Patchlist1[[#This Row],[Hostname]],'vm hardware'!A:C,3,FALSE)),"",VLOOKUP(Patchlist1[[#This Row],[Hostname]],'vm hardware'!A:C,3,FALSE))</f>
        <v/>
      </c>
      <c r="J642" s="276"/>
      <c r="K642" s="198" t="s">
        <v>545</v>
      </c>
      <c r="L642" s="198">
        <v>8.1</v>
      </c>
      <c r="M642" s="198" t="s">
        <v>173</v>
      </c>
      <c r="N642" s="198" t="s">
        <v>827</v>
      </c>
      <c r="O642" s="200" t="s">
        <v>175</v>
      </c>
      <c r="P642" s="277" t="s">
        <v>498</v>
      </c>
      <c r="Q642" s="202"/>
      <c r="R642" s="198" t="s">
        <v>499</v>
      </c>
      <c r="S642" s="242" t="str">
        <f>IF(ISNA(VLOOKUP(Patchlist1[[#This Row],[SERVER OWNER]],Contacts!I:J,2,FALSE)),"",VLOOKUP(Patchlist1[[#This Row],[SERVER OWNER]],Contacts!I:J,2,FALSE))</f>
        <v>zoran.ubavelski@allianz.com</v>
      </c>
      <c r="T642" s="243" t="s">
        <v>500</v>
      </c>
      <c r="U642" s="277" t="s">
        <v>180</v>
      </c>
      <c r="V642" s="202"/>
      <c r="W642" s="202"/>
      <c r="X642" s="244"/>
      <c r="Y642" s="244" t="s">
        <v>452</v>
      </c>
      <c r="Z642" s="157"/>
      <c r="AA642" s="278"/>
    </row>
    <row r="643" spans="1:27" ht="18.75" hidden="1" customHeight="1">
      <c r="A643" s="275" t="s">
        <v>1231</v>
      </c>
      <c r="B643" s="196" t="s">
        <v>124</v>
      </c>
      <c r="C643" s="239" t="b">
        <v>1</v>
      </c>
      <c r="D643" s="182" t="str">
        <f>IF($C643&lt;&gt;TRUE,IF(ISNA(VLOOKUP($B643,'Patch Slot'!A$2:$E$39,3,FALSE)),"",VLOOKUP($B643,'Patch Slot'!A$2:$E$39,3,FALSE)),"excluded")</f>
        <v>excluded</v>
      </c>
      <c r="E643" s="182" t="str">
        <f>IF($C643&lt;&gt;TRUE,IF(ISNA(VLOOKUP($B643,'Patch Slot'!A$2:$E$39,4,FALSE)),"",VLOOKUP($B643,'Patch Slot'!A$2:$E$39,4,FALSE)),"excluded")</f>
        <v>excluded</v>
      </c>
      <c r="F643" s="198" t="s">
        <v>826</v>
      </c>
      <c r="G643" s="184" t="str">
        <f>IF(ISNA(VLOOKUP(Patchlist1[[#This Row],[Hostname]],CPU_socket!A:B,2,FALSE)),"",VLOOKUP(Patchlist1[[#This Row],[Hostname]],CPU_socket!A:B,2,FALSE))</f>
        <v/>
      </c>
      <c r="H643" s="184" t="str">
        <f>IF(ISNA(VLOOKUP(Patchlist1[[#This Row],[Hostname]],Vormetric!A:D,4,FALSE)),"",VLOOKUP(Patchlist1[[#This Row],[Hostname]],Vormetric!A:D,4,FALSE))</f>
        <v/>
      </c>
      <c r="I643" s="198" t="str">
        <f>IF(ISNA(VLOOKUP(Patchlist1[[#This Row],[Hostname]],'vm hardware'!A:C,3,FALSE)),"",VLOOKUP(Patchlist1[[#This Row],[Hostname]],'vm hardware'!A:C,3,FALSE))</f>
        <v/>
      </c>
      <c r="J643" s="276"/>
      <c r="K643" s="198" t="s">
        <v>545</v>
      </c>
      <c r="L643" s="198">
        <v>8.1</v>
      </c>
      <c r="M643" s="198" t="s">
        <v>173</v>
      </c>
      <c r="N643" s="198" t="s">
        <v>827</v>
      </c>
      <c r="O643" s="200" t="s">
        <v>175</v>
      </c>
      <c r="P643" s="277" t="s">
        <v>498</v>
      </c>
      <c r="Q643" s="202"/>
      <c r="R643" s="198" t="s">
        <v>499</v>
      </c>
      <c r="S643" s="242" t="str">
        <f>IF(ISNA(VLOOKUP(Patchlist1[[#This Row],[SERVER OWNER]],Contacts!I:J,2,FALSE)),"",VLOOKUP(Patchlist1[[#This Row],[SERVER OWNER]],Contacts!I:J,2,FALSE))</f>
        <v>zoran.ubavelski@allianz.com</v>
      </c>
      <c r="T643" s="243" t="s">
        <v>500</v>
      </c>
      <c r="U643" s="277" t="s">
        <v>180</v>
      </c>
      <c r="V643" s="202"/>
      <c r="W643" s="202"/>
      <c r="X643" s="244"/>
      <c r="Y643" s="244" t="s">
        <v>452</v>
      </c>
      <c r="Z643" s="157"/>
      <c r="AA643" s="278"/>
    </row>
    <row r="644" spans="1:27" ht="18.75" hidden="1" customHeight="1">
      <c r="A644" s="275" t="s">
        <v>1232</v>
      </c>
      <c r="B644" s="196" t="s">
        <v>124</v>
      </c>
      <c r="C644" s="239" t="b">
        <v>1</v>
      </c>
      <c r="D644" s="182" t="str">
        <f>IF($C644&lt;&gt;TRUE,IF(ISNA(VLOOKUP($B644,'Patch Slot'!A$2:$E$39,3,FALSE)),"",VLOOKUP($B644,'Patch Slot'!A$2:$E$39,3,FALSE)),"excluded")</f>
        <v>excluded</v>
      </c>
      <c r="E644" s="182" t="str">
        <f>IF($C644&lt;&gt;TRUE,IF(ISNA(VLOOKUP($B644,'Patch Slot'!A$2:$E$39,4,FALSE)),"",VLOOKUP($B644,'Patch Slot'!A$2:$E$39,4,FALSE)),"excluded")</f>
        <v>excluded</v>
      </c>
      <c r="F644" s="198" t="s">
        <v>826</v>
      </c>
      <c r="G644" s="184" t="str">
        <f>IF(ISNA(VLOOKUP(Patchlist1[[#This Row],[Hostname]],CPU_socket!A:B,2,FALSE)),"",VLOOKUP(Patchlist1[[#This Row],[Hostname]],CPU_socket!A:B,2,FALSE))</f>
        <v/>
      </c>
      <c r="H644" s="184" t="str">
        <f>IF(ISNA(VLOOKUP(Patchlist1[[#This Row],[Hostname]],Vormetric!A:D,4,FALSE)),"",VLOOKUP(Patchlist1[[#This Row],[Hostname]],Vormetric!A:D,4,FALSE))</f>
        <v/>
      </c>
      <c r="I644" s="198" t="str">
        <f>IF(ISNA(VLOOKUP(Patchlist1[[#This Row],[Hostname]],'vm hardware'!A:C,3,FALSE)),"",VLOOKUP(Patchlist1[[#This Row],[Hostname]],'vm hardware'!A:C,3,FALSE))</f>
        <v/>
      </c>
      <c r="J644" s="276"/>
      <c r="K644" s="198" t="s">
        <v>545</v>
      </c>
      <c r="L644" s="198">
        <v>8.1</v>
      </c>
      <c r="M644" s="198" t="s">
        <v>173</v>
      </c>
      <c r="N644" s="198" t="s">
        <v>827</v>
      </c>
      <c r="O644" s="200" t="s">
        <v>175</v>
      </c>
      <c r="P644" s="277" t="s">
        <v>498</v>
      </c>
      <c r="Q644" s="202"/>
      <c r="R644" s="198" t="s">
        <v>499</v>
      </c>
      <c r="S644" s="242" t="str">
        <f>IF(ISNA(VLOOKUP(Patchlist1[[#This Row],[SERVER OWNER]],Contacts!I:J,2,FALSE)),"",VLOOKUP(Patchlist1[[#This Row],[SERVER OWNER]],Contacts!I:J,2,FALSE))</f>
        <v>zoran.ubavelski@allianz.com</v>
      </c>
      <c r="T644" s="243" t="s">
        <v>500</v>
      </c>
      <c r="U644" s="277" t="s">
        <v>180</v>
      </c>
      <c r="V644" s="202"/>
      <c r="W644" s="202"/>
      <c r="X644" s="244"/>
      <c r="Y644" s="244" t="s">
        <v>452</v>
      </c>
      <c r="Z644" s="157"/>
      <c r="AA644" s="278"/>
    </row>
    <row r="645" spans="1:27" ht="18.75" hidden="1" customHeight="1">
      <c r="A645" s="275" t="s">
        <v>1233</v>
      </c>
      <c r="B645" s="196" t="s">
        <v>124</v>
      </c>
      <c r="C645" s="239" t="b">
        <v>1</v>
      </c>
      <c r="D645" s="182" t="str">
        <f>IF($C645&lt;&gt;TRUE,IF(ISNA(VLOOKUP($B645,'Patch Slot'!A$2:$E$39,3,FALSE)),"",VLOOKUP($B645,'Patch Slot'!A$2:$E$39,3,FALSE)),"excluded")</f>
        <v>excluded</v>
      </c>
      <c r="E645" s="182" t="str">
        <f>IF($C645&lt;&gt;TRUE,IF(ISNA(VLOOKUP($B645,'Patch Slot'!A$2:$E$39,4,FALSE)),"",VLOOKUP($B645,'Patch Slot'!A$2:$E$39,4,FALSE)),"excluded")</f>
        <v>excluded</v>
      </c>
      <c r="F645" s="198" t="s">
        <v>826</v>
      </c>
      <c r="G645" s="184" t="str">
        <f>IF(ISNA(VLOOKUP(Patchlist1[[#This Row],[Hostname]],CPU_socket!A:B,2,FALSE)),"",VLOOKUP(Patchlist1[[#This Row],[Hostname]],CPU_socket!A:B,2,FALSE))</f>
        <v/>
      </c>
      <c r="H645" s="184" t="str">
        <f>IF(ISNA(VLOOKUP(Patchlist1[[#This Row],[Hostname]],Vormetric!A:D,4,FALSE)),"",VLOOKUP(Patchlist1[[#This Row],[Hostname]],Vormetric!A:D,4,FALSE))</f>
        <v/>
      </c>
      <c r="I645" s="198" t="str">
        <f>IF(ISNA(VLOOKUP(Patchlist1[[#This Row],[Hostname]],'vm hardware'!A:C,3,FALSE)),"",VLOOKUP(Patchlist1[[#This Row],[Hostname]],'vm hardware'!A:C,3,FALSE))</f>
        <v/>
      </c>
      <c r="J645" s="276"/>
      <c r="K645" s="198" t="s">
        <v>172</v>
      </c>
      <c r="L645" s="198">
        <v>8.1</v>
      </c>
      <c r="M645" s="198" t="s">
        <v>173</v>
      </c>
      <c r="N645" s="198" t="s">
        <v>827</v>
      </c>
      <c r="O645" s="200" t="s">
        <v>175</v>
      </c>
      <c r="P645" s="277" t="s">
        <v>498</v>
      </c>
      <c r="Q645" s="202"/>
      <c r="R645" s="198" t="s">
        <v>499</v>
      </c>
      <c r="S645" s="242" t="str">
        <f>IF(ISNA(VLOOKUP(Patchlist1[[#This Row],[SERVER OWNER]],Contacts!I:J,2,FALSE)),"",VLOOKUP(Patchlist1[[#This Row],[SERVER OWNER]],Contacts!I:J,2,FALSE))</f>
        <v>zoran.ubavelski@allianz.com</v>
      </c>
      <c r="T645" s="243" t="s">
        <v>500</v>
      </c>
      <c r="U645" s="277" t="s">
        <v>180</v>
      </c>
      <c r="V645" s="202"/>
      <c r="W645" s="202"/>
      <c r="X645" s="244"/>
      <c r="Y645" s="244" t="s">
        <v>452</v>
      </c>
      <c r="Z645" s="157"/>
      <c r="AA645" s="278"/>
    </row>
    <row r="646" spans="1:27" ht="18.75" hidden="1" customHeight="1">
      <c r="A646" s="275" t="s">
        <v>1234</v>
      </c>
      <c r="B646" s="196" t="s">
        <v>124</v>
      </c>
      <c r="C646" s="239" t="b">
        <v>1</v>
      </c>
      <c r="D646" s="182" t="str">
        <f>IF($C646&lt;&gt;TRUE,IF(ISNA(VLOOKUP($B646,'Patch Slot'!A$2:$E$39,3,FALSE)),"",VLOOKUP($B646,'Patch Slot'!A$2:$E$39,3,FALSE)),"excluded")</f>
        <v>excluded</v>
      </c>
      <c r="E646" s="182" t="str">
        <f>IF($C646&lt;&gt;TRUE,IF(ISNA(VLOOKUP($B646,'Patch Slot'!A$2:$E$39,4,FALSE)),"",VLOOKUP($B646,'Patch Slot'!A$2:$E$39,4,FALSE)),"excluded")</f>
        <v>excluded</v>
      </c>
      <c r="F646" s="198" t="s">
        <v>826</v>
      </c>
      <c r="G646" s="184" t="str">
        <f>IF(ISNA(VLOOKUP(Patchlist1[[#This Row],[Hostname]],CPU_socket!A:B,2,FALSE)),"",VLOOKUP(Patchlist1[[#This Row],[Hostname]],CPU_socket!A:B,2,FALSE))</f>
        <v/>
      </c>
      <c r="H646" s="184" t="str">
        <f>IF(ISNA(VLOOKUP(Patchlist1[[#This Row],[Hostname]],Vormetric!A:D,4,FALSE)),"",VLOOKUP(Patchlist1[[#This Row],[Hostname]],Vormetric!A:D,4,FALSE))</f>
        <v/>
      </c>
      <c r="I646" s="198" t="str">
        <f>IF(ISNA(VLOOKUP(Patchlist1[[#This Row],[Hostname]],'vm hardware'!A:C,3,FALSE)),"",VLOOKUP(Patchlist1[[#This Row],[Hostname]],'vm hardware'!A:C,3,FALSE))</f>
        <v/>
      </c>
      <c r="J646" s="276"/>
      <c r="K646" s="198" t="s">
        <v>172</v>
      </c>
      <c r="L646" s="198">
        <v>8.1</v>
      </c>
      <c r="M646" s="198" t="s">
        <v>173</v>
      </c>
      <c r="N646" s="198" t="s">
        <v>827</v>
      </c>
      <c r="O646" s="200" t="s">
        <v>175</v>
      </c>
      <c r="P646" s="277" t="s">
        <v>498</v>
      </c>
      <c r="Q646" s="202"/>
      <c r="R646" s="198" t="s">
        <v>499</v>
      </c>
      <c r="S646" s="242" t="str">
        <f>IF(ISNA(VLOOKUP(Patchlist1[[#This Row],[SERVER OWNER]],Contacts!I:J,2,FALSE)),"",VLOOKUP(Patchlist1[[#This Row],[SERVER OWNER]],Contacts!I:J,2,FALSE))</f>
        <v>zoran.ubavelski@allianz.com</v>
      </c>
      <c r="T646" s="243" t="s">
        <v>500</v>
      </c>
      <c r="U646" s="277" t="s">
        <v>180</v>
      </c>
      <c r="V646" s="202"/>
      <c r="W646" s="202"/>
      <c r="X646" s="244"/>
      <c r="Y646" s="244" t="s">
        <v>452</v>
      </c>
      <c r="Z646" s="157"/>
      <c r="AA646" s="278"/>
    </row>
    <row r="647" spans="1:27" ht="18.75" hidden="1" customHeight="1">
      <c r="A647" s="275" t="s">
        <v>1235</v>
      </c>
      <c r="B647" s="196" t="s">
        <v>124</v>
      </c>
      <c r="C647" s="239" t="b">
        <v>1</v>
      </c>
      <c r="D647" s="182" t="str">
        <f>IF($C647&lt;&gt;TRUE,IF(ISNA(VLOOKUP($B647,'Patch Slot'!A$2:$E$39,3,FALSE)),"",VLOOKUP($B647,'Patch Slot'!A$2:$E$39,3,FALSE)),"excluded")</f>
        <v>excluded</v>
      </c>
      <c r="E647" s="182" t="str">
        <f>IF($C647&lt;&gt;TRUE,IF(ISNA(VLOOKUP($B647,'Patch Slot'!A$2:$E$39,4,FALSE)),"",VLOOKUP($B647,'Patch Slot'!A$2:$E$39,4,FALSE)),"excluded")</f>
        <v>excluded</v>
      </c>
      <c r="F647" s="198" t="s">
        <v>826</v>
      </c>
      <c r="G647" s="184" t="str">
        <f>IF(ISNA(VLOOKUP(Patchlist1[[#This Row],[Hostname]],CPU_socket!A:B,2,FALSE)),"",VLOOKUP(Patchlist1[[#This Row],[Hostname]],CPU_socket!A:B,2,FALSE))</f>
        <v/>
      </c>
      <c r="H647" s="184" t="str">
        <f>IF(ISNA(VLOOKUP(Patchlist1[[#This Row],[Hostname]],Vormetric!A:D,4,FALSE)),"",VLOOKUP(Patchlist1[[#This Row],[Hostname]],Vormetric!A:D,4,FALSE))</f>
        <v/>
      </c>
      <c r="I647" s="198" t="str">
        <f>IF(ISNA(VLOOKUP(Patchlist1[[#This Row],[Hostname]],'vm hardware'!A:C,3,FALSE)),"",VLOOKUP(Patchlist1[[#This Row],[Hostname]],'vm hardware'!A:C,3,FALSE))</f>
        <v/>
      </c>
      <c r="J647" s="276"/>
      <c r="K647" s="198" t="s">
        <v>172</v>
      </c>
      <c r="L647" s="198">
        <v>8.1</v>
      </c>
      <c r="M647" s="198" t="s">
        <v>173</v>
      </c>
      <c r="N647" s="198" t="s">
        <v>827</v>
      </c>
      <c r="O647" s="200" t="s">
        <v>175</v>
      </c>
      <c r="P647" s="277" t="s">
        <v>498</v>
      </c>
      <c r="Q647" s="202"/>
      <c r="R647" s="198" t="s">
        <v>499</v>
      </c>
      <c r="S647" s="242" t="str">
        <f>IF(ISNA(VLOOKUP(Patchlist1[[#This Row],[SERVER OWNER]],Contacts!I:J,2,FALSE)),"",VLOOKUP(Patchlist1[[#This Row],[SERVER OWNER]],Contacts!I:J,2,FALSE))</f>
        <v>zoran.ubavelski@allianz.com</v>
      </c>
      <c r="T647" s="243" t="s">
        <v>500</v>
      </c>
      <c r="U647" s="277" t="s">
        <v>180</v>
      </c>
      <c r="V647" s="202"/>
      <c r="W647" s="202"/>
      <c r="X647" s="244"/>
      <c r="Y647" s="244" t="s">
        <v>452</v>
      </c>
      <c r="Z647" s="157"/>
      <c r="AA647" s="278"/>
    </row>
    <row r="648" spans="1:27" ht="18.75" hidden="1" customHeight="1">
      <c r="A648" s="275" t="s">
        <v>1236</v>
      </c>
      <c r="B648" s="196" t="s">
        <v>84</v>
      </c>
      <c r="C648" s="239" t="b">
        <v>0</v>
      </c>
      <c r="D648" s="182">
        <f>IF($C648&lt;&gt;TRUE,IF(ISNA(VLOOKUP($B648,'Patch Slot'!A$2:$E$39,3,FALSE)),"",VLOOKUP($B648,'Patch Slot'!A$2:$E$39,3,FALSE)),"excluded")</f>
        <v>45885.833333333299</v>
      </c>
      <c r="E648" s="182" t="str">
        <f>IF($C648&lt;&gt;TRUE,IF(ISNA(VLOOKUP($B648,'Patch Slot'!A$2:$E$39,4,FALSE)),"",VLOOKUP($B648,'Patch Slot'!A$2:$E$39,4,FALSE)),"excluded")</f>
        <v>20:00 – 24:00</v>
      </c>
      <c r="F648" s="198" t="s">
        <v>826</v>
      </c>
      <c r="G648" s="184" t="str">
        <f>IF(ISNA(VLOOKUP(Patchlist1[[#This Row],[Hostname]],CPU_socket!A:B,2,FALSE)),"",VLOOKUP(Patchlist1[[#This Row],[Hostname]],CPU_socket!A:B,2,FALSE))</f>
        <v/>
      </c>
      <c r="H648" s="184" t="str">
        <f>IF(ISNA(VLOOKUP(Patchlist1[[#This Row],[Hostname]],Vormetric!A:D,4,FALSE)),"",VLOOKUP(Patchlist1[[#This Row],[Hostname]],Vormetric!A:D,4,FALSE))</f>
        <v/>
      </c>
      <c r="I648" s="198" t="str">
        <f>IF(ISNA(VLOOKUP(Patchlist1[[#This Row],[Hostname]],'vm hardware'!A:C,3,FALSE)),"",VLOOKUP(Patchlist1[[#This Row],[Hostname]],'vm hardware'!A:C,3,FALSE))</f>
        <v/>
      </c>
      <c r="J648" s="276"/>
      <c r="K648" s="198" t="s">
        <v>545</v>
      </c>
      <c r="L648" s="198">
        <v>8.1</v>
      </c>
      <c r="M648" s="198" t="s">
        <v>173</v>
      </c>
      <c r="N648" s="198" t="s">
        <v>827</v>
      </c>
      <c r="O648" s="200" t="s">
        <v>175</v>
      </c>
      <c r="P648" s="277" t="s">
        <v>1237</v>
      </c>
      <c r="Q648" s="157"/>
      <c r="R648" s="198" t="s">
        <v>1238</v>
      </c>
      <c r="S648" s="242" t="str">
        <f>IF(ISNA(VLOOKUP(Patchlist1[[#This Row],[SERVER OWNER]],Contacts!I:J,2,FALSE)),"",VLOOKUP(Patchlist1[[#This Row],[SERVER OWNER]],Contacts!I:J,2,FALSE))</f>
        <v>christin.paschke@allianz.de</v>
      </c>
      <c r="T648" s="243" t="s">
        <v>1239</v>
      </c>
      <c r="U648" s="277" t="s">
        <v>180</v>
      </c>
      <c r="V648" s="202"/>
      <c r="W648" s="202"/>
      <c r="X648" s="244"/>
      <c r="Y648" s="244"/>
      <c r="Z648" s="157"/>
      <c r="AA648" s="278"/>
    </row>
    <row r="649" spans="1:27" ht="18.75" hidden="1" customHeight="1">
      <c r="A649" s="275" t="s">
        <v>1240</v>
      </c>
      <c r="B649" s="196" t="s">
        <v>127</v>
      </c>
      <c r="C649" s="239" t="b">
        <v>0</v>
      </c>
      <c r="D649" s="182">
        <f>IF($C649&lt;&gt;TRUE,IF(ISNA(VLOOKUP($B649,'Patch Slot'!A$2:$E$39,3,FALSE)),"",VLOOKUP($B649,'Patch Slot'!A$2:$E$39,3,FALSE)),"excluded")</f>
        <v>45892.833333333299</v>
      </c>
      <c r="E649" s="182" t="str">
        <f>IF($C649&lt;&gt;TRUE,IF(ISNA(VLOOKUP($B649,'Patch Slot'!A$2:$E$39,4,FALSE)),"",VLOOKUP($B649,'Patch Slot'!A$2:$E$39,4,FALSE)),"excluded")</f>
        <v>20:00 – 24:00</v>
      </c>
      <c r="F649" s="198" t="s">
        <v>826</v>
      </c>
      <c r="G649" s="184" t="str">
        <f>IF(ISNA(VLOOKUP(Patchlist1[[#This Row],[Hostname]],CPU_socket!A:B,2,FALSE)),"",VLOOKUP(Patchlist1[[#This Row],[Hostname]],CPU_socket!A:B,2,FALSE))</f>
        <v/>
      </c>
      <c r="H649" s="184" t="str">
        <f>IF(ISNA(VLOOKUP(Patchlist1[[#This Row],[Hostname]],Vormetric!A:D,4,FALSE)),"",VLOOKUP(Patchlist1[[#This Row],[Hostname]],Vormetric!A:D,4,FALSE))</f>
        <v/>
      </c>
      <c r="I649" s="240" t="str">
        <f>IF(ISNA(VLOOKUP(Patchlist1[[#This Row],[Hostname]],'vm hardware'!A:C,3,FALSE)),"",VLOOKUP(Patchlist1[[#This Row],[Hostname]],'vm hardware'!A:C,3,FALSE))</f>
        <v/>
      </c>
      <c r="J649" s="198"/>
      <c r="K649" s="198" t="s">
        <v>172</v>
      </c>
      <c r="L649" s="198">
        <v>9.4</v>
      </c>
      <c r="M649" s="198" t="s">
        <v>173</v>
      </c>
      <c r="N649" s="198" t="s">
        <v>827</v>
      </c>
      <c r="O649" s="200" t="s">
        <v>175</v>
      </c>
      <c r="P649" s="277" t="s">
        <v>1241</v>
      </c>
      <c r="Q649" s="241"/>
      <c r="R649" s="198" t="s">
        <v>1242</v>
      </c>
      <c r="S649" s="242" t="str">
        <f>IF(ISNA(VLOOKUP(Patchlist1[[#This Row],[SERVER OWNER]],Contacts!I:J,2,FALSE)),"",VLOOKUP(Patchlist1[[#This Row],[SERVER OWNER]],Contacts!I:J,2,FALSE))</f>
        <v>markus.kleinmann@allianz.de</v>
      </c>
      <c r="T649" s="243" t="s">
        <v>1243</v>
      </c>
      <c r="U649" s="277" t="s">
        <v>180</v>
      </c>
      <c r="V649" s="202"/>
      <c r="W649" s="202"/>
      <c r="X649" s="244"/>
      <c r="Y649" s="244"/>
      <c r="Z649" s="157"/>
      <c r="AA649" s="278"/>
    </row>
    <row r="650" spans="1:27" ht="18.75" hidden="1" customHeight="1">
      <c r="A650" s="275" t="s">
        <v>1244</v>
      </c>
      <c r="B650" s="196" t="s">
        <v>124</v>
      </c>
      <c r="C650" s="239" t="b">
        <v>0</v>
      </c>
      <c r="D650" s="182">
        <f>IF($C650&lt;&gt;TRUE,IF(ISNA(VLOOKUP($B650,'Patch Slot'!A$2:$E$39,3,FALSE)),"",VLOOKUP($B650,'Patch Slot'!A$2:$E$39,3,FALSE)),"excluded")</f>
        <v>45892.666666666635</v>
      </c>
      <c r="E650" s="182" t="str">
        <f>IF($C650&lt;&gt;TRUE,IF(ISNA(VLOOKUP($B650,'Patch Slot'!A$2:$E$39,4,FALSE)),"",VLOOKUP($B650,'Patch Slot'!A$2:$E$39,4,FALSE)),"excluded")</f>
        <v>16:00 – 20:00</v>
      </c>
      <c r="F650" s="198" t="s">
        <v>826</v>
      </c>
      <c r="G650" s="184" t="str">
        <f>IF(ISNA(VLOOKUP(Patchlist1[[#This Row],[Hostname]],CPU_socket!A:B,2,FALSE)),"",VLOOKUP(Patchlist1[[#This Row],[Hostname]],CPU_socket!A:B,2,FALSE))</f>
        <v/>
      </c>
      <c r="H650" s="184" t="str">
        <f>IF(ISNA(VLOOKUP(Patchlist1[[#This Row],[Hostname]],Vormetric!A:D,4,FALSE)),"",VLOOKUP(Patchlist1[[#This Row],[Hostname]],Vormetric!A:D,4,FALSE))</f>
        <v/>
      </c>
      <c r="I650" s="240" t="str">
        <f>IF(ISNA(VLOOKUP(Patchlist1[[#This Row],[Hostname]],'vm hardware'!A:C,3,FALSE)),"",VLOOKUP(Patchlist1[[#This Row],[Hostname]],'vm hardware'!A:C,3,FALSE))</f>
        <v/>
      </c>
      <c r="J650" s="198"/>
      <c r="K650" s="198" t="s">
        <v>172</v>
      </c>
      <c r="L650" s="198">
        <v>9.4</v>
      </c>
      <c r="M650" s="198" t="s">
        <v>173</v>
      </c>
      <c r="N650" s="198" t="s">
        <v>827</v>
      </c>
      <c r="O650" s="200" t="s">
        <v>175</v>
      </c>
      <c r="P650" s="277" t="s">
        <v>1241</v>
      </c>
      <c r="Q650" s="241"/>
      <c r="R650" s="198" t="s">
        <v>1242</v>
      </c>
      <c r="S650" s="242" t="str">
        <f>IF(ISNA(VLOOKUP(Patchlist1[[#This Row],[SERVER OWNER]],Contacts!I:J,2,FALSE)),"",VLOOKUP(Patchlist1[[#This Row],[SERVER OWNER]],Contacts!I:J,2,FALSE))</f>
        <v>markus.kleinmann@allianz.de</v>
      </c>
      <c r="T650" s="243" t="s">
        <v>1243</v>
      </c>
      <c r="U650" s="277" t="s">
        <v>180</v>
      </c>
      <c r="V650" s="202"/>
      <c r="W650" s="202"/>
      <c r="X650" s="244"/>
      <c r="Y650" s="244"/>
      <c r="Z650" s="157"/>
      <c r="AA650" s="278"/>
    </row>
    <row r="651" spans="1:27" ht="18.75" hidden="1" customHeight="1">
      <c r="A651" s="275" t="s">
        <v>1245</v>
      </c>
      <c r="B651" s="196" t="s">
        <v>84</v>
      </c>
      <c r="C651" s="239" t="b">
        <v>0</v>
      </c>
      <c r="D651" s="182">
        <f>IF($C651&lt;&gt;TRUE,IF(ISNA(VLOOKUP($B651,'Patch Slot'!A$2:$E$39,3,FALSE)),"",VLOOKUP($B651,'Patch Slot'!A$2:$E$39,3,FALSE)),"excluded")</f>
        <v>45885.833333333299</v>
      </c>
      <c r="E651" s="182" t="str">
        <f>IF($C651&lt;&gt;TRUE,IF(ISNA(VLOOKUP($B651,'Patch Slot'!A$2:$E$39,4,FALSE)),"",VLOOKUP($B651,'Patch Slot'!A$2:$E$39,4,FALSE)),"excluded")</f>
        <v>20:00 – 24:00</v>
      </c>
      <c r="F651" s="198" t="s">
        <v>171</v>
      </c>
      <c r="G651" s="184" t="str">
        <f>IF(ISNA(VLOOKUP(Patchlist1[[#This Row],[Hostname]],CPU_socket!A:B,2,FALSE)),"",VLOOKUP(Patchlist1[[#This Row],[Hostname]],CPU_socket!A:B,2,FALSE))</f>
        <v/>
      </c>
      <c r="H651" s="184" t="str">
        <f>IF(ISNA(VLOOKUP(Patchlist1[[#This Row],[Hostname]],Vormetric!A:D,4,FALSE)),"",VLOOKUP(Patchlist1[[#This Row],[Hostname]],Vormetric!A:D,4,FALSE))</f>
        <v/>
      </c>
      <c r="I651" s="240" t="str">
        <f>IF(ISNA(VLOOKUP(Patchlist1[[#This Row],[Hostname]],'vm hardware'!A:C,3,FALSE)),"",VLOOKUP(Patchlist1[[#This Row],[Hostname]],'vm hardware'!A:C,3,FALSE))</f>
        <v/>
      </c>
      <c r="J651" s="198"/>
      <c r="K651" s="198" t="s">
        <v>172</v>
      </c>
      <c r="L651" s="198">
        <v>9.3000000000000007</v>
      </c>
      <c r="M651" s="198" t="s">
        <v>173</v>
      </c>
      <c r="N651" s="198" t="s">
        <v>174</v>
      </c>
      <c r="O651" s="200" t="s">
        <v>175</v>
      </c>
      <c r="P651" s="277" t="s">
        <v>1241</v>
      </c>
      <c r="Q651" s="241"/>
      <c r="R651" s="198" t="s">
        <v>1242</v>
      </c>
      <c r="S651" s="242" t="str">
        <f>IF(ISNA(VLOOKUP(Patchlist1[[#This Row],[SERVER OWNER]],Contacts!I:J,2,FALSE)),"",VLOOKUP(Patchlist1[[#This Row],[SERVER OWNER]],Contacts!I:J,2,FALSE))</f>
        <v>markus.kleinmann@allianz.de</v>
      </c>
      <c r="T651" s="243" t="s">
        <v>1243</v>
      </c>
      <c r="U651" s="277" t="s">
        <v>180</v>
      </c>
      <c r="V651" s="202"/>
      <c r="W651" s="202"/>
      <c r="X651" s="244"/>
      <c r="Y651" s="244"/>
      <c r="Z651" s="157"/>
      <c r="AA651" s="278"/>
    </row>
    <row r="652" spans="1:27" ht="18.75" hidden="1" customHeight="1">
      <c r="A652" s="275" t="s">
        <v>1246</v>
      </c>
      <c r="B652" s="196" t="s">
        <v>118</v>
      </c>
      <c r="C652" s="239" t="b">
        <v>0</v>
      </c>
      <c r="D652" s="182">
        <f>IF($C652&lt;&gt;TRUE,IF(ISNA(VLOOKUP($B652,'Patch Slot'!A$2:$E$39,3,FALSE)),"",VLOOKUP($B652,'Patch Slot'!A$2:$E$39,3,FALSE)),"excluded")</f>
        <v>45891.833333333299</v>
      </c>
      <c r="E652" s="182" t="str">
        <f>IF($C652&lt;&gt;TRUE,IF(ISNA(VLOOKUP($B652,'Patch Slot'!A$2:$E$39,4,FALSE)),"",VLOOKUP($B652,'Patch Slot'!A$2:$E$39,4,FALSE)),"excluded")</f>
        <v>20:00 – 24:00</v>
      </c>
      <c r="F652" s="198" t="s">
        <v>826</v>
      </c>
      <c r="G652" s="184" t="str">
        <f>IF(ISNA(VLOOKUP(Patchlist1[[#This Row],[Hostname]],CPU_socket!A:B,2,FALSE)),"",VLOOKUP(Patchlist1[[#This Row],[Hostname]],CPU_socket!A:B,2,FALSE))</f>
        <v/>
      </c>
      <c r="H652" s="184" t="str">
        <f>IF(ISNA(VLOOKUP(Patchlist1[[#This Row],[Hostname]],Vormetric!A:D,4,FALSE)),"",VLOOKUP(Patchlist1[[#This Row],[Hostname]],Vormetric!A:D,4,FALSE))</f>
        <v/>
      </c>
      <c r="I652" s="198" t="str">
        <f>IF(ISNA(VLOOKUP(Patchlist1[[#This Row],[Hostname]],'vm hardware'!A:C,3,FALSE)),"",VLOOKUP(Patchlist1[[#This Row],[Hostname]],'vm hardware'!A:C,3,FALSE))</f>
        <v/>
      </c>
      <c r="J652" s="276"/>
      <c r="K652" s="198" t="s">
        <v>172</v>
      </c>
      <c r="L652" s="198">
        <v>8.1</v>
      </c>
      <c r="M652" s="198" t="s">
        <v>654</v>
      </c>
      <c r="N652" s="198" t="s">
        <v>827</v>
      </c>
      <c r="O652" s="200" t="s">
        <v>175</v>
      </c>
      <c r="P652" s="277" t="s">
        <v>655</v>
      </c>
      <c r="Q652" s="202"/>
      <c r="R652" s="198" t="s">
        <v>659</v>
      </c>
      <c r="S652" s="242" t="str">
        <f>IF(ISNA(VLOOKUP(Patchlist1[[#This Row],[SERVER OWNER]],Contacts!I:J,2,FALSE)),"",VLOOKUP(Patchlist1[[#This Row],[SERVER OWNER]],Contacts!I:J,2,FALSE))</f>
        <v>Bernd.Wagensonner@allianz.at</v>
      </c>
      <c r="T652" s="243" t="s">
        <v>679</v>
      </c>
      <c r="U652" s="277" t="s">
        <v>180</v>
      </c>
      <c r="V652" s="202"/>
      <c r="W652" s="202"/>
      <c r="X652" s="244"/>
      <c r="Y652" s="244"/>
      <c r="Z652" s="157"/>
      <c r="AA652" s="278"/>
    </row>
    <row r="653" spans="1:27" ht="18.75" hidden="1" customHeight="1">
      <c r="A653" s="275" t="s">
        <v>1247</v>
      </c>
      <c r="B653" s="196" t="s">
        <v>118</v>
      </c>
      <c r="C653" s="239" t="b">
        <v>0</v>
      </c>
      <c r="D653" s="182">
        <f>IF($C653&lt;&gt;TRUE,IF(ISNA(VLOOKUP($B653,'Patch Slot'!A$2:$E$39,3,FALSE)),"",VLOOKUP($B653,'Patch Slot'!A$2:$E$39,3,FALSE)),"excluded")</f>
        <v>45891.833333333299</v>
      </c>
      <c r="E653" s="182" t="str">
        <f>IF($C653&lt;&gt;TRUE,IF(ISNA(VLOOKUP($B653,'Patch Slot'!A$2:$E$39,4,FALSE)),"",VLOOKUP($B653,'Patch Slot'!A$2:$E$39,4,FALSE)),"excluded")</f>
        <v>20:00 – 24:00</v>
      </c>
      <c r="F653" s="198" t="s">
        <v>826</v>
      </c>
      <c r="G653" s="184" t="str">
        <f>IF(ISNA(VLOOKUP(Patchlist1[[#This Row],[Hostname]],CPU_socket!A:B,2,FALSE)),"",VLOOKUP(Patchlist1[[#This Row],[Hostname]],CPU_socket!A:B,2,FALSE))</f>
        <v/>
      </c>
      <c r="H653" s="184" t="str">
        <f>IF(ISNA(VLOOKUP(Patchlist1[[#This Row],[Hostname]],Vormetric!A:D,4,FALSE)),"",VLOOKUP(Patchlist1[[#This Row],[Hostname]],Vormetric!A:D,4,FALSE))</f>
        <v/>
      </c>
      <c r="I653" s="198" t="str">
        <f>IF(ISNA(VLOOKUP(Patchlist1[[#This Row],[Hostname]],'vm hardware'!A:C,3,FALSE)),"",VLOOKUP(Patchlist1[[#This Row],[Hostname]],'vm hardware'!A:C,3,FALSE))</f>
        <v/>
      </c>
      <c r="J653" s="276"/>
      <c r="K653" s="198" t="s">
        <v>172</v>
      </c>
      <c r="L653" s="198">
        <v>8.1</v>
      </c>
      <c r="M653" s="198" t="s">
        <v>654</v>
      </c>
      <c r="N653" s="198" t="s">
        <v>827</v>
      </c>
      <c r="O653" s="200" t="s">
        <v>175</v>
      </c>
      <c r="P653" s="277" t="s">
        <v>655</v>
      </c>
      <c r="Q653" s="202"/>
      <c r="R653" s="198" t="s">
        <v>659</v>
      </c>
      <c r="S653" s="242" t="str">
        <f>IF(ISNA(VLOOKUP(Patchlist1[[#This Row],[SERVER OWNER]],Contacts!I:J,2,FALSE)),"",VLOOKUP(Patchlist1[[#This Row],[SERVER OWNER]],Contacts!I:J,2,FALSE))</f>
        <v>Bernd.Wagensonner@allianz.at</v>
      </c>
      <c r="T653" s="243" t="s">
        <v>679</v>
      </c>
      <c r="U653" s="277" t="s">
        <v>180</v>
      </c>
      <c r="V653" s="202"/>
      <c r="W653" s="202"/>
      <c r="X653" s="244"/>
      <c r="Y653" s="244"/>
      <c r="Z653" s="157"/>
      <c r="AA653" s="278"/>
    </row>
    <row r="654" spans="1:27" ht="18.75" hidden="1" customHeight="1">
      <c r="A654" s="275" t="s">
        <v>1248</v>
      </c>
      <c r="B654" s="196" t="s">
        <v>118</v>
      </c>
      <c r="C654" s="239" t="b">
        <v>0</v>
      </c>
      <c r="D654" s="182">
        <f>IF($C654&lt;&gt;TRUE,IF(ISNA(VLOOKUP($B654,'Patch Slot'!A$2:$E$39,3,FALSE)),"",VLOOKUP($B654,'Patch Slot'!A$2:$E$39,3,FALSE)),"excluded")</f>
        <v>45891.833333333299</v>
      </c>
      <c r="E654" s="182" t="str">
        <f>IF($C654&lt;&gt;TRUE,IF(ISNA(VLOOKUP($B654,'Patch Slot'!A$2:$E$39,4,FALSE)),"",VLOOKUP($B654,'Patch Slot'!A$2:$E$39,4,FALSE)),"excluded")</f>
        <v>20:00 – 24:00</v>
      </c>
      <c r="F654" s="198" t="s">
        <v>826</v>
      </c>
      <c r="G654" s="184" t="str">
        <f>IF(ISNA(VLOOKUP(Patchlist1[[#This Row],[Hostname]],CPU_socket!A:B,2,FALSE)),"",VLOOKUP(Patchlist1[[#This Row],[Hostname]],CPU_socket!A:B,2,FALSE))</f>
        <v/>
      </c>
      <c r="H654" s="184" t="str">
        <f>IF(ISNA(VLOOKUP(Patchlist1[[#This Row],[Hostname]],Vormetric!A:D,4,FALSE)),"",VLOOKUP(Patchlist1[[#This Row],[Hostname]],Vormetric!A:D,4,FALSE))</f>
        <v/>
      </c>
      <c r="I654" s="198" t="str">
        <f>IF(ISNA(VLOOKUP(Patchlist1[[#This Row],[Hostname]],'vm hardware'!A:C,3,FALSE)),"",VLOOKUP(Patchlist1[[#This Row],[Hostname]],'vm hardware'!A:C,3,FALSE))</f>
        <v/>
      </c>
      <c r="J654" s="276"/>
      <c r="K654" s="198" t="s">
        <v>172</v>
      </c>
      <c r="L654" s="198">
        <v>8.1</v>
      </c>
      <c r="M654" s="198" t="s">
        <v>654</v>
      </c>
      <c r="N654" s="198" t="s">
        <v>827</v>
      </c>
      <c r="O654" s="200" t="s">
        <v>175</v>
      </c>
      <c r="P654" s="277" t="s">
        <v>655</v>
      </c>
      <c r="Q654" s="202"/>
      <c r="R654" s="198" t="s">
        <v>659</v>
      </c>
      <c r="S654" s="242" t="str">
        <f>IF(ISNA(VLOOKUP(Patchlist1[[#This Row],[SERVER OWNER]],Contacts!I:J,2,FALSE)),"",VLOOKUP(Patchlist1[[#This Row],[SERVER OWNER]],Contacts!I:J,2,FALSE))</f>
        <v>Bernd.Wagensonner@allianz.at</v>
      </c>
      <c r="T654" s="243" t="s">
        <v>679</v>
      </c>
      <c r="U654" s="277" t="s">
        <v>180</v>
      </c>
      <c r="V654" s="202"/>
      <c r="W654" s="202"/>
      <c r="X654" s="244"/>
      <c r="Y654" s="244"/>
      <c r="Z654" s="157"/>
      <c r="AA654" s="278"/>
    </row>
    <row r="655" spans="1:27" ht="18.75" hidden="1" customHeight="1">
      <c r="A655" s="275" t="s">
        <v>1249</v>
      </c>
      <c r="B655" s="196" t="s">
        <v>109</v>
      </c>
      <c r="C655" s="239" t="b">
        <v>0</v>
      </c>
      <c r="D655" s="182">
        <f>IF($C655&lt;&gt;TRUE,IF(ISNA(VLOOKUP($B655,'Patch Slot'!A$2:$E$39,3,FALSE)),"",VLOOKUP($B655,'Patch Slot'!A$2:$E$39,3,FALSE)),"excluded")</f>
        <v>45889.833333333299</v>
      </c>
      <c r="E655" s="182" t="str">
        <f>IF($C655&lt;&gt;TRUE,IF(ISNA(VLOOKUP($B655,'Patch Slot'!A$2:$E$39,4,FALSE)),"",VLOOKUP($B655,'Patch Slot'!A$2:$E$39,4,FALSE)),"excluded")</f>
        <v>20:00 – 24:00</v>
      </c>
      <c r="F655" s="198" t="s">
        <v>826</v>
      </c>
      <c r="G655" s="184" t="str">
        <f>IF(ISNA(VLOOKUP(Patchlist1[[#This Row],[Hostname]],CPU_socket!A:B,2,FALSE)),"",VLOOKUP(Patchlist1[[#This Row],[Hostname]],CPU_socket!A:B,2,FALSE))</f>
        <v/>
      </c>
      <c r="H655" s="184" t="str">
        <f>IF(ISNA(VLOOKUP(Patchlist1[[#This Row],[Hostname]],Vormetric!A:D,4,FALSE)),"",VLOOKUP(Patchlist1[[#This Row],[Hostname]],Vormetric!A:D,4,FALSE))</f>
        <v/>
      </c>
      <c r="I655" s="198" t="str">
        <f>IF(ISNA(VLOOKUP(Patchlist1[[#This Row],[Hostname]],'vm hardware'!A:C,3,FALSE)),"",VLOOKUP(Patchlist1[[#This Row],[Hostname]],'vm hardware'!A:C,3,FALSE))</f>
        <v/>
      </c>
      <c r="J655" s="276"/>
      <c r="K655" s="198" t="s">
        <v>172</v>
      </c>
      <c r="L655" s="198">
        <v>8.1</v>
      </c>
      <c r="M655" s="198" t="s">
        <v>654</v>
      </c>
      <c r="N655" s="198" t="s">
        <v>827</v>
      </c>
      <c r="O655" s="200" t="s">
        <v>175</v>
      </c>
      <c r="P655" s="277" t="s">
        <v>655</v>
      </c>
      <c r="Q655" s="202"/>
      <c r="R655" s="198" t="s">
        <v>656</v>
      </c>
      <c r="S655" s="242" t="str">
        <f>IF(ISNA(VLOOKUP(Patchlist1[[#This Row],[SERVER OWNER]],Contacts!I:J,2,FALSE)),"",VLOOKUP(Patchlist1[[#This Row],[SERVER OWNER]],Contacts!I:J,2,FALSE))</f>
        <v>Bernhard.Krasselt@allianz.at</v>
      </c>
      <c r="T655" s="243" t="s">
        <v>1250</v>
      </c>
      <c r="U655" s="277" t="s">
        <v>180</v>
      </c>
      <c r="V655" s="202"/>
      <c r="W655" s="202"/>
      <c r="X655" s="244"/>
      <c r="Y655" s="244"/>
      <c r="Z655" s="157"/>
      <c r="AA655" s="278"/>
    </row>
    <row r="656" spans="1:27" ht="18.75" hidden="1" customHeight="1">
      <c r="A656" s="275" t="s">
        <v>1251</v>
      </c>
      <c r="B656" s="196" t="s">
        <v>109</v>
      </c>
      <c r="C656" s="239" t="b">
        <v>0</v>
      </c>
      <c r="D656" s="182">
        <f>IF($C656&lt;&gt;TRUE,IF(ISNA(VLOOKUP($B656,'Patch Slot'!A$2:$E$39,3,FALSE)),"",VLOOKUP($B656,'Patch Slot'!A$2:$E$39,3,FALSE)),"excluded")</f>
        <v>45889.833333333299</v>
      </c>
      <c r="E656" s="182" t="str">
        <f>IF($C656&lt;&gt;TRUE,IF(ISNA(VLOOKUP($B656,'Patch Slot'!A$2:$E$39,4,FALSE)),"",VLOOKUP($B656,'Patch Slot'!A$2:$E$39,4,FALSE)),"excluded")</f>
        <v>20:00 – 24:00</v>
      </c>
      <c r="F656" s="198" t="s">
        <v>826</v>
      </c>
      <c r="G656" s="184" t="str">
        <f>IF(ISNA(VLOOKUP(Patchlist1[[#This Row],[Hostname]],CPU_socket!A:B,2,FALSE)),"",VLOOKUP(Patchlist1[[#This Row],[Hostname]],CPU_socket!A:B,2,FALSE))</f>
        <v/>
      </c>
      <c r="H656" s="184" t="str">
        <f>IF(ISNA(VLOOKUP(Patchlist1[[#This Row],[Hostname]],Vormetric!A:D,4,FALSE)),"",VLOOKUP(Patchlist1[[#This Row],[Hostname]],Vormetric!A:D,4,FALSE))</f>
        <v/>
      </c>
      <c r="I656" s="198" t="str">
        <f>IF(ISNA(VLOOKUP(Patchlist1[[#This Row],[Hostname]],'vm hardware'!A:C,3,FALSE)),"",VLOOKUP(Patchlist1[[#This Row],[Hostname]],'vm hardware'!A:C,3,FALSE))</f>
        <v/>
      </c>
      <c r="J656" s="276"/>
      <c r="K656" s="198" t="s">
        <v>172</v>
      </c>
      <c r="L656" s="198">
        <v>8.1</v>
      </c>
      <c r="M656" s="198" t="s">
        <v>654</v>
      </c>
      <c r="N656" s="198" t="s">
        <v>827</v>
      </c>
      <c r="O656" s="200" t="s">
        <v>175</v>
      </c>
      <c r="P656" s="277" t="s">
        <v>655</v>
      </c>
      <c r="Q656" s="202"/>
      <c r="R656" s="198" t="s">
        <v>659</v>
      </c>
      <c r="S656" s="242" t="str">
        <f>IF(ISNA(VLOOKUP(Patchlist1[[#This Row],[SERVER OWNER]],Contacts!I:J,2,FALSE)),"",VLOOKUP(Patchlist1[[#This Row],[SERVER OWNER]],Contacts!I:J,2,FALSE))</f>
        <v>Bernd.Wagensonner@allianz.at</v>
      </c>
      <c r="T656" s="243" t="s">
        <v>679</v>
      </c>
      <c r="U656" s="277" t="s">
        <v>180</v>
      </c>
      <c r="V656" s="202"/>
      <c r="W656" s="202"/>
      <c r="X656" s="244"/>
      <c r="Y656" s="244"/>
      <c r="Z656" s="157"/>
      <c r="AA656" s="278"/>
    </row>
    <row r="657" spans="1:27" ht="18.75" hidden="1" customHeight="1">
      <c r="A657" s="275" t="s">
        <v>1252</v>
      </c>
      <c r="B657" s="196" t="s">
        <v>109</v>
      </c>
      <c r="C657" s="239" t="b">
        <v>0</v>
      </c>
      <c r="D657" s="182">
        <f>IF($C657&lt;&gt;TRUE,IF(ISNA(VLOOKUP($B657,'Patch Slot'!A$2:$E$39,3,FALSE)),"",VLOOKUP($B657,'Patch Slot'!A$2:$E$39,3,FALSE)),"excluded")</f>
        <v>45889.833333333299</v>
      </c>
      <c r="E657" s="182" t="str">
        <f>IF($C657&lt;&gt;TRUE,IF(ISNA(VLOOKUP($B657,'Patch Slot'!A$2:$E$39,4,FALSE)),"",VLOOKUP($B657,'Patch Slot'!A$2:$E$39,4,FALSE)),"excluded")</f>
        <v>20:00 – 24:00</v>
      </c>
      <c r="F657" s="198" t="s">
        <v>826</v>
      </c>
      <c r="G657" s="184" t="str">
        <f>IF(ISNA(VLOOKUP(Patchlist1[[#This Row],[Hostname]],CPU_socket!A:B,2,FALSE)),"",VLOOKUP(Patchlist1[[#This Row],[Hostname]],CPU_socket!A:B,2,FALSE))</f>
        <v/>
      </c>
      <c r="H657" s="184" t="str">
        <f>IF(ISNA(VLOOKUP(Patchlist1[[#This Row],[Hostname]],Vormetric!A:D,4,FALSE)),"",VLOOKUP(Patchlist1[[#This Row],[Hostname]],Vormetric!A:D,4,FALSE))</f>
        <v/>
      </c>
      <c r="I657" s="198" t="str">
        <f>IF(ISNA(VLOOKUP(Patchlist1[[#This Row],[Hostname]],'vm hardware'!A:C,3,FALSE)),"",VLOOKUP(Patchlist1[[#This Row],[Hostname]],'vm hardware'!A:C,3,FALSE))</f>
        <v/>
      </c>
      <c r="J657" s="276"/>
      <c r="K657" s="198" t="s">
        <v>172</v>
      </c>
      <c r="L657" s="198">
        <v>8.1</v>
      </c>
      <c r="M657" s="198" t="s">
        <v>654</v>
      </c>
      <c r="N657" s="198" t="s">
        <v>827</v>
      </c>
      <c r="O657" s="200" t="s">
        <v>175</v>
      </c>
      <c r="P657" s="277" t="s">
        <v>655</v>
      </c>
      <c r="Q657" s="202"/>
      <c r="R657" s="198" t="s">
        <v>659</v>
      </c>
      <c r="S657" s="242" t="str">
        <f>IF(ISNA(VLOOKUP(Patchlist1[[#This Row],[SERVER OWNER]],Contacts!I:J,2,FALSE)),"",VLOOKUP(Patchlist1[[#This Row],[SERVER OWNER]],Contacts!I:J,2,FALSE))</f>
        <v>Bernd.Wagensonner@allianz.at</v>
      </c>
      <c r="T657" s="243" t="s">
        <v>679</v>
      </c>
      <c r="U657" s="277" t="s">
        <v>180</v>
      </c>
      <c r="V657" s="202"/>
      <c r="W657" s="202"/>
      <c r="X657" s="244"/>
      <c r="Y657" s="244"/>
      <c r="Z657" s="157"/>
      <c r="AA657" s="278"/>
    </row>
    <row r="658" spans="1:27" ht="18.75" hidden="1" customHeight="1">
      <c r="A658" s="275" t="s">
        <v>1253</v>
      </c>
      <c r="B658" s="196" t="s">
        <v>109</v>
      </c>
      <c r="C658" s="239" t="b">
        <v>0</v>
      </c>
      <c r="D658" s="182">
        <f>IF($C658&lt;&gt;TRUE,IF(ISNA(VLOOKUP($B658,'Patch Slot'!A$2:$E$39,3,FALSE)),"",VLOOKUP($B658,'Patch Slot'!A$2:$E$39,3,FALSE)),"excluded")</f>
        <v>45889.833333333299</v>
      </c>
      <c r="E658" s="182" t="str">
        <f>IF($C658&lt;&gt;TRUE,IF(ISNA(VLOOKUP($B658,'Patch Slot'!A$2:$E$39,4,FALSE)),"",VLOOKUP($B658,'Patch Slot'!A$2:$E$39,4,FALSE)),"excluded")</f>
        <v>20:00 – 24:00</v>
      </c>
      <c r="F658" s="198" t="s">
        <v>826</v>
      </c>
      <c r="G658" s="184" t="str">
        <f>IF(ISNA(VLOOKUP(Patchlist1[[#This Row],[Hostname]],CPU_socket!A:B,2,FALSE)),"",VLOOKUP(Patchlist1[[#This Row],[Hostname]],CPU_socket!A:B,2,FALSE))</f>
        <v/>
      </c>
      <c r="H658" s="184" t="str">
        <f>IF(ISNA(VLOOKUP(Patchlist1[[#This Row],[Hostname]],Vormetric!A:D,4,FALSE)),"",VLOOKUP(Patchlist1[[#This Row],[Hostname]],Vormetric!A:D,4,FALSE))</f>
        <v/>
      </c>
      <c r="I658" s="198" t="str">
        <f>IF(ISNA(VLOOKUP(Patchlist1[[#This Row],[Hostname]],'vm hardware'!A:C,3,FALSE)),"",VLOOKUP(Patchlist1[[#This Row],[Hostname]],'vm hardware'!A:C,3,FALSE))</f>
        <v/>
      </c>
      <c r="J658" s="276"/>
      <c r="K658" s="198" t="s">
        <v>172</v>
      </c>
      <c r="L658" s="198">
        <v>8.1</v>
      </c>
      <c r="M658" s="198" t="s">
        <v>654</v>
      </c>
      <c r="N658" s="198" t="s">
        <v>827</v>
      </c>
      <c r="O658" s="200" t="s">
        <v>175</v>
      </c>
      <c r="P658" s="277" t="s">
        <v>655</v>
      </c>
      <c r="Q658" s="202"/>
      <c r="R658" s="198" t="s">
        <v>659</v>
      </c>
      <c r="S658" s="242" t="str">
        <f>IF(ISNA(VLOOKUP(Patchlist1[[#This Row],[SERVER OWNER]],Contacts!I:J,2,FALSE)),"",VLOOKUP(Patchlist1[[#This Row],[SERVER OWNER]],Contacts!I:J,2,FALSE))</f>
        <v>Bernd.Wagensonner@allianz.at</v>
      </c>
      <c r="T658" s="243" t="s">
        <v>679</v>
      </c>
      <c r="U658" s="277" t="s">
        <v>180</v>
      </c>
      <c r="V658" s="202"/>
      <c r="W658" s="202"/>
      <c r="X658" s="244"/>
      <c r="Y658" s="244"/>
      <c r="Z658" s="157"/>
      <c r="AA658" s="278"/>
    </row>
    <row r="659" spans="1:27" ht="18.75" hidden="1" customHeight="1">
      <c r="A659" s="275" t="s">
        <v>1254</v>
      </c>
      <c r="B659" s="196" t="s">
        <v>109</v>
      </c>
      <c r="C659" s="239" t="b">
        <v>0</v>
      </c>
      <c r="D659" s="182">
        <f>IF($C659&lt;&gt;TRUE,IF(ISNA(VLOOKUP($B659,'Patch Slot'!A$2:$E$39,3,FALSE)),"",VLOOKUP($B659,'Patch Slot'!A$2:$E$39,3,FALSE)),"excluded")</f>
        <v>45889.833333333299</v>
      </c>
      <c r="E659" s="182" t="str">
        <f>IF($C659&lt;&gt;TRUE,IF(ISNA(VLOOKUP($B659,'Patch Slot'!A$2:$E$39,4,FALSE)),"",VLOOKUP($B659,'Patch Slot'!A$2:$E$39,4,FALSE)),"excluded")</f>
        <v>20:00 – 24:00</v>
      </c>
      <c r="F659" s="198" t="s">
        <v>826</v>
      </c>
      <c r="G659" s="184" t="str">
        <f>IF(ISNA(VLOOKUP(Patchlist1[[#This Row],[Hostname]],CPU_socket!A:B,2,FALSE)),"",VLOOKUP(Patchlist1[[#This Row],[Hostname]],CPU_socket!A:B,2,FALSE))</f>
        <v/>
      </c>
      <c r="H659" s="184" t="str">
        <f>IF(ISNA(VLOOKUP(Patchlist1[[#This Row],[Hostname]],Vormetric!A:D,4,FALSE)),"",VLOOKUP(Patchlist1[[#This Row],[Hostname]],Vormetric!A:D,4,FALSE))</f>
        <v/>
      </c>
      <c r="I659" s="198" t="str">
        <f>IF(ISNA(VLOOKUP(Patchlist1[[#This Row],[Hostname]],'vm hardware'!A:C,3,FALSE)),"",VLOOKUP(Patchlist1[[#This Row],[Hostname]],'vm hardware'!A:C,3,FALSE))</f>
        <v/>
      </c>
      <c r="J659" s="276"/>
      <c r="K659" s="198" t="s">
        <v>172</v>
      </c>
      <c r="L659" s="198">
        <v>8.1</v>
      </c>
      <c r="M659" s="198" t="s">
        <v>654</v>
      </c>
      <c r="N659" s="198" t="s">
        <v>827</v>
      </c>
      <c r="O659" s="200" t="s">
        <v>175</v>
      </c>
      <c r="P659" s="277" t="s">
        <v>655</v>
      </c>
      <c r="Q659" s="202"/>
      <c r="R659" s="198" t="s">
        <v>659</v>
      </c>
      <c r="S659" s="242" t="str">
        <f>IF(ISNA(VLOOKUP(Patchlist1[[#This Row],[SERVER OWNER]],Contacts!I:J,2,FALSE)),"",VLOOKUP(Patchlist1[[#This Row],[SERVER OWNER]],Contacts!I:J,2,FALSE))</f>
        <v>Bernd.Wagensonner@allianz.at</v>
      </c>
      <c r="T659" s="243" t="s">
        <v>679</v>
      </c>
      <c r="U659" s="277" t="s">
        <v>180</v>
      </c>
      <c r="V659" s="202"/>
      <c r="W659" s="202"/>
      <c r="X659" s="244"/>
      <c r="Y659" s="244"/>
      <c r="Z659" s="157"/>
      <c r="AA659" s="278"/>
    </row>
    <row r="660" spans="1:27" ht="18.75" hidden="1" customHeight="1">
      <c r="A660" s="275" t="s">
        <v>1255</v>
      </c>
      <c r="B660" s="196" t="s">
        <v>106</v>
      </c>
      <c r="C660" s="239" t="b">
        <v>0</v>
      </c>
      <c r="D660" s="182">
        <f>IF($C660&lt;&gt;TRUE,IF(ISNA(VLOOKUP($B660,'Patch Slot'!A$2:$E$39,3,FALSE)),"",VLOOKUP($B660,'Patch Slot'!A$2:$E$39,3,FALSE)),"excluded")</f>
        <v>45888.833333333299</v>
      </c>
      <c r="E660" s="182" t="str">
        <f>IF($C660&lt;&gt;TRUE,IF(ISNA(VLOOKUP($B660,'Patch Slot'!A$2:$E$39,4,FALSE)),"",VLOOKUP($B660,'Patch Slot'!A$2:$E$39,4,FALSE)),"excluded")</f>
        <v>20:00 – 24:00</v>
      </c>
      <c r="F660" s="198" t="s">
        <v>826</v>
      </c>
      <c r="G660" s="184" t="str">
        <f>IF(ISNA(VLOOKUP(Patchlist1[[#This Row],[Hostname]],CPU_socket!A:B,2,FALSE)),"",VLOOKUP(Patchlist1[[#This Row],[Hostname]],CPU_socket!A:B,2,FALSE))</f>
        <v/>
      </c>
      <c r="H660" s="184" t="str">
        <f>IF(ISNA(VLOOKUP(Patchlist1[[#This Row],[Hostname]],Vormetric!A:D,4,FALSE)),"",VLOOKUP(Patchlist1[[#This Row],[Hostname]],Vormetric!A:D,4,FALSE))</f>
        <v/>
      </c>
      <c r="I660" s="198" t="str">
        <f>IF(ISNA(VLOOKUP(Patchlist1[[#This Row],[Hostname]],'vm hardware'!A:C,3,FALSE)),"",VLOOKUP(Patchlist1[[#This Row],[Hostname]],'vm hardware'!A:C,3,FALSE))</f>
        <v/>
      </c>
      <c r="J660" s="276"/>
      <c r="K660" s="198" t="s">
        <v>172</v>
      </c>
      <c r="L660" s="198">
        <v>8.1</v>
      </c>
      <c r="M660" s="198" t="s">
        <v>654</v>
      </c>
      <c r="N660" s="198" t="s">
        <v>827</v>
      </c>
      <c r="O660" s="200" t="s">
        <v>175</v>
      </c>
      <c r="P660" s="277" t="s">
        <v>655</v>
      </c>
      <c r="Q660" s="202"/>
      <c r="R660" s="198" t="s">
        <v>659</v>
      </c>
      <c r="S660" s="242" t="str">
        <f>IF(ISNA(VLOOKUP(Patchlist1[[#This Row],[SERVER OWNER]],Contacts!I:J,2,FALSE)),"",VLOOKUP(Patchlist1[[#This Row],[SERVER OWNER]],Contacts!I:J,2,FALSE))</f>
        <v>Bernd.Wagensonner@allianz.at</v>
      </c>
      <c r="T660" s="243" t="s">
        <v>679</v>
      </c>
      <c r="U660" s="277" t="s">
        <v>180</v>
      </c>
      <c r="V660" s="202"/>
      <c r="W660" s="202"/>
      <c r="X660" s="244"/>
      <c r="Y660" s="244"/>
      <c r="Z660" s="157"/>
      <c r="AA660" s="278"/>
    </row>
    <row r="661" spans="1:27" ht="18.75" hidden="1" customHeight="1">
      <c r="A661" s="275" t="s">
        <v>1256</v>
      </c>
      <c r="B661" s="196" t="s">
        <v>106</v>
      </c>
      <c r="C661" s="239" t="b">
        <v>0</v>
      </c>
      <c r="D661" s="182">
        <f>IF($C661&lt;&gt;TRUE,IF(ISNA(VLOOKUP($B661,'Patch Slot'!A$2:$E$39,3,FALSE)),"",VLOOKUP($B661,'Patch Slot'!A$2:$E$39,3,FALSE)),"excluded")</f>
        <v>45888.833333333299</v>
      </c>
      <c r="E661" s="182" t="str">
        <f>IF($C661&lt;&gt;TRUE,IF(ISNA(VLOOKUP($B661,'Patch Slot'!A$2:$E$39,4,FALSE)),"",VLOOKUP($B661,'Patch Slot'!A$2:$E$39,4,FALSE)),"excluded")</f>
        <v>20:00 – 24:00</v>
      </c>
      <c r="F661" s="198" t="s">
        <v>826</v>
      </c>
      <c r="G661" s="184" t="str">
        <f>IF(ISNA(VLOOKUP(Patchlist1[[#This Row],[Hostname]],CPU_socket!A:B,2,FALSE)),"",VLOOKUP(Patchlist1[[#This Row],[Hostname]],CPU_socket!A:B,2,FALSE))</f>
        <v/>
      </c>
      <c r="H661" s="184" t="str">
        <f>IF(ISNA(VLOOKUP(Patchlist1[[#This Row],[Hostname]],Vormetric!A:D,4,FALSE)),"",VLOOKUP(Patchlist1[[#This Row],[Hostname]],Vormetric!A:D,4,FALSE))</f>
        <v/>
      </c>
      <c r="I661" s="240" t="str">
        <f>IF(ISNA(VLOOKUP(Patchlist1[[#This Row],[Hostname]],'vm hardware'!A:C,3,FALSE)),"",VLOOKUP(Patchlist1[[#This Row],[Hostname]],'vm hardware'!A:C,3,FALSE))</f>
        <v/>
      </c>
      <c r="J661" s="198"/>
      <c r="K661" s="198" t="s">
        <v>172</v>
      </c>
      <c r="L661" s="198">
        <v>8.1</v>
      </c>
      <c r="M661" s="198" t="s">
        <v>654</v>
      </c>
      <c r="N661" s="198" t="s">
        <v>827</v>
      </c>
      <c r="O661" s="200" t="s">
        <v>175</v>
      </c>
      <c r="P661" s="277" t="s">
        <v>655</v>
      </c>
      <c r="Q661" s="282"/>
      <c r="R661" s="198" t="s">
        <v>659</v>
      </c>
      <c r="S661" s="242" t="str">
        <f>IF(ISNA(VLOOKUP(Patchlist1[[#This Row],[SERVER OWNER]],Contacts!I:J,2,FALSE)),"",VLOOKUP(Patchlist1[[#This Row],[SERVER OWNER]],Contacts!I:J,2,FALSE))</f>
        <v>Bernd.Wagensonner@allianz.at</v>
      </c>
      <c r="T661" s="243" t="s">
        <v>1257</v>
      </c>
      <c r="U661" s="277" t="s">
        <v>180</v>
      </c>
      <c r="V661" s="202"/>
      <c r="W661" s="202"/>
      <c r="X661" s="244"/>
      <c r="Y661" s="244"/>
      <c r="Z661" s="157"/>
      <c r="AA661" s="278"/>
    </row>
    <row r="662" spans="1:27" ht="18.75" hidden="1" customHeight="1">
      <c r="A662" s="275" t="s">
        <v>1258</v>
      </c>
      <c r="B662" s="196" t="s">
        <v>109</v>
      </c>
      <c r="C662" s="239" t="b">
        <v>0</v>
      </c>
      <c r="D662" s="182">
        <f>IF($C662&lt;&gt;TRUE,IF(ISNA(VLOOKUP($B662,'Patch Slot'!A$2:$E$39,3,FALSE)),"",VLOOKUP($B662,'Patch Slot'!A$2:$E$39,3,FALSE)),"excluded")</f>
        <v>45889.833333333299</v>
      </c>
      <c r="E662" s="182" t="str">
        <f>IF($C662&lt;&gt;TRUE,IF(ISNA(VLOOKUP($B662,'Patch Slot'!A$2:$E$39,4,FALSE)),"",VLOOKUP($B662,'Patch Slot'!A$2:$E$39,4,FALSE)),"excluded")</f>
        <v>20:00 – 24:00</v>
      </c>
      <c r="F662" s="198" t="s">
        <v>826</v>
      </c>
      <c r="G662" s="184" t="str">
        <f>IF(ISNA(VLOOKUP(Patchlist1[[#This Row],[Hostname]],CPU_socket!A:B,2,FALSE)),"",VLOOKUP(Patchlist1[[#This Row],[Hostname]],CPU_socket!A:B,2,FALSE))</f>
        <v/>
      </c>
      <c r="H662" s="281" t="s">
        <v>285</v>
      </c>
      <c r="I662" s="198" t="str">
        <f>IF(ISNA(VLOOKUP(Patchlist1[[#This Row],[Hostname]],'vm hardware'!A:C,3,FALSE)),"",VLOOKUP(Patchlist1[[#This Row],[Hostname]],'vm hardware'!A:C,3,FALSE))</f>
        <v/>
      </c>
      <c r="J662" s="276"/>
      <c r="K662" s="198" t="s">
        <v>172</v>
      </c>
      <c r="L662" s="198">
        <v>8.1</v>
      </c>
      <c r="M662" s="198" t="s">
        <v>654</v>
      </c>
      <c r="N662" s="198" t="s">
        <v>827</v>
      </c>
      <c r="O662" s="200" t="s">
        <v>175</v>
      </c>
      <c r="P662" s="277" t="s">
        <v>655</v>
      </c>
      <c r="Q662" s="202"/>
      <c r="R662" s="198" t="s">
        <v>656</v>
      </c>
      <c r="S662" s="242" t="str">
        <f>IF(ISNA(VLOOKUP(Patchlist1[[#This Row],[SERVER OWNER]],Contacts!I:J,2,FALSE)),"",VLOOKUP(Patchlist1[[#This Row],[SERVER OWNER]],Contacts!I:J,2,FALSE))</f>
        <v>Bernhard.Krasselt@allianz.at</v>
      </c>
      <c r="T662" s="243" t="s">
        <v>1259</v>
      </c>
      <c r="U662" s="277" t="s">
        <v>180</v>
      </c>
      <c r="V662" s="202"/>
      <c r="W662" s="202"/>
      <c r="X662" s="244"/>
      <c r="Y662" s="244"/>
      <c r="Z662" s="157"/>
      <c r="AA662" s="278"/>
    </row>
    <row r="663" spans="1:27" ht="18.75" hidden="1" customHeight="1">
      <c r="A663" s="275" t="s">
        <v>1260</v>
      </c>
      <c r="B663" s="196" t="s">
        <v>112</v>
      </c>
      <c r="C663" s="239" t="b">
        <v>0</v>
      </c>
      <c r="D663" s="182">
        <f>IF($C663&lt;&gt;TRUE,IF(ISNA(VLOOKUP($B663,'Patch Slot'!A$2:$E$39,3,FALSE)),"",VLOOKUP($B663,'Patch Slot'!A$2:$E$39,3,FALSE)),"excluded")</f>
        <v>45890.333333333299</v>
      </c>
      <c r="E663" s="182" t="str">
        <f>IF($C663&lt;&gt;TRUE,IF(ISNA(VLOOKUP($B663,'Patch Slot'!A$2:$E$39,4,FALSE)),"",VLOOKUP($B663,'Patch Slot'!A$2:$E$39,4,FALSE)),"excluded")</f>
        <v>08:00 – 14:00</v>
      </c>
      <c r="F663" s="198" t="s">
        <v>826</v>
      </c>
      <c r="G663" s="184" t="str">
        <f>IF(ISNA(VLOOKUP(Patchlist1[[#This Row],[Hostname]],CPU_socket!A:B,2,FALSE)),"",VLOOKUP(Patchlist1[[#This Row],[Hostname]],CPU_socket!A:B,2,FALSE))</f>
        <v/>
      </c>
      <c r="H663" s="281" t="s">
        <v>285</v>
      </c>
      <c r="I663" s="198" t="str">
        <f>IF(ISNA(VLOOKUP(Patchlist1[[#This Row],[Hostname]],'vm hardware'!A:C,3,FALSE)),"",VLOOKUP(Patchlist1[[#This Row],[Hostname]],'vm hardware'!A:C,3,FALSE))</f>
        <v/>
      </c>
      <c r="J663" s="276"/>
      <c r="K663" s="198" t="s">
        <v>172</v>
      </c>
      <c r="L663" s="198">
        <v>8.1</v>
      </c>
      <c r="M663" s="198" t="s">
        <v>654</v>
      </c>
      <c r="N663" s="198" t="s">
        <v>827</v>
      </c>
      <c r="O663" s="200" t="s">
        <v>175</v>
      </c>
      <c r="P663" s="277" t="s">
        <v>655</v>
      </c>
      <c r="Q663" s="202"/>
      <c r="R663" s="198" t="s">
        <v>656</v>
      </c>
      <c r="S663" s="242" t="str">
        <f>IF(ISNA(VLOOKUP(Patchlist1[[#This Row],[SERVER OWNER]],Contacts!I:J,2,FALSE)),"",VLOOKUP(Patchlist1[[#This Row],[SERVER OWNER]],Contacts!I:J,2,FALSE))</f>
        <v>Bernhard.Krasselt@allianz.at</v>
      </c>
      <c r="T663" s="243" t="s">
        <v>1259</v>
      </c>
      <c r="U663" s="277" t="s">
        <v>180</v>
      </c>
      <c r="V663" s="202"/>
      <c r="W663" s="202"/>
      <c r="X663" s="244"/>
      <c r="Y663" s="244"/>
      <c r="Z663" s="157"/>
      <c r="AA663" s="278"/>
    </row>
    <row r="664" spans="1:27" ht="18.75" hidden="1" customHeight="1">
      <c r="A664" s="275" t="s">
        <v>1261</v>
      </c>
      <c r="B664" s="196" t="s">
        <v>87</v>
      </c>
      <c r="C664" s="239" t="b">
        <v>0</v>
      </c>
      <c r="D664" s="182">
        <f>IF($C664&lt;&gt;TRUE,IF(ISNA(VLOOKUP($B664,'Patch Slot'!A$2:$E$39,3,FALSE)),"",VLOOKUP($B664,'Patch Slot'!A$2:$E$39,3,FALSE)),"excluded")</f>
        <v>45886.041666666635</v>
      </c>
      <c r="E664" s="182" t="str">
        <f>IF($C664&lt;&gt;TRUE,IF(ISNA(VLOOKUP($B664,'Patch Slot'!A$2:$E$39,4,FALSE)),"",VLOOKUP($B664,'Patch Slot'!A$2:$E$39,4,FALSE)),"excluded")</f>
        <v>01:00 – 05:00</v>
      </c>
      <c r="F664" s="198" t="s">
        <v>826</v>
      </c>
      <c r="G664" s="184" t="str">
        <f>IF(ISNA(VLOOKUP(Patchlist1[[#This Row],[Hostname]],CPU_socket!A:B,2,FALSE)),"",VLOOKUP(Patchlist1[[#This Row],[Hostname]],CPU_socket!A:B,2,FALSE))</f>
        <v/>
      </c>
      <c r="H664" s="184" t="str">
        <f>IF(ISNA(VLOOKUP(Patchlist1[[#This Row],[Hostname]],Vormetric!A:D,4,FALSE)),"",VLOOKUP(Patchlist1[[#This Row],[Hostname]],Vormetric!A:D,4,FALSE))</f>
        <v/>
      </c>
      <c r="I664" s="198" t="str">
        <f>IF(ISNA(VLOOKUP(Patchlist1[[#This Row],[Hostname]],'vm hardware'!A:C,3,FALSE)),"",VLOOKUP(Patchlist1[[#This Row],[Hostname]],'vm hardware'!A:C,3,FALSE))</f>
        <v/>
      </c>
      <c r="J664" s="276"/>
      <c r="K664" s="198" t="s">
        <v>545</v>
      </c>
      <c r="L664" s="198">
        <v>8.1</v>
      </c>
      <c r="M664" s="198" t="s">
        <v>448</v>
      </c>
      <c r="N664" s="198" t="s">
        <v>827</v>
      </c>
      <c r="O664" s="200" t="s">
        <v>175</v>
      </c>
      <c r="P664" s="277" t="s">
        <v>1262</v>
      </c>
      <c r="Q664" s="202"/>
      <c r="R664" s="198" t="s">
        <v>1263</v>
      </c>
      <c r="S664" s="242" t="str">
        <f>IF(ISNA(VLOOKUP(Patchlist1[[#This Row],[SERVER OWNER]],Contacts!I:J,2,FALSE)),"",VLOOKUP(Patchlist1[[#This Row],[SERVER OWNER]],Contacts!I:J,2,FALSE))</f>
        <v>eric.lemesre@allianz.fr</v>
      </c>
      <c r="T664" s="243" t="s">
        <v>1264</v>
      </c>
      <c r="U664" s="277" t="s">
        <v>180</v>
      </c>
      <c r="V664" s="202"/>
      <c r="W664" s="202"/>
      <c r="X664" s="244"/>
      <c r="Y664" s="244" t="s">
        <v>452</v>
      </c>
      <c r="Z664" s="157"/>
      <c r="AA664" s="278"/>
    </row>
    <row r="665" spans="1:27" ht="18.75" hidden="1" customHeight="1">
      <c r="A665" s="275" t="s">
        <v>1265</v>
      </c>
      <c r="B665" s="196" t="s">
        <v>90</v>
      </c>
      <c r="C665" s="239" t="b">
        <v>1</v>
      </c>
      <c r="D665" s="182" t="str">
        <f>IF($C665&lt;&gt;TRUE,IF(ISNA(VLOOKUP($B665,'Patch Slot'!A$2:$E$39,3,FALSE)),"",VLOOKUP($B665,'Patch Slot'!A$2:$E$39,3,FALSE)),"excluded")</f>
        <v>excluded</v>
      </c>
      <c r="E665" s="182" t="str">
        <f>IF($C665&lt;&gt;TRUE,IF(ISNA(VLOOKUP($B665,'Patch Slot'!A$2:$E$39,4,FALSE)),"",VLOOKUP($B665,'Patch Slot'!A$2:$E$39,4,FALSE)),"excluded")</f>
        <v>excluded</v>
      </c>
      <c r="F665" s="198" t="s">
        <v>826</v>
      </c>
      <c r="G665" s="184" t="str">
        <f>IF(ISNA(VLOOKUP(Patchlist1[[#This Row],[Hostname]],CPU_socket!A:B,2,FALSE)),"",VLOOKUP(Patchlist1[[#This Row],[Hostname]],CPU_socket!A:B,2,FALSE))</f>
        <v/>
      </c>
      <c r="H665" s="184" t="str">
        <f>IF(ISNA(VLOOKUP(Patchlist1[[#This Row],[Hostname]],Vormetric!A:D,4,FALSE)),"",VLOOKUP(Patchlist1[[#This Row],[Hostname]],Vormetric!A:D,4,FALSE))</f>
        <v/>
      </c>
      <c r="I665" s="198" t="str">
        <f>IF(ISNA(VLOOKUP(Patchlist1[[#This Row],[Hostname]],'vm hardware'!A:C,3,FALSE)),"",VLOOKUP(Patchlist1[[#This Row],[Hostname]],'vm hardware'!A:C,3,FALSE))</f>
        <v/>
      </c>
      <c r="J665" s="276"/>
      <c r="K665" s="198" t="s">
        <v>545</v>
      </c>
      <c r="L665" s="198">
        <v>7.9</v>
      </c>
      <c r="M665" s="198" t="s">
        <v>478</v>
      </c>
      <c r="N665" s="198" t="s">
        <v>827</v>
      </c>
      <c r="O665" s="200" t="s">
        <v>279</v>
      </c>
      <c r="P665" s="277" t="s">
        <v>479</v>
      </c>
      <c r="Q665" s="202"/>
      <c r="R665" s="198" t="s">
        <v>480</v>
      </c>
      <c r="S665" s="242" t="s">
        <v>481</v>
      </c>
      <c r="T665" s="243" t="s">
        <v>1266</v>
      </c>
      <c r="U665" s="277" t="s">
        <v>180</v>
      </c>
      <c r="V665" s="202"/>
      <c r="W665" s="202"/>
      <c r="X665" s="244"/>
      <c r="Y665" s="244" t="s">
        <v>279</v>
      </c>
      <c r="Z665" s="157"/>
      <c r="AA665" s="278"/>
    </row>
    <row r="666" spans="1:27" ht="18.75" hidden="1" customHeight="1">
      <c r="A666" s="275" t="s">
        <v>1267</v>
      </c>
      <c r="B666" s="196" t="s">
        <v>90</v>
      </c>
      <c r="C666" s="239" t="b">
        <v>1</v>
      </c>
      <c r="D666" s="182" t="str">
        <f>IF($C666&lt;&gt;TRUE,IF(ISNA(VLOOKUP($B666,'Patch Slot'!A$2:$E$39,3,FALSE)),"",VLOOKUP($B666,'Patch Slot'!A$2:$E$39,3,FALSE)),"excluded")</f>
        <v>excluded</v>
      </c>
      <c r="E666" s="182" t="str">
        <f>IF($C666&lt;&gt;TRUE,IF(ISNA(VLOOKUP($B666,'Patch Slot'!A$2:$E$39,4,FALSE)),"",VLOOKUP($B666,'Patch Slot'!A$2:$E$39,4,FALSE)),"excluded")</f>
        <v>excluded</v>
      </c>
      <c r="F666" s="198" t="s">
        <v>826</v>
      </c>
      <c r="G666" s="184" t="str">
        <f>IF(ISNA(VLOOKUP(Patchlist1[[#This Row],[Hostname]],CPU_socket!A:B,2,FALSE)),"",VLOOKUP(Patchlist1[[#This Row],[Hostname]],CPU_socket!A:B,2,FALSE))</f>
        <v/>
      </c>
      <c r="H666" s="184" t="str">
        <f>IF(ISNA(VLOOKUP(Patchlist1[[#This Row],[Hostname]],Vormetric!A:D,4,FALSE)),"",VLOOKUP(Patchlist1[[#This Row],[Hostname]],Vormetric!A:D,4,FALSE))</f>
        <v/>
      </c>
      <c r="I666" s="198" t="str">
        <f>IF(ISNA(VLOOKUP(Patchlist1[[#This Row],[Hostname]],'vm hardware'!A:C,3,FALSE)),"",VLOOKUP(Patchlist1[[#This Row],[Hostname]],'vm hardware'!A:C,3,FALSE))</f>
        <v/>
      </c>
      <c r="J666" s="276"/>
      <c r="K666" s="198" t="s">
        <v>545</v>
      </c>
      <c r="L666" s="198">
        <v>7.9</v>
      </c>
      <c r="M666" s="198" t="s">
        <v>478</v>
      </c>
      <c r="N666" s="198" t="s">
        <v>827</v>
      </c>
      <c r="O666" s="200" t="s">
        <v>279</v>
      </c>
      <c r="P666" s="277" t="s">
        <v>479</v>
      </c>
      <c r="Q666" s="202"/>
      <c r="R666" s="198" t="s">
        <v>480</v>
      </c>
      <c r="S666" s="242" t="s">
        <v>481</v>
      </c>
      <c r="T666" s="243" t="s">
        <v>1266</v>
      </c>
      <c r="U666" s="277" t="s">
        <v>180</v>
      </c>
      <c r="V666" s="202"/>
      <c r="W666" s="202"/>
      <c r="X666" s="244"/>
      <c r="Y666" s="244" t="s">
        <v>279</v>
      </c>
      <c r="Z666" s="157"/>
      <c r="AA666" s="278"/>
    </row>
    <row r="667" spans="1:27" ht="18.75" hidden="1" customHeight="1">
      <c r="A667" s="275" t="s">
        <v>1268</v>
      </c>
      <c r="B667" s="196" t="s">
        <v>84</v>
      </c>
      <c r="C667" s="239" t="b">
        <v>0</v>
      </c>
      <c r="D667" s="182">
        <f>IF($C667&lt;&gt;TRUE,IF(ISNA(VLOOKUP($B667,'Patch Slot'!A$2:$E$39,3,FALSE)),"",VLOOKUP($B667,'Patch Slot'!A$2:$E$39,3,FALSE)),"excluded")</f>
        <v>45885.833333333299</v>
      </c>
      <c r="E667" s="182" t="str">
        <f>IF($C667&lt;&gt;TRUE,IF(ISNA(VLOOKUP($B667,'Patch Slot'!A$2:$E$39,4,FALSE)),"",VLOOKUP($B667,'Patch Slot'!A$2:$E$39,4,FALSE)),"excluded")</f>
        <v>20:00 – 24:00</v>
      </c>
      <c r="F667" s="198" t="s">
        <v>826</v>
      </c>
      <c r="G667" s="184" t="str">
        <f>IF(ISNA(VLOOKUP(Patchlist1[[#This Row],[Hostname]],CPU_socket!A:B,2,FALSE)),"",VLOOKUP(Patchlist1[[#This Row],[Hostname]],CPU_socket!A:B,2,FALSE))</f>
        <v/>
      </c>
      <c r="H667" s="184" t="str">
        <f>IF(ISNA(VLOOKUP(Patchlist1[[#This Row],[Hostname]],Vormetric!A:D,4,FALSE)),"",VLOOKUP(Patchlist1[[#This Row],[Hostname]],Vormetric!A:D,4,FALSE))</f>
        <v/>
      </c>
      <c r="I667" s="198" t="str">
        <f>IF(ISNA(VLOOKUP(Patchlist1[[#This Row],[Hostname]],'vm hardware'!A:C,3,FALSE)),"",VLOOKUP(Patchlist1[[#This Row],[Hostname]],'vm hardware'!A:C,3,FALSE))</f>
        <v/>
      </c>
      <c r="J667" s="276" t="s">
        <v>1269</v>
      </c>
      <c r="K667" s="198" t="s">
        <v>172</v>
      </c>
      <c r="L667" s="198">
        <v>7.9</v>
      </c>
      <c r="M667" s="198" t="s">
        <v>173</v>
      </c>
      <c r="N667" s="198" t="s">
        <v>827</v>
      </c>
      <c r="O667" s="200" t="s">
        <v>175</v>
      </c>
      <c r="P667" s="277" t="s">
        <v>459</v>
      </c>
      <c r="Q667" s="202"/>
      <c r="R667" s="198" t="s">
        <v>1189</v>
      </c>
      <c r="S667" s="242" t="str">
        <f>IF(ISNA(VLOOKUP(Patchlist1[[#This Row],[SERVER OWNER]],Contacts!I:J,2,FALSE)),"",VLOOKUP(Patchlist1[[#This Row],[SERVER OWNER]],Contacts!I:J,2,FALSE))</f>
        <v>lenin.dasan@allianz.com</v>
      </c>
      <c r="T667" s="243" t="s">
        <v>1270</v>
      </c>
      <c r="U667" s="277" t="s">
        <v>180</v>
      </c>
      <c r="V667" s="202"/>
      <c r="W667" s="202"/>
      <c r="X667" s="244"/>
      <c r="Y667" s="244"/>
      <c r="Z667" s="157"/>
      <c r="AA667" s="278"/>
    </row>
    <row r="668" spans="1:27" ht="18.75" hidden="1" customHeight="1">
      <c r="A668" s="275" t="s">
        <v>1271</v>
      </c>
      <c r="B668" s="196" t="s">
        <v>64</v>
      </c>
      <c r="C668" s="239" t="b">
        <v>0</v>
      </c>
      <c r="D668" s="182">
        <f>IF($C668&lt;&gt;TRUE,IF(ISNA(VLOOKUP($B668,'Patch Slot'!A$2:$E$39,3,FALSE)),"",VLOOKUP($B668,'Patch Slot'!A$2:$E$39,3,FALSE)),"excluded")</f>
        <v>45883.333333333299</v>
      </c>
      <c r="E668" s="182" t="str">
        <f>IF($C668&lt;&gt;TRUE,IF(ISNA(VLOOKUP($B668,'Patch Slot'!A$2:$E$39,4,FALSE)),"",VLOOKUP($B668,'Patch Slot'!A$2:$E$39,4,FALSE)),"excluded")</f>
        <v>08:00 – 14:00</v>
      </c>
      <c r="F668" s="198" t="s">
        <v>826</v>
      </c>
      <c r="G668" s="184" t="str">
        <f>IF(ISNA(VLOOKUP(Patchlist1[[#This Row],[Hostname]],CPU_socket!A:B,2,FALSE)),"",VLOOKUP(Patchlist1[[#This Row],[Hostname]],CPU_socket!A:B,2,FALSE))</f>
        <v/>
      </c>
      <c r="H668" s="184" t="str">
        <f>IF(ISNA(VLOOKUP(Patchlist1[[#This Row],[Hostname]],Vormetric!A:D,4,FALSE)),"",VLOOKUP(Patchlist1[[#This Row],[Hostname]],Vormetric!A:D,4,FALSE))</f>
        <v/>
      </c>
      <c r="I668" s="198" t="str">
        <f>IF(ISNA(VLOOKUP(Patchlist1[[#This Row],[Hostname]],'vm hardware'!A:C,3,FALSE)),"",VLOOKUP(Patchlist1[[#This Row],[Hostname]],'vm hardware'!A:C,3,FALSE))</f>
        <v/>
      </c>
      <c r="J668" s="276"/>
      <c r="K668" s="198" t="s">
        <v>545</v>
      </c>
      <c r="L668" s="198">
        <v>7.9</v>
      </c>
      <c r="M668" s="198" t="s">
        <v>173</v>
      </c>
      <c r="N668" s="198" t="s">
        <v>827</v>
      </c>
      <c r="O668" s="200" t="s">
        <v>175</v>
      </c>
      <c r="P668" s="277" t="s">
        <v>459</v>
      </c>
      <c r="Q668" s="202"/>
      <c r="R668" s="198" t="s">
        <v>1189</v>
      </c>
      <c r="S668" s="242" t="str">
        <f>IF(ISNA(VLOOKUP(Patchlist1[[#This Row],[SERVER OWNER]],Contacts!I:J,2,FALSE)),"",VLOOKUP(Patchlist1[[#This Row],[SERVER OWNER]],Contacts!I:J,2,FALSE))</f>
        <v>lenin.dasan@allianz.com</v>
      </c>
      <c r="T668" s="243" t="s">
        <v>1272</v>
      </c>
      <c r="U668" s="277" t="s">
        <v>180</v>
      </c>
      <c r="V668" s="202"/>
      <c r="W668" s="202"/>
      <c r="X668" s="244"/>
      <c r="Y668" s="244"/>
      <c r="Z668" s="157"/>
      <c r="AA668" s="278"/>
    </row>
    <row r="669" spans="1:27" ht="18.75" hidden="1" customHeight="1">
      <c r="A669" s="275" t="s">
        <v>1273</v>
      </c>
      <c r="B669" s="196" t="s">
        <v>43</v>
      </c>
      <c r="C669" s="239" t="b">
        <v>0</v>
      </c>
      <c r="D669" s="182">
        <f>IF($C669&lt;&gt;TRUE,IF(ISNA(VLOOKUP($B669,'Patch Slot'!A$2:$E$39,3,FALSE)),"",VLOOKUP($B669,'Patch Slot'!A$2:$E$39,3,FALSE)),"excluded")</f>
        <v>45878.333333333299</v>
      </c>
      <c r="E669" s="182" t="str">
        <f>IF($C669&lt;&gt;TRUE,IF(ISNA(VLOOKUP($B669,'Patch Slot'!A$2:$E$39,4,FALSE)),"",VLOOKUP($B669,'Patch Slot'!A$2:$E$39,4,FALSE)),"excluded")</f>
        <v>08:00 – 14:00</v>
      </c>
      <c r="F669" s="198" t="s">
        <v>826</v>
      </c>
      <c r="G669" s="184" t="str">
        <f>IF(ISNA(VLOOKUP(Patchlist1[[#This Row],[Hostname]],CPU_socket!A:B,2,FALSE)),"",VLOOKUP(Patchlist1[[#This Row],[Hostname]],CPU_socket!A:B,2,FALSE))</f>
        <v/>
      </c>
      <c r="H669" s="184" t="str">
        <f>IF(ISNA(VLOOKUP(Patchlist1[[#This Row],[Hostname]],Vormetric!A:D,4,FALSE)),"",VLOOKUP(Patchlist1[[#This Row],[Hostname]],Vormetric!A:D,4,FALSE))</f>
        <v/>
      </c>
      <c r="I669" s="198" t="str">
        <f>IF(ISNA(VLOOKUP(Patchlist1[[#This Row],[Hostname]],'vm hardware'!A:C,3,FALSE)),"",VLOOKUP(Patchlist1[[#This Row],[Hostname]],'vm hardware'!A:C,3,FALSE))</f>
        <v/>
      </c>
      <c r="J669" s="276"/>
      <c r="K669" s="198" t="s">
        <v>545</v>
      </c>
      <c r="L669" s="198">
        <v>7.9</v>
      </c>
      <c r="M669" s="198" t="s">
        <v>173</v>
      </c>
      <c r="N669" s="198" t="s">
        <v>827</v>
      </c>
      <c r="O669" s="200" t="s">
        <v>175</v>
      </c>
      <c r="P669" s="277" t="s">
        <v>459</v>
      </c>
      <c r="Q669" s="202"/>
      <c r="R669" s="198" t="s">
        <v>1189</v>
      </c>
      <c r="S669" s="242" t="str">
        <f>IF(ISNA(VLOOKUP(Patchlist1[[#This Row],[SERVER OWNER]],Contacts!I:J,2,FALSE)),"",VLOOKUP(Patchlist1[[#This Row],[SERVER OWNER]],Contacts!I:J,2,FALSE))</f>
        <v>lenin.dasan@allianz.com</v>
      </c>
      <c r="T669" s="243" t="s">
        <v>1272</v>
      </c>
      <c r="U669" s="277" t="s">
        <v>180</v>
      </c>
      <c r="V669" s="202"/>
      <c r="W669" s="202"/>
      <c r="X669" s="244"/>
      <c r="Y669" s="244"/>
      <c r="Z669" s="157"/>
      <c r="AA669" s="278"/>
    </row>
    <row r="670" spans="1:27" ht="18.75" hidden="1" customHeight="1">
      <c r="A670" s="275" t="s">
        <v>1274</v>
      </c>
      <c r="B670" s="196" t="s">
        <v>51</v>
      </c>
      <c r="C670" s="239" t="b">
        <v>1</v>
      </c>
      <c r="D670" s="182" t="str">
        <f>IF($C670&lt;&gt;TRUE,IF(ISNA(VLOOKUP($B670,'Patch Slot'!A$2:$E$39,3,FALSE)),"",VLOOKUP($B670,'Patch Slot'!A$2:$E$39,3,FALSE)),"excluded")</f>
        <v>excluded</v>
      </c>
      <c r="E670" s="182" t="str">
        <f>IF($C670&lt;&gt;TRUE,IF(ISNA(VLOOKUP($B670,'Patch Slot'!A$2:$E$39,4,FALSE)),"",VLOOKUP($B670,'Patch Slot'!A$2:$E$39,4,FALSE)),"excluded")</f>
        <v>excluded</v>
      </c>
      <c r="F670" s="198" t="s">
        <v>826</v>
      </c>
      <c r="G670" s="184" t="str">
        <f>IF(ISNA(VLOOKUP(Patchlist1[[#This Row],[Hostname]],CPU_socket!A:B,2,FALSE)),"",VLOOKUP(Patchlist1[[#This Row],[Hostname]],CPU_socket!A:B,2,FALSE))</f>
        <v/>
      </c>
      <c r="H670" s="184" t="str">
        <f>IF(ISNA(VLOOKUP(Patchlist1[[#This Row],[Hostname]],Vormetric!A:D,4,FALSE)),"",VLOOKUP(Patchlist1[[#This Row],[Hostname]],Vormetric!A:D,4,FALSE))</f>
        <v/>
      </c>
      <c r="I670" s="198" t="str">
        <f>IF(ISNA(VLOOKUP(Patchlist1[[#This Row],[Hostname]],'vm hardware'!A:C,3,FALSE)),"",VLOOKUP(Patchlist1[[#This Row],[Hostname]],'vm hardware'!A:C,3,FALSE))</f>
        <v/>
      </c>
      <c r="J670" s="276"/>
      <c r="K670" s="198" t="s">
        <v>172</v>
      </c>
      <c r="L670" s="198">
        <v>8.1</v>
      </c>
      <c r="M670" s="198" t="s">
        <v>448</v>
      </c>
      <c r="N670" s="198" t="s">
        <v>827</v>
      </c>
      <c r="O670" s="200" t="s">
        <v>279</v>
      </c>
      <c r="P670" s="277" t="s">
        <v>1275</v>
      </c>
      <c r="Q670" s="202"/>
      <c r="R670" s="198" t="s">
        <v>1276</v>
      </c>
      <c r="S670" s="242" t="str">
        <f>IF(ISNA(VLOOKUP(Patchlist1[[#This Row],[SERVER OWNER]],Contacts!I:J,2,FALSE)),"",VLOOKUP(Patchlist1[[#This Row],[SERVER OWNER]],Contacts!I:J,2,FALSE))</f>
        <v>naman.kumar-agrawal@allianz.com</v>
      </c>
      <c r="T670" s="243" t="s">
        <v>1277</v>
      </c>
      <c r="U670" s="277" t="s">
        <v>180</v>
      </c>
      <c r="V670" s="202"/>
      <c r="W670" s="202"/>
      <c r="X670" s="244"/>
      <c r="Y670" s="244" t="s">
        <v>279</v>
      </c>
      <c r="Z670" s="157"/>
      <c r="AA670" s="278"/>
    </row>
    <row r="671" spans="1:27" ht="18.75" hidden="1" customHeight="1">
      <c r="A671" s="275" t="s">
        <v>1278</v>
      </c>
      <c r="B671" s="196" t="s">
        <v>51</v>
      </c>
      <c r="C671" s="239" t="b">
        <v>1</v>
      </c>
      <c r="D671" s="182" t="str">
        <f>IF($C671&lt;&gt;TRUE,IF(ISNA(VLOOKUP($B671,'Patch Slot'!A$2:$E$39,3,FALSE)),"",VLOOKUP($B671,'Patch Slot'!A$2:$E$39,3,FALSE)),"excluded")</f>
        <v>excluded</v>
      </c>
      <c r="E671" s="182" t="str">
        <f>IF($C671&lt;&gt;TRUE,IF(ISNA(VLOOKUP($B671,'Patch Slot'!A$2:$E$39,4,FALSE)),"",VLOOKUP($B671,'Patch Slot'!A$2:$E$39,4,FALSE)),"excluded")</f>
        <v>excluded</v>
      </c>
      <c r="F671" s="198" t="s">
        <v>826</v>
      </c>
      <c r="G671" s="184" t="str">
        <f>IF(ISNA(VLOOKUP(Patchlist1[[#This Row],[Hostname]],CPU_socket!A:B,2,FALSE)),"",VLOOKUP(Patchlist1[[#This Row],[Hostname]],CPU_socket!A:B,2,FALSE))</f>
        <v/>
      </c>
      <c r="H671" s="184" t="str">
        <f>IF(ISNA(VLOOKUP(Patchlist1[[#This Row],[Hostname]],Vormetric!A:D,4,FALSE)),"",VLOOKUP(Patchlist1[[#This Row],[Hostname]],Vormetric!A:D,4,FALSE))</f>
        <v/>
      </c>
      <c r="I671" s="198" t="str">
        <f>IF(ISNA(VLOOKUP(Patchlist1[[#This Row],[Hostname]],'vm hardware'!A:C,3,FALSE)),"",VLOOKUP(Patchlist1[[#This Row],[Hostname]],'vm hardware'!A:C,3,FALSE))</f>
        <v/>
      </c>
      <c r="J671" s="276"/>
      <c r="K671" s="198" t="s">
        <v>172</v>
      </c>
      <c r="L671" s="198">
        <v>8.1</v>
      </c>
      <c r="M671" s="198" t="s">
        <v>173</v>
      </c>
      <c r="N671" s="198" t="s">
        <v>827</v>
      </c>
      <c r="O671" s="200" t="s">
        <v>279</v>
      </c>
      <c r="P671" s="277" t="s">
        <v>1275</v>
      </c>
      <c r="Q671" s="202"/>
      <c r="R671" s="198" t="s">
        <v>1276</v>
      </c>
      <c r="S671" s="242" t="str">
        <f>IF(ISNA(VLOOKUP(Patchlist1[[#This Row],[SERVER OWNER]],Contacts!I:J,2,FALSE)),"",VLOOKUP(Patchlist1[[#This Row],[SERVER OWNER]],Contacts!I:J,2,FALSE))</f>
        <v>naman.kumar-agrawal@allianz.com</v>
      </c>
      <c r="T671" s="243" t="s">
        <v>1279</v>
      </c>
      <c r="U671" s="277" t="s">
        <v>180</v>
      </c>
      <c r="V671" s="202"/>
      <c r="W671" s="202"/>
      <c r="X671" s="244"/>
      <c r="Y671" s="244" t="s">
        <v>279</v>
      </c>
      <c r="Z671" s="157"/>
      <c r="AA671" s="278"/>
    </row>
    <row r="672" spans="1:27" ht="18.75" hidden="1" customHeight="1">
      <c r="A672" s="275" t="s">
        <v>1280</v>
      </c>
      <c r="B672" s="196" t="s">
        <v>51</v>
      </c>
      <c r="C672" s="239" t="b">
        <v>1</v>
      </c>
      <c r="D672" s="182" t="str">
        <f>IF($C672&lt;&gt;TRUE,IF(ISNA(VLOOKUP($B672,'Patch Slot'!A$2:$E$39,3,FALSE)),"",VLOOKUP($B672,'Patch Slot'!A$2:$E$39,3,FALSE)),"excluded")</f>
        <v>excluded</v>
      </c>
      <c r="E672" s="182" t="str">
        <f>IF($C672&lt;&gt;TRUE,IF(ISNA(VLOOKUP($B672,'Patch Slot'!A$2:$E$39,4,FALSE)),"",VLOOKUP($B672,'Patch Slot'!A$2:$E$39,4,FALSE)),"excluded")</f>
        <v>excluded</v>
      </c>
      <c r="F672" s="198" t="s">
        <v>826</v>
      </c>
      <c r="G672" s="184" t="str">
        <f>IF(ISNA(VLOOKUP(Patchlist1[[#This Row],[Hostname]],CPU_socket!A:B,2,FALSE)),"",VLOOKUP(Patchlist1[[#This Row],[Hostname]],CPU_socket!A:B,2,FALSE))</f>
        <v/>
      </c>
      <c r="H672" s="184" t="str">
        <f>IF(ISNA(VLOOKUP(Patchlist1[[#This Row],[Hostname]],Vormetric!A:D,4,FALSE)),"",VLOOKUP(Patchlist1[[#This Row],[Hostname]],Vormetric!A:D,4,FALSE))</f>
        <v/>
      </c>
      <c r="I672" s="198" t="str">
        <f>IF(ISNA(VLOOKUP(Patchlist1[[#This Row],[Hostname]],'vm hardware'!A:C,3,FALSE)),"",VLOOKUP(Patchlist1[[#This Row],[Hostname]],'vm hardware'!A:C,3,FALSE))</f>
        <v/>
      </c>
      <c r="J672" s="276"/>
      <c r="K672" s="198" t="s">
        <v>172</v>
      </c>
      <c r="L672" s="198">
        <v>8.9</v>
      </c>
      <c r="M672" s="198" t="s">
        <v>173</v>
      </c>
      <c r="N672" s="198" t="s">
        <v>827</v>
      </c>
      <c r="O672" s="200" t="s">
        <v>279</v>
      </c>
      <c r="P672" s="277" t="s">
        <v>1275</v>
      </c>
      <c r="Q672" s="202"/>
      <c r="R672" s="198" t="s">
        <v>1276</v>
      </c>
      <c r="S672" s="242" t="str">
        <f>IF(ISNA(VLOOKUP(Patchlist1[[#This Row],[SERVER OWNER]],Contacts!I:J,2,FALSE)),"",VLOOKUP(Patchlist1[[#This Row],[SERVER OWNER]],Contacts!I:J,2,FALSE))</f>
        <v>naman.kumar-agrawal@allianz.com</v>
      </c>
      <c r="T672" s="243" t="s">
        <v>1279</v>
      </c>
      <c r="U672" s="277" t="s">
        <v>180</v>
      </c>
      <c r="V672" s="202"/>
      <c r="W672" s="202"/>
      <c r="X672" s="244"/>
      <c r="Y672" s="244" t="s">
        <v>279</v>
      </c>
      <c r="Z672" s="157"/>
      <c r="AA672" s="278"/>
    </row>
    <row r="673" spans="1:27" ht="18.75" hidden="1" customHeight="1">
      <c r="A673" s="275" t="s">
        <v>1281</v>
      </c>
      <c r="B673" s="196" t="s">
        <v>121</v>
      </c>
      <c r="C673" s="239" t="b">
        <v>0</v>
      </c>
      <c r="D673" s="182">
        <f>IF($C673&lt;&gt;TRUE,IF(ISNA(VLOOKUP($B673,'Patch Slot'!A$2:$E$39,3,FALSE)),"",VLOOKUP($B673,'Patch Slot'!A$2:$E$39,3,FALSE)),"excluded")</f>
        <v>45892.166666666635</v>
      </c>
      <c r="E673" s="182" t="str">
        <f>IF($C673&lt;&gt;TRUE,IF(ISNA(VLOOKUP($B673,'Patch Slot'!A$2:$E$39,4,FALSE)),"",VLOOKUP($B673,'Patch Slot'!A$2:$E$39,4,FALSE)),"excluded")</f>
        <v>04:00 – 08:00</v>
      </c>
      <c r="F673" s="198" t="s">
        <v>826</v>
      </c>
      <c r="G673" s="184" t="str">
        <f>IF(ISNA(VLOOKUP(Patchlist1[[#This Row],[Hostname]],CPU_socket!A:B,2,FALSE)),"",VLOOKUP(Patchlist1[[#This Row],[Hostname]],CPU_socket!A:B,2,FALSE))</f>
        <v/>
      </c>
      <c r="H673" s="184" t="str">
        <f>IF(ISNA(VLOOKUP(Patchlist1[[#This Row],[Hostname]],Vormetric!A:D,4,FALSE)),"",VLOOKUP(Patchlist1[[#This Row],[Hostname]],Vormetric!A:D,4,FALSE))</f>
        <v/>
      </c>
      <c r="I673" s="198" t="str">
        <f>IF(ISNA(VLOOKUP(Patchlist1[[#This Row],[Hostname]],'vm hardware'!A:C,3,FALSE)),"",VLOOKUP(Patchlist1[[#This Row],[Hostname]],'vm hardware'!A:C,3,FALSE))</f>
        <v/>
      </c>
      <c r="J673" s="276"/>
      <c r="K673" s="198" t="s">
        <v>172</v>
      </c>
      <c r="L673" s="198">
        <v>8.1</v>
      </c>
      <c r="M673" s="198" t="s">
        <v>735</v>
      </c>
      <c r="N673" s="198" t="s">
        <v>827</v>
      </c>
      <c r="O673" s="200" t="s">
        <v>175</v>
      </c>
      <c r="P673" s="277" t="s">
        <v>736</v>
      </c>
      <c r="Q673" s="202"/>
      <c r="R673" s="198" t="s">
        <v>737</v>
      </c>
      <c r="S673" s="242" t="str">
        <f>IF(ISNA(VLOOKUP(Patchlist1[[#This Row],[SERVER OWNER]],Contacts!I:J,2,FALSE)),"",VLOOKUP(Patchlist1[[#This Row],[SERVER OWNER]],Contacts!I:J,2,FALSE))</f>
        <v>greg.george@investmentdataservices.com</v>
      </c>
      <c r="T673" s="243" t="s">
        <v>837</v>
      </c>
      <c r="U673" s="277" t="s">
        <v>180</v>
      </c>
      <c r="V673" s="202"/>
      <c r="W673" s="202"/>
      <c r="X673" s="244"/>
      <c r="Y673" s="244"/>
      <c r="Z673" s="157"/>
      <c r="AA673" s="278"/>
    </row>
    <row r="674" spans="1:27" ht="18.75" hidden="1" customHeight="1">
      <c r="A674" s="275" t="s">
        <v>1282</v>
      </c>
      <c r="B674" s="196" t="s">
        <v>124</v>
      </c>
      <c r="C674" s="239" t="b">
        <v>0</v>
      </c>
      <c r="D674" s="182">
        <f>IF($C674&lt;&gt;TRUE,IF(ISNA(VLOOKUP($B674,'Patch Slot'!A$2:$E$39,3,FALSE)),"",VLOOKUP($B674,'Patch Slot'!A$2:$E$39,3,FALSE)),"excluded")</f>
        <v>45892.666666666635</v>
      </c>
      <c r="E674" s="182" t="str">
        <f>IF($C674&lt;&gt;TRUE,IF(ISNA(VLOOKUP($B674,'Patch Slot'!A$2:$E$39,4,FALSE)),"",VLOOKUP($B674,'Patch Slot'!A$2:$E$39,4,FALSE)),"excluded")</f>
        <v>16:00 – 20:00</v>
      </c>
      <c r="F674" s="198" t="s">
        <v>826</v>
      </c>
      <c r="G674" s="184" t="str">
        <f>IF(ISNA(VLOOKUP(Patchlist1[[#This Row],[Hostname]],CPU_socket!A:B,2,FALSE)),"",VLOOKUP(Patchlist1[[#This Row],[Hostname]],CPU_socket!A:B,2,FALSE))</f>
        <v/>
      </c>
      <c r="H674" s="184" t="str">
        <f>IF(ISNA(VLOOKUP(Patchlist1[[#This Row],[Hostname]],Vormetric!A:D,4,FALSE)),"",VLOOKUP(Patchlist1[[#This Row],[Hostname]],Vormetric!A:D,4,FALSE))</f>
        <v/>
      </c>
      <c r="I674" s="198" t="str">
        <f>IF(ISNA(VLOOKUP(Patchlist1[[#This Row],[Hostname]],'vm hardware'!A:C,3,FALSE)),"",VLOOKUP(Patchlist1[[#This Row],[Hostname]],'vm hardware'!A:C,3,FALSE))</f>
        <v/>
      </c>
      <c r="J674" s="198"/>
      <c r="K674" s="198" t="s">
        <v>172</v>
      </c>
      <c r="L674" s="198">
        <v>9.4</v>
      </c>
      <c r="M674" s="198" t="s">
        <v>735</v>
      </c>
      <c r="N674" s="198" t="s">
        <v>827</v>
      </c>
      <c r="O674" s="200" t="s">
        <v>175</v>
      </c>
      <c r="P674" s="277" t="s">
        <v>736</v>
      </c>
      <c r="Q674" s="283"/>
      <c r="R674" s="198" t="s">
        <v>737</v>
      </c>
      <c r="S674" s="242" t="str">
        <f>IF(ISNA(VLOOKUP(Patchlist1[[#This Row],[SERVER OWNER]],Contacts!I:J,2,FALSE)),"",VLOOKUP(Patchlist1[[#This Row],[SERVER OWNER]],Contacts!I:J,2,FALSE))</f>
        <v>greg.george@investmentdataservices.com</v>
      </c>
      <c r="T674" s="243" t="s">
        <v>738</v>
      </c>
      <c r="U674" s="277" t="s">
        <v>180</v>
      </c>
      <c r="V674" s="202"/>
      <c r="W674" s="202"/>
      <c r="X674" s="244"/>
      <c r="Y674" s="244"/>
      <c r="Z674" s="157"/>
      <c r="AA674" s="278"/>
    </row>
    <row r="675" spans="1:27" ht="18.75" hidden="1" customHeight="1">
      <c r="A675" s="275" t="s">
        <v>1283</v>
      </c>
      <c r="B675" s="196" t="s">
        <v>124</v>
      </c>
      <c r="C675" s="239" t="b">
        <v>0</v>
      </c>
      <c r="D675" s="182">
        <f>IF($C675&lt;&gt;TRUE,IF(ISNA(VLOOKUP($B675,'Patch Slot'!A$2:$E$39,3,FALSE)),"",VLOOKUP($B675,'Patch Slot'!A$2:$E$39,3,FALSE)),"excluded")</f>
        <v>45892.666666666635</v>
      </c>
      <c r="E675" s="182" t="str">
        <f>IF($C675&lt;&gt;TRUE,IF(ISNA(VLOOKUP($B675,'Patch Slot'!A$2:$E$39,4,FALSE)),"",VLOOKUP($B675,'Patch Slot'!A$2:$E$39,4,FALSE)),"excluded")</f>
        <v>16:00 – 20:00</v>
      </c>
      <c r="F675" s="198" t="s">
        <v>826</v>
      </c>
      <c r="G675" s="184" t="str">
        <f>IF(ISNA(VLOOKUP(Patchlist1[[#This Row],[Hostname]],CPU_socket!A:B,2,FALSE)),"",VLOOKUP(Patchlist1[[#This Row],[Hostname]],CPU_socket!A:B,2,FALSE))</f>
        <v/>
      </c>
      <c r="H675" s="184" t="str">
        <f>IF(ISNA(VLOOKUP(Patchlist1[[#This Row],[Hostname]],Vormetric!A:D,4,FALSE)),"",VLOOKUP(Patchlist1[[#This Row],[Hostname]],Vormetric!A:D,4,FALSE))</f>
        <v/>
      </c>
      <c r="I675" s="198" t="str">
        <f>IF(ISNA(VLOOKUP(Patchlist1[[#This Row],[Hostname]],'vm hardware'!A:C,3,FALSE)),"",VLOOKUP(Patchlist1[[#This Row],[Hostname]],'vm hardware'!A:C,3,FALSE))</f>
        <v/>
      </c>
      <c r="J675" s="198"/>
      <c r="K675" s="198" t="s">
        <v>172</v>
      </c>
      <c r="L675" s="198">
        <v>8.1</v>
      </c>
      <c r="M675" s="198" t="s">
        <v>735</v>
      </c>
      <c r="N675" s="198" t="s">
        <v>827</v>
      </c>
      <c r="O675" s="200" t="s">
        <v>175</v>
      </c>
      <c r="P675" s="277" t="s">
        <v>736</v>
      </c>
      <c r="Q675" s="283"/>
      <c r="R675" s="198" t="s">
        <v>737</v>
      </c>
      <c r="S675" s="242" t="str">
        <f>IF(ISNA(VLOOKUP(Patchlist1[[#This Row],[SERVER OWNER]],Contacts!I:J,2,FALSE)),"",VLOOKUP(Patchlist1[[#This Row],[SERVER OWNER]],Contacts!I:J,2,FALSE))</f>
        <v>greg.george@investmentdataservices.com</v>
      </c>
      <c r="T675" s="243" t="s">
        <v>738</v>
      </c>
      <c r="U675" s="277" t="s">
        <v>180</v>
      </c>
      <c r="V675" s="202"/>
      <c r="W675" s="202"/>
      <c r="X675" s="244"/>
      <c r="Y675" s="244"/>
      <c r="Z675" s="157"/>
      <c r="AA675" s="278"/>
    </row>
    <row r="676" spans="1:27" ht="18.75" hidden="1" customHeight="1">
      <c r="A676" s="275" t="s">
        <v>1284</v>
      </c>
      <c r="B676" s="196" t="s">
        <v>124</v>
      </c>
      <c r="C676" s="239" t="b">
        <v>0</v>
      </c>
      <c r="D676" s="182">
        <f>IF($C676&lt;&gt;TRUE,IF(ISNA(VLOOKUP($B676,'Patch Slot'!A$2:$E$39,3,FALSE)),"",VLOOKUP($B676,'Patch Slot'!A$2:$E$39,3,FALSE)),"excluded")</f>
        <v>45892.666666666635</v>
      </c>
      <c r="E676" s="182" t="str">
        <f>IF($C676&lt;&gt;TRUE,IF(ISNA(VLOOKUP($B676,'Patch Slot'!A$2:$E$39,4,FALSE)),"",VLOOKUP($B676,'Patch Slot'!A$2:$E$39,4,FALSE)),"excluded")</f>
        <v>16:00 – 20:00</v>
      </c>
      <c r="F676" s="198" t="s">
        <v>826</v>
      </c>
      <c r="G676" s="184" t="str">
        <f>IF(ISNA(VLOOKUP(Patchlist1[[#This Row],[Hostname]],CPU_socket!A:B,2,FALSE)),"",VLOOKUP(Patchlist1[[#This Row],[Hostname]],CPU_socket!A:B,2,FALSE))</f>
        <v/>
      </c>
      <c r="H676" s="184" t="str">
        <f>IF(ISNA(VLOOKUP(Patchlist1[[#This Row],[Hostname]],Vormetric!A:D,4,FALSE)),"",VLOOKUP(Patchlist1[[#This Row],[Hostname]],Vormetric!A:D,4,FALSE))</f>
        <v/>
      </c>
      <c r="I676" s="198" t="str">
        <f>IF(ISNA(VLOOKUP(Patchlist1[[#This Row],[Hostname]],'vm hardware'!A:C,3,FALSE)),"",VLOOKUP(Patchlist1[[#This Row],[Hostname]],'vm hardware'!A:C,3,FALSE))</f>
        <v/>
      </c>
      <c r="J676" s="198"/>
      <c r="K676" s="198" t="s">
        <v>172</v>
      </c>
      <c r="L676" s="198">
        <v>9.4</v>
      </c>
      <c r="M676" s="198" t="s">
        <v>735</v>
      </c>
      <c r="N676" s="198" t="s">
        <v>827</v>
      </c>
      <c r="O676" s="200" t="s">
        <v>175</v>
      </c>
      <c r="P676" s="277" t="s">
        <v>736</v>
      </c>
      <c r="Q676" s="283"/>
      <c r="R676" s="198" t="s">
        <v>737</v>
      </c>
      <c r="S676" s="242" t="str">
        <f>IF(ISNA(VLOOKUP(Patchlist1[[#This Row],[SERVER OWNER]],Contacts!I:J,2,FALSE)),"",VLOOKUP(Patchlist1[[#This Row],[SERVER OWNER]],Contacts!I:J,2,FALSE))</f>
        <v>greg.george@investmentdataservices.com</v>
      </c>
      <c r="T676" s="243" t="s">
        <v>738</v>
      </c>
      <c r="U676" s="277" t="s">
        <v>180</v>
      </c>
      <c r="V676" s="202"/>
      <c r="W676" s="202"/>
      <c r="X676" s="244"/>
      <c r="Y676" s="244"/>
      <c r="Z676" s="157"/>
      <c r="AA676" s="278"/>
    </row>
    <row r="677" spans="1:27" ht="18.75" hidden="1" customHeight="1">
      <c r="A677" s="275" t="s">
        <v>1285</v>
      </c>
      <c r="B677" s="196" t="s">
        <v>121</v>
      </c>
      <c r="C677" s="239" t="b">
        <v>0</v>
      </c>
      <c r="D677" s="182">
        <f>IF($C677&lt;&gt;TRUE,IF(ISNA(VLOOKUP($B677,'Patch Slot'!A$2:$E$39,3,FALSE)),"",VLOOKUP($B677,'Patch Slot'!A$2:$E$39,3,FALSE)),"excluded")</f>
        <v>45892.166666666635</v>
      </c>
      <c r="E677" s="182" t="str">
        <f>IF($C677&lt;&gt;TRUE,IF(ISNA(VLOOKUP($B677,'Patch Slot'!A$2:$E$39,4,FALSE)),"",VLOOKUP($B677,'Patch Slot'!A$2:$E$39,4,FALSE)),"excluded")</f>
        <v>04:00 – 08:00</v>
      </c>
      <c r="F677" s="198" t="s">
        <v>826</v>
      </c>
      <c r="G677" s="184" t="str">
        <f>IF(ISNA(VLOOKUP(Patchlist1[[#This Row],[Hostname]],CPU_socket!A:B,2,FALSE)),"",VLOOKUP(Patchlist1[[#This Row],[Hostname]],CPU_socket!A:B,2,FALSE))</f>
        <v/>
      </c>
      <c r="H677" s="184" t="str">
        <f>IF(ISNA(VLOOKUP(Patchlist1[[#This Row],[Hostname]],Vormetric!A:D,4,FALSE)),"",VLOOKUP(Patchlist1[[#This Row],[Hostname]],Vormetric!A:D,4,FALSE))</f>
        <v/>
      </c>
      <c r="I677" s="198" t="str">
        <f>IF(ISNA(VLOOKUP(Patchlist1[[#This Row],[Hostname]],'vm hardware'!A:C,3,FALSE)),"",VLOOKUP(Patchlist1[[#This Row],[Hostname]],'vm hardware'!A:C,3,FALSE))</f>
        <v/>
      </c>
      <c r="J677" s="198"/>
      <c r="K677" s="198" t="s">
        <v>172</v>
      </c>
      <c r="L677" s="198">
        <v>8.1</v>
      </c>
      <c r="M677" s="198" t="s">
        <v>735</v>
      </c>
      <c r="N677" s="198" t="s">
        <v>827</v>
      </c>
      <c r="O677" s="200" t="s">
        <v>175</v>
      </c>
      <c r="P677" s="277" t="s">
        <v>736</v>
      </c>
      <c r="Q677" s="283"/>
      <c r="R677" s="198" t="s">
        <v>737</v>
      </c>
      <c r="S677" s="242" t="str">
        <f>IF(ISNA(VLOOKUP(Patchlist1[[#This Row],[SERVER OWNER]],Contacts!I:J,2,FALSE)),"",VLOOKUP(Patchlist1[[#This Row],[SERVER OWNER]],Contacts!I:J,2,FALSE))</f>
        <v>greg.george@investmentdataservices.com</v>
      </c>
      <c r="T677" s="243" t="s">
        <v>738</v>
      </c>
      <c r="U677" s="277" t="s">
        <v>180</v>
      </c>
      <c r="V677" s="202"/>
      <c r="W677" s="202"/>
      <c r="X677" s="244"/>
      <c r="Y677" s="244"/>
      <c r="Z677" s="157"/>
      <c r="AA677" s="278"/>
    </row>
    <row r="678" spans="1:27" ht="18.75" hidden="1" customHeight="1">
      <c r="A678" s="275" t="s">
        <v>1286</v>
      </c>
      <c r="B678" s="196" t="s">
        <v>121</v>
      </c>
      <c r="C678" s="239" t="b">
        <v>0</v>
      </c>
      <c r="D678" s="182">
        <f>IF($C678&lt;&gt;TRUE,IF(ISNA(VLOOKUP($B678,'Patch Slot'!A$2:$E$39,3,FALSE)),"",VLOOKUP($B678,'Patch Slot'!A$2:$E$39,3,FALSE)),"excluded")</f>
        <v>45892.166666666635</v>
      </c>
      <c r="E678" s="182" t="str">
        <f>IF($C678&lt;&gt;TRUE,IF(ISNA(VLOOKUP($B678,'Patch Slot'!A$2:$E$39,4,FALSE)),"",VLOOKUP($B678,'Patch Slot'!A$2:$E$39,4,FALSE)),"excluded")</f>
        <v>04:00 – 08:00</v>
      </c>
      <c r="F678" s="198" t="s">
        <v>826</v>
      </c>
      <c r="G678" s="184" t="str">
        <f>IF(ISNA(VLOOKUP(Patchlist1[[#This Row],[Hostname]],CPU_socket!A:B,2,FALSE)),"",VLOOKUP(Patchlist1[[#This Row],[Hostname]],CPU_socket!A:B,2,FALSE))</f>
        <v/>
      </c>
      <c r="H678" s="184" t="str">
        <f>IF(ISNA(VLOOKUP(Patchlist1[[#This Row],[Hostname]],Vormetric!A:D,4,FALSE)),"",VLOOKUP(Patchlist1[[#This Row],[Hostname]],Vormetric!A:D,4,FALSE))</f>
        <v/>
      </c>
      <c r="I678" s="198" t="str">
        <f>IF(ISNA(VLOOKUP(Patchlist1[[#This Row],[Hostname]],'vm hardware'!A:C,3,FALSE)),"",VLOOKUP(Patchlist1[[#This Row],[Hostname]],'vm hardware'!A:C,3,FALSE))</f>
        <v/>
      </c>
      <c r="J678" s="198"/>
      <c r="K678" s="198" t="s">
        <v>172</v>
      </c>
      <c r="L678" s="198">
        <v>8.1</v>
      </c>
      <c r="M678" s="198" t="s">
        <v>735</v>
      </c>
      <c r="N678" s="198" t="s">
        <v>827</v>
      </c>
      <c r="O678" s="200" t="s">
        <v>175</v>
      </c>
      <c r="P678" s="277" t="s">
        <v>736</v>
      </c>
      <c r="Q678" s="283"/>
      <c r="R678" s="198" t="s">
        <v>737</v>
      </c>
      <c r="S678" s="242" t="str">
        <f>IF(ISNA(VLOOKUP(Patchlist1[[#This Row],[SERVER OWNER]],Contacts!I:J,2,FALSE)),"",VLOOKUP(Patchlist1[[#This Row],[SERVER OWNER]],Contacts!I:J,2,FALSE))</f>
        <v>greg.george@investmentdataservices.com</v>
      </c>
      <c r="T678" s="243" t="s">
        <v>738</v>
      </c>
      <c r="U678" s="277" t="s">
        <v>180</v>
      </c>
      <c r="V678" s="202"/>
      <c r="W678" s="202"/>
      <c r="X678" s="244"/>
      <c r="Y678" s="244"/>
      <c r="Z678" s="157"/>
      <c r="AA678" s="278"/>
    </row>
    <row r="679" spans="1:27" ht="18.75" hidden="1" customHeight="1">
      <c r="A679" s="275" t="s">
        <v>1287</v>
      </c>
      <c r="B679" s="196" t="s">
        <v>121</v>
      </c>
      <c r="C679" s="239" t="b">
        <v>0</v>
      </c>
      <c r="D679" s="182">
        <f>IF($C679&lt;&gt;TRUE,IF(ISNA(VLOOKUP($B679,'Patch Slot'!A$2:$E$39,3,FALSE)),"",VLOOKUP($B679,'Patch Slot'!A$2:$E$39,3,FALSE)),"excluded")</f>
        <v>45892.166666666635</v>
      </c>
      <c r="E679" s="182" t="str">
        <f>IF($C679&lt;&gt;TRUE,IF(ISNA(VLOOKUP($B679,'Patch Slot'!A$2:$E$39,4,FALSE)),"",VLOOKUP($B679,'Patch Slot'!A$2:$E$39,4,FALSE)),"excluded")</f>
        <v>04:00 – 08:00</v>
      </c>
      <c r="F679" s="198" t="s">
        <v>826</v>
      </c>
      <c r="G679" s="184" t="str">
        <f>IF(ISNA(VLOOKUP(Patchlist1[[#This Row],[Hostname]],CPU_socket!A:B,2,FALSE)),"",VLOOKUP(Patchlist1[[#This Row],[Hostname]],CPU_socket!A:B,2,FALSE))</f>
        <v/>
      </c>
      <c r="H679" s="184" t="str">
        <f>IF(ISNA(VLOOKUP(Patchlist1[[#This Row],[Hostname]],Vormetric!A:D,4,FALSE)),"",VLOOKUP(Patchlist1[[#This Row],[Hostname]],Vormetric!A:D,4,FALSE))</f>
        <v/>
      </c>
      <c r="I679" s="198" t="str">
        <f>IF(ISNA(VLOOKUP(Patchlist1[[#This Row],[Hostname]],'vm hardware'!A:C,3,FALSE)),"",VLOOKUP(Patchlist1[[#This Row],[Hostname]],'vm hardware'!A:C,3,FALSE))</f>
        <v/>
      </c>
      <c r="J679" s="198"/>
      <c r="K679" s="198" t="s">
        <v>172</v>
      </c>
      <c r="L679" s="198">
        <v>8.1</v>
      </c>
      <c r="M679" s="198" t="s">
        <v>735</v>
      </c>
      <c r="N679" s="198" t="s">
        <v>827</v>
      </c>
      <c r="O679" s="200" t="s">
        <v>175</v>
      </c>
      <c r="P679" s="277" t="s">
        <v>736</v>
      </c>
      <c r="Q679" s="283"/>
      <c r="R679" s="198" t="s">
        <v>737</v>
      </c>
      <c r="S679" s="242" t="str">
        <f>IF(ISNA(VLOOKUP(Patchlist1[[#This Row],[SERVER OWNER]],Contacts!I:J,2,FALSE)),"",VLOOKUP(Patchlist1[[#This Row],[SERVER OWNER]],Contacts!I:J,2,FALSE))</f>
        <v>greg.george@investmentdataservices.com</v>
      </c>
      <c r="T679" s="243" t="s">
        <v>738</v>
      </c>
      <c r="U679" s="277" t="s">
        <v>180</v>
      </c>
      <c r="V679" s="202"/>
      <c r="W679" s="202"/>
      <c r="X679" s="244"/>
      <c r="Y679" s="244"/>
      <c r="Z679" s="157"/>
      <c r="AA679" s="278"/>
    </row>
    <row r="680" spans="1:27" ht="18.75" hidden="1" customHeight="1">
      <c r="A680" s="275" t="s">
        <v>1288</v>
      </c>
      <c r="B680" s="196" t="s">
        <v>121</v>
      </c>
      <c r="C680" s="239" t="b">
        <v>0</v>
      </c>
      <c r="D680" s="182">
        <f>IF($C680&lt;&gt;TRUE,IF(ISNA(VLOOKUP($B680,'Patch Slot'!A$2:$E$39,3,FALSE)),"",VLOOKUP($B680,'Patch Slot'!A$2:$E$39,3,FALSE)),"excluded")</f>
        <v>45892.166666666635</v>
      </c>
      <c r="E680" s="182" t="str">
        <f>IF($C680&lt;&gt;TRUE,IF(ISNA(VLOOKUP($B680,'Patch Slot'!A$2:$E$39,4,FALSE)),"",VLOOKUP($B680,'Patch Slot'!A$2:$E$39,4,FALSE)),"excluded")</f>
        <v>04:00 – 08:00</v>
      </c>
      <c r="F680" s="198" t="s">
        <v>826</v>
      </c>
      <c r="G680" s="184" t="str">
        <f>IF(ISNA(VLOOKUP(Patchlist1[[#This Row],[Hostname]],CPU_socket!A:B,2,FALSE)),"",VLOOKUP(Patchlist1[[#This Row],[Hostname]],CPU_socket!A:B,2,FALSE))</f>
        <v/>
      </c>
      <c r="H680" s="184" t="str">
        <f>IF(ISNA(VLOOKUP(Patchlist1[[#This Row],[Hostname]],Vormetric!A:D,4,FALSE)),"",VLOOKUP(Patchlist1[[#This Row],[Hostname]],Vormetric!A:D,4,FALSE))</f>
        <v/>
      </c>
      <c r="I680" s="198" t="str">
        <f>IF(ISNA(VLOOKUP(Patchlist1[[#This Row],[Hostname]],'vm hardware'!A:C,3,FALSE)),"",VLOOKUP(Patchlist1[[#This Row],[Hostname]],'vm hardware'!A:C,3,FALSE))</f>
        <v/>
      </c>
      <c r="J680" s="198"/>
      <c r="K680" s="198" t="s">
        <v>172</v>
      </c>
      <c r="L680" s="198">
        <v>8.1</v>
      </c>
      <c r="M680" s="198" t="s">
        <v>735</v>
      </c>
      <c r="N680" s="198" t="s">
        <v>827</v>
      </c>
      <c r="O680" s="200" t="s">
        <v>175</v>
      </c>
      <c r="P680" s="277" t="s">
        <v>736</v>
      </c>
      <c r="Q680" s="283"/>
      <c r="R680" s="198" t="s">
        <v>737</v>
      </c>
      <c r="S680" s="242" t="str">
        <f>IF(ISNA(VLOOKUP(Patchlist1[[#This Row],[SERVER OWNER]],Contacts!I:J,2,FALSE)),"",VLOOKUP(Patchlist1[[#This Row],[SERVER OWNER]],Contacts!I:J,2,FALSE))</f>
        <v>greg.george@investmentdataservices.com</v>
      </c>
      <c r="T680" s="243" t="s">
        <v>738</v>
      </c>
      <c r="U680" s="277" t="s">
        <v>180</v>
      </c>
      <c r="V680" s="202"/>
      <c r="W680" s="202"/>
      <c r="X680" s="244"/>
      <c r="Y680" s="244"/>
      <c r="Z680" s="157"/>
      <c r="AA680" s="278"/>
    </row>
    <row r="681" spans="1:27" ht="18.75" hidden="1" customHeight="1">
      <c r="A681" s="275" t="s">
        <v>1289</v>
      </c>
      <c r="B681" s="196" t="s">
        <v>121</v>
      </c>
      <c r="C681" s="239" t="b">
        <v>0</v>
      </c>
      <c r="D681" s="182">
        <f>IF($C681&lt;&gt;TRUE,IF(ISNA(VLOOKUP($B681,'Patch Slot'!A$2:$E$39,3,FALSE)),"",VLOOKUP($B681,'Patch Slot'!A$2:$E$39,3,FALSE)),"excluded")</f>
        <v>45892.166666666635</v>
      </c>
      <c r="E681" s="182" t="str">
        <f>IF($C681&lt;&gt;TRUE,IF(ISNA(VLOOKUP($B681,'Patch Slot'!A$2:$E$39,4,FALSE)),"",VLOOKUP($B681,'Patch Slot'!A$2:$E$39,4,FALSE)),"excluded")</f>
        <v>04:00 – 08:00</v>
      </c>
      <c r="F681" s="198" t="s">
        <v>826</v>
      </c>
      <c r="G681" s="184" t="str">
        <f>IF(ISNA(VLOOKUP(Patchlist1[[#This Row],[Hostname]],CPU_socket!A:B,2,FALSE)),"",VLOOKUP(Patchlist1[[#This Row],[Hostname]],CPU_socket!A:B,2,FALSE))</f>
        <v/>
      </c>
      <c r="H681" s="184" t="str">
        <f>IF(ISNA(VLOOKUP(Patchlist1[[#This Row],[Hostname]],Vormetric!A:D,4,FALSE)),"",VLOOKUP(Patchlist1[[#This Row],[Hostname]],Vormetric!A:D,4,FALSE))</f>
        <v/>
      </c>
      <c r="I681" s="198" t="str">
        <f>IF(ISNA(VLOOKUP(Patchlist1[[#This Row],[Hostname]],'vm hardware'!A:C,3,FALSE)),"",VLOOKUP(Patchlist1[[#This Row],[Hostname]],'vm hardware'!A:C,3,FALSE))</f>
        <v/>
      </c>
      <c r="J681" s="198"/>
      <c r="K681" s="198" t="s">
        <v>172</v>
      </c>
      <c r="L681" s="198">
        <v>8.1</v>
      </c>
      <c r="M681" s="198" t="s">
        <v>735</v>
      </c>
      <c r="N681" s="198" t="s">
        <v>827</v>
      </c>
      <c r="O681" s="200" t="s">
        <v>175</v>
      </c>
      <c r="P681" s="277" t="s">
        <v>736</v>
      </c>
      <c r="Q681" s="283"/>
      <c r="R681" s="198" t="s">
        <v>737</v>
      </c>
      <c r="S681" s="242" t="str">
        <f>IF(ISNA(VLOOKUP(Patchlist1[[#This Row],[SERVER OWNER]],Contacts!I:J,2,FALSE)),"",VLOOKUP(Patchlist1[[#This Row],[SERVER OWNER]],Contacts!I:J,2,FALSE))</f>
        <v>greg.george@investmentdataservices.com</v>
      </c>
      <c r="T681" s="243" t="s">
        <v>738</v>
      </c>
      <c r="U681" s="277" t="s">
        <v>180</v>
      </c>
      <c r="V681" s="202"/>
      <c r="W681" s="202"/>
      <c r="X681" s="244"/>
      <c r="Y681" s="244"/>
      <c r="Z681" s="157"/>
      <c r="AA681" s="278"/>
    </row>
    <row r="682" spans="1:27" ht="18.75" hidden="1" customHeight="1">
      <c r="A682" s="275" t="s">
        <v>1290</v>
      </c>
      <c r="B682" s="196" t="s">
        <v>121</v>
      </c>
      <c r="C682" s="239" t="b">
        <v>0</v>
      </c>
      <c r="D682" s="182">
        <f>IF($C682&lt;&gt;TRUE,IF(ISNA(VLOOKUP($B682,'Patch Slot'!A$2:$E$39,3,FALSE)),"",VLOOKUP($B682,'Patch Slot'!A$2:$E$39,3,FALSE)),"excluded")</f>
        <v>45892.166666666635</v>
      </c>
      <c r="E682" s="182" t="str">
        <f>IF($C682&lt;&gt;TRUE,IF(ISNA(VLOOKUP($B682,'Patch Slot'!A$2:$E$39,4,FALSE)),"",VLOOKUP($B682,'Patch Slot'!A$2:$E$39,4,FALSE)),"excluded")</f>
        <v>04:00 – 08:00</v>
      </c>
      <c r="F682" s="198" t="s">
        <v>826</v>
      </c>
      <c r="G682" s="184" t="str">
        <f>IF(ISNA(VLOOKUP(Patchlist1[[#This Row],[Hostname]],CPU_socket!A:B,2,FALSE)),"",VLOOKUP(Patchlist1[[#This Row],[Hostname]],CPU_socket!A:B,2,FALSE))</f>
        <v/>
      </c>
      <c r="H682" s="184" t="str">
        <f>IF(ISNA(VLOOKUP(Patchlist1[[#This Row],[Hostname]],Vormetric!A:D,4,FALSE)),"",VLOOKUP(Patchlist1[[#This Row],[Hostname]],Vormetric!A:D,4,FALSE))</f>
        <v/>
      </c>
      <c r="I682" s="198" t="str">
        <f>IF(ISNA(VLOOKUP(Patchlist1[[#This Row],[Hostname]],'vm hardware'!A:C,3,FALSE)),"",VLOOKUP(Patchlist1[[#This Row],[Hostname]],'vm hardware'!A:C,3,FALSE))</f>
        <v/>
      </c>
      <c r="J682" s="198"/>
      <c r="K682" s="198" t="s">
        <v>172</v>
      </c>
      <c r="L682" s="198">
        <v>9.4</v>
      </c>
      <c r="M682" s="198" t="s">
        <v>735</v>
      </c>
      <c r="N682" s="198" t="s">
        <v>827</v>
      </c>
      <c r="O682" s="200" t="s">
        <v>175</v>
      </c>
      <c r="P682" s="277" t="s">
        <v>736</v>
      </c>
      <c r="Q682" s="283"/>
      <c r="R682" s="198" t="s">
        <v>737</v>
      </c>
      <c r="S682" s="242" t="str">
        <f>IF(ISNA(VLOOKUP(Patchlist1[[#This Row],[SERVER OWNER]],Contacts!I:J,2,FALSE)),"",VLOOKUP(Patchlist1[[#This Row],[SERVER OWNER]],Contacts!I:J,2,FALSE))</f>
        <v>greg.george@investmentdataservices.com</v>
      </c>
      <c r="T682" s="243" t="s">
        <v>738</v>
      </c>
      <c r="U682" s="277" t="s">
        <v>180</v>
      </c>
      <c r="V682" s="202"/>
      <c r="W682" s="202"/>
      <c r="X682" s="244"/>
      <c r="Y682" s="244"/>
      <c r="Z682" s="157"/>
      <c r="AA682" s="278"/>
    </row>
    <row r="683" spans="1:27" ht="18.75" hidden="1" customHeight="1">
      <c r="A683" s="275" t="s">
        <v>1291</v>
      </c>
      <c r="B683" s="196" t="s">
        <v>121</v>
      </c>
      <c r="C683" s="239" t="b">
        <v>0</v>
      </c>
      <c r="D683" s="182">
        <f>IF($C683&lt;&gt;TRUE,IF(ISNA(VLOOKUP($B683,'Patch Slot'!A$2:$E$39,3,FALSE)),"",VLOOKUP($B683,'Patch Slot'!A$2:$E$39,3,FALSE)),"excluded")</f>
        <v>45892.166666666635</v>
      </c>
      <c r="E683" s="182" t="str">
        <f>IF($C683&lt;&gt;TRUE,IF(ISNA(VLOOKUP($B683,'Patch Slot'!A$2:$E$39,4,FALSE)),"",VLOOKUP($B683,'Patch Slot'!A$2:$E$39,4,FALSE)),"excluded")</f>
        <v>04:00 – 08:00</v>
      </c>
      <c r="F683" s="198" t="s">
        <v>826</v>
      </c>
      <c r="G683" s="184" t="str">
        <f>IF(ISNA(VLOOKUP(Patchlist1[[#This Row],[Hostname]],CPU_socket!A:B,2,FALSE)),"",VLOOKUP(Patchlist1[[#This Row],[Hostname]],CPU_socket!A:B,2,FALSE))</f>
        <v/>
      </c>
      <c r="H683" s="184" t="str">
        <f>IF(ISNA(VLOOKUP(Patchlist1[[#This Row],[Hostname]],Vormetric!A:D,4,FALSE)),"",VLOOKUP(Patchlist1[[#This Row],[Hostname]],Vormetric!A:D,4,FALSE))</f>
        <v/>
      </c>
      <c r="I683" s="198" t="str">
        <f>IF(ISNA(VLOOKUP(Patchlist1[[#This Row],[Hostname]],'vm hardware'!A:C,3,FALSE)),"",VLOOKUP(Patchlist1[[#This Row],[Hostname]],'vm hardware'!A:C,3,FALSE))</f>
        <v/>
      </c>
      <c r="J683" s="198"/>
      <c r="K683" s="198" t="s">
        <v>172</v>
      </c>
      <c r="L683" s="198">
        <v>9.4</v>
      </c>
      <c r="M683" s="198" t="s">
        <v>735</v>
      </c>
      <c r="N683" s="198" t="s">
        <v>827</v>
      </c>
      <c r="O683" s="200" t="s">
        <v>175</v>
      </c>
      <c r="P683" s="277" t="s">
        <v>736</v>
      </c>
      <c r="Q683" s="283"/>
      <c r="R683" s="198" t="s">
        <v>737</v>
      </c>
      <c r="S683" s="242" t="str">
        <f>IF(ISNA(VLOOKUP(Patchlist1[[#This Row],[SERVER OWNER]],Contacts!I:J,2,FALSE)),"",VLOOKUP(Patchlist1[[#This Row],[SERVER OWNER]],Contacts!I:J,2,FALSE))</f>
        <v>greg.george@investmentdataservices.com</v>
      </c>
      <c r="T683" s="243" t="s">
        <v>738</v>
      </c>
      <c r="U683" s="277" t="s">
        <v>180</v>
      </c>
      <c r="V683" s="202"/>
      <c r="W683" s="202"/>
      <c r="X683" s="244"/>
      <c r="Y683" s="244"/>
      <c r="Z683" s="157"/>
      <c r="AA683" s="278"/>
    </row>
    <row r="684" spans="1:27" ht="18.75" hidden="1" customHeight="1">
      <c r="A684" s="275" t="s">
        <v>1292</v>
      </c>
      <c r="B684" s="196" t="s">
        <v>121</v>
      </c>
      <c r="C684" s="239" t="b">
        <v>0</v>
      </c>
      <c r="D684" s="182">
        <f>IF($C684&lt;&gt;TRUE,IF(ISNA(VLOOKUP($B684,'Patch Slot'!A$2:$E$39,3,FALSE)),"",VLOOKUP($B684,'Patch Slot'!A$2:$E$39,3,FALSE)),"excluded")</f>
        <v>45892.166666666635</v>
      </c>
      <c r="E684" s="182" t="str">
        <f>IF($C684&lt;&gt;TRUE,IF(ISNA(VLOOKUP($B684,'Patch Slot'!A$2:$E$39,4,FALSE)),"",VLOOKUP($B684,'Patch Slot'!A$2:$E$39,4,FALSE)),"excluded")</f>
        <v>04:00 – 08:00</v>
      </c>
      <c r="F684" s="198" t="s">
        <v>826</v>
      </c>
      <c r="G684" s="184" t="str">
        <f>IF(ISNA(VLOOKUP(Patchlist1[[#This Row],[Hostname]],CPU_socket!A:B,2,FALSE)),"",VLOOKUP(Patchlist1[[#This Row],[Hostname]],CPU_socket!A:B,2,FALSE))</f>
        <v/>
      </c>
      <c r="H684" s="184" t="str">
        <f>IF(ISNA(VLOOKUP(Patchlist1[[#This Row],[Hostname]],Vormetric!A:D,4,FALSE)),"",VLOOKUP(Patchlist1[[#This Row],[Hostname]],Vormetric!A:D,4,FALSE))</f>
        <v/>
      </c>
      <c r="I684" s="198" t="str">
        <f>IF(ISNA(VLOOKUP(Patchlist1[[#This Row],[Hostname]],'vm hardware'!A:C,3,FALSE)),"",VLOOKUP(Patchlist1[[#This Row],[Hostname]],'vm hardware'!A:C,3,FALSE))</f>
        <v/>
      </c>
      <c r="J684" s="198"/>
      <c r="K684" s="198" t="s">
        <v>172</v>
      </c>
      <c r="L684" s="198">
        <v>8.1</v>
      </c>
      <c r="M684" s="198" t="s">
        <v>735</v>
      </c>
      <c r="N684" s="198" t="s">
        <v>827</v>
      </c>
      <c r="O684" s="200" t="s">
        <v>175</v>
      </c>
      <c r="P684" s="277" t="s">
        <v>736</v>
      </c>
      <c r="Q684" s="283"/>
      <c r="R684" s="198" t="s">
        <v>737</v>
      </c>
      <c r="S684" s="242" t="str">
        <f>IF(ISNA(VLOOKUP(Patchlist1[[#This Row],[SERVER OWNER]],Contacts!I:J,2,FALSE)),"",VLOOKUP(Patchlist1[[#This Row],[SERVER OWNER]],Contacts!I:J,2,FALSE))</f>
        <v>greg.george@investmentdataservices.com</v>
      </c>
      <c r="T684" s="243" t="s">
        <v>738</v>
      </c>
      <c r="U684" s="277" t="s">
        <v>180</v>
      </c>
      <c r="V684" s="202"/>
      <c r="W684" s="202"/>
      <c r="X684" s="244"/>
      <c r="Y684" s="244"/>
      <c r="Z684" s="157"/>
      <c r="AA684" s="278"/>
    </row>
    <row r="685" spans="1:27" ht="18.75" hidden="1" customHeight="1">
      <c r="A685" s="275" t="s">
        <v>1293</v>
      </c>
      <c r="B685" s="196" t="s">
        <v>121</v>
      </c>
      <c r="C685" s="239" t="b">
        <v>0</v>
      </c>
      <c r="D685" s="182">
        <f>IF($C685&lt;&gt;TRUE,IF(ISNA(VLOOKUP($B685,'Patch Slot'!A$2:$E$39,3,FALSE)),"",VLOOKUP($B685,'Patch Slot'!A$2:$E$39,3,FALSE)),"excluded")</f>
        <v>45892.166666666635</v>
      </c>
      <c r="E685" s="182" t="str">
        <f>IF($C685&lt;&gt;TRUE,IF(ISNA(VLOOKUP($B685,'Patch Slot'!A$2:$E$39,4,FALSE)),"",VLOOKUP($B685,'Patch Slot'!A$2:$E$39,4,FALSE)),"excluded")</f>
        <v>04:00 – 08:00</v>
      </c>
      <c r="F685" s="198" t="s">
        <v>826</v>
      </c>
      <c r="G685" s="184" t="str">
        <f>IF(ISNA(VLOOKUP(Patchlist1[[#This Row],[Hostname]],CPU_socket!A:B,2,FALSE)),"",VLOOKUP(Patchlist1[[#This Row],[Hostname]],CPU_socket!A:B,2,FALSE))</f>
        <v/>
      </c>
      <c r="H685" s="184" t="str">
        <f>IF(ISNA(VLOOKUP(Patchlist1[[#This Row],[Hostname]],Vormetric!A:D,4,FALSE)),"",VLOOKUP(Patchlist1[[#This Row],[Hostname]],Vormetric!A:D,4,FALSE))</f>
        <v/>
      </c>
      <c r="I685" s="198" t="str">
        <f>IF(ISNA(VLOOKUP(Patchlist1[[#This Row],[Hostname]],'vm hardware'!A:C,3,FALSE)),"",VLOOKUP(Patchlist1[[#This Row],[Hostname]],'vm hardware'!A:C,3,FALSE))</f>
        <v/>
      </c>
      <c r="J685" s="198"/>
      <c r="K685" s="198" t="s">
        <v>172</v>
      </c>
      <c r="L685" s="198">
        <v>8.1</v>
      </c>
      <c r="M685" s="198" t="s">
        <v>735</v>
      </c>
      <c r="N685" s="198" t="s">
        <v>827</v>
      </c>
      <c r="O685" s="200" t="s">
        <v>175</v>
      </c>
      <c r="P685" s="277" t="s">
        <v>736</v>
      </c>
      <c r="Q685" s="283"/>
      <c r="R685" s="198" t="s">
        <v>737</v>
      </c>
      <c r="S685" s="242" t="str">
        <f>IF(ISNA(VLOOKUP(Patchlist1[[#This Row],[SERVER OWNER]],Contacts!I:J,2,FALSE)),"",VLOOKUP(Patchlist1[[#This Row],[SERVER OWNER]],Contacts!I:J,2,FALSE))</f>
        <v>greg.george@investmentdataservices.com</v>
      </c>
      <c r="T685" s="243" t="s">
        <v>738</v>
      </c>
      <c r="U685" s="277" t="s">
        <v>180</v>
      </c>
      <c r="V685" s="202"/>
      <c r="W685" s="202"/>
      <c r="X685" s="244"/>
      <c r="Y685" s="244"/>
      <c r="Z685" s="157"/>
      <c r="AA685" s="278"/>
    </row>
    <row r="686" spans="1:27" ht="18.75" hidden="1" customHeight="1">
      <c r="A686" s="275" t="s">
        <v>1294</v>
      </c>
      <c r="B686" s="196" t="s">
        <v>121</v>
      </c>
      <c r="C686" s="239" t="b">
        <v>0</v>
      </c>
      <c r="D686" s="182">
        <f>IF($C686&lt;&gt;TRUE,IF(ISNA(VLOOKUP($B686,'Patch Slot'!A$2:$E$39,3,FALSE)),"",VLOOKUP($B686,'Patch Slot'!A$2:$E$39,3,FALSE)),"excluded")</f>
        <v>45892.166666666635</v>
      </c>
      <c r="E686" s="182" t="str">
        <f>IF($C686&lt;&gt;TRUE,IF(ISNA(VLOOKUP($B686,'Patch Slot'!A$2:$E$39,4,FALSE)),"",VLOOKUP($B686,'Patch Slot'!A$2:$E$39,4,FALSE)),"excluded")</f>
        <v>04:00 – 08:00</v>
      </c>
      <c r="F686" s="198" t="s">
        <v>826</v>
      </c>
      <c r="G686" s="184" t="str">
        <f>IF(ISNA(VLOOKUP(Patchlist1[[#This Row],[Hostname]],CPU_socket!A:B,2,FALSE)),"",VLOOKUP(Patchlist1[[#This Row],[Hostname]],CPU_socket!A:B,2,FALSE))</f>
        <v/>
      </c>
      <c r="H686" s="184" t="str">
        <f>IF(ISNA(VLOOKUP(Patchlist1[[#This Row],[Hostname]],Vormetric!A:D,4,FALSE)),"",VLOOKUP(Patchlist1[[#This Row],[Hostname]],Vormetric!A:D,4,FALSE))</f>
        <v/>
      </c>
      <c r="I686" s="198" t="str">
        <f>IF(ISNA(VLOOKUP(Patchlist1[[#This Row],[Hostname]],'vm hardware'!A:C,3,FALSE)),"",VLOOKUP(Patchlist1[[#This Row],[Hostname]],'vm hardware'!A:C,3,FALSE))</f>
        <v/>
      </c>
      <c r="J686" s="198"/>
      <c r="K686" s="198" t="s">
        <v>172</v>
      </c>
      <c r="L686" s="198">
        <v>9.4</v>
      </c>
      <c r="M686" s="198" t="s">
        <v>735</v>
      </c>
      <c r="N686" s="198" t="s">
        <v>827</v>
      </c>
      <c r="O686" s="200" t="s">
        <v>175</v>
      </c>
      <c r="P686" s="277" t="s">
        <v>736</v>
      </c>
      <c r="Q686" s="283"/>
      <c r="R686" s="198" t="s">
        <v>737</v>
      </c>
      <c r="S686" s="242" t="str">
        <f>IF(ISNA(VLOOKUP(Patchlist1[[#This Row],[SERVER OWNER]],Contacts!I:J,2,FALSE)),"",VLOOKUP(Patchlist1[[#This Row],[SERVER OWNER]],Contacts!I:J,2,FALSE))</f>
        <v>greg.george@investmentdataservices.com</v>
      </c>
      <c r="T686" s="243" t="s">
        <v>738</v>
      </c>
      <c r="U686" s="277" t="s">
        <v>180</v>
      </c>
      <c r="V686" s="202"/>
      <c r="W686" s="202"/>
      <c r="X686" s="244"/>
      <c r="Y686" s="244"/>
      <c r="Z686" s="157"/>
      <c r="AA686" s="278"/>
    </row>
    <row r="687" spans="1:27" ht="18.75" hidden="1" customHeight="1">
      <c r="A687" s="275" t="s">
        <v>1295</v>
      </c>
      <c r="B687" s="196" t="s">
        <v>121</v>
      </c>
      <c r="C687" s="239" t="b">
        <v>0</v>
      </c>
      <c r="D687" s="182">
        <f>IF($C687&lt;&gt;TRUE,IF(ISNA(VLOOKUP($B687,'Patch Slot'!A$2:$E$39,3,FALSE)),"",VLOOKUP($B687,'Patch Slot'!A$2:$E$39,3,FALSE)),"excluded")</f>
        <v>45892.166666666635</v>
      </c>
      <c r="E687" s="182" t="str">
        <f>IF($C687&lt;&gt;TRUE,IF(ISNA(VLOOKUP($B687,'Patch Slot'!A$2:$E$39,4,FALSE)),"",VLOOKUP($B687,'Patch Slot'!A$2:$E$39,4,FALSE)),"excluded")</f>
        <v>04:00 – 08:00</v>
      </c>
      <c r="F687" s="198" t="s">
        <v>826</v>
      </c>
      <c r="G687" s="184" t="str">
        <f>IF(ISNA(VLOOKUP(Patchlist1[[#This Row],[Hostname]],CPU_socket!A:B,2,FALSE)),"",VLOOKUP(Patchlist1[[#This Row],[Hostname]],CPU_socket!A:B,2,FALSE))</f>
        <v/>
      </c>
      <c r="H687" s="184" t="str">
        <f>IF(ISNA(VLOOKUP(Patchlist1[[#This Row],[Hostname]],Vormetric!A:D,4,FALSE)),"",VLOOKUP(Patchlist1[[#This Row],[Hostname]],Vormetric!A:D,4,FALSE))</f>
        <v/>
      </c>
      <c r="I687" s="198" t="str">
        <f>IF(ISNA(VLOOKUP(Patchlist1[[#This Row],[Hostname]],'vm hardware'!A:C,3,FALSE)),"",VLOOKUP(Patchlist1[[#This Row],[Hostname]],'vm hardware'!A:C,3,FALSE))</f>
        <v/>
      </c>
      <c r="J687" s="198"/>
      <c r="K687" s="198" t="s">
        <v>172</v>
      </c>
      <c r="L687" s="198">
        <v>9.4</v>
      </c>
      <c r="M687" s="198" t="s">
        <v>735</v>
      </c>
      <c r="N687" s="198" t="s">
        <v>827</v>
      </c>
      <c r="O687" s="200" t="s">
        <v>175</v>
      </c>
      <c r="P687" s="277" t="s">
        <v>736</v>
      </c>
      <c r="Q687" s="283"/>
      <c r="R687" s="198" t="s">
        <v>737</v>
      </c>
      <c r="S687" s="242" t="str">
        <f>IF(ISNA(VLOOKUP(Patchlist1[[#This Row],[SERVER OWNER]],Contacts!I:J,2,FALSE)),"",VLOOKUP(Patchlist1[[#This Row],[SERVER OWNER]],Contacts!I:J,2,FALSE))</f>
        <v>greg.george@investmentdataservices.com</v>
      </c>
      <c r="T687" s="243" t="s">
        <v>738</v>
      </c>
      <c r="U687" s="277" t="s">
        <v>180</v>
      </c>
      <c r="V687" s="202"/>
      <c r="W687" s="202"/>
      <c r="X687" s="244"/>
      <c r="Y687" s="244"/>
      <c r="Z687" s="157"/>
      <c r="AA687" s="278"/>
    </row>
    <row r="688" spans="1:27" ht="18.75" hidden="1" customHeight="1">
      <c r="A688" s="275" t="s">
        <v>1296</v>
      </c>
      <c r="B688" s="196" t="s">
        <v>121</v>
      </c>
      <c r="C688" s="239" t="b">
        <v>0</v>
      </c>
      <c r="D688" s="182">
        <f>IF($C688&lt;&gt;TRUE,IF(ISNA(VLOOKUP($B688,'Patch Slot'!A$2:$E$39,3,FALSE)),"",VLOOKUP($B688,'Patch Slot'!A$2:$E$39,3,FALSE)),"excluded")</f>
        <v>45892.166666666635</v>
      </c>
      <c r="E688" s="182" t="str">
        <f>IF($C688&lt;&gt;TRUE,IF(ISNA(VLOOKUP($B688,'Patch Slot'!A$2:$E$39,4,FALSE)),"",VLOOKUP($B688,'Patch Slot'!A$2:$E$39,4,FALSE)),"excluded")</f>
        <v>04:00 – 08:00</v>
      </c>
      <c r="F688" s="198" t="s">
        <v>826</v>
      </c>
      <c r="G688" s="184" t="str">
        <f>IF(ISNA(VLOOKUP(Patchlist1[[#This Row],[Hostname]],CPU_socket!A:B,2,FALSE)),"",VLOOKUP(Patchlist1[[#This Row],[Hostname]],CPU_socket!A:B,2,FALSE))</f>
        <v/>
      </c>
      <c r="H688" s="184" t="str">
        <f>IF(ISNA(VLOOKUP(Patchlist1[[#This Row],[Hostname]],Vormetric!A:D,4,FALSE)),"",VLOOKUP(Patchlist1[[#This Row],[Hostname]],Vormetric!A:D,4,FALSE))</f>
        <v/>
      </c>
      <c r="I688" s="198" t="str">
        <f>IF(ISNA(VLOOKUP(Patchlist1[[#This Row],[Hostname]],'vm hardware'!A:C,3,FALSE)),"",VLOOKUP(Patchlist1[[#This Row],[Hostname]],'vm hardware'!A:C,3,FALSE))</f>
        <v/>
      </c>
      <c r="J688" s="198"/>
      <c r="K688" s="198" t="s">
        <v>172</v>
      </c>
      <c r="L688" s="198">
        <v>9.4</v>
      </c>
      <c r="M688" s="198" t="s">
        <v>735</v>
      </c>
      <c r="N688" s="198" t="s">
        <v>827</v>
      </c>
      <c r="O688" s="200" t="s">
        <v>175</v>
      </c>
      <c r="P688" s="277" t="s">
        <v>736</v>
      </c>
      <c r="Q688" s="283"/>
      <c r="R688" s="198" t="s">
        <v>737</v>
      </c>
      <c r="S688" s="242" t="str">
        <f>IF(ISNA(VLOOKUP(Patchlist1[[#This Row],[SERVER OWNER]],Contacts!I:J,2,FALSE)),"",VLOOKUP(Patchlist1[[#This Row],[SERVER OWNER]],Contacts!I:J,2,FALSE))</f>
        <v>greg.george@investmentdataservices.com</v>
      </c>
      <c r="T688" s="243" t="s">
        <v>738</v>
      </c>
      <c r="U688" s="277" t="s">
        <v>180</v>
      </c>
      <c r="V688" s="202"/>
      <c r="W688" s="202"/>
      <c r="X688" s="244"/>
      <c r="Y688" s="244"/>
      <c r="Z688" s="157"/>
      <c r="AA688" s="278"/>
    </row>
    <row r="689" spans="1:27" ht="18.75" hidden="1" customHeight="1">
      <c r="A689" s="275" t="s">
        <v>1297</v>
      </c>
      <c r="B689" s="196" t="s">
        <v>57</v>
      </c>
      <c r="C689" s="239" t="b">
        <v>0</v>
      </c>
      <c r="D689" s="182">
        <f>IF($C689&lt;&gt;TRUE,IF(ISNA(VLOOKUP($B689,'Patch Slot'!A$2:$E$39,3,FALSE)),"",VLOOKUP($B689,'Patch Slot'!A$2:$E$39,3,FALSE)),"excluded")</f>
        <v>45882.833333333299</v>
      </c>
      <c r="E689" s="182" t="str">
        <f>IF($C689&lt;&gt;TRUE,IF(ISNA(VLOOKUP($B689,'Patch Slot'!A$2:$E$39,4,FALSE)),"",VLOOKUP($B689,'Patch Slot'!A$2:$E$39,4,FALSE)),"excluded")</f>
        <v>20:00 – 24:00</v>
      </c>
      <c r="F689" s="198" t="s">
        <v>826</v>
      </c>
      <c r="G689" s="184" t="str">
        <f>IF(ISNA(VLOOKUP(Patchlist1[[#This Row],[Hostname]],CPU_socket!A:B,2,FALSE)),"",VLOOKUP(Patchlist1[[#This Row],[Hostname]],CPU_socket!A:B,2,FALSE))</f>
        <v/>
      </c>
      <c r="H689" s="184" t="str">
        <f>IF(ISNA(VLOOKUP(Patchlist1[[#This Row],[Hostname]],Vormetric!A:D,4,FALSE)),"",VLOOKUP(Patchlist1[[#This Row],[Hostname]],Vormetric!A:D,4,FALSE))</f>
        <v/>
      </c>
      <c r="I689" s="198" t="str">
        <f>IF(ISNA(VLOOKUP(Patchlist1[[#This Row],[Hostname]],'vm hardware'!A:C,3,FALSE)),"",VLOOKUP(Patchlist1[[#This Row],[Hostname]],'vm hardware'!A:C,3,FALSE))</f>
        <v/>
      </c>
      <c r="J689" s="276"/>
      <c r="K689" s="198" t="s">
        <v>545</v>
      </c>
      <c r="L689" s="198">
        <v>8.1</v>
      </c>
      <c r="M689" s="198" t="s">
        <v>173</v>
      </c>
      <c r="N689" s="198" t="s">
        <v>827</v>
      </c>
      <c r="O689" s="200" t="s">
        <v>175</v>
      </c>
      <c r="P689" s="277" t="s">
        <v>1298</v>
      </c>
      <c r="Q689" s="202"/>
      <c r="R689" s="198" t="s">
        <v>1299</v>
      </c>
      <c r="S689" s="242" t="str">
        <f>IF(ISNA(VLOOKUP(Patchlist1[[#This Row],[SERVER OWNER]],Contacts!I:J,2,FALSE)),"",VLOOKUP(Patchlist1[[#This Row],[SERVER OWNER]],Contacts!I:J,2,FALSE))</f>
        <v>bernhard.bockholt@allianz.de</v>
      </c>
      <c r="T689" s="243" t="s">
        <v>1300</v>
      </c>
      <c r="U689" s="277" t="s">
        <v>180</v>
      </c>
      <c r="V689" s="202"/>
      <c r="W689" s="202"/>
      <c r="X689" s="244"/>
      <c r="Y689" s="244"/>
      <c r="Z689" s="157"/>
      <c r="AA689" s="278"/>
    </row>
    <row r="690" spans="1:27" ht="18.75" hidden="1" customHeight="1">
      <c r="A690" s="275" t="s">
        <v>1301</v>
      </c>
      <c r="B690" s="196" t="s">
        <v>57</v>
      </c>
      <c r="C690" s="239" t="b">
        <v>0</v>
      </c>
      <c r="D690" s="182">
        <f>IF($C690&lt;&gt;TRUE,IF(ISNA(VLOOKUP($B690,'Patch Slot'!A$2:$E$39,3,FALSE)),"",VLOOKUP($B690,'Patch Slot'!A$2:$E$39,3,FALSE)),"excluded")</f>
        <v>45882.833333333299</v>
      </c>
      <c r="E690" s="182" t="str">
        <f>IF($C690&lt;&gt;TRUE,IF(ISNA(VLOOKUP($B690,'Patch Slot'!A$2:$E$39,4,FALSE)),"",VLOOKUP($B690,'Patch Slot'!A$2:$E$39,4,FALSE)),"excluded")</f>
        <v>20:00 – 24:00</v>
      </c>
      <c r="F690" s="198" t="s">
        <v>826</v>
      </c>
      <c r="G690" s="184" t="str">
        <f>IF(ISNA(VLOOKUP(Patchlist1[[#This Row],[Hostname]],CPU_socket!A:B,2,FALSE)),"",VLOOKUP(Patchlist1[[#This Row],[Hostname]],CPU_socket!A:B,2,FALSE))</f>
        <v/>
      </c>
      <c r="H690" s="184" t="str">
        <f>IF(ISNA(VLOOKUP(Patchlist1[[#This Row],[Hostname]],Vormetric!A:D,4,FALSE)),"",VLOOKUP(Patchlist1[[#This Row],[Hostname]],Vormetric!A:D,4,FALSE))</f>
        <v/>
      </c>
      <c r="I690" s="198" t="str">
        <f>IF(ISNA(VLOOKUP(Patchlist1[[#This Row],[Hostname]],'vm hardware'!A:C,3,FALSE)),"",VLOOKUP(Patchlist1[[#This Row],[Hostname]],'vm hardware'!A:C,3,FALSE))</f>
        <v/>
      </c>
      <c r="J690" s="276"/>
      <c r="K690" s="198" t="s">
        <v>545</v>
      </c>
      <c r="L690" s="198">
        <v>8.1</v>
      </c>
      <c r="M690" s="198" t="s">
        <v>173</v>
      </c>
      <c r="N690" s="198" t="s">
        <v>827</v>
      </c>
      <c r="O690" s="200" t="s">
        <v>175</v>
      </c>
      <c r="P690" s="277" t="s">
        <v>1298</v>
      </c>
      <c r="Q690" s="202"/>
      <c r="R690" s="198" t="s">
        <v>1299</v>
      </c>
      <c r="S690" s="242" t="str">
        <f>IF(ISNA(VLOOKUP(Patchlist1[[#This Row],[SERVER OWNER]],Contacts!I:J,2,FALSE)),"",VLOOKUP(Patchlist1[[#This Row],[SERVER OWNER]],Contacts!I:J,2,FALSE))</f>
        <v>bernhard.bockholt@allianz.de</v>
      </c>
      <c r="T690" s="243" t="s">
        <v>1300</v>
      </c>
      <c r="U690" s="277" t="s">
        <v>180</v>
      </c>
      <c r="V690" s="202"/>
      <c r="W690" s="202"/>
      <c r="X690" s="244"/>
      <c r="Y690" s="244"/>
      <c r="Z690" s="157"/>
      <c r="AA690" s="278"/>
    </row>
    <row r="691" spans="1:27" ht="18.75" hidden="1" customHeight="1">
      <c r="A691" s="275" t="s">
        <v>1302</v>
      </c>
      <c r="B691" s="196" t="s">
        <v>57</v>
      </c>
      <c r="C691" s="239" t="b">
        <v>0</v>
      </c>
      <c r="D691" s="182">
        <f>IF($C691&lt;&gt;TRUE,IF(ISNA(VLOOKUP($B691,'Patch Slot'!A$2:$E$39,3,FALSE)),"",VLOOKUP($B691,'Patch Slot'!A$2:$E$39,3,FALSE)),"excluded")</f>
        <v>45882.833333333299</v>
      </c>
      <c r="E691" s="182" t="str">
        <f>IF($C691&lt;&gt;TRUE,IF(ISNA(VLOOKUP($B691,'Patch Slot'!A$2:$E$39,4,FALSE)),"",VLOOKUP($B691,'Patch Slot'!A$2:$E$39,4,FALSE)),"excluded")</f>
        <v>20:00 – 24:00</v>
      </c>
      <c r="F691" s="198" t="s">
        <v>826</v>
      </c>
      <c r="G691" s="184" t="str">
        <f>IF(ISNA(VLOOKUP(Patchlist1[[#This Row],[Hostname]],CPU_socket!A:B,2,FALSE)),"",VLOOKUP(Patchlist1[[#This Row],[Hostname]],CPU_socket!A:B,2,FALSE))</f>
        <v/>
      </c>
      <c r="H691" s="184" t="str">
        <f>IF(ISNA(VLOOKUP(Patchlist1[[#This Row],[Hostname]],Vormetric!A:D,4,FALSE)),"",VLOOKUP(Patchlist1[[#This Row],[Hostname]],Vormetric!A:D,4,FALSE))</f>
        <v/>
      </c>
      <c r="I691" s="198" t="str">
        <f>IF(ISNA(VLOOKUP(Patchlist1[[#This Row],[Hostname]],'vm hardware'!A:C,3,FALSE)),"",VLOOKUP(Patchlist1[[#This Row],[Hostname]],'vm hardware'!A:C,3,FALSE))</f>
        <v/>
      </c>
      <c r="J691" s="276"/>
      <c r="K691" s="198" t="s">
        <v>172</v>
      </c>
      <c r="L691" s="198">
        <v>8.1</v>
      </c>
      <c r="M691" s="198" t="s">
        <v>173</v>
      </c>
      <c r="N691" s="198" t="s">
        <v>827</v>
      </c>
      <c r="O691" s="200" t="s">
        <v>175</v>
      </c>
      <c r="P691" s="277" t="s">
        <v>1298</v>
      </c>
      <c r="Q691" s="202"/>
      <c r="R691" s="198" t="s">
        <v>1303</v>
      </c>
      <c r="S691" s="242" t="str">
        <f>IF(ISNA(VLOOKUP(Patchlist1[[#This Row],[SERVER OWNER]],Contacts!I:J,2,FALSE)),"",VLOOKUP(Patchlist1[[#This Row],[SERVER OWNER]],Contacts!I:J,2,FALSE))</f>
        <v>GEREON.VOLKER@ALLIANZ.DE</v>
      </c>
      <c r="T691" s="243" t="s">
        <v>1304</v>
      </c>
      <c r="U691" s="277" t="s">
        <v>180</v>
      </c>
      <c r="V691" s="202"/>
      <c r="W691" s="202"/>
      <c r="X691" s="244"/>
      <c r="Y691" s="244"/>
      <c r="Z691" s="157"/>
      <c r="AA691" s="278"/>
    </row>
    <row r="692" spans="1:27" ht="18.75" hidden="1" customHeight="1">
      <c r="A692" s="275" t="s">
        <v>1305</v>
      </c>
      <c r="B692" s="196" t="s">
        <v>57</v>
      </c>
      <c r="C692" s="239" t="b">
        <v>0</v>
      </c>
      <c r="D692" s="182">
        <f>IF($C692&lt;&gt;TRUE,IF(ISNA(VLOOKUP($B692,'Patch Slot'!A$2:$E$39,3,FALSE)),"",VLOOKUP($B692,'Patch Slot'!A$2:$E$39,3,FALSE)),"excluded")</f>
        <v>45882.833333333299</v>
      </c>
      <c r="E692" s="182" t="str">
        <f>IF($C692&lt;&gt;TRUE,IF(ISNA(VLOOKUP($B692,'Patch Slot'!A$2:$E$39,4,FALSE)),"",VLOOKUP($B692,'Patch Slot'!A$2:$E$39,4,FALSE)),"excluded")</f>
        <v>20:00 – 24:00</v>
      </c>
      <c r="F692" s="198" t="s">
        <v>826</v>
      </c>
      <c r="G692" s="184" t="str">
        <f>IF(ISNA(VLOOKUP(Patchlist1[[#This Row],[Hostname]],CPU_socket!A:B,2,FALSE)),"",VLOOKUP(Patchlist1[[#This Row],[Hostname]],CPU_socket!A:B,2,FALSE))</f>
        <v/>
      </c>
      <c r="H692" s="184" t="str">
        <f>IF(ISNA(VLOOKUP(Patchlist1[[#This Row],[Hostname]],Vormetric!A:D,4,FALSE)),"",VLOOKUP(Patchlist1[[#This Row],[Hostname]],Vormetric!A:D,4,FALSE))</f>
        <v/>
      </c>
      <c r="I692" s="198" t="str">
        <f>IF(ISNA(VLOOKUP(Patchlist1[[#This Row],[Hostname]],'vm hardware'!A:C,3,FALSE)),"",VLOOKUP(Patchlist1[[#This Row],[Hostname]],'vm hardware'!A:C,3,FALSE))</f>
        <v/>
      </c>
      <c r="J692" s="276"/>
      <c r="K692" s="198" t="s">
        <v>545</v>
      </c>
      <c r="L692" s="198">
        <v>8.1</v>
      </c>
      <c r="M692" s="198" t="s">
        <v>173</v>
      </c>
      <c r="N692" s="198" t="s">
        <v>827</v>
      </c>
      <c r="O692" s="200" t="s">
        <v>175</v>
      </c>
      <c r="P692" s="277" t="s">
        <v>1298</v>
      </c>
      <c r="Q692" s="202"/>
      <c r="R692" s="198" t="s">
        <v>1303</v>
      </c>
      <c r="S692" s="242" t="str">
        <f>IF(ISNA(VLOOKUP(Patchlist1[[#This Row],[SERVER OWNER]],Contacts!I:J,2,FALSE)),"",VLOOKUP(Patchlist1[[#This Row],[SERVER OWNER]],Contacts!I:J,2,FALSE))</f>
        <v>GEREON.VOLKER@ALLIANZ.DE</v>
      </c>
      <c r="T692" s="243" t="s">
        <v>1304</v>
      </c>
      <c r="U692" s="277" t="s">
        <v>180</v>
      </c>
      <c r="V692" s="202"/>
      <c r="W692" s="202"/>
      <c r="X692" s="244"/>
      <c r="Y692" s="244"/>
      <c r="Z692" s="157"/>
      <c r="AA692" s="278"/>
    </row>
    <row r="693" spans="1:27" ht="18.75" hidden="1" customHeight="1">
      <c r="A693" s="275" t="s">
        <v>1306</v>
      </c>
      <c r="B693" s="196" t="s">
        <v>124</v>
      </c>
      <c r="C693" s="239" t="b">
        <v>0</v>
      </c>
      <c r="D693" s="182">
        <f>IF($C693&lt;&gt;TRUE,IF(ISNA(VLOOKUP($B693,'Patch Slot'!A$2:$E$39,3,FALSE)),"",VLOOKUP($B693,'Patch Slot'!A$2:$E$39,3,FALSE)),"excluded")</f>
        <v>45892.666666666635</v>
      </c>
      <c r="E693" s="182" t="str">
        <f>IF($C693&lt;&gt;TRUE,IF(ISNA(VLOOKUP($B693,'Patch Slot'!A$2:$E$39,4,FALSE)),"",VLOOKUP($B693,'Patch Slot'!A$2:$E$39,4,FALSE)),"excluded")</f>
        <v>16:00 – 20:00</v>
      </c>
      <c r="F693" s="198" t="s">
        <v>826</v>
      </c>
      <c r="G693" s="184" t="str">
        <f>IF(ISNA(VLOOKUP(Patchlist1[[#This Row],[Hostname]],CPU_socket!A:B,2,FALSE)),"",VLOOKUP(Patchlist1[[#This Row],[Hostname]],CPU_socket!A:B,2,FALSE))</f>
        <v/>
      </c>
      <c r="H693" s="184" t="str">
        <f>IF(ISNA(VLOOKUP(Patchlist1[[#This Row],[Hostname]],Vormetric!A:D,4,FALSE)),"",VLOOKUP(Patchlist1[[#This Row],[Hostname]],Vormetric!A:D,4,FALSE))</f>
        <v/>
      </c>
      <c r="I693" s="198" t="str">
        <f>IF(ISNA(VLOOKUP(Patchlist1[[#This Row],[Hostname]],'vm hardware'!A:C,3,FALSE)),"",VLOOKUP(Patchlist1[[#This Row],[Hostname]],'vm hardware'!A:C,3,FALSE))</f>
        <v/>
      </c>
      <c r="J693" s="276"/>
      <c r="K693" s="198" t="s">
        <v>545</v>
      </c>
      <c r="L693" s="198">
        <v>8.1</v>
      </c>
      <c r="M693" s="198" t="s">
        <v>443</v>
      </c>
      <c r="N693" s="198" t="s">
        <v>827</v>
      </c>
      <c r="O693" s="200" t="s">
        <v>175</v>
      </c>
      <c r="P693" s="277" t="s">
        <v>694</v>
      </c>
      <c r="Q693" s="202"/>
      <c r="R693" s="198" t="s">
        <v>695</v>
      </c>
      <c r="S693" s="242" t="s">
        <v>696</v>
      </c>
      <c r="T693" s="243" t="s">
        <v>853</v>
      </c>
      <c r="U693" s="277" t="s">
        <v>180</v>
      </c>
      <c r="V693" s="202"/>
      <c r="W693" s="202"/>
      <c r="X693" s="244"/>
      <c r="Y693" s="244"/>
      <c r="Z693" s="157"/>
      <c r="AA693" s="278"/>
    </row>
    <row r="694" spans="1:27" ht="18.75" hidden="1" customHeight="1">
      <c r="A694" s="275" t="s">
        <v>1307</v>
      </c>
      <c r="B694" s="196" t="s">
        <v>124</v>
      </c>
      <c r="C694" s="239" t="b">
        <v>0</v>
      </c>
      <c r="D694" s="182">
        <f>IF($C694&lt;&gt;TRUE,IF(ISNA(VLOOKUP($B694,'Patch Slot'!A$2:$E$39,3,FALSE)),"",VLOOKUP($B694,'Patch Slot'!A$2:$E$39,3,FALSE)),"excluded")</f>
        <v>45892.666666666635</v>
      </c>
      <c r="E694" s="182" t="str">
        <f>IF($C694&lt;&gt;TRUE,IF(ISNA(VLOOKUP($B694,'Patch Slot'!A$2:$E$39,4,FALSE)),"",VLOOKUP($B694,'Patch Slot'!A$2:$E$39,4,FALSE)),"excluded")</f>
        <v>16:00 – 20:00</v>
      </c>
      <c r="F694" s="198" t="s">
        <v>826</v>
      </c>
      <c r="G694" s="184" t="str">
        <f>IF(ISNA(VLOOKUP(Patchlist1[[#This Row],[Hostname]],CPU_socket!A:B,2,FALSE)),"",VLOOKUP(Patchlist1[[#This Row],[Hostname]],CPU_socket!A:B,2,FALSE))</f>
        <v/>
      </c>
      <c r="H694" s="184" t="str">
        <f>IF(ISNA(VLOOKUP(Patchlist1[[#This Row],[Hostname]],Vormetric!A:D,4,FALSE)),"",VLOOKUP(Patchlist1[[#This Row],[Hostname]],Vormetric!A:D,4,FALSE))</f>
        <v/>
      </c>
      <c r="I694" s="198" t="str">
        <f>IF(ISNA(VLOOKUP(Patchlist1[[#This Row],[Hostname]],'vm hardware'!A:C,3,FALSE)),"",VLOOKUP(Patchlist1[[#This Row],[Hostname]],'vm hardware'!A:C,3,FALSE))</f>
        <v/>
      </c>
      <c r="J694" s="276"/>
      <c r="K694" s="198" t="s">
        <v>172</v>
      </c>
      <c r="L694" s="198">
        <v>8.1</v>
      </c>
      <c r="M694" s="198" t="s">
        <v>173</v>
      </c>
      <c r="N694" s="198" t="s">
        <v>827</v>
      </c>
      <c r="O694" s="200" t="s">
        <v>175</v>
      </c>
      <c r="P694" s="277" t="s">
        <v>1308</v>
      </c>
      <c r="Q694" s="202"/>
      <c r="R694" s="198" t="s">
        <v>1309</v>
      </c>
      <c r="S694" s="242" t="str">
        <f>IF(ISNA(VLOOKUP(Patchlist1[[#This Row],[SERVER OWNER]],Contacts!I:J,2,FALSE)),"",VLOOKUP(Patchlist1[[#This Row],[SERVER OWNER]],Contacts!I:J,2,FALSE))</f>
        <v>martin.berger@allianz.com</v>
      </c>
      <c r="T694" s="243" t="s">
        <v>1310</v>
      </c>
      <c r="U694" s="277" t="s">
        <v>180</v>
      </c>
      <c r="V694" s="202"/>
      <c r="W694" s="202"/>
      <c r="X694" s="244"/>
      <c r="Y694" s="244"/>
      <c r="Z694" s="157"/>
      <c r="AA694" s="278"/>
    </row>
    <row r="695" spans="1:27" ht="18.75" hidden="1" customHeight="1">
      <c r="A695" s="275" t="s">
        <v>1311</v>
      </c>
      <c r="B695" s="196" t="s">
        <v>87</v>
      </c>
      <c r="C695" s="239" t="b">
        <v>0</v>
      </c>
      <c r="D695" s="182">
        <f>IF($C695&lt;&gt;TRUE,IF(ISNA(VLOOKUP($B695,'Patch Slot'!A$2:$E$39,3,FALSE)),"",VLOOKUP($B695,'Patch Slot'!A$2:$E$39,3,FALSE)),"excluded")</f>
        <v>45886.041666666635</v>
      </c>
      <c r="E695" s="182" t="str">
        <f>IF($C695&lt;&gt;TRUE,IF(ISNA(VLOOKUP($B695,'Patch Slot'!A$2:$E$39,4,FALSE)),"",VLOOKUP($B695,'Patch Slot'!A$2:$E$39,4,FALSE)),"excluded")</f>
        <v>01:00 – 05:00</v>
      </c>
      <c r="F695" s="198" t="s">
        <v>826</v>
      </c>
      <c r="G695" s="184" t="str">
        <f>IF(ISNA(VLOOKUP(Patchlist1[[#This Row],[Hostname]],CPU_socket!A:B,2,FALSE)),"",VLOOKUP(Patchlist1[[#This Row],[Hostname]],CPU_socket!A:B,2,FALSE))</f>
        <v/>
      </c>
      <c r="H695" s="184" t="str">
        <f>IF(ISNA(VLOOKUP(Patchlist1[[#This Row],[Hostname]],Vormetric!A:D,4,FALSE)),"",VLOOKUP(Patchlist1[[#This Row],[Hostname]],Vormetric!A:D,4,FALSE))</f>
        <v/>
      </c>
      <c r="I695" s="198" t="str">
        <f>IF(ISNA(VLOOKUP(Patchlist1[[#This Row],[Hostname]],'vm hardware'!A:C,3,FALSE)),"",VLOOKUP(Patchlist1[[#This Row],[Hostname]],'vm hardware'!A:C,3,FALSE))</f>
        <v/>
      </c>
      <c r="J695" s="276"/>
      <c r="K695" s="198" t="s">
        <v>172</v>
      </c>
      <c r="L695" s="198">
        <v>8.1</v>
      </c>
      <c r="M695" s="198" t="s">
        <v>173</v>
      </c>
      <c r="N695" s="198" t="s">
        <v>827</v>
      </c>
      <c r="O695" s="200" t="s">
        <v>175</v>
      </c>
      <c r="P695" s="277" t="s">
        <v>1308</v>
      </c>
      <c r="Q695" s="202"/>
      <c r="R695" s="198" t="s">
        <v>1309</v>
      </c>
      <c r="S695" s="242" t="str">
        <f>IF(ISNA(VLOOKUP(Patchlist1[[#This Row],[SERVER OWNER]],Contacts!I:J,2,FALSE)),"",VLOOKUP(Patchlist1[[#This Row],[SERVER OWNER]],Contacts!I:J,2,FALSE))</f>
        <v>martin.berger@allianz.com</v>
      </c>
      <c r="T695" s="243" t="s">
        <v>1310</v>
      </c>
      <c r="U695" s="277" t="s">
        <v>180</v>
      </c>
      <c r="V695" s="202"/>
      <c r="W695" s="202"/>
      <c r="X695" s="244"/>
      <c r="Y695" s="244"/>
      <c r="Z695" s="157"/>
      <c r="AA695" s="278"/>
    </row>
    <row r="696" spans="1:27" ht="18.75" hidden="1" customHeight="1">
      <c r="A696" s="275" t="s">
        <v>1312</v>
      </c>
      <c r="B696" s="196" t="s">
        <v>118</v>
      </c>
      <c r="C696" s="239" t="b">
        <v>0</v>
      </c>
      <c r="D696" s="182">
        <f>IF($C696&lt;&gt;TRUE,IF(ISNA(VLOOKUP($B696,'Patch Slot'!A$2:$E$39,3,FALSE)),"",VLOOKUP($B696,'Patch Slot'!A$2:$E$39,3,FALSE)),"excluded")</f>
        <v>45891.833333333299</v>
      </c>
      <c r="E696" s="182" t="str">
        <f>IF($C696&lt;&gt;TRUE,IF(ISNA(VLOOKUP($B696,'Patch Slot'!A$2:$E$39,4,FALSE)),"",VLOOKUP($B696,'Patch Slot'!A$2:$E$39,4,FALSE)),"excluded")</f>
        <v>20:00 – 24:00</v>
      </c>
      <c r="F696" s="198" t="s">
        <v>826</v>
      </c>
      <c r="G696" s="184" t="str">
        <f>IF(ISNA(VLOOKUP(Patchlist1[[#This Row],[Hostname]],CPU_socket!A:B,2,FALSE)),"",VLOOKUP(Patchlist1[[#This Row],[Hostname]],CPU_socket!A:B,2,FALSE))</f>
        <v/>
      </c>
      <c r="H696" s="184" t="str">
        <f>IF(ISNA(VLOOKUP(Patchlist1[[#This Row],[Hostname]],Vormetric!A:D,4,FALSE)),"",VLOOKUP(Patchlist1[[#This Row],[Hostname]],Vormetric!A:D,4,FALSE))</f>
        <v/>
      </c>
      <c r="I696" s="240" t="str">
        <f>IF(ISNA(VLOOKUP(Patchlist1[[#This Row],[Hostname]],'vm hardware'!A:C,3,FALSE)),"",VLOOKUP(Patchlist1[[#This Row],[Hostname]],'vm hardware'!A:C,3,FALSE))</f>
        <v/>
      </c>
      <c r="J696" s="198"/>
      <c r="K696" s="198" t="s">
        <v>172</v>
      </c>
      <c r="L696" s="198">
        <v>9.4</v>
      </c>
      <c r="M696" s="198" t="s">
        <v>173</v>
      </c>
      <c r="N696" s="198" t="s">
        <v>827</v>
      </c>
      <c r="O696" s="200" t="s">
        <v>175</v>
      </c>
      <c r="P696" s="277" t="s">
        <v>1308</v>
      </c>
      <c r="Q696" s="282"/>
      <c r="R696" s="198" t="s">
        <v>1309</v>
      </c>
      <c r="S696" s="242" t="str">
        <f>IF(ISNA(VLOOKUP(Patchlist1[[#This Row],[SERVER OWNER]],Contacts!I:J,2,FALSE)),"",VLOOKUP(Patchlist1[[#This Row],[SERVER OWNER]],Contacts!I:J,2,FALSE))</f>
        <v>martin.berger@allianz.com</v>
      </c>
      <c r="T696" s="243" t="s">
        <v>1313</v>
      </c>
      <c r="U696" s="277" t="s">
        <v>180</v>
      </c>
      <c r="V696" s="202"/>
      <c r="W696" s="202"/>
      <c r="X696" s="244"/>
      <c r="Y696" s="244"/>
      <c r="Z696" s="157"/>
      <c r="AA696" s="278"/>
    </row>
    <row r="697" spans="1:27" ht="18.75" hidden="1" customHeight="1">
      <c r="A697" s="275" t="s">
        <v>1314</v>
      </c>
      <c r="B697" s="196" t="s">
        <v>118</v>
      </c>
      <c r="C697" s="239" t="b">
        <v>0</v>
      </c>
      <c r="D697" s="182">
        <f>IF($C697&lt;&gt;TRUE,IF(ISNA(VLOOKUP($B697,'Patch Slot'!A$2:$E$39,3,FALSE)),"",VLOOKUP($B697,'Patch Slot'!A$2:$E$39,3,FALSE)),"excluded")</f>
        <v>45891.833333333299</v>
      </c>
      <c r="E697" s="182" t="str">
        <f>IF($C697&lt;&gt;TRUE,IF(ISNA(VLOOKUP($B697,'Patch Slot'!A$2:$E$39,4,FALSE)),"",VLOOKUP($B697,'Patch Slot'!A$2:$E$39,4,FALSE)),"excluded")</f>
        <v>20:00 – 24:00</v>
      </c>
      <c r="F697" s="198" t="s">
        <v>826</v>
      </c>
      <c r="G697" s="184" t="str">
        <f>IF(ISNA(VLOOKUP(Patchlist1[[#This Row],[Hostname]],CPU_socket!A:B,2,FALSE)),"",VLOOKUP(Patchlist1[[#This Row],[Hostname]],CPU_socket!A:B,2,FALSE))</f>
        <v/>
      </c>
      <c r="H697" s="184" t="str">
        <f>IF(ISNA(VLOOKUP(Patchlist1[[#This Row],[Hostname]],Vormetric!A:D,4,FALSE)),"",VLOOKUP(Patchlist1[[#This Row],[Hostname]],Vormetric!A:D,4,FALSE))</f>
        <v/>
      </c>
      <c r="I697" s="240" t="str">
        <f>IF(ISNA(VLOOKUP(Patchlist1[[#This Row],[Hostname]],'vm hardware'!A:C,3,FALSE)),"",VLOOKUP(Patchlist1[[#This Row],[Hostname]],'vm hardware'!A:C,3,FALSE))</f>
        <v/>
      </c>
      <c r="J697" s="198"/>
      <c r="K697" s="198" t="s">
        <v>172</v>
      </c>
      <c r="L697" s="198">
        <v>9.4</v>
      </c>
      <c r="M697" s="198" t="s">
        <v>173</v>
      </c>
      <c r="N697" s="198" t="s">
        <v>827</v>
      </c>
      <c r="O697" s="200" t="s">
        <v>175</v>
      </c>
      <c r="P697" s="277" t="s">
        <v>1308</v>
      </c>
      <c r="Q697" s="282"/>
      <c r="R697" s="198" t="s">
        <v>1309</v>
      </c>
      <c r="S697" s="242" t="str">
        <f>IF(ISNA(VLOOKUP(Patchlist1[[#This Row],[SERVER OWNER]],Contacts!I:J,2,FALSE)),"",VLOOKUP(Patchlist1[[#This Row],[SERVER OWNER]],Contacts!I:J,2,FALSE))</f>
        <v>martin.berger@allianz.com</v>
      </c>
      <c r="T697" s="243" t="s">
        <v>1313</v>
      </c>
      <c r="U697" s="277" t="s">
        <v>180</v>
      </c>
      <c r="V697" s="202"/>
      <c r="W697" s="202"/>
      <c r="X697" s="244"/>
      <c r="Y697" s="244"/>
      <c r="Z697" s="157"/>
      <c r="AA697" s="278"/>
    </row>
    <row r="698" spans="1:27" ht="18.75" hidden="1" customHeight="1">
      <c r="A698" s="275" t="s">
        <v>1315</v>
      </c>
      <c r="B698" s="196" t="s">
        <v>100</v>
      </c>
      <c r="C698" s="239" t="b">
        <v>0</v>
      </c>
      <c r="D698" s="182">
        <f>IF($C698&lt;&gt;TRUE,IF(ISNA(VLOOKUP($B698,'Patch Slot'!A$2:$E$39,3,FALSE)),"",VLOOKUP($B698,'Patch Slot'!A$2:$E$39,3,FALSE)),"excluded")</f>
        <v>45887.833333333299</v>
      </c>
      <c r="E698" s="182" t="str">
        <f>IF($C698&lt;&gt;TRUE,IF(ISNA(VLOOKUP($B698,'Patch Slot'!A$2:$E$39,4,FALSE)),"",VLOOKUP($B698,'Patch Slot'!A$2:$E$39,4,FALSE)),"excluded")</f>
        <v>20:00 – 24:00</v>
      </c>
      <c r="F698" s="198" t="s">
        <v>826</v>
      </c>
      <c r="G698" s="184" t="str">
        <f>IF(ISNA(VLOOKUP(Patchlist1[[#This Row],[Hostname]],CPU_socket!A:B,2,FALSE)),"",VLOOKUP(Patchlist1[[#This Row],[Hostname]],CPU_socket!A:B,2,FALSE))</f>
        <v/>
      </c>
      <c r="H698" s="184" t="str">
        <f>IF(ISNA(VLOOKUP(Patchlist1[[#This Row],[Hostname]],Vormetric!A:D,4,FALSE)),"",VLOOKUP(Patchlist1[[#This Row],[Hostname]],Vormetric!A:D,4,FALSE))</f>
        <v/>
      </c>
      <c r="I698" s="198" t="str">
        <f>IF(ISNA(VLOOKUP(Patchlist1[[#This Row],[Hostname]],'vm hardware'!A:C,3,FALSE)),"",VLOOKUP(Patchlist1[[#This Row],[Hostname]],'vm hardware'!A:C,3,FALSE))</f>
        <v/>
      </c>
      <c r="J698" s="198"/>
      <c r="K698" s="198" t="s">
        <v>172</v>
      </c>
      <c r="L698" s="198">
        <v>9.4</v>
      </c>
      <c r="M698" s="198" t="s">
        <v>173</v>
      </c>
      <c r="N698" s="198" t="s">
        <v>827</v>
      </c>
      <c r="O698" s="200" t="s">
        <v>175</v>
      </c>
      <c r="P698" s="277" t="s">
        <v>1308</v>
      </c>
      <c r="Q698" s="283"/>
      <c r="R698" s="198" t="s">
        <v>1309</v>
      </c>
      <c r="S698" s="242" t="str">
        <f>IF(ISNA(VLOOKUP(Patchlist1[[#This Row],[SERVER OWNER]],Contacts!I:J,2,FALSE)),"",VLOOKUP(Patchlist1[[#This Row],[SERVER OWNER]],Contacts!I:J,2,FALSE))</f>
        <v>martin.berger@allianz.com</v>
      </c>
      <c r="T698" s="243" t="s">
        <v>1316</v>
      </c>
      <c r="U698" s="277" t="s">
        <v>180</v>
      </c>
      <c r="V698" s="202"/>
      <c r="W698" s="202"/>
      <c r="X698" s="244"/>
      <c r="Y698" s="244"/>
      <c r="Z698" s="157"/>
      <c r="AA698" s="278"/>
    </row>
    <row r="699" spans="1:27" ht="18.75" hidden="1" customHeight="1">
      <c r="A699" s="275" t="s">
        <v>1317</v>
      </c>
      <c r="B699" s="196" t="s">
        <v>76</v>
      </c>
      <c r="C699" s="239" t="b">
        <v>0</v>
      </c>
      <c r="D699" s="182">
        <f>IF($C699&lt;&gt;TRUE,IF(ISNA(VLOOKUP($B699,'Patch Slot'!A$2:$E$39,3,FALSE)),"",VLOOKUP($B699,'Patch Slot'!A$2:$E$39,3,FALSE)),"excluded")</f>
        <v>45885.166666666635</v>
      </c>
      <c r="E699" s="182" t="str">
        <f>IF($C699&lt;&gt;TRUE,IF(ISNA(VLOOKUP($B699,'Patch Slot'!A$2:$E$39,4,FALSE)),"",VLOOKUP($B699,'Patch Slot'!A$2:$E$39,4,FALSE)),"excluded")</f>
        <v>04:00 – 08:00</v>
      </c>
      <c r="F699" s="198" t="s">
        <v>826</v>
      </c>
      <c r="G699" s="184" t="str">
        <f>IF(ISNA(VLOOKUP(Patchlist1[[#This Row],[Hostname]],CPU_socket!A:B,2,FALSE)),"",VLOOKUP(Patchlist1[[#This Row],[Hostname]],CPU_socket!A:B,2,FALSE))</f>
        <v/>
      </c>
      <c r="H699" s="184" t="str">
        <f>IF(ISNA(VLOOKUP(Patchlist1[[#This Row],[Hostname]],Vormetric!A:D,4,FALSE)),"",VLOOKUP(Patchlist1[[#This Row],[Hostname]],Vormetric!A:D,4,FALSE))</f>
        <v/>
      </c>
      <c r="I699" s="240" t="str">
        <f>IF(ISNA(VLOOKUP(Patchlist1[[#This Row],[Hostname]],'vm hardware'!A:C,3,FALSE)),"",VLOOKUP(Patchlist1[[#This Row],[Hostname]],'vm hardware'!A:C,3,FALSE))</f>
        <v/>
      </c>
      <c r="J699" s="198"/>
      <c r="K699" s="198" t="s">
        <v>545</v>
      </c>
      <c r="L699" s="198">
        <v>9.4</v>
      </c>
      <c r="M699" s="198" t="s">
        <v>173</v>
      </c>
      <c r="N699" s="198" t="s">
        <v>827</v>
      </c>
      <c r="O699" s="200" t="s">
        <v>175</v>
      </c>
      <c r="P699" s="277" t="s">
        <v>1308</v>
      </c>
      <c r="Q699" s="282"/>
      <c r="R699" s="198" t="s">
        <v>1309</v>
      </c>
      <c r="S699" s="242" t="str">
        <f>IF(ISNA(VLOOKUP(Patchlist1[[#This Row],[SERVER OWNER]],Contacts!I:J,2,FALSE)),"",VLOOKUP(Patchlist1[[#This Row],[SERVER OWNER]],Contacts!I:J,2,FALSE))</f>
        <v>martin.berger@allianz.com</v>
      </c>
      <c r="T699" s="243" t="s">
        <v>1313</v>
      </c>
      <c r="U699" s="277" t="s">
        <v>180</v>
      </c>
      <c r="V699" s="202"/>
      <c r="W699" s="202"/>
      <c r="X699" s="244"/>
      <c r="Y699" s="244"/>
      <c r="Z699" s="157"/>
      <c r="AA699" s="278"/>
    </row>
    <row r="700" spans="1:27" ht="18.75" hidden="1" customHeight="1">
      <c r="A700" s="275" t="s">
        <v>1318</v>
      </c>
      <c r="B700" s="196" t="s">
        <v>109</v>
      </c>
      <c r="C700" s="239" t="b">
        <v>0</v>
      </c>
      <c r="D700" s="182">
        <f>IF($C700&lt;&gt;TRUE,IF(ISNA(VLOOKUP($B700,'Patch Slot'!A$2:$E$39,3,FALSE)),"",VLOOKUP($B700,'Patch Slot'!A$2:$E$39,3,FALSE)),"excluded")</f>
        <v>45889.833333333299</v>
      </c>
      <c r="E700" s="182" t="str">
        <f>IF($C700&lt;&gt;TRUE,IF(ISNA(VLOOKUP($B700,'Patch Slot'!A$2:$E$39,4,FALSE)),"",VLOOKUP($B700,'Patch Slot'!A$2:$E$39,4,FALSE)),"excluded")</f>
        <v>20:00 – 24:00</v>
      </c>
      <c r="F700" s="198" t="s">
        <v>826</v>
      </c>
      <c r="G700" s="184" t="str">
        <f>IF(ISNA(VLOOKUP(Patchlist1[[#This Row],[Hostname]],CPU_socket!A:B,2,FALSE)),"",VLOOKUP(Patchlist1[[#This Row],[Hostname]],CPU_socket!A:B,2,FALSE))</f>
        <v/>
      </c>
      <c r="H700" s="184" t="str">
        <f>IF(ISNA(VLOOKUP(Patchlist1[[#This Row],[Hostname]],Vormetric!A:D,4,FALSE)),"",VLOOKUP(Patchlist1[[#This Row],[Hostname]],Vormetric!A:D,4,FALSE))</f>
        <v/>
      </c>
      <c r="I700" s="198" t="str">
        <f>IF(ISNA(VLOOKUP(Patchlist1[[#This Row],[Hostname]],'vm hardware'!A:C,3,FALSE)),"",VLOOKUP(Patchlist1[[#This Row],[Hostname]],'vm hardware'!A:C,3,FALSE))</f>
        <v/>
      </c>
      <c r="J700" s="276"/>
      <c r="K700" s="198" t="s">
        <v>545</v>
      </c>
      <c r="L700" s="198">
        <v>8.1</v>
      </c>
      <c r="M700" s="198" t="s">
        <v>173</v>
      </c>
      <c r="N700" s="198" t="s">
        <v>827</v>
      </c>
      <c r="O700" s="200" t="s">
        <v>175</v>
      </c>
      <c r="P700" s="277" t="s">
        <v>1319</v>
      </c>
      <c r="Q700" s="202"/>
      <c r="R700" s="198" t="s">
        <v>1320</v>
      </c>
      <c r="S700" s="242" t="str">
        <f>IF(ISNA(VLOOKUP(Patchlist1[[#This Row],[SERVER OWNER]],Contacts!I:J,2,FALSE)),"",VLOOKUP(Patchlist1[[#This Row],[SERVER OWNER]],Contacts!I:J,2,FALSE))</f>
        <v>timo.hartmuth@allianz.de</v>
      </c>
      <c r="T700" s="243" t="s">
        <v>1321</v>
      </c>
      <c r="U700" s="277" t="s">
        <v>180</v>
      </c>
      <c r="V700" s="202"/>
      <c r="W700" s="202"/>
      <c r="X700" s="244"/>
      <c r="Y700" s="244"/>
      <c r="Z700" s="157"/>
      <c r="AA700" s="278"/>
    </row>
    <row r="701" spans="1:27" ht="18.75" hidden="1" customHeight="1">
      <c r="A701" s="275" t="s">
        <v>1322</v>
      </c>
      <c r="B701" s="196" t="s">
        <v>121</v>
      </c>
      <c r="C701" s="239" t="b">
        <v>0</v>
      </c>
      <c r="D701" s="182">
        <f>IF($C701&lt;&gt;TRUE,IF(ISNA(VLOOKUP($B701,'Patch Slot'!A$2:$E$39,3,FALSE)),"",VLOOKUP($B701,'Patch Slot'!A$2:$E$39,3,FALSE)),"excluded")</f>
        <v>45892.166666666635</v>
      </c>
      <c r="E701" s="182" t="str">
        <f>IF($C701&lt;&gt;TRUE,IF(ISNA(VLOOKUP($B701,'Patch Slot'!A$2:$E$39,4,FALSE)),"",VLOOKUP($B701,'Patch Slot'!A$2:$E$39,4,FALSE)),"excluded")</f>
        <v>04:00 – 08:00</v>
      </c>
      <c r="F701" s="198" t="s">
        <v>826</v>
      </c>
      <c r="G701" s="184" t="str">
        <f>IF(ISNA(VLOOKUP(Patchlist1[[#This Row],[Hostname]],CPU_socket!A:B,2,FALSE)),"",VLOOKUP(Patchlist1[[#This Row],[Hostname]],CPU_socket!A:B,2,FALSE))</f>
        <v/>
      </c>
      <c r="H701" s="184" t="str">
        <f>IF(ISNA(VLOOKUP(Patchlist1[[#This Row],[Hostname]],Vormetric!A:D,4,FALSE)),"",VLOOKUP(Patchlist1[[#This Row],[Hostname]],Vormetric!A:D,4,FALSE))</f>
        <v/>
      </c>
      <c r="I701" s="198" t="str">
        <f>IF(ISNA(VLOOKUP(Patchlist1[[#This Row],[Hostname]],'vm hardware'!A:C,3,FALSE)),"",VLOOKUP(Patchlist1[[#This Row],[Hostname]],'vm hardware'!A:C,3,FALSE))</f>
        <v/>
      </c>
      <c r="J701" s="276"/>
      <c r="K701" s="198" t="s">
        <v>172</v>
      </c>
      <c r="L701" s="198">
        <v>8.1</v>
      </c>
      <c r="M701" s="198" t="s">
        <v>173</v>
      </c>
      <c r="N701" s="198" t="s">
        <v>827</v>
      </c>
      <c r="O701" s="200" t="s">
        <v>175</v>
      </c>
      <c r="P701" s="277" t="s">
        <v>502</v>
      </c>
      <c r="Q701" s="202"/>
      <c r="R701" s="198" t="s">
        <v>503</v>
      </c>
      <c r="S701" s="242" t="str">
        <f>IF(ISNA(VLOOKUP(Patchlist1[[#This Row],[SERVER OWNER]],Contacts!I:J,2,FALSE)),"",VLOOKUP(Patchlist1[[#This Row],[SERVER OWNER]],Contacts!I:J,2,FALSE))</f>
        <v>mark.heinrich@allianz.de</v>
      </c>
      <c r="T701" s="243" t="s">
        <v>504</v>
      </c>
      <c r="U701" s="277" t="s">
        <v>180</v>
      </c>
      <c r="V701" s="202"/>
      <c r="W701" s="202"/>
      <c r="X701" s="244"/>
      <c r="Y701" s="244"/>
      <c r="Z701" s="157"/>
      <c r="AA701" s="278"/>
    </row>
    <row r="702" spans="1:27" ht="18.75" hidden="1" customHeight="1">
      <c r="A702" s="275" t="s">
        <v>1323</v>
      </c>
      <c r="B702" s="196" t="s">
        <v>73</v>
      </c>
      <c r="C702" s="239" t="b">
        <v>0</v>
      </c>
      <c r="D702" s="182">
        <f>IF($C702&lt;&gt;TRUE,IF(ISNA(VLOOKUP($B702,'Patch Slot'!A$2:$E$39,3,FALSE)),"",VLOOKUP($B702,'Patch Slot'!A$2:$E$39,3,FALSE)),"excluded")</f>
        <v>45885.041666666635</v>
      </c>
      <c r="E702" s="182" t="str">
        <f>IF($C702&lt;&gt;TRUE,IF(ISNA(VLOOKUP($B702,'Patch Slot'!A$2:$E$39,4,FALSE)),"",VLOOKUP($B702,'Patch Slot'!A$2:$E$39,4,FALSE)),"excluded")</f>
        <v>01:00 – 05:00</v>
      </c>
      <c r="F702" s="198" t="s">
        <v>826</v>
      </c>
      <c r="G702" s="184" t="str">
        <f>IF(ISNA(VLOOKUP(Patchlist1[[#This Row],[Hostname]],CPU_socket!A:B,2,FALSE)),"",VLOOKUP(Patchlist1[[#This Row],[Hostname]],CPU_socket!A:B,2,FALSE))</f>
        <v/>
      </c>
      <c r="H702" s="184" t="str">
        <f>IF(ISNA(VLOOKUP(Patchlist1[[#This Row],[Hostname]],Vormetric!A:D,4,FALSE)),"",VLOOKUP(Patchlist1[[#This Row],[Hostname]],Vormetric!A:D,4,FALSE))</f>
        <v/>
      </c>
      <c r="I702" s="198" t="str">
        <f>IF(ISNA(VLOOKUP(Patchlist1[[#This Row],[Hostname]],'vm hardware'!A:C,3,FALSE)),"",VLOOKUP(Patchlist1[[#This Row],[Hostname]],'vm hardware'!A:C,3,FALSE))</f>
        <v/>
      </c>
      <c r="J702" s="276"/>
      <c r="K702" s="198" t="s">
        <v>172</v>
      </c>
      <c r="L702" s="198">
        <v>8.1</v>
      </c>
      <c r="M702" s="198" t="s">
        <v>173</v>
      </c>
      <c r="N702" s="198" t="s">
        <v>827</v>
      </c>
      <c r="O702" s="200" t="s">
        <v>175</v>
      </c>
      <c r="P702" s="277" t="s">
        <v>502</v>
      </c>
      <c r="Q702" s="202"/>
      <c r="R702" s="198" t="s">
        <v>503</v>
      </c>
      <c r="S702" s="242" t="str">
        <f>IF(ISNA(VLOOKUP(Patchlist1[[#This Row],[SERVER OWNER]],Contacts!I:J,2,FALSE)),"",VLOOKUP(Patchlist1[[#This Row],[SERVER OWNER]],Contacts!I:J,2,FALSE))</f>
        <v>mark.heinrich@allianz.de</v>
      </c>
      <c r="T702" s="243" t="s">
        <v>504</v>
      </c>
      <c r="U702" s="277" t="s">
        <v>180</v>
      </c>
      <c r="V702" s="202"/>
      <c r="W702" s="202"/>
      <c r="X702" s="244"/>
      <c r="Y702" s="244"/>
      <c r="Z702" s="157"/>
      <c r="AA702" s="278"/>
    </row>
    <row r="703" spans="1:27" ht="18.75" hidden="1" customHeight="1">
      <c r="A703" s="275" t="s">
        <v>1324</v>
      </c>
      <c r="B703" s="196" t="s">
        <v>115</v>
      </c>
      <c r="C703" s="239" t="b">
        <v>0</v>
      </c>
      <c r="D703" s="182">
        <f>IF($C703&lt;&gt;TRUE,IF(ISNA(VLOOKUP($B703,'Patch Slot'!A$2:$E$39,3,FALSE)),"",VLOOKUP($B703,'Patch Slot'!A$2:$E$39,3,FALSE)),"excluded")</f>
        <v>45890.833333333299</v>
      </c>
      <c r="E703" s="182" t="str">
        <f>IF($C703&lt;&gt;TRUE,IF(ISNA(VLOOKUP($B703,'Patch Slot'!A$2:$E$39,4,FALSE)),"",VLOOKUP($B703,'Patch Slot'!A$2:$E$39,4,FALSE)),"excluded")</f>
        <v>20:00 – 24:00</v>
      </c>
      <c r="F703" s="198" t="s">
        <v>826</v>
      </c>
      <c r="G703" s="184" t="str">
        <f>IF(ISNA(VLOOKUP(Patchlist1[[#This Row],[Hostname]],CPU_socket!A:B,2,FALSE)),"",VLOOKUP(Patchlist1[[#This Row],[Hostname]],CPU_socket!A:B,2,FALSE))</f>
        <v/>
      </c>
      <c r="H703" s="184" t="str">
        <f>IF(ISNA(VLOOKUP(Patchlist1[[#This Row],[Hostname]],Vormetric!A:D,4,FALSE)),"",VLOOKUP(Patchlist1[[#This Row],[Hostname]],Vormetric!A:D,4,FALSE))</f>
        <v/>
      </c>
      <c r="I703" s="198" t="str">
        <f>IF(ISNA(VLOOKUP(Patchlist1[[#This Row],[Hostname]],'vm hardware'!A:C,3,FALSE)),"",VLOOKUP(Patchlist1[[#This Row],[Hostname]],'vm hardware'!A:C,3,FALSE))</f>
        <v/>
      </c>
      <c r="J703" s="276"/>
      <c r="K703" s="198" t="s">
        <v>172</v>
      </c>
      <c r="L703" s="198">
        <v>8.1</v>
      </c>
      <c r="M703" s="198" t="s">
        <v>173</v>
      </c>
      <c r="N703" s="198" t="s">
        <v>827</v>
      </c>
      <c r="O703" s="200" t="s">
        <v>175</v>
      </c>
      <c r="P703" s="277" t="s">
        <v>1325</v>
      </c>
      <c r="Q703" s="202"/>
      <c r="R703" s="198" t="s">
        <v>1326</v>
      </c>
      <c r="S703" s="242" t="str">
        <f>IF(ISNA(VLOOKUP(Patchlist1[[#This Row],[SERVER OWNER]],Contacts!I:J,2,FALSE)),"",VLOOKUP(Patchlist1[[#This Row],[SERVER OWNER]],Contacts!I:J,2,FALSE))</f>
        <v>Falk.Hilpert@ALLIANZ.DE</v>
      </c>
      <c r="T703" s="243" t="s">
        <v>1327</v>
      </c>
      <c r="U703" s="277" t="s">
        <v>180</v>
      </c>
      <c r="V703" s="202"/>
      <c r="W703" s="202"/>
      <c r="X703" s="244"/>
      <c r="Y703" s="244"/>
      <c r="Z703" s="157"/>
      <c r="AA703" s="278"/>
    </row>
    <row r="704" spans="1:27" ht="18.75" hidden="1" customHeight="1">
      <c r="A704" s="275" t="s">
        <v>1328</v>
      </c>
      <c r="B704" s="196" t="s">
        <v>115</v>
      </c>
      <c r="C704" s="239" t="b">
        <v>0</v>
      </c>
      <c r="D704" s="182">
        <f>IF($C704&lt;&gt;TRUE,IF(ISNA(VLOOKUP($B704,'Patch Slot'!A$2:$E$39,3,FALSE)),"",VLOOKUP($B704,'Patch Slot'!A$2:$E$39,3,FALSE)),"excluded")</f>
        <v>45890.833333333299</v>
      </c>
      <c r="E704" s="182" t="str">
        <f>IF($C704&lt;&gt;TRUE,IF(ISNA(VLOOKUP($B704,'Patch Slot'!A$2:$E$39,4,FALSE)),"",VLOOKUP($B704,'Patch Slot'!A$2:$E$39,4,FALSE)),"excluded")</f>
        <v>20:00 – 24:00</v>
      </c>
      <c r="F704" s="198" t="s">
        <v>826</v>
      </c>
      <c r="G704" s="184" t="str">
        <f>IF(ISNA(VLOOKUP(Patchlist1[[#This Row],[Hostname]],CPU_socket!A:B,2,FALSE)),"",VLOOKUP(Patchlist1[[#This Row],[Hostname]],CPU_socket!A:B,2,FALSE))</f>
        <v/>
      </c>
      <c r="H704" s="184" t="str">
        <f>IF(ISNA(VLOOKUP(Patchlist1[[#This Row],[Hostname]],Vormetric!A:D,4,FALSE)),"",VLOOKUP(Patchlist1[[#This Row],[Hostname]],Vormetric!A:D,4,FALSE))</f>
        <v/>
      </c>
      <c r="I704" s="198" t="str">
        <f>IF(ISNA(VLOOKUP(Patchlist1[[#This Row],[Hostname]],'vm hardware'!A:C,3,FALSE)),"",VLOOKUP(Patchlist1[[#This Row],[Hostname]],'vm hardware'!A:C,3,FALSE))</f>
        <v/>
      </c>
      <c r="J704" s="276"/>
      <c r="K704" s="198" t="s">
        <v>172</v>
      </c>
      <c r="L704" s="198">
        <v>8.1</v>
      </c>
      <c r="M704" s="198" t="s">
        <v>173</v>
      </c>
      <c r="N704" s="198" t="s">
        <v>827</v>
      </c>
      <c r="O704" s="200" t="s">
        <v>175</v>
      </c>
      <c r="P704" s="277" t="s">
        <v>1329</v>
      </c>
      <c r="Q704" s="202"/>
      <c r="R704" s="198" t="s">
        <v>1326</v>
      </c>
      <c r="S704" s="242" t="str">
        <f>IF(ISNA(VLOOKUP(Patchlist1[[#This Row],[SERVER OWNER]],Contacts!I:J,2,FALSE)),"",VLOOKUP(Patchlist1[[#This Row],[SERVER OWNER]],Contacts!I:J,2,FALSE))</f>
        <v>Falk.Hilpert@ALLIANZ.DE</v>
      </c>
      <c r="T704" s="243" t="s">
        <v>1330</v>
      </c>
      <c r="U704" s="277" t="s">
        <v>180</v>
      </c>
      <c r="V704" s="202"/>
      <c r="W704" s="202"/>
      <c r="X704" s="244"/>
      <c r="Y704" s="244"/>
      <c r="Z704" s="157"/>
      <c r="AA704" s="278"/>
    </row>
    <row r="705" spans="1:27" ht="18.75" hidden="1" customHeight="1">
      <c r="A705" s="275" t="s">
        <v>1331</v>
      </c>
      <c r="B705" s="196" t="s">
        <v>64</v>
      </c>
      <c r="C705" s="239" t="b">
        <v>0</v>
      </c>
      <c r="D705" s="182">
        <f>IF($C705&lt;&gt;TRUE,IF(ISNA(VLOOKUP($B705,'Patch Slot'!A$2:$E$39,3,FALSE)),"",VLOOKUP($B705,'Patch Slot'!A$2:$E$39,3,FALSE)),"excluded")</f>
        <v>45883.333333333299</v>
      </c>
      <c r="E705" s="182" t="str">
        <f>IF($C705&lt;&gt;TRUE,IF(ISNA(VLOOKUP($B705,'Patch Slot'!A$2:$E$39,4,FALSE)),"",VLOOKUP($B705,'Patch Slot'!A$2:$E$39,4,FALSE)),"excluded")</f>
        <v>08:00 – 14:00</v>
      </c>
      <c r="F705" s="198" t="s">
        <v>826</v>
      </c>
      <c r="G705" s="184" t="str">
        <f>IF(ISNA(VLOOKUP(Patchlist1[[#This Row],[Hostname]],CPU_socket!A:B,2,FALSE)),"",VLOOKUP(Patchlist1[[#This Row],[Hostname]],CPU_socket!A:B,2,FALSE))</f>
        <v/>
      </c>
      <c r="H705" s="184" t="str">
        <f>IF(ISNA(VLOOKUP(Patchlist1[[#This Row],[Hostname]],Vormetric!A:D,4,FALSE)),"",VLOOKUP(Patchlist1[[#This Row],[Hostname]],Vormetric!A:D,4,FALSE))</f>
        <v/>
      </c>
      <c r="I705" s="198" t="str">
        <f>IF(ISNA(VLOOKUP(Patchlist1[[#This Row],[Hostname]],'vm hardware'!A:C,3,FALSE)),"",VLOOKUP(Patchlist1[[#This Row],[Hostname]],'vm hardware'!A:C,3,FALSE))</f>
        <v/>
      </c>
      <c r="J705" s="276"/>
      <c r="K705" s="198" t="s">
        <v>545</v>
      </c>
      <c r="L705" s="198">
        <v>8.1</v>
      </c>
      <c r="M705" s="198" t="s">
        <v>173</v>
      </c>
      <c r="N705" s="198" t="s">
        <v>827</v>
      </c>
      <c r="O705" s="200" t="s">
        <v>175</v>
      </c>
      <c r="P705" s="277" t="s">
        <v>1329</v>
      </c>
      <c r="Q705" s="202"/>
      <c r="R705" s="198" t="s">
        <v>1326</v>
      </c>
      <c r="S705" s="242" t="str">
        <f>IF(ISNA(VLOOKUP(Patchlist1[[#This Row],[SERVER OWNER]],Contacts!I:J,2,FALSE)),"",VLOOKUP(Patchlist1[[#This Row],[SERVER OWNER]],Contacts!I:J,2,FALSE))</f>
        <v>Falk.Hilpert@ALLIANZ.DE</v>
      </c>
      <c r="T705" s="243" t="s">
        <v>1332</v>
      </c>
      <c r="U705" s="277" t="s">
        <v>180</v>
      </c>
      <c r="V705" s="202"/>
      <c r="W705" s="202"/>
      <c r="X705" s="244"/>
      <c r="Y705" s="244"/>
      <c r="Z705" s="157"/>
      <c r="AA705" s="278"/>
    </row>
    <row r="706" spans="1:27" ht="18.75" hidden="1" customHeight="1">
      <c r="A706" s="275" t="s">
        <v>1333</v>
      </c>
      <c r="B706" s="196" t="s">
        <v>87</v>
      </c>
      <c r="C706" s="239" t="b">
        <v>0</v>
      </c>
      <c r="D706" s="182">
        <f>IF($C706&lt;&gt;TRUE,IF(ISNA(VLOOKUP($B706,'Patch Slot'!A$2:$E$39,3,FALSE)),"",VLOOKUP($B706,'Patch Slot'!A$2:$E$39,3,FALSE)),"excluded")</f>
        <v>45886.041666666635</v>
      </c>
      <c r="E706" s="182" t="str">
        <f>IF($C706&lt;&gt;TRUE,IF(ISNA(VLOOKUP($B706,'Patch Slot'!A$2:$E$39,4,FALSE)),"",VLOOKUP($B706,'Patch Slot'!A$2:$E$39,4,FALSE)),"excluded")</f>
        <v>01:00 – 05:00</v>
      </c>
      <c r="F706" s="198" t="s">
        <v>826</v>
      </c>
      <c r="G706" s="184" t="str">
        <f>IF(ISNA(VLOOKUP(Patchlist1[[#This Row],[Hostname]],CPU_socket!A:B,2,FALSE)),"",VLOOKUP(Patchlist1[[#This Row],[Hostname]],CPU_socket!A:B,2,FALSE))</f>
        <v/>
      </c>
      <c r="H706" s="184" t="str">
        <f>IF(ISNA(VLOOKUP(Patchlist1[[#This Row],[Hostname]],Vormetric!A:D,4,FALSE)),"",VLOOKUP(Patchlist1[[#This Row],[Hostname]],Vormetric!A:D,4,FALSE))</f>
        <v/>
      </c>
      <c r="I706" s="240" t="str">
        <f>IF(ISNA(VLOOKUP(Patchlist1[[#This Row],[Hostname]],'vm hardware'!A:C,3,FALSE)),"",VLOOKUP(Patchlist1[[#This Row],[Hostname]],'vm hardware'!A:C,3,FALSE))</f>
        <v/>
      </c>
      <c r="J706" s="198"/>
      <c r="K706" s="198" t="s">
        <v>172</v>
      </c>
      <c r="L706" s="198">
        <v>8.1</v>
      </c>
      <c r="M706" s="198" t="s">
        <v>173</v>
      </c>
      <c r="N706" s="198" t="s">
        <v>827</v>
      </c>
      <c r="O706" s="200" t="s">
        <v>175</v>
      </c>
      <c r="P706" s="277" t="s">
        <v>1334</v>
      </c>
      <c r="Q706" s="282"/>
      <c r="R706" s="198" t="s">
        <v>1335</v>
      </c>
      <c r="S706" s="242" t="str">
        <f>IF(ISNA(VLOOKUP(Patchlist1[[#This Row],[SERVER OWNER]],Contacts!I:J,2,FALSE)),"",VLOOKUP(Patchlist1[[#This Row],[SERVER OWNER]],Contacts!I:J,2,FALSE))</f>
        <v>peter.wildermuth@allianz.de</v>
      </c>
      <c r="T706" s="243" t="s">
        <v>1336</v>
      </c>
      <c r="U706" s="277" t="s">
        <v>180</v>
      </c>
      <c r="V706" s="202"/>
      <c r="W706" s="202"/>
      <c r="X706" s="244"/>
      <c r="Y706" s="244"/>
      <c r="Z706" s="157"/>
      <c r="AA706" s="278"/>
    </row>
    <row r="707" spans="1:27" ht="18.75" hidden="1" customHeight="1">
      <c r="A707" s="275" t="s">
        <v>1337</v>
      </c>
      <c r="B707" s="196" t="s">
        <v>80</v>
      </c>
      <c r="C707" s="239" t="b">
        <v>0</v>
      </c>
      <c r="D707" s="182">
        <f>IF($C707&lt;&gt;TRUE,IF(ISNA(VLOOKUP($B707,'Patch Slot'!A$2:$E$39,3,FALSE)),"",VLOOKUP($B707,'Patch Slot'!A$2:$E$39,3,FALSE)),"excluded")</f>
        <v>45885.666666666635</v>
      </c>
      <c r="E707" s="182" t="str">
        <f>IF($C707&lt;&gt;TRUE,IF(ISNA(VLOOKUP($B707,'Patch Slot'!A$2:$E$39,4,FALSE)),"",VLOOKUP($B707,'Patch Slot'!A$2:$E$39,4,FALSE)),"excluded")</f>
        <v>16:00 – 20:00</v>
      </c>
      <c r="F707" s="198" t="s">
        <v>826</v>
      </c>
      <c r="G707" s="184" t="str">
        <f>IF(ISNA(VLOOKUP(Patchlist1[[#This Row],[Hostname]],CPU_socket!A:B,2,FALSE)),"",VLOOKUP(Patchlist1[[#This Row],[Hostname]],CPU_socket!A:B,2,FALSE))</f>
        <v/>
      </c>
      <c r="H707" s="184" t="str">
        <f>IF(ISNA(VLOOKUP(Patchlist1[[#This Row],[Hostname]],Vormetric!A:D,4,FALSE)),"",VLOOKUP(Patchlist1[[#This Row],[Hostname]],Vormetric!A:D,4,FALSE))</f>
        <v/>
      </c>
      <c r="I707" s="198" t="str">
        <f>IF(ISNA(VLOOKUP(Patchlist1[[#This Row],[Hostname]],'vm hardware'!A:C,3,FALSE)),"",VLOOKUP(Patchlist1[[#This Row],[Hostname]],'vm hardware'!A:C,3,FALSE))</f>
        <v/>
      </c>
      <c r="J707" s="276"/>
      <c r="K707" s="198" t="s">
        <v>172</v>
      </c>
      <c r="L707" s="198">
        <v>8.1</v>
      </c>
      <c r="M707" s="198" t="s">
        <v>173</v>
      </c>
      <c r="N707" s="198" t="s">
        <v>827</v>
      </c>
      <c r="O707" s="200" t="s">
        <v>175</v>
      </c>
      <c r="P707" s="277" t="s">
        <v>1338</v>
      </c>
      <c r="Q707" s="202"/>
      <c r="R707" s="198" t="s">
        <v>1339</v>
      </c>
      <c r="S707" s="242" t="str">
        <f>IF(ISNA(VLOOKUP(Patchlist1[[#This Row],[SERVER OWNER]],Contacts!I:J,2,FALSE)),"",VLOOKUP(Patchlist1[[#This Row],[SERVER OWNER]],Contacts!I:J,2,FALSE))</f>
        <v>frank.schulze@allianz.de</v>
      </c>
      <c r="T707" s="243" t="s">
        <v>1340</v>
      </c>
      <c r="U707" s="277" t="s">
        <v>180</v>
      </c>
      <c r="V707" s="202"/>
      <c r="W707" s="202"/>
      <c r="X707" s="244"/>
      <c r="Y707" s="244"/>
      <c r="Z707" s="157"/>
      <c r="AA707" s="278"/>
    </row>
    <row r="708" spans="1:27" ht="18.75" hidden="1" customHeight="1">
      <c r="A708" s="275" t="s">
        <v>1341</v>
      </c>
      <c r="B708" s="196" t="s">
        <v>80</v>
      </c>
      <c r="C708" s="239" t="b">
        <v>0</v>
      </c>
      <c r="D708" s="182">
        <f>IF($C708&lt;&gt;TRUE,IF(ISNA(VLOOKUP($B708,'Patch Slot'!A$2:$E$39,3,FALSE)),"",VLOOKUP($B708,'Patch Slot'!A$2:$E$39,3,FALSE)),"excluded")</f>
        <v>45885.666666666635</v>
      </c>
      <c r="E708" s="182" t="str">
        <f>IF($C708&lt;&gt;TRUE,IF(ISNA(VLOOKUP($B708,'Patch Slot'!A$2:$E$39,4,FALSE)),"",VLOOKUP($B708,'Patch Slot'!A$2:$E$39,4,FALSE)),"excluded")</f>
        <v>16:00 – 20:00</v>
      </c>
      <c r="F708" s="198" t="s">
        <v>826</v>
      </c>
      <c r="G708" s="184" t="str">
        <f>IF(ISNA(VLOOKUP(Patchlist1[[#This Row],[Hostname]],CPU_socket!A:B,2,FALSE)),"",VLOOKUP(Patchlist1[[#This Row],[Hostname]],CPU_socket!A:B,2,FALSE))</f>
        <v/>
      </c>
      <c r="H708" s="184" t="str">
        <f>IF(ISNA(VLOOKUP(Patchlist1[[#This Row],[Hostname]],Vormetric!A:D,4,FALSE)),"",VLOOKUP(Patchlist1[[#This Row],[Hostname]],Vormetric!A:D,4,FALSE))</f>
        <v/>
      </c>
      <c r="I708" s="198" t="str">
        <f>IF(ISNA(VLOOKUP(Patchlist1[[#This Row],[Hostname]],'vm hardware'!A:C,3,FALSE)),"",VLOOKUP(Patchlist1[[#This Row],[Hostname]],'vm hardware'!A:C,3,FALSE))</f>
        <v/>
      </c>
      <c r="J708" s="276"/>
      <c r="K708" s="198" t="s">
        <v>172</v>
      </c>
      <c r="L708" s="198">
        <v>8.1</v>
      </c>
      <c r="M708" s="198" t="s">
        <v>173</v>
      </c>
      <c r="N708" s="198" t="s">
        <v>827</v>
      </c>
      <c r="O708" s="200" t="s">
        <v>175</v>
      </c>
      <c r="P708" s="277" t="s">
        <v>1338</v>
      </c>
      <c r="Q708" s="157"/>
      <c r="R708" s="198" t="s">
        <v>1339</v>
      </c>
      <c r="S708" s="242" t="str">
        <f>IF(ISNA(VLOOKUP(Patchlist1[[#This Row],[SERVER OWNER]],Contacts!I:J,2,FALSE)),"",VLOOKUP(Patchlist1[[#This Row],[SERVER OWNER]],Contacts!I:J,2,FALSE))</f>
        <v>frank.schulze@allianz.de</v>
      </c>
      <c r="T708" s="243" t="s">
        <v>1340</v>
      </c>
      <c r="U708" s="277" t="s">
        <v>180</v>
      </c>
      <c r="V708" s="202"/>
      <c r="W708" s="202"/>
      <c r="X708" s="244"/>
      <c r="Y708" s="244"/>
      <c r="Z708" s="157"/>
      <c r="AA708" s="278"/>
    </row>
    <row r="709" spans="1:27" ht="18.75" hidden="1" customHeight="1">
      <c r="A709" s="275" t="s">
        <v>1342</v>
      </c>
      <c r="B709" s="196" t="s">
        <v>109</v>
      </c>
      <c r="C709" s="239" t="b">
        <v>0</v>
      </c>
      <c r="D709" s="182">
        <f>IF($C709&lt;&gt;TRUE,IF(ISNA(VLOOKUP($B709,'Patch Slot'!A$2:$E$39,3,FALSE)),"",VLOOKUP($B709,'Patch Slot'!A$2:$E$39,3,FALSE)),"excluded")</f>
        <v>45889.833333333299</v>
      </c>
      <c r="E709" s="182" t="str">
        <f>IF($C709&lt;&gt;TRUE,IF(ISNA(VLOOKUP($B709,'Patch Slot'!A$2:$E$39,4,FALSE)),"",VLOOKUP($B709,'Patch Slot'!A$2:$E$39,4,FALSE)),"excluded")</f>
        <v>20:00 – 24:00</v>
      </c>
      <c r="F709" s="198" t="s">
        <v>826</v>
      </c>
      <c r="G709" s="184" t="str">
        <f>IF(ISNA(VLOOKUP(Patchlist1[[#This Row],[Hostname]],CPU_socket!A:B,2,FALSE)),"",VLOOKUP(Patchlist1[[#This Row],[Hostname]],CPU_socket!A:B,2,FALSE))</f>
        <v/>
      </c>
      <c r="H709" s="184" t="str">
        <f>IF(ISNA(VLOOKUP(Patchlist1[[#This Row],[Hostname]],Vormetric!A:D,4,FALSE)),"",VLOOKUP(Patchlist1[[#This Row],[Hostname]],Vormetric!A:D,4,FALSE))</f>
        <v/>
      </c>
      <c r="I709" s="198" t="str">
        <f>IF(ISNA(VLOOKUP(Patchlist1[[#This Row],[Hostname]],'vm hardware'!A:C,3,FALSE)),"",VLOOKUP(Patchlist1[[#This Row],[Hostname]],'vm hardware'!A:C,3,FALSE))</f>
        <v/>
      </c>
      <c r="J709" s="276"/>
      <c r="K709" s="198" t="s">
        <v>172</v>
      </c>
      <c r="L709" s="198">
        <v>8.1</v>
      </c>
      <c r="M709" s="198" t="s">
        <v>173</v>
      </c>
      <c r="N709" s="198" t="s">
        <v>827</v>
      </c>
      <c r="O709" s="200" t="s">
        <v>175</v>
      </c>
      <c r="P709" s="277" t="s">
        <v>506</v>
      </c>
      <c r="Q709" s="202"/>
      <c r="R709" s="198" t="s">
        <v>511</v>
      </c>
      <c r="S709" s="242" t="str">
        <f>IF(ISNA(VLOOKUP(Patchlist1[[#This Row],[SERVER OWNER]],Contacts!I:J,2,FALSE)),"",VLOOKUP(Patchlist1[[#This Row],[SERVER OWNER]],Contacts!I:J,2,FALSE))</f>
        <v>fabian.funk@allianz.de</v>
      </c>
      <c r="T709" s="243" t="s">
        <v>509</v>
      </c>
      <c r="U709" s="277" t="s">
        <v>180</v>
      </c>
      <c r="V709" s="202"/>
      <c r="W709" s="202"/>
      <c r="X709" s="244"/>
      <c r="Y709" s="244"/>
      <c r="Z709" s="157"/>
      <c r="AA709" s="278"/>
    </row>
    <row r="710" spans="1:27" ht="18.75" hidden="1" customHeight="1">
      <c r="A710" s="275" t="s">
        <v>1343</v>
      </c>
      <c r="B710" s="196" t="s">
        <v>109</v>
      </c>
      <c r="C710" s="239" t="b">
        <v>0</v>
      </c>
      <c r="D710" s="182">
        <f>IF($C710&lt;&gt;TRUE,IF(ISNA(VLOOKUP($B710,'Patch Slot'!A$2:$E$39,3,FALSE)),"",VLOOKUP($B710,'Patch Slot'!A$2:$E$39,3,FALSE)),"excluded")</f>
        <v>45889.833333333299</v>
      </c>
      <c r="E710" s="182" t="str">
        <f>IF($C710&lt;&gt;TRUE,IF(ISNA(VLOOKUP($B710,'Patch Slot'!A$2:$E$39,4,FALSE)),"",VLOOKUP($B710,'Patch Slot'!A$2:$E$39,4,FALSE)),"excluded")</f>
        <v>20:00 – 24:00</v>
      </c>
      <c r="F710" s="198" t="s">
        <v>826</v>
      </c>
      <c r="G710" s="184" t="str">
        <f>IF(ISNA(VLOOKUP(Patchlist1[[#This Row],[Hostname]],CPU_socket!A:B,2,FALSE)),"",VLOOKUP(Patchlist1[[#This Row],[Hostname]],CPU_socket!A:B,2,FALSE))</f>
        <v/>
      </c>
      <c r="H710" s="184" t="str">
        <f>IF(ISNA(VLOOKUP(Patchlist1[[#This Row],[Hostname]],Vormetric!A:D,4,FALSE)),"",VLOOKUP(Patchlist1[[#This Row],[Hostname]],Vormetric!A:D,4,FALSE))</f>
        <v/>
      </c>
      <c r="I710" s="198" t="str">
        <f>IF(ISNA(VLOOKUP(Patchlist1[[#This Row],[Hostname]],'vm hardware'!A:C,3,FALSE)),"",VLOOKUP(Patchlist1[[#This Row],[Hostname]],'vm hardware'!A:C,3,FALSE))</f>
        <v/>
      </c>
      <c r="J710" s="276"/>
      <c r="K710" s="198" t="s">
        <v>545</v>
      </c>
      <c r="L710" s="198">
        <v>8.1</v>
      </c>
      <c r="M710" s="198" t="s">
        <v>173</v>
      </c>
      <c r="N710" s="198" t="s">
        <v>827</v>
      </c>
      <c r="O710" s="200" t="s">
        <v>175</v>
      </c>
      <c r="P710" s="277" t="s">
        <v>506</v>
      </c>
      <c r="Q710" s="202"/>
      <c r="R710" s="198" t="s">
        <v>511</v>
      </c>
      <c r="S710" s="242" t="str">
        <f>IF(ISNA(VLOOKUP(Patchlist1[[#This Row],[SERVER OWNER]],Contacts!I:J,2,FALSE)),"",VLOOKUP(Patchlist1[[#This Row],[SERVER OWNER]],Contacts!I:J,2,FALSE))</f>
        <v>fabian.funk@allianz.de</v>
      </c>
      <c r="T710" s="243" t="s">
        <v>509</v>
      </c>
      <c r="U710" s="277" t="s">
        <v>180</v>
      </c>
      <c r="V710" s="202"/>
      <c r="W710" s="202"/>
      <c r="X710" s="244"/>
      <c r="Y710" s="244"/>
      <c r="Z710" s="157"/>
      <c r="AA710" s="278"/>
    </row>
    <row r="711" spans="1:27" ht="18.75" hidden="1" customHeight="1">
      <c r="A711" s="275" t="s">
        <v>1344</v>
      </c>
      <c r="B711" s="196" t="s">
        <v>73</v>
      </c>
      <c r="C711" s="239" t="b">
        <v>0</v>
      </c>
      <c r="D711" s="182">
        <f>IF($C711&lt;&gt;TRUE,IF(ISNA(VLOOKUP($B711,'Patch Slot'!A$2:$E$39,3,FALSE)),"",VLOOKUP($B711,'Patch Slot'!A$2:$E$39,3,FALSE)),"excluded")</f>
        <v>45885.041666666635</v>
      </c>
      <c r="E711" s="182" t="str">
        <f>IF($C711&lt;&gt;TRUE,IF(ISNA(VLOOKUP($B711,'Patch Slot'!A$2:$E$39,4,FALSE)),"",VLOOKUP($B711,'Patch Slot'!A$2:$E$39,4,FALSE)),"excluded")</f>
        <v>01:00 – 05:00</v>
      </c>
      <c r="F711" s="198" t="s">
        <v>826</v>
      </c>
      <c r="G711" s="184" t="str">
        <f>IF(ISNA(VLOOKUP(Patchlist1[[#This Row],[Hostname]],CPU_socket!A:B,2,FALSE)),"",VLOOKUP(Patchlist1[[#This Row],[Hostname]],CPU_socket!A:B,2,FALSE))</f>
        <v/>
      </c>
      <c r="H711" s="184" t="str">
        <f>IF(ISNA(VLOOKUP(Patchlist1[[#This Row],[Hostname]],Vormetric!A:D,4,FALSE)),"",VLOOKUP(Patchlist1[[#This Row],[Hostname]],Vormetric!A:D,4,FALSE))</f>
        <v/>
      </c>
      <c r="I711" s="198" t="str">
        <f>IF(ISNA(VLOOKUP(Patchlist1[[#This Row],[Hostname]],'vm hardware'!A:C,3,FALSE)),"",VLOOKUP(Patchlist1[[#This Row],[Hostname]],'vm hardware'!A:C,3,FALSE))</f>
        <v/>
      </c>
      <c r="J711" s="276"/>
      <c r="K711" s="198" t="s">
        <v>172</v>
      </c>
      <c r="L711" s="198">
        <v>8.1</v>
      </c>
      <c r="M711" s="198" t="s">
        <v>173</v>
      </c>
      <c r="N711" s="198" t="s">
        <v>827</v>
      </c>
      <c r="O711" s="200" t="s">
        <v>175</v>
      </c>
      <c r="P711" s="277" t="s">
        <v>506</v>
      </c>
      <c r="Q711" s="202"/>
      <c r="R711" s="198" t="s">
        <v>511</v>
      </c>
      <c r="S711" s="242" t="str">
        <f>IF(ISNA(VLOOKUP(Patchlist1[[#This Row],[SERVER OWNER]],Contacts!I:J,2,FALSE)),"",VLOOKUP(Patchlist1[[#This Row],[SERVER OWNER]],Contacts!I:J,2,FALSE))</f>
        <v>fabian.funk@allianz.de</v>
      </c>
      <c r="T711" s="243" t="s">
        <v>509</v>
      </c>
      <c r="U711" s="277" t="s">
        <v>180</v>
      </c>
      <c r="V711" s="202"/>
      <c r="W711" s="202"/>
      <c r="X711" s="244"/>
      <c r="Y711" s="244"/>
      <c r="Z711" s="157"/>
      <c r="AA711" s="278"/>
    </row>
    <row r="712" spans="1:27" ht="18.75" hidden="1" customHeight="1">
      <c r="A712" s="275" t="s">
        <v>1345</v>
      </c>
      <c r="B712" s="196" t="s">
        <v>57</v>
      </c>
      <c r="C712" s="239" t="b">
        <v>0</v>
      </c>
      <c r="D712" s="182">
        <f>IF($C712&lt;&gt;TRUE,IF(ISNA(VLOOKUP($B712,'Patch Slot'!A$2:$E$39,3,FALSE)),"",VLOOKUP($B712,'Patch Slot'!A$2:$E$39,3,FALSE)),"excluded")</f>
        <v>45882.833333333299</v>
      </c>
      <c r="E712" s="182" t="str">
        <f>IF($C712&lt;&gt;TRUE,IF(ISNA(VLOOKUP($B712,'Patch Slot'!A$2:$E$39,4,FALSE)),"",VLOOKUP($B712,'Patch Slot'!A$2:$E$39,4,FALSE)),"excluded")</f>
        <v>20:00 – 24:00</v>
      </c>
      <c r="F712" s="198" t="s">
        <v>826</v>
      </c>
      <c r="G712" s="184" t="str">
        <f>IF(ISNA(VLOOKUP(Patchlist1[[#This Row],[Hostname]],CPU_socket!A:B,2,FALSE)),"",VLOOKUP(Patchlist1[[#This Row],[Hostname]],CPU_socket!A:B,2,FALSE))</f>
        <v/>
      </c>
      <c r="H712" s="184" t="str">
        <f>IF(ISNA(VLOOKUP(Patchlist1[[#This Row],[Hostname]],Vormetric!A:D,4,FALSE)),"",VLOOKUP(Patchlist1[[#This Row],[Hostname]],Vormetric!A:D,4,FALSE))</f>
        <v/>
      </c>
      <c r="I712" s="198" t="str">
        <f>IF(ISNA(VLOOKUP(Patchlist1[[#This Row],[Hostname]],'vm hardware'!A:C,3,FALSE)),"",VLOOKUP(Patchlist1[[#This Row],[Hostname]],'vm hardware'!A:C,3,FALSE))</f>
        <v/>
      </c>
      <c r="J712" s="276"/>
      <c r="K712" s="198" t="s">
        <v>172</v>
      </c>
      <c r="L712" s="198">
        <v>8.9</v>
      </c>
      <c r="M712" s="198" t="s">
        <v>173</v>
      </c>
      <c r="N712" s="198" t="s">
        <v>827</v>
      </c>
      <c r="O712" s="200" t="s">
        <v>175</v>
      </c>
      <c r="P712" s="277" t="s">
        <v>1346</v>
      </c>
      <c r="Q712" s="202"/>
      <c r="R712" s="198" t="s">
        <v>1347</v>
      </c>
      <c r="S712" s="242" t="str">
        <f>IF(ISNA(VLOOKUP(Patchlist1[[#This Row],[SERVER OWNER]],Contacts!I:J,2,FALSE)),"",VLOOKUP(Patchlist1[[#This Row],[SERVER OWNER]],Contacts!I:J,2,FALSE))</f>
        <v>stefano.fabbri@allianz.de</v>
      </c>
      <c r="T712" s="243" t="s">
        <v>1348</v>
      </c>
      <c r="U712" s="277" t="s">
        <v>180</v>
      </c>
      <c r="V712" s="202"/>
      <c r="W712" s="202"/>
      <c r="X712" s="244"/>
      <c r="Y712" s="244"/>
      <c r="Z712" s="157"/>
      <c r="AA712" s="278"/>
    </row>
    <row r="713" spans="1:27" ht="18.75" hidden="1" customHeight="1">
      <c r="A713" s="275" t="s">
        <v>1349</v>
      </c>
      <c r="B713" s="196" t="s">
        <v>57</v>
      </c>
      <c r="C713" s="239" t="b">
        <v>1</v>
      </c>
      <c r="D713" s="182" t="str">
        <f>IF($C713&lt;&gt;TRUE,IF(ISNA(VLOOKUP($B713,'Patch Slot'!A$2:$E$39,3,FALSE)),"",VLOOKUP($B713,'Patch Slot'!A$2:$E$39,3,FALSE)),"excluded")</f>
        <v>excluded</v>
      </c>
      <c r="E713" s="182" t="str">
        <f>IF($C713&lt;&gt;TRUE,IF(ISNA(VLOOKUP($B713,'Patch Slot'!A$2:$E$39,4,FALSE)),"",VLOOKUP($B713,'Patch Slot'!A$2:$E$39,4,FALSE)),"excluded")</f>
        <v>excluded</v>
      </c>
      <c r="F713" s="198" t="s">
        <v>826</v>
      </c>
      <c r="G713" s="184" t="str">
        <f>IF(ISNA(VLOOKUP(Patchlist1[[#This Row],[Hostname]],CPU_socket!A:B,2,FALSE)),"",VLOOKUP(Patchlist1[[#This Row],[Hostname]],CPU_socket!A:B,2,FALSE))</f>
        <v/>
      </c>
      <c r="H713" s="184" t="str">
        <f>IF(ISNA(VLOOKUP(Patchlist1[[#This Row],[Hostname]],Vormetric!A:D,4,FALSE)),"",VLOOKUP(Patchlist1[[#This Row],[Hostname]],Vormetric!A:D,4,FALSE))</f>
        <v/>
      </c>
      <c r="I713" s="198" t="str">
        <f>IF(ISNA(VLOOKUP(Patchlist1[[#This Row],[Hostname]],'vm hardware'!A:C,3,FALSE)),"",VLOOKUP(Patchlist1[[#This Row],[Hostname]],'vm hardware'!A:C,3,FALSE))</f>
        <v/>
      </c>
      <c r="J713" s="276"/>
      <c r="K713" s="198" t="s">
        <v>172</v>
      </c>
      <c r="L713" s="198">
        <v>8.9</v>
      </c>
      <c r="M713" s="198" t="s">
        <v>173</v>
      </c>
      <c r="N713" s="198" t="s">
        <v>827</v>
      </c>
      <c r="O713" s="200" t="s">
        <v>279</v>
      </c>
      <c r="P713" s="277" t="s">
        <v>1275</v>
      </c>
      <c r="Q713" s="202"/>
      <c r="R713" s="198" t="s">
        <v>1276</v>
      </c>
      <c r="S713" s="242" t="str">
        <f>IF(ISNA(VLOOKUP(Patchlist1[[#This Row],[SERVER OWNER]],Contacts!I:J,2,FALSE)),"",VLOOKUP(Patchlist1[[#This Row],[SERVER OWNER]],Contacts!I:J,2,FALSE))</f>
        <v>naman.kumar-agrawal@allianz.com</v>
      </c>
      <c r="T713" s="243" t="s">
        <v>1279</v>
      </c>
      <c r="U713" s="277" t="s">
        <v>180</v>
      </c>
      <c r="V713" s="202"/>
      <c r="W713" s="202"/>
      <c r="X713" s="244"/>
      <c r="Y713" s="244" t="s">
        <v>279</v>
      </c>
      <c r="Z713" s="157"/>
      <c r="AA713" s="278"/>
    </row>
    <row r="714" spans="1:27" ht="18.75" hidden="1" customHeight="1">
      <c r="A714" s="275" t="s">
        <v>1350</v>
      </c>
      <c r="B714" s="196" t="s">
        <v>57</v>
      </c>
      <c r="C714" s="239" t="b">
        <v>1</v>
      </c>
      <c r="D714" s="182" t="str">
        <f>IF($C714&lt;&gt;TRUE,IF(ISNA(VLOOKUP($B714,'Patch Slot'!A$2:$E$39,3,FALSE)),"",VLOOKUP($B714,'Patch Slot'!A$2:$E$39,3,FALSE)),"excluded")</f>
        <v>excluded</v>
      </c>
      <c r="E714" s="182" t="str">
        <f>IF($C714&lt;&gt;TRUE,IF(ISNA(VLOOKUP($B714,'Patch Slot'!A$2:$E$39,4,FALSE)),"",VLOOKUP($B714,'Patch Slot'!A$2:$E$39,4,FALSE)),"excluded")</f>
        <v>excluded</v>
      </c>
      <c r="F714" s="198" t="s">
        <v>826</v>
      </c>
      <c r="G714" s="184" t="str">
        <f>IF(ISNA(VLOOKUP(Patchlist1[[#This Row],[Hostname]],CPU_socket!A:B,2,FALSE)),"",VLOOKUP(Patchlist1[[#This Row],[Hostname]],CPU_socket!A:B,2,FALSE))</f>
        <v/>
      </c>
      <c r="H714" s="184" t="str">
        <f>IF(ISNA(VLOOKUP(Patchlist1[[#This Row],[Hostname]],Vormetric!A:D,4,FALSE)),"",VLOOKUP(Patchlist1[[#This Row],[Hostname]],Vormetric!A:D,4,FALSE))</f>
        <v/>
      </c>
      <c r="I714" s="198" t="str">
        <f>IF(ISNA(VLOOKUP(Patchlist1[[#This Row],[Hostname]],'vm hardware'!A:C,3,FALSE)),"",VLOOKUP(Patchlist1[[#This Row],[Hostname]],'vm hardware'!A:C,3,FALSE))</f>
        <v/>
      </c>
      <c r="J714" s="276"/>
      <c r="K714" s="198" t="s">
        <v>172</v>
      </c>
      <c r="L714" s="198">
        <v>8.1</v>
      </c>
      <c r="M714" s="198" t="s">
        <v>173</v>
      </c>
      <c r="N714" s="198" t="s">
        <v>827</v>
      </c>
      <c r="O714" s="200" t="s">
        <v>279</v>
      </c>
      <c r="P714" s="277" t="s">
        <v>1275</v>
      </c>
      <c r="Q714" s="202"/>
      <c r="R714" s="198" t="s">
        <v>1276</v>
      </c>
      <c r="S714" s="242" t="str">
        <f>IF(ISNA(VLOOKUP(Patchlist1[[#This Row],[SERVER OWNER]],Contacts!I:J,2,FALSE)),"",VLOOKUP(Patchlist1[[#This Row],[SERVER OWNER]],Contacts!I:J,2,FALSE))</f>
        <v>naman.kumar-agrawal@allianz.com</v>
      </c>
      <c r="T714" s="243" t="s">
        <v>1279</v>
      </c>
      <c r="U714" s="277" t="s">
        <v>180</v>
      </c>
      <c r="V714" s="202"/>
      <c r="W714" s="202"/>
      <c r="X714" s="244"/>
      <c r="Y714" s="244" t="s">
        <v>279</v>
      </c>
      <c r="Z714" s="157"/>
      <c r="AA714" s="278"/>
    </row>
    <row r="715" spans="1:27" ht="18.75" hidden="1" customHeight="1">
      <c r="A715" s="275" t="s">
        <v>1351</v>
      </c>
      <c r="B715" s="196" t="s">
        <v>47</v>
      </c>
      <c r="C715" s="239" t="b">
        <v>0</v>
      </c>
      <c r="D715" s="182">
        <f>IF($C715&lt;&gt;TRUE,IF(ISNA(VLOOKUP($B715,'Patch Slot'!A$2:$E$39,3,FALSE)),"",VLOOKUP($B715,'Patch Slot'!A$2:$E$39,3,FALSE)),"excluded")</f>
        <v>45879.333333333299</v>
      </c>
      <c r="E715" s="182" t="str">
        <f>IF($C715&lt;&gt;TRUE,IF(ISNA(VLOOKUP($B715,'Patch Slot'!A$2:$E$39,4,FALSE)),"",VLOOKUP($B715,'Patch Slot'!A$2:$E$39,4,FALSE)),"excluded")</f>
        <v>08:00 – 14:00</v>
      </c>
      <c r="F715" s="198" t="s">
        <v>826</v>
      </c>
      <c r="G715" s="184" t="str">
        <f>IF(ISNA(VLOOKUP(Patchlist1[[#This Row],[Hostname]],CPU_socket!A:B,2,FALSE)),"",VLOOKUP(Patchlist1[[#This Row],[Hostname]],CPU_socket!A:B,2,FALSE))</f>
        <v/>
      </c>
      <c r="H715" s="184" t="str">
        <f>IF(ISNA(VLOOKUP(Patchlist1[[#This Row],[Hostname]],Vormetric!A:D,4,FALSE)),"",VLOOKUP(Patchlist1[[#This Row],[Hostname]],Vormetric!A:D,4,FALSE))</f>
        <v/>
      </c>
      <c r="I715" s="198" t="str">
        <f>IF(ISNA(VLOOKUP(Patchlist1[[#This Row],[Hostname]],'vm hardware'!A:C,3,FALSE)),"",VLOOKUP(Patchlist1[[#This Row],[Hostname]],'vm hardware'!A:C,3,FALSE))</f>
        <v/>
      </c>
      <c r="J715" s="276"/>
      <c r="K715" s="198" t="s">
        <v>172</v>
      </c>
      <c r="L715" s="198">
        <v>8.1</v>
      </c>
      <c r="M715" s="198" t="s">
        <v>173</v>
      </c>
      <c r="N715" s="198" t="s">
        <v>827</v>
      </c>
      <c r="O715" s="200" t="s">
        <v>175</v>
      </c>
      <c r="P715" s="277" t="s">
        <v>506</v>
      </c>
      <c r="Q715" s="202"/>
      <c r="R715" s="198" t="s">
        <v>511</v>
      </c>
      <c r="S715" s="242" t="str">
        <f>IF(ISNA(VLOOKUP(Patchlist1[[#This Row],[SERVER OWNER]],Contacts!I:J,2,FALSE)),"",VLOOKUP(Patchlist1[[#This Row],[SERVER OWNER]],Contacts!I:J,2,FALSE))</f>
        <v>fabian.funk@allianz.de</v>
      </c>
      <c r="T715" s="243" t="s">
        <v>509</v>
      </c>
      <c r="U715" s="277" t="s">
        <v>180</v>
      </c>
      <c r="V715" s="202"/>
      <c r="W715" s="202"/>
      <c r="X715" s="244"/>
      <c r="Y715" s="244"/>
      <c r="Z715" s="157"/>
      <c r="AA715" s="278"/>
    </row>
    <row r="716" spans="1:27" ht="18.75" hidden="1" customHeight="1">
      <c r="A716" s="275" t="s">
        <v>1352</v>
      </c>
      <c r="B716" s="196" t="s">
        <v>43</v>
      </c>
      <c r="C716" s="239" t="b">
        <v>0</v>
      </c>
      <c r="D716" s="182">
        <f>IF($C716&lt;&gt;TRUE,IF(ISNA(VLOOKUP($B716,'Patch Slot'!A$2:$E$39,3,FALSE)),"",VLOOKUP($B716,'Patch Slot'!A$2:$E$39,3,FALSE)),"excluded")</f>
        <v>45878.333333333299</v>
      </c>
      <c r="E716" s="182" t="str">
        <f>IF($C716&lt;&gt;TRUE,IF(ISNA(VLOOKUP($B716,'Patch Slot'!A$2:$E$39,4,FALSE)),"",VLOOKUP($B716,'Patch Slot'!A$2:$E$39,4,FALSE)),"excluded")</f>
        <v>08:00 – 14:00</v>
      </c>
      <c r="F716" s="198" t="s">
        <v>826</v>
      </c>
      <c r="G716" s="184" t="str">
        <f>IF(ISNA(VLOOKUP(Patchlist1[[#This Row],[Hostname]],CPU_socket!A:B,2,FALSE)),"",VLOOKUP(Patchlist1[[#This Row],[Hostname]],CPU_socket!A:B,2,FALSE))</f>
        <v/>
      </c>
      <c r="H716" s="184" t="str">
        <f>IF(ISNA(VLOOKUP(Patchlist1[[#This Row],[Hostname]],Vormetric!A:D,4,FALSE)),"",VLOOKUP(Patchlist1[[#This Row],[Hostname]],Vormetric!A:D,4,FALSE))</f>
        <v/>
      </c>
      <c r="I716" s="198" t="str">
        <f>IF(ISNA(VLOOKUP(Patchlist1[[#This Row],[Hostname]],'vm hardware'!A:C,3,FALSE)),"",VLOOKUP(Patchlist1[[#This Row],[Hostname]],'vm hardware'!A:C,3,FALSE))</f>
        <v/>
      </c>
      <c r="J716" s="276"/>
      <c r="K716" s="198" t="s">
        <v>545</v>
      </c>
      <c r="L716" s="198">
        <v>8.1</v>
      </c>
      <c r="M716" s="198" t="s">
        <v>173</v>
      </c>
      <c r="N716" s="198" t="s">
        <v>827</v>
      </c>
      <c r="O716" s="200" t="s">
        <v>175</v>
      </c>
      <c r="P716" s="277" t="s">
        <v>506</v>
      </c>
      <c r="Q716" s="202"/>
      <c r="R716" s="198" t="s">
        <v>511</v>
      </c>
      <c r="S716" s="242" t="str">
        <f>IF(ISNA(VLOOKUP(Patchlist1[[#This Row],[SERVER OWNER]],Contacts!I:J,2,FALSE)),"",VLOOKUP(Patchlist1[[#This Row],[SERVER OWNER]],Contacts!I:J,2,FALSE))</f>
        <v>fabian.funk@allianz.de</v>
      </c>
      <c r="T716" s="243" t="s">
        <v>509</v>
      </c>
      <c r="U716" s="277" t="s">
        <v>180</v>
      </c>
      <c r="V716" s="202"/>
      <c r="W716" s="202"/>
      <c r="X716" s="244"/>
      <c r="Y716" s="244"/>
      <c r="Z716" s="157"/>
      <c r="AA716" s="278"/>
    </row>
    <row r="717" spans="1:27" ht="18.75" hidden="1" customHeight="1">
      <c r="A717" s="275" t="s">
        <v>1353</v>
      </c>
      <c r="B717" s="196" t="s">
        <v>43</v>
      </c>
      <c r="C717" s="239" t="b">
        <v>0</v>
      </c>
      <c r="D717" s="182">
        <f>IF($C717&lt;&gt;TRUE,IF(ISNA(VLOOKUP($B717,'Patch Slot'!A$2:$E$39,3,FALSE)),"",VLOOKUP($B717,'Patch Slot'!A$2:$E$39,3,FALSE)),"excluded")</f>
        <v>45878.333333333299</v>
      </c>
      <c r="E717" s="182" t="str">
        <f>IF($C717&lt;&gt;TRUE,IF(ISNA(VLOOKUP($B717,'Patch Slot'!A$2:$E$39,4,FALSE)),"",VLOOKUP($B717,'Patch Slot'!A$2:$E$39,4,FALSE)),"excluded")</f>
        <v>08:00 – 14:00</v>
      </c>
      <c r="F717" s="198" t="s">
        <v>826</v>
      </c>
      <c r="G717" s="184" t="str">
        <f>IF(ISNA(VLOOKUP(Patchlist1[[#This Row],[Hostname]],CPU_socket!A:B,2,FALSE)),"",VLOOKUP(Patchlist1[[#This Row],[Hostname]],CPU_socket!A:B,2,FALSE))</f>
        <v/>
      </c>
      <c r="H717" s="184" t="str">
        <f>IF(ISNA(VLOOKUP(Patchlist1[[#This Row],[Hostname]],Vormetric!A:D,4,FALSE)),"",VLOOKUP(Patchlist1[[#This Row],[Hostname]],Vormetric!A:D,4,FALSE))</f>
        <v/>
      </c>
      <c r="I717" s="198" t="str">
        <f>IF(ISNA(VLOOKUP(Patchlist1[[#This Row],[Hostname]],'vm hardware'!A:C,3,FALSE)),"",VLOOKUP(Patchlist1[[#This Row],[Hostname]],'vm hardware'!A:C,3,FALSE))</f>
        <v/>
      </c>
      <c r="J717" s="276"/>
      <c r="K717" s="198" t="s">
        <v>172</v>
      </c>
      <c r="L717" s="198">
        <v>8.1</v>
      </c>
      <c r="M717" s="198" t="s">
        <v>173</v>
      </c>
      <c r="N717" s="198" t="s">
        <v>827</v>
      </c>
      <c r="O717" s="200" t="s">
        <v>175</v>
      </c>
      <c r="P717" s="277" t="s">
        <v>506</v>
      </c>
      <c r="Q717" s="202"/>
      <c r="R717" s="198" t="s">
        <v>511</v>
      </c>
      <c r="S717" s="242" t="str">
        <f>IF(ISNA(VLOOKUP(Patchlist1[[#This Row],[SERVER OWNER]],Contacts!I:J,2,FALSE)),"",VLOOKUP(Patchlist1[[#This Row],[SERVER OWNER]],Contacts!I:J,2,FALSE))</f>
        <v>fabian.funk@allianz.de</v>
      </c>
      <c r="T717" s="243" t="s">
        <v>509</v>
      </c>
      <c r="U717" s="277" t="s">
        <v>180</v>
      </c>
      <c r="V717" s="202"/>
      <c r="W717" s="202"/>
      <c r="X717" s="244"/>
      <c r="Y717" s="244"/>
      <c r="Z717" s="157"/>
      <c r="AA717" s="278"/>
    </row>
    <row r="718" spans="1:27" ht="18.75" hidden="1" customHeight="1">
      <c r="A718" s="275" t="s">
        <v>1354</v>
      </c>
      <c r="B718" s="196" t="s">
        <v>57</v>
      </c>
      <c r="C718" s="239" t="b">
        <v>0</v>
      </c>
      <c r="D718" s="182">
        <f>IF($C718&lt;&gt;TRUE,IF(ISNA(VLOOKUP($B718,'Patch Slot'!A$2:$E$39,3,FALSE)),"",VLOOKUP($B718,'Patch Slot'!A$2:$E$39,3,FALSE)),"excluded")</f>
        <v>45882.833333333299</v>
      </c>
      <c r="E718" s="182" t="str">
        <f>IF($C718&lt;&gt;TRUE,IF(ISNA(VLOOKUP($B718,'Patch Slot'!A$2:$E$39,4,FALSE)),"",VLOOKUP($B718,'Patch Slot'!A$2:$E$39,4,FALSE)),"excluded")</f>
        <v>20:00 – 24:00</v>
      </c>
      <c r="F718" s="198" t="s">
        <v>826</v>
      </c>
      <c r="G718" s="184" t="str">
        <f>IF(ISNA(VLOOKUP(Patchlist1[[#This Row],[Hostname]],CPU_socket!A:B,2,FALSE)),"",VLOOKUP(Patchlist1[[#This Row],[Hostname]],CPU_socket!A:B,2,FALSE))</f>
        <v/>
      </c>
      <c r="H718" s="184" t="str">
        <f>IF(ISNA(VLOOKUP(Patchlist1[[#This Row],[Hostname]],Vormetric!A:D,4,FALSE)),"",VLOOKUP(Patchlist1[[#This Row],[Hostname]],Vormetric!A:D,4,FALSE))</f>
        <v/>
      </c>
      <c r="I718" s="198" t="str">
        <f>IF(ISNA(VLOOKUP(Patchlist1[[#This Row],[Hostname]],'vm hardware'!A:C,3,FALSE)),"",VLOOKUP(Patchlist1[[#This Row],[Hostname]],'vm hardware'!A:C,3,FALSE))</f>
        <v/>
      </c>
      <c r="J718" s="276"/>
      <c r="K718" s="198" t="s">
        <v>172</v>
      </c>
      <c r="L718" s="198">
        <v>8.1</v>
      </c>
      <c r="M718" s="198" t="s">
        <v>173</v>
      </c>
      <c r="N718" s="198" t="s">
        <v>827</v>
      </c>
      <c r="O718" s="200" t="s">
        <v>175</v>
      </c>
      <c r="P718" s="277" t="s">
        <v>1298</v>
      </c>
      <c r="Q718" s="202"/>
      <c r="R718" s="198" t="s">
        <v>1299</v>
      </c>
      <c r="S718" s="242" t="str">
        <f>IF(ISNA(VLOOKUP(Patchlist1[[#This Row],[SERVER OWNER]],Contacts!I:J,2,FALSE)),"",VLOOKUP(Patchlist1[[#This Row],[SERVER OWNER]],Contacts!I:J,2,FALSE))</f>
        <v>bernhard.bockholt@allianz.de</v>
      </c>
      <c r="T718" s="243" t="s">
        <v>1300</v>
      </c>
      <c r="U718" s="277" t="s">
        <v>180</v>
      </c>
      <c r="V718" s="202"/>
      <c r="W718" s="202"/>
      <c r="X718" s="244"/>
      <c r="Y718" s="244"/>
      <c r="Z718" s="157"/>
      <c r="AA718" s="278"/>
    </row>
    <row r="719" spans="1:27" ht="18.75" hidden="1" customHeight="1">
      <c r="A719" s="275" t="s">
        <v>1355</v>
      </c>
      <c r="B719" s="196" t="s">
        <v>57</v>
      </c>
      <c r="C719" s="239" t="b">
        <v>0</v>
      </c>
      <c r="D719" s="182">
        <f>IF($C719&lt;&gt;TRUE,IF(ISNA(VLOOKUP($B719,'Patch Slot'!A$2:$E$39,3,FALSE)),"",VLOOKUP($B719,'Patch Slot'!A$2:$E$39,3,FALSE)),"excluded")</f>
        <v>45882.833333333299</v>
      </c>
      <c r="E719" s="182" t="str">
        <f>IF($C719&lt;&gt;TRUE,IF(ISNA(VLOOKUP($B719,'Patch Slot'!A$2:$E$39,4,FALSE)),"",VLOOKUP($B719,'Patch Slot'!A$2:$E$39,4,FALSE)),"excluded")</f>
        <v>20:00 – 24:00</v>
      </c>
      <c r="F719" s="198" t="s">
        <v>826</v>
      </c>
      <c r="G719" s="184" t="str">
        <f>IF(ISNA(VLOOKUP(Patchlist1[[#This Row],[Hostname]],CPU_socket!A:B,2,FALSE)),"",VLOOKUP(Patchlist1[[#This Row],[Hostname]],CPU_socket!A:B,2,FALSE))</f>
        <v/>
      </c>
      <c r="H719" s="184" t="str">
        <f>IF(ISNA(VLOOKUP(Patchlist1[[#This Row],[Hostname]],Vormetric!A:D,4,FALSE)),"",VLOOKUP(Patchlist1[[#This Row],[Hostname]],Vormetric!A:D,4,FALSE))</f>
        <v/>
      </c>
      <c r="I719" s="198" t="str">
        <f>IF(ISNA(VLOOKUP(Patchlist1[[#This Row],[Hostname]],'vm hardware'!A:C,3,FALSE)),"",VLOOKUP(Patchlist1[[#This Row],[Hostname]],'vm hardware'!A:C,3,FALSE))</f>
        <v/>
      </c>
      <c r="J719" s="276"/>
      <c r="K719" s="198" t="s">
        <v>172</v>
      </c>
      <c r="L719" s="198">
        <v>8.1</v>
      </c>
      <c r="M719" s="198" t="s">
        <v>173</v>
      </c>
      <c r="N719" s="198" t="s">
        <v>827</v>
      </c>
      <c r="O719" s="200" t="s">
        <v>175</v>
      </c>
      <c r="P719" s="277" t="s">
        <v>1356</v>
      </c>
      <c r="Q719" s="202"/>
      <c r="R719" s="198" t="s">
        <v>1357</v>
      </c>
      <c r="S719" s="242" t="str">
        <f>IF(ISNA(VLOOKUP(Patchlist1[[#This Row],[SERVER OWNER]],Contacts!I:J,2,FALSE)),"",VLOOKUP(Patchlist1[[#This Row],[SERVER OWNER]],Contacts!I:J,2,FALSE))</f>
        <v>andrei.maslov@allianz.de</v>
      </c>
      <c r="T719" s="243" t="s">
        <v>1358</v>
      </c>
      <c r="U719" s="277" t="s">
        <v>180</v>
      </c>
      <c r="V719" s="202"/>
      <c r="W719" s="202"/>
      <c r="X719" s="244"/>
      <c r="Y719" s="244"/>
      <c r="Z719" s="157"/>
      <c r="AA719" s="278"/>
    </row>
    <row r="720" spans="1:27" ht="18.75" hidden="1" customHeight="1">
      <c r="A720" s="275" t="s">
        <v>1359</v>
      </c>
      <c r="B720" s="196" t="s">
        <v>57</v>
      </c>
      <c r="C720" s="239" t="b">
        <v>0</v>
      </c>
      <c r="D720" s="182">
        <f>IF($C720&lt;&gt;TRUE,IF(ISNA(VLOOKUP($B720,'Patch Slot'!A$2:$E$39,3,FALSE)),"",VLOOKUP($B720,'Patch Slot'!A$2:$E$39,3,FALSE)),"excluded")</f>
        <v>45882.833333333299</v>
      </c>
      <c r="E720" s="182" t="str">
        <f>IF($C720&lt;&gt;TRUE,IF(ISNA(VLOOKUP($B720,'Patch Slot'!A$2:$E$39,4,FALSE)),"",VLOOKUP($B720,'Patch Slot'!A$2:$E$39,4,FALSE)),"excluded")</f>
        <v>20:00 – 24:00</v>
      </c>
      <c r="F720" s="198" t="s">
        <v>826</v>
      </c>
      <c r="G720" s="184" t="str">
        <f>IF(ISNA(VLOOKUP(Patchlist1[[#This Row],[Hostname]],CPU_socket!A:B,2,FALSE)),"",VLOOKUP(Patchlist1[[#This Row],[Hostname]],CPU_socket!A:B,2,FALSE))</f>
        <v/>
      </c>
      <c r="H720" s="184" t="str">
        <f>IF(ISNA(VLOOKUP(Patchlist1[[#This Row],[Hostname]],Vormetric!A:D,4,FALSE)),"",VLOOKUP(Patchlist1[[#This Row],[Hostname]],Vormetric!A:D,4,FALSE))</f>
        <v/>
      </c>
      <c r="I720" s="198" t="str">
        <f>IF(ISNA(VLOOKUP(Patchlist1[[#This Row],[Hostname]],'vm hardware'!A:C,3,FALSE)),"",VLOOKUP(Patchlist1[[#This Row],[Hostname]],'vm hardware'!A:C,3,FALSE))</f>
        <v/>
      </c>
      <c r="J720" s="276"/>
      <c r="K720" s="198" t="s">
        <v>545</v>
      </c>
      <c r="L720" s="198">
        <v>8.1</v>
      </c>
      <c r="M720" s="198" t="s">
        <v>173</v>
      </c>
      <c r="N720" s="198" t="s">
        <v>827</v>
      </c>
      <c r="O720" s="200" t="s">
        <v>175</v>
      </c>
      <c r="P720" s="277" t="s">
        <v>1298</v>
      </c>
      <c r="Q720" s="202"/>
      <c r="R720" s="198" t="s">
        <v>1299</v>
      </c>
      <c r="S720" s="242" t="str">
        <f>IF(ISNA(VLOOKUP(Patchlist1[[#This Row],[SERVER OWNER]],Contacts!I:J,2,FALSE)),"",VLOOKUP(Patchlist1[[#This Row],[SERVER OWNER]],Contacts!I:J,2,FALSE))</f>
        <v>bernhard.bockholt@allianz.de</v>
      </c>
      <c r="T720" s="243" t="s">
        <v>1300</v>
      </c>
      <c r="U720" s="277" t="s">
        <v>180</v>
      </c>
      <c r="V720" s="202"/>
      <c r="W720" s="202"/>
      <c r="X720" s="244"/>
      <c r="Y720" s="244"/>
      <c r="Z720" s="157"/>
      <c r="AA720" s="278"/>
    </row>
    <row r="721" spans="1:27" ht="18.75" hidden="1" customHeight="1">
      <c r="A721" s="275" t="s">
        <v>1360</v>
      </c>
      <c r="B721" s="196" t="s">
        <v>57</v>
      </c>
      <c r="C721" s="239" t="b">
        <v>0</v>
      </c>
      <c r="D721" s="182">
        <f>IF($C721&lt;&gt;TRUE,IF(ISNA(VLOOKUP($B721,'Patch Slot'!A$2:$E$39,3,FALSE)),"",VLOOKUP($B721,'Patch Slot'!A$2:$E$39,3,FALSE)),"excluded")</f>
        <v>45882.833333333299</v>
      </c>
      <c r="E721" s="182" t="str">
        <f>IF($C721&lt;&gt;TRUE,IF(ISNA(VLOOKUP($B721,'Patch Slot'!A$2:$E$39,4,FALSE)),"",VLOOKUP($B721,'Patch Slot'!A$2:$E$39,4,FALSE)),"excluded")</f>
        <v>20:00 – 24:00</v>
      </c>
      <c r="F721" s="198" t="s">
        <v>826</v>
      </c>
      <c r="G721" s="184" t="str">
        <f>IF(ISNA(VLOOKUP(Patchlist1[[#This Row],[Hostname]],CPU_socket!A:B,2,FALSE)),"",VLOOKUP(Patchlist1[[#This Row],[Hostname]],CPU_socket!A:B,2,FALSE))</f>
        <v/>
      </c>
      <c r="H721" s="184" t="str">
        <f>IF(ISNA(VLOOKUP(Patchlist1[[#This Row],[Hostname]],Vormetric!A:D,4,FALSE)),"",VLOOKUP(Patchlist1[[#This Row],[Hostname]],Vormetric!A:D,4,FALSE))</f>
        <v/>
      </c>
      <c r="I721" s="198" t="str">
        <f>IF(ISNA(VLOOKUP(Patchlist1[[#This Row],[Hostname]],'vm hardware'!A:C,3,FALSE)),"",VLOOKUP(Patchlist1[[#This Row],[Hostname]],'vm hardware'!A:C,3,FALSE))</f>
        <v/>
      </c>
      <c r="J721" s="276"/>
      <c r="K721" s="198" t="s">
        <v>172</v>
      </c>
      <c r="L721" s="198">
        <v>8.1</v>
      </c>
      <c r="M721" s="198" t="s">
        <v>173</v>
      </c>
      <c r="N721" s="198" t="s">
        <v>827</v>
      </c>
      <c r="O721" s="200" t="s">
        <v>175</v>
      </c>
      <c r="P721" s="277" t="s">
        <v>1298</v>
      </c>
      <c r="Q721" s="202"/>
      <c r="R721" s="198" t="s">
        <v>1299</v>
      </c>
      <c r="S721" s="242" t="str">
        <f>IF(ISNA(VLOOKUP(Patchlist1[[#This Row],[SERVER OWNER]],Contacts!I:J,2,FALSE)),"",VLOOKUP(Patchlist1[[#This Row],[SERVER OWNER]],Contacts!I:J,2,FALSE))</f>
        <v>bernhard.bockholt@allianz.de</v>
      </c>
      <c r="T721" s="243" t="s">
        <v>1300</v>
      </c>
      <c r="U721" s="277" t="s">
        <v>180</v>
      </c>
      <c r="V721" s="202"/>
      <c r="W721" s="202"/>
      <c r="X721" s="244"/>
      <c r="Y721" s="244"/>
      <c r="Z721" s="157"/>
      <c r="AA721" s="278"/>
    </row>
    <row r="722" spans="1:27" ht="18.75" hidden="1" customHeight="1">
      <c r="A722" s="275" t="s">
        <v>1361</v>
      </c>
      <c r="B722" s="196" t="s">
        <v>57</v>
      </c>
      <c r="C722" s="239" t="b">
        <v>0</v>
      </c>
      <c r="D722" s="182">
        <f>IF($C722&lt;&gt;TRUE,IF(ISNA(VLOOKUP($B722,'Patch Slot'!A$2:$E$39,3,FALSE)),"",VLOOKUP($B722,'Patch Slot'!A$2:$E$39,3,FALSE)),"excluded")</f>
        <v>45882.833333333299</v>
      </c>
      <c r="E722" s="182" t="str">
        <f>IF($C722&lt;&gt;TRUE,IF(ISNA(VLOOKUP($B722,'Patch Slot'!A$2:$E$39,4,FALSE)),"",VLOOKUP($B722,'Patch Slot'!A$2:$E$39,4,FALSE)),"excluded")</f>
        <v>20:00 – 24:00</v>
      </c>
      <c r="F722" s="198" t="s">
        <v>826</v>
      </c>
      <c r="G722" s="184" t="str">
        <f>IF(ISNA(VLOOKUP(Patchlist1[[#This Row],[Hostname]],CPU_socket!A:B,2,FALSE)),"",VLOOKUP(Patchlist1[[#This Row],[Hostname]],CPU_socket!A:B,2,FALSE))</f>
        <v/>
      </c>
      <c r="H722" s="184" t="str">
        <f>IF(ISNA(VLOOKUP(Patchlist1[[#This Row],[Hostname]],Vormetric!A:D,4,FALSE)),"",VLOOKUP(Patchlist1[[#This Row],[Hostname]],Vormetric!A:D,4,FALSE))</f>
        <v/>
      </c>
      <c r="I722" s="198" t="str">
        <f>IF(ISNA(VLOOKUP(Patchlist1[[#This Row],[Hostname]],'vm hardware'!A:C,3,FALSE)),"",VLOOKUP(Patchlist1[[#This Row],[Hostname]],'vm hardware'!A:C,3,FALSE))</f>
        <v/>
      </c>
      <c r="J722" s="276"/>
      <c r="K722" s="198" t="s">
        <v>172</v>
      </c>
      <c r="L722" s="198">
        <v>8.1</v>
      </c>
      <c r="M722" s="198" t="s">
        <v>173</v>
      </c>
      <c r="N722" s="198" t="s">
        <v>827</v>
      </c>
      <c r="O722" s="200" t="s">
        <v>175</v>
      </c>
      <c r="P722" s="277" t="s">
        <v>1298</v>
      </c>
      <c r="Q722" s="202"/>
      <c r="R722" s="198" t="s">
        <v>1299</v>
      </c>
      <c r="S722" s="242" t="str">
        <f>IF(ISNA(VLOOKUP(Patchlist1[[#This Row],[SERVER OWNER]],Contacts!I:J,2,FALSE)),"",VLOOKUP(Patchlist1[[#This Row],[SERVER OWNER]],Contacts!I:J,2,FALSE))</f>
        <v>bernhard.bockholt@allianz.de</v>
      </c>
      <c r="T722" s="243" t="s">
        <v>1300</v>
      </c>
      <c r="U722" s="277" t="s">
        <v>180</v>
      </c>
      <c r="V722" s="202"/>
      <c r="W722" s="202"/>
      <c r="X722" s="244"/>
      <c r="Y722" s="244"/>
      <c r="Z722" s="157"/>
      <c r="AA722" s="278"/>
    </row>
    <row r="723" spans="1:27" ht="18.75" hidden="1" customHeight="1">
      <c r="A723" s="275" t="s">
        <v>1362</v>
      </c>
      <c r="B723" s="196" t="s">
        <v>57</v>
      </c>
      <c r="C723" s="239" t="b">
        <v>0</v>
      </c>
      <c r="D723" s="182">
        <f>IF($C723&lt;&gt;TRUE,IF(ISNA(VLOOKUP($B723,'Patch Slot'!A$2:$E$39,3,FALSE)),"",VLOOKUP($B723,'Patch Slot'!A$2:$E$39,3,FALSE)),"excluded")</f>
        <v>45882.833333333299</v>
      </c>
      <c r="E723" s="182" t="str">
        <f>IF($C723&lt;&gt;TRUE,IF(ISNA(VLOOKUP($B723,'Patch Slot'!A$2:$E$39,4,FALSE)),"",VLOOKUP($B723,'Patch Slot'!A$2:$E$39,4,FALSE)),"excluded")</f>
        <v>20:00 – 24:00</v>
      </c>
      <c r="F723" s="198" t="s">
        <v>826</v>
      </c>
      <c r="G723" s="184" t="str">
        <f>IF(ISNA(VLOOKUP(Patchlist1[[#This Row],[Hostname]],CPU_socket!A:B,2,FALSE)),"",VLOOKUP(Patchlist1[[#This Row],[Hostname]],CPU_socket!A:B,2,FALSE))</f>
        <v/>
      </c>
      <c r="H723" s="184" t="str">
        <f>IF(ISNA(VLOOKUP(Patchlist1[[#This Row],[Hostname]],Vormetric!A:D,4,FALSE)),"",VLOOKUP(Patchlist1[[#This Row],[Hostname]],Vormetric!A:D,4,FALSE))</f>
        <v/>
      </c>
      <c r="I723" s="198" t="str">
        <f>IF(ISNA(VLOOKUP(Patchlist1[[#This Row],[Hostname]],'vm hardware'!A:C,3,FALSE)),"",VLOOKUP(Patchlist1[[#This Row],[Hostname]],'vm hardware'!A:C,3,FALSE))</f>
        <v/>
      </c>
      <c r="J723" s="276"/>
      <c r="K723" s="198" t="s">
        <v>172</v>
      </c>
      <c r="L723" s="198">
        <v>8.1</v>
      </c>
      <c r="M723" s="198" t="s">
        <v>173</v>
      </c>
      <c r="N723" s="198" t="s">
        <v>827</v>
      </c>
      <c r="O723" s="200" t="s">
        <v>175</v>
      </c>
      <c r="P723" s="277" t="s">
        <v>1298</v>
      </c>
      <c r="Q723" s="202"/>
      <c r="R723" s="198" t="s">
        <v>1299</v>
      </c>
      <c r="S723" s="242" t="str">
        <f>IF(ISNA(VLOOKUP(Patchlist1[[#This Row],[SERVER OWNER]],Contacts!I:J,2,FALSE)),"",VLOOKUP(Patchlist1[[#This Row],[SERVER OWNER]],Contacts!I:J,2,FALSE))</f>
        <v>bernhard.bockholt@allianz.de</v>
      </c>
      <c r="T723" s="243" t="s">
        <v>1300</v>
      </c>
      <c r="U723" s="277" t="s">
        <v>180</v>
      </c>
      <c r="V723" s="202"/>
      <c r="W723" s="202"/>
      <c r="X723" s="244"/>
      <c r="Y723" s="244"/>
      <c r="Z723" s="157"/>
      <c r="AA723" s="278"/>
    </row>
    <row r="724" spans="1:27" ht="18.75" hidden="1" customHeight="1">
      <c r="A724" s="275" t="s">
        <v>1363</v>
      </c>
      <c r="B724" s="196" t="s">
        <v>57</v>
      </c>
      <c r="C724" s="239" t="b">
        <v>0</v>
      </c>
      <c r="D724" s="182">
        <f>IF($C724&lt;&gt;TRUE,IF(ISNA(VLOOKUP($B724,'Patch Slot'!A$2:$E$39,3,FALSE)),"",VLOOKUP($B724,'Patch Slot'!A$2:$E$39,3,FALSE)),"excluded")</f>
        <v>45882.833333333299</v>
      </c>
      <c r="E724" s="182" t="str">
        <f>IF($C724&lt;&gt;TRUE,IF(ISNA(VLOOKUP($B724,'Patch Slot'!A$2:$E$39,4,FALSE)),"",VLOOKUP($B724,'Patch Slot'!A$2:$E$39,4,FALSE)),"excluded")</f>
        <v>20:00 – 24:00</v>
      </c>
      <c r="F724" s="198" t="s">
        <v>826</v>
      </c>
      <c r="G724" s="184" t="str">
        <f>IF(ISNA(VLOOKUP(Patchlist1[[#This Row],[Hostname]],CPU_socket!A:B,2,FALSE)),"",VLOOKUP(Patchlist1[[#This Row],[Hostname]],CPU_socket!A:B,2,FALSE))</f>
        <v/>
      </c>
      <c r="H724" s="184" t="str">
        <f>IF(ISNA(VLOOKUP(Patchlist1[[#This Row],[Hostname]],Vormetric!A:D,4,FALSE)),"",VLOOKUP(Patchlist1[[#This Row],[Hostname]],Vormetric!A:D,4,FALSE))</f>
        <v/>
      </c>
      <c r="I724" s="198" t="str">
        <f>IF(ISNA(VLOOKUP(Patchlist1[[#This Row],[Hostname]],'vm hardware'!A:C,3,FALSE)),"",VLOOKUP(Patchlist1[[#This Row],[Hostname]],'vm hardware'!A:C,3,FALSE))</f>
        <v/>
      </c>
      <c r="J724" s="276"/>
      <c r="K724" s="198" t="s">
        <v>172</v>
      </c>
      <c r="L724" s="198">
        <v>8.1</v>
      </c>
      <c r="M724" s="198" t="s">
        <v>173</v>
      </c>
      <c r="N724" s="198" t="s">
        <v>827</v>
      </c>
      <c r="O724" s="200" t="s">
        <v>175</v>
      </c>
      <c r="P724" s="277" t="s">
        <v>1298</v>
      </c>
      <c r="Q724" s="202"/>
      <c r="R724" s="198" t="s">
        <v>1299</v>
      </c>
      <c r="S724" s="242" t="str">
        <f>IF(ISNA(VLOOKUP(Patchlist1[[#This Row],[SERVER OWNER]],Contacts!I:J,2,FALSE)),"",VLOOKUP(Patchlist1[[#This Row],[SERVER OWNER]],Contacts!I:J,2,FALSE))</f>
        <v>bernhard.bockholt@allianz.de</v>
      </c>
      <c r="T724" s="243" t="s">
        <v>1300</v>
      </c>
      <c r="U724" s="277" t="s">
        <v>180</v>
      </c>
      <c r="V724" s="202"/>
      <c r="W724" s="202"/>
      <c r="X724" s="244"/>
      <c r="Y724" s="244"/>
      <c r="Z724" s="157"/>
      <c r="AA724" s="278"/>
    </row>
    <row r="725" spans="1:27" ht="18.75" hidden="1" customHeight="1">
      <c r="A725" s="275" t="s">
        <v>1364</v>
      </c>
      <c r="B725" s="196" t="s">
        <v>43</v>
      </c>
      <c r="C725" s="239" t="b">
        <v>0</v>
      </c>
      <c r="D725" s="182">
        <f>IF($C725&lt;&gt;TRUE,IF(ISNA(VLOOKUP($B725,'Patch Slot'!A$2:$E$39,3,FALSE)),"",VLOOKUP($B725,'Patch Slot'!A$2:$E$39,3,FALSE)),"excluded")</f>
        <v>45878.333333333299</v>
      </c>
      <c r="E725" s="182" t="str">
        <f>IF($C725&lt;&gt;TRUE,IF(ISNA(VLOOKUP($B725,'Patch Slot'!A$2:$E$39,4,FALSE)),"",VLOOKUP($B725,'Patch Slot'!A$2:$E$39,4,FALSE)),"excluded")</f>
        <v>08:00 – 14:00</v>
      </c>
      <c r="F725" s="198" t="s">
        <v>826</v>
      </c>
      <c r="G725" s="184" t="str">
        <f>IF(ISNA(VLOOKUP(Patchlist1[[#This Row],[Hostname]],CPU_socket!A:B,2,FALSE)),"",VLOOKUP(Patchlist1[[#This Row],[Hostname]],CPU_socket!A:B,2,FALSE))</f>
        <v/>
      </c>
      <c r="H725" s="184" t="str">
        <f>IF(ISNA(VLOOKUP(Patchlist1[[#This Row],[Hostname]],Vormetric!A:D,4,FALSE)),"",VLOOKUP(Patchlist1[[#This Row],[Hostname]],Vormetric!A:D,4,FALSE))</f>
        <v/>
      </c>
      <c r="I725" s="198" t="str">
        <f>IF(ISNA(VLOOKUP(Patchlist1[[#This Row],[Hostname]],'vm hardware'!A:C,3,FALSE)),"",VLOOKUP(Patchlist1[[#This Row],[Hostname]],'vm hardware'!A:C,3,FALSE))</f>
        <v/>
      </c>
      <c r="J725" s="276"/>
      <c r="K725" s="198" t="s">
        <v>172</v>
      </c>
      <c r="L725" s="198">
        <v>8.1</v>
      </c>
      <c r="M725" s="198" t="s">
        <v>173</v>
      </c>
      <c r="N725" s="198" t="s">
        <v>827</v>
      </c>
      <c r="O725" s="200" t="s">
        <v>175</v>
      </c>
      <c r="P725" s="277" t="s">
        <v>1298</v>
      </c>
      <c r="Q725" s="202"/>
      <c r="R725" s="198" t="s">
        <v>1299</v>
      </c>
      <c r="S725" s="242" t="str">
        <f>IF(ISNA(VLOOKUP(Patchlist1[[#This Row],[SERVER OWNER]],Contacts!I:J,2,FALSE)),"",VLOOKUP(Patchlist1[[#This Row],[SERVER OWNER]],Contacts!I:J,2,FALSE))</f>
        <v>bernhard.bockholt@allianz.de</v>
      </c>
      <c r="T725" s="243" t="s">
        <v>1300</v>
      </c>
      <c r="U725" s="277" t="s">
        <v>180</v>
      </c>
      <c r="V725" s="202"/>
      <c r="W725" s="202"/>
      <c r="X725" s="244"/>
      <c r="Y725" s="244"/>
      <c r="Z725" s="157"/>
      <c r="AA725" s="278"/>
    </row>
    <row r="726" spans="1:27" ht="18.75" hidden="1" customHeight="1">
      <c r="A726" s="275" t="s">
        <v>1365</v>
      </c>
      <c r="B726" s="196" t="s">
        <v>43</v>
      </c>
      <c r="C726" s="239" t="b">
        <v>0</v>
      </c>
      <c r="D726" s="182">
        <f>IF($C726&lt;&gt;TRUE,IF(ISNA(VLOOKUP($B726,'Patch Slot'!A$2:$E$39,3,FALSE)),"",VLOOKUP($B726,'Patch Slot'!A$2:$E$39,3,FALSE)),"excluded")</f>
        <v>45878.333333333299</v>
      </c>
      <c r="E726" s="182" t="str">
        <f>IF($C726&lt;&gt;TRUE,IF(ISNA(VLOOKUP($B726,'Patch Slot'!A$2:$E$39,4,FALSE)),"",VLOOKUP($B726,'Patch Slot'!A$2:$E$39,4,FALSE)),"excluded")</f>
        <v>08:00 – 14:00</v>
      </c>
      <c r="F726" s="198" t="s">
        <v>826</v>
      </c>
      <c r="G726" s="184" t="str">
        <f>IF(ISNA(VLOOKUP(Patchlist1[[#This Row],[Hostname]],CPU_socket!A:B,2,FALSE)),"",VLOOKUP(Patchlist1[[#This Row],[Hostname]],CPU_socket!A:B,2,FALSE))</f>
        <v/>
      </c>
      <c r="H726" s="184" t="str">
        <f>IF(ISNA(VLOOKUP(Patchlist1[[#This Row],[Hostname]],Vormetric!A:D,4,FALSE)),"",VLOOKUP(Patchlist1[[#This Row],[Hostname]],Vormetric!A:D,4,FALSE))</f>
        <v/>
      </c>
      <c r="I726" s="198" t="str">
        <f>IF(ISNA(VLOOKUP(Patchlist1[[#This Row],[Hostname]],'vm hardware'!A:C,3,FALSE)),"",VLOOKUP(Patchlist1[[#This Row],[Hostname]],'vm hardware'!A:C,3,FALSE))</f>
        <v/>
      </c>
      <c r="J726" s="276"/>
      <c r="K726" s="198" t="s">
        <v>172</v>
      </c>
      <c r="L726" s="198">
        <v>8.1</v>
      </c>
      <c r="M726" s="198" t="s">
        <v>173</v>
      </c>
      <c r="N726" s="198" t="s">
        <v>827</v>
      </c>
      <c r="O726" s="200" t="s">
        <v>175</v>
      </c>
      <c r="P726" s="277" t="s">
        <v>1298</v>
      </c>
      <c r="Q726" s="202"/>
      <c r="R726" s="198" t="s">
        <v>1299</v>
      </c>
      <c r="S726" s="242" t="str">
        <f>IF(ISNA(VLOOKUP(Patchlist1[[#This Row],[SERVER OWNER]],Contacts!I:J,2,FALSE)),"",VLOOKUP(Patchlist1[[#This Row],[SERVER OWNER]],Contacts!I:J,2,FALSE))</f>
        <v>bernhard.bockholt@allianz.de</v>
      </c>
      <c r="T726" s="243" t="s">
        <v>1300</v>
      </c>
      <c r="U726" s="277" t="s">
        <v>180</v>
      </c>
      <c r="V726" s="202"/>
      <c r="W726" s="202"/>
      <c r="X726" s="244"/>
      <c r="Y726" s="244"/>
      <c r="Z726" s="157"/>
      <c r="AA726" s="278"/>
    </row>
    <row r="727" spans="1:27" ht="18.75" hidden="1" customHeight="1">
      <c r="A727" s="275" t="s">
        <v>1366</v>
      </c>
      <c r="B727" s="196" t="s">
        <v>43</v>
      </c>
      <c r="C727" s="239" t="b">
        <v>0</v>
      </c>
      <c r="D727" s="182">
        <f>IF($C727&lt;&gt;TRUE,IF(ISNA(VLOOKUP($B727,'Patch Slot'!A$2:$E$39,3,FALSE)),"",VLOOKUP($B727,'Patch Slot'!A$2:$E$39,3,FALSE)),"excluded")</f>
        <v>45878.333333333299</v>
      </c>
      <c r="E727" s="182" t="str">
        <f>IF($C727&lt;&gt;TRUE,IF(ISNA(VLOOKUP($B727,'Patch Slot'!A$2:$E$39,4,FALSE)),"",VLOOKUP($B727,'Patch Slot'!A$2:$E$39,4,FALSE)),"excluded")</f>
        <v>08:00 – 14:00</v>
      </c>
      <c r="F727" s="198" t="s">
        <v>826</v>
      </c>
      <c r="G727" s="184" t="str">
        <f>IF(ISNA(VLOOKUP(Patchlist1[[#This Row],[Hostname]],CPU_socket!A:B,2,FALSE)),"",VLOOKUP(Patchlist1[[#This Row],[Hostname]],CPU_socket!A:B,2,FALSE))</f>
        <v/>
      </c>
      <c r="H727" s="184" t="str">
        <f>IF(ISNA(VLOOKUP(Patchlist1[[#This Row],[Hostname]],Vormetric!A:D,4,FALSE)),"",VLOOKUP(Patchlist1[[#This Row],[Hostname]],Vormetric!A:D,4,FALSE))</f>
        <v/>
      </c>
      <c r="I727" s="198" t="str">
        <f>IF(ISNA(VLOOKUP(Patchlist1[[#This Row],[Hostname]],'vm hardware'!A:C,3,FALSE)),"",VLOOKUP(Patchlist1[[#This Row],[Hostname]],'vm hardware'!A:C,3,FALSE))</f>
        <v/>
      </c>
      <c r="J727" s="276"/>
      <c r="K727" s="198" t="s">
        <v>172</v>
      </c>
      <c r="L727" s="198">
        <v>8.1</v>
      </c>
      <c r="M727" s="198" t="s">
        <v>173</v>
      </c>
      <c r="N727" s="198" t="s">
        <v>827</v>
      </c>
      <c r="O727" s="200" t="s">
        <v>175</v>
      </c>
      <c r="P727" s="277" t="s">
        <v>1298</v>
      </c>
      <c r="Q727" s="202"/>
      <c r="R727" s="198" t="s">
        <v>1299</v>
      </c>
      <c r="S727" s="242" t="str">
        <f>IF(ISNA(VLOOKUP(Patchlist1[[#This Row],[SERVER OWNER]],Contacts!I:J,2,FALSE)),"",VLOOKUP(Patchlist1[[#This Row],[SERVER OWNER]],Contacts!I:J,2,FALSE))</f>
        <v>bernhard.bockholt@allianz.de</v>
      </c>
      <c r="T727" s="243" t="s">
        <v>1300</v>
      </c>
      <c r="U727" s="277" t="s">
        <v>180</v>
      </c>
      <c r="V727" s="202"/>
      <c r="W727" s="202"/>
      <c r="X727" s="244"/>
      <c r="Y727" s="244"/>
      <c r="Z727" s="157"/>
      <c r="AA727" s="278"/>
    </row>
    <row r="728" spans="1:27" ht="18.75" hidden="1" customHeight="1">
      <c r="A728" s="275" t="s">
        <v>1367</v>
      </c>
      <c r="B728" s="196" t="s">
        <v>133</v>
      </c>
      <c r="C728" s="239" t="b">
        <v>0</v>
      </c>
      <c r="D728" s="182">
        <f>IF($C728&lt;&gt;TRUE,IF(ISNA(VLOOKUP($B728,'Patch Slot'!A$2:$E$39,3,FALSE)),"",VLOOKUP($B728,'Patch Slot'!A$2:$E$39,3,FALSE)),"excluded")</f>
        <v>45893.833333333299</v>
      </c>
      <c r="E728" s="182" t="str">
        <f>IF($C728&lt;&gt;TRUE,IF(ISNA(VLOOKUP($B728,'Patch Slot'!A$2:$E$39,4,FALSE)),"",VLOOKUP($B728,'Patch Slot'!A$2:$E$39,4,FALSE)),"excluded")</f>
        <v>20:00 – 24:00</v>
      </c>
      <c r="F728" s="198" t="s">
        <v>826</v>
      </c>
      <c r="G728" s="184" t="str">
        <f>IF(ISNA(VLOOKUP(Patchlist1[[#This Row],[Hostname]],CPU_socket!A:B,2,FALSE)),"",VLOOKUP(Patchlist1[[#This Row],[Hostname]],CPU_socket!A:B,2,FALSE))</f>
        <v/>
      </c>
      <c r="H728" s="184" t="str">
        <f>IF(ISNA(VLOOKUP(Patchlist1[[#This Row],[Hostname]],Vormetric!A:D,4,FALSE)),"",VLOOKUP(Patchlist1[[#This Row],[Hostname]],Vormetric!A:D,4,FALSE))</f>
        <v/>
      </c>
      <c r="I728" s="198" t="str">
        <f>IF(ISNA(VLOOKUP(Patchlist1[[#This Row],[Hostname]],'vm hardware'!A:C,3,FALSE)),"",VLOOKUP(Patchlist1[[#This Row],[Hostname]],'vm hardware'!A:C,3,FALSE))</f>
        <v/>
      </c>
      <c r="J728" s="276"/>
      <c r="K728" s="198" t="s">
        <v>232</v>
      </c>
      <c r="L728" s="198">
        <v>7.9</v>
      </c>
      <c r="M728" s="198" t="s">
        <v>173</v>
      </c>
      <c r="N728" s="198" t="s">
        <v>827</v>
      </c>
      <c r="O728" s="200" t="s">
        <v>175</v>
      </c>
      <c r="P728" s="277" t="s">
        <v>280</v>
      </c>
      <c r="Q728" s="202"/>
      <c r="R728" s="198" t="s">
        <v>281</v>
      </c>
      <c r="S728" s="242" t="str">
        <f>IF(ISNA(VLOOKUP(Patchlist1[[#This Row],[SERVER OWNER]],Contacts!I:J,2,FALSE)),"",VLOOKUP(Patchlist1[[#This Row],[SERVER OWNER]],Contacts!I:J,2,FALSE))</f>
        <v>florian.ernst@allianz.com</v>
      </c>
      <c r="T728" s="243" t="s">
        <v>282</v>
      </c>
      <c r="U728" s="277" t="s">
        <v>283</v>
      </c>
      <c r="V728" s="202"/>
      <c r="W728" s="202"/>
      <c r="X728" s="244"/>
      <c r="Y728" s="244"/>
      <c r="Z728" s="157"/>
      <c r="AA728" s="278"/>
    </row>
    <row r="729" spans="1:27" ht="18.75" hidden="1" customHeight="1">
      <c r="A729" s="275" t="s">
        <v>1368</v>
      </c>
      <c r="B729" s="196" t="s">
        <v>127</v>
      </c>
      <c r="C729" s="239" t="b">
        <v>0</v>
      </c>
      <c r="D729" s="182">
        <f>IF($C729&lt;&gt;TRUE,IF(ISNA(VLOOKUP($B729,'Patch Slot'!A$2:$E$39,3,FALSE)),"",VLOOKUP($B729,'Patch Slot'!A$2:$E$39,3,FALSE)),"excluded")</f>
        <v>45892.833333333299</v>
      </c>
      <c r="E729" s="182" t="str">
        <f>IF($C729&lt;&gt;TRUE,IF(ISNA(VLOOKUP($B729,'Patch Slot'!A$2:$E$39,4,FALSE)),"",VLOOKUP($B729,'Patch Slot'!A$2:$E$39,4,FALSE)),"excluded")</f>
        <v>20:00 – 24:00</v>
      </c>
      <c r="F729" s="198" t="s">
        <v>826</v>
      </c>
      <c r="G729" s="184" t="str">
        <f>IF(ISNA(VLOOKUP(Patchlist1[[#This Row],[Hostname]],CPU_socket!A:B,2,FALSE)),"",VLOOKUP(Patchlist1[[#This Row],[Hostname]],CPU_socket!A:B,2,FALSE))</f>
        <v/>
      </c>
      <c r="H729" s="184" t="str">
        <f>IF(ISNA(VLOOKUP(Patchlist1[[#This Row],[Hostname]],Vormetric!A:D,4,FALSE)),"",VLOOKUP(Patchlist1[[#This Row],[Hostname]],Vormetric!A:D,4,FALSE))</f>
        <v/>
      </c>
      <c r="I729" s="198" t="str">
        <f>IF(ISNA(VLOOKUP(Patchlist1[[#This Row],[Hostname]],'vm hardware'!A:C,3,FALSE)),"",VLOOKUP(Patchlist1[[#This Row],[Hostname]],'vm hardware'!A:C,3,FALSE))</f>
        <v/>
      </c>
      <c r="J729" s="276"/>
      <c r="K729" s="198" t="s">
        <v>278</v>
      </c>
      <c r="L729" s="198">
        <v>7.9</v>
      </c>
      <c r="M729" s="198" t="s">
        <v>173</v>
      </c>
      <c r="N729" s="198" t="s">
        <v>827</v>
      </c>
      <c r="O729" s="200" t="s">
        <v>175</v>
      </c>
      <c r="P729" s="277" t="s">
        <v>280</v>
      </c>
      <c r="Q729" s="202"/>
      <c r="R729" s="198" t="s">
        <v>281</v>
      </c>
      <c r="S729" s="242" t="str">
        <f>IF(ISNA(VLOOKUP(Patchlist1[[#This Row],[SERVER OWNER]],Contacts!I:J,2,FALSE)),"",VLOOKUP(Patchlist1[[#This Row],[SERVER OWNER]],Contacts!I:J,2,FALSE))</f>
        <v>florian.ernst@allianz.com</v>
      </c>
      <c r="T729" s="243" t="s">
        <v>282</v>
      </c>
      <c r="U729" s="277" t="s">
        <v>283</v>
      </c>
      <c r="V729" s="202"/>
      <c r="W729" s="202"/>
      <c r="X729" s="244"/>
      <c r="Y729" s="244"/>
      <c r="Z729" s="157"/>
      <c r="AA729" s="278"/>
    </row>
    <row r="730" spans="1:27" ht="18.75" hidden="1" customHeight="1">
      <c r="A730" s="275" t="s">
        <v>1369</v>
      </c>
      <c r="B730" s="196" t="s">
        <v>121</v>
      </c>
      <c r="C730" s="239" t="b">
        <v>0</v>
      </c>
      <c r="D730" s="182">
        <f>IF($C730&lt;&gt;TRUE,IF(ISNA(VLOOKUP($B730,'Patch Slot'!A$2:$E$39,3,FALSE)),"",VLOOKUP($B730,'Patch Slot'!A$2:$E$39,3,FALSE)),"excluded")</f>
        <v>45892.166666666635</v>
      </c>
      <c r="E730" s="182" t="str">
        <f>IF($C730&lt;&gt;TRUE,IF(ISNA(VLOOKUP($B730,'Patch Slot'!A$2:$E$39,4,FALSE)),"",VLOOKUP($B730,'Patch Slot'!A$2:$E$39,4,FALSE)),"excluded")</f>
        <v>04:00 – 08:00</v>
      </c>
      <c r="F730" s="198" t="s">
        <v>826</v>
      </c>
      <c r="G730" s="184" t="str">
        <f>IF(ISNA(VLOOKUP(Patchlist1[[#This Row],[Hostname]],CPU_socket!A:B,2,FALSE)),"",VLOOKUP(Patchlist1[[#This Row],[Hostname]],CPU_socket!A:B,2,FALSE))</f>
        <v/>
      </c>
      <c r="H730" s="184" t="str">
        <f>IF(ISNA(VLOOKUP(Patchlist1[[#This Row],[Hostname]],Vormetric!A:D,4,FALSE)),"",VLOOKUP(Patchlist1[[#This Row],[Hostname]],Vormetric!A:D,4,FALSE))</f>
        <v/>
      </c>
      <c r="I730" s="240" t="str">
        <f>IF(ISNA(VLOOKUP(Patchlist1[[#This Row],[Hostname]],'vm hardware'!A:C,3,FALSE)),"",VLOOKUP(Patchlist1[[#This Row],[Hostname]],'vm hardware'!A:C,3,FALSE))</f>
        <v/>
      </c>
      <c r="J730" s="198"/>
      <c r="K730" s="198" t="s">
        <v>172</v>
      </c>
      <c r="L730" s="198">
        <v>9.4</v>
      </c>
      <c r="M730" s="198" t="s">
        <v>173</v>
      </c>
      <c r="N730" s="198" t="s">
        <v>827</v>
      </c>
      <c r="O730" s="200" t="s">
        <v>175</v>
      </c>
      <c r="P730" s="277" t="s">
        <v>519</v>
      </c>
      <c r="Q730" s="282"/>
      <c r="R730" s="198" t="s">
        <v>520</v>
      </c>
      <c r="S730" s="242" t="str">
        <f>IF(ISNA(VLOOKUP(Patchlist1[[#This Row],[SERVER OWNER]],Contacts!I:J,2,FALSE)),"",VLOOKUP(Patchlist1[[#This Row],[SERVER OWNER]],Contacts!I:J,2,FALSE))</f>
        <v>mischa.simon@allianz.de</v>
      </c>
      <c r="T730" s="243" t="s">
        <v>521</v>
      </c>
      <c r="U730" s="277" t="s">
        <v>180</v>
      </c>
      <c r="V730" s="202"/>
      <c r="W730" s="202"/>
      <c r="X730" s="244"/>
      <c r="Y730" s="244"/>
      <c r="Z730" s="157"/>
      <c r="AA730" s="278"/>
    </row>
    <row r="731" spans="1:27" ht="18.75" hidden="1" customHeight="1">
      <c r="A731" s="275" t="s">
        <v>1370</v>
      </c>
      <c r="B731" s="196" t="s">
        <v>84</v>
      </c>
      <c r="C731" s="239" t="b">
        <v>0</v>
      </c>
      <c r="D731" s="182">
        <f>IF($C731&lt;&gt;TRUE,IF(ISNA(VLOOKUP($B731,'Patch Slot'!A$2:$E$39,3,FALSE)),"",VLOOKUP($B731,'Patch Slot'!A$2:$E$39,3,FALSE)),"excluded")</f>
        <v>45885.833333333299</v>
      </c>
      <c r="E731" s="182" t="str">
        <f>IF($C731&lt;&gt;TRUE,IF(ISNA(VLOOKUP($B731,'Patch Slot'!A$2:$E$39,4,FALSE)),"",VLOOKUP($B731,'Patch Slot'!A$2:$E$39,4,FALSE)),"excluded")</f>
        <v>20:00 – 24:00</v>
      </c>
      <c r="F731" s="198" t="s">
        <v>826</v>
      </c>
      <c r="G731" s="184" t="str">
        <f>IF(ISNA(VLOOKUP(Patchlist1[[#This Row],[Hostname]],CPU_socket!A:B,2,FALSE)),"",VLOOKUP(Patchlist1[[#This Row],[Hostname]],CPU_socket!A:B,2,FALSE))</f>
        <v/>
      </c>
      <c r="H731" s="184" t="str">
        <f>IF(ISNA(VLOOKUP(Patchlist1[[#This Row],[Hostname]],Vormetric!A:D,4,FALSE)),"",VLOOKUP(Patchlist1[[#This Row],[Hostname]],Vormetric!A:D,4,FALSE))</f>
        <v/>
      </c>
      <c r="I731" s="240" t="str">
        <f>IF(ISNA(VLOOKUP(Patchlist1[[#This Row],[Hostname]],'vm hardware'!A:C,3,FALSE)),"",VLOOKUP(Patchlist1[[#This Row],[Hostname]],'vm hardware'!A:C,3,FALSE))</f>
        <v/>
      </c>
      <c r="J731" s="198"/>
      <c r="K731" s="198" t="s">
        <v>545</v>
      </c>
      <c r="L731" s="198">
        <v>9.4</v>
      </c>
      <c r="M731" s="198" t="s">
        <v>173</v>
      </c>
      <c r="N731" s="198" t="s">
        <v>827</v>
      </c>
      <c r="O731" s="200" t="s">
        <v>175</v>
      </c>
      <c r="P731" s="277" t="s">
        <v>519</v>
      </c>
      <c r="Q731" s="282"/>
      <c r="R731" s="198" t="s">
        <v>520</v>
      </c>
      <c r="S731" s="242" t="str">
        <f>IF(ISNA(VLOOKUP(Patchlist1[[#This Row],[SERVER OWNER]],Contacts!I:J,2,FALSE)),"",VLOOKUP(Patchlist1[[#This Row],[SERVER OWNER]],Contacts!I:J,2,FALSE))</f>
        <v>mischa.simon@allianz.de</v>
      </c>
      <c r="T731" s="243" t="s">
        <v>521</v>
      </c>
      <c r="U731" s="277" t="s">
        <v>180</v>
      </c>
      <c r="V731" s="202"/>
      <c r="W731" s="202"/>
      <c r="X731" s="244"/>
      <c r="Y731" s="244"/>
      <c r="Z731" s="157"/>
      <c r="AA731" s="278"/>
    </row>
    <row r="732" spans="1:27" ht="18.75" hidden="1" customHeight="1">
      <c r="A732" s="275" t="s">
        <v>1371</v>
      </c>
      <c r="B732" s="196" t="s">
        <v>80</v>
      </c>
      <c r="C732" s="239" t="b">
        <v>0</v>
      </c>
      <c r="D732" s="182">
        <f>IF($C732&lt;&gt;TRUE,IF(ISNA(VLOOKUP($B732,'Patch Slot'!A$2:$E$39,3,FALSE)),"",VLOOKUP($B732,'Patch Slot'!A$2:$E$39,3,FALSE)),"excluded")</f>
        <v>45885.666666666635</v>
      </c>
      <c r="E732" s="182" t="str">
        <f>IF($C732&lt;&gt;TRUE,IF(ISNA(VLOOKUP($B732,'Patch Slot'!A$2:$E$39,4,FALSE)),"",VLOOKUP($B732,'Patch Slot'!A$2:$E$39,4,FALSE)),"excluded")</f>
        <v>16:00 – 20:00</v>
      </c>
      <c r="F732" s="198" t="s">
        <v>826</v>
      </c>
      <c r="G732" s="184" t="str">
        <f>IF(ISNA(VLOOKUP(Patchlist1[[#This Row],[Hostname]],CPU_socket!A:B,2,FALSE)),"",VLOOKUP(Patchlist1[[#This Row],[Hostname]],CPU_socket!A:B,2,FALSE))</f>
        <v/>
      </c>
      <c r="H732" s="184" t="str">
        <f>IF(ISNA(VLOOKUP(Patchlist1[[#This Row],[Hostname]],Vormetric!A:D,4,FALSE)),"",VLOOKUP(Patchlist1[[#This Row],[Hostname]],Vormetric!A:D,4,FALSE))</f>
        <v/>
      </c>
      <c r="I732" s="240" t="str">
        <f>IF(ISNA(VLOOKUP(Patchlist1[[#This Row],[Hostname]],'vm hardware'!A:C,3,FALSE)),"",VLOOKUP(Patchlist1[[#This Row],[Hostname]],'vm hardware'!A:C,3,FALSE))</f>
        <v/>
      </c>
      <c r="J732" s="198"/>
      <c r="K732" s="198" t="s">
        <v>545</v>
      </c>
      <c r="L732" s="198">
        <v>9.4</v>
      </c>
      <c r="M732" s="198" t="s">
        <v>173</v>
      </c>
      <c r="N732" s="198" t="s">
        <v>827</v>
      </c>
      <c r="O732" s="200" t="s">
        <v>175</v>
      </c>
      <c r="P732" s="277" t="s">
        <v>519</v>
      </c>
      <c r="Q732" s="282"/>
      <c r="R732" s="198" t="s">
        <v>520</v>
      </c>
      <c r="S732" s="242" t="str">
        <f>IF(ISNA(VLOOKUP(Patchlist1[[#This Row],[SERVER OWNER]],Contacts!I:J,2,FALSE)),"",VLOOKUP(Patchlist1[[#This Row],[SERVER OWNER]],Contacts!I:J,2,FALSE))</f>
        <v>mischa.simon@allianz.de</v>
      </c>
      <c r="T732" s="243" t="s">
        <v>521</v>
      </c>
      <c r="U732" s="277" t="s">
        <v>180</v>
      </c>
      <c r="V732" s="202"/>
      <c r="W732" s="202"/>
      <c r="X732" s="244"/>
      <c r="Y732" s="244"/>
      <c r="Z732" s="157"/>
      <c r="AA732" s="278"/>
    </row>
    <row r="733" spans="1:27" ht="18.75" hidden="1" customHeight="1">
      <c r="A733" s="275" t="s">
        <v>1372</v>
      </c>
      <c r="B733" s="196" t="s">
        <v>80</v>
      </c>
      <c r="C733" s="239" t="b">
        <v>0</v>
      </c>
      <c r="D733" s="182">
        <f>IF($C733&lt;&gt;TRUE,IF(ISNA(VLOOKUP($B733,'Patch Slot'!A$2:$E$39,3,FALSE)),"",VLOOKUP($B733,'Patch Slot'!A$2:$E$39,3,FALSE)),"excluded")</f>
        <v>45885.666666666635</v>
      </c>
      <c r="E733" s="182" t="str">
        <f>IF($C733&lt;&gt;TRUE,IF(ISNA(VLOOKUP($B733,'Patch Slot'!A$2:$E$39,4,FALSE)),"",VLOOKUP($B733,'Patch Slot'!A$2:$E$39,4,FALSE)),"excluded")</f>
        <v>16:00 – 20:00</v>
      </c>
      <c r="F733" s="198" t="s">
        <v>826</v>
      </c>
      <c r="G733" s="184" t="str">
        <f>IF(ISNA(VLOOKUP(Patchlist1[[#This Row],[Hostname]],CPU_socket!A:B,2,FALSE)),"",VLOOKUP(Patchlist1[[#This Row],[Hostname]],CPU_socket!A:B,2,FALSE))</f>
        <v/>
      </c>
      <c r="H733" s="184" t="str">
        <f>IF(ISNA(VLOOKUP(Patchlist1[[#This Row],[Hostname]],Vormetric!A:D,4,FALSE)),"",VLOOKUP(Patchlist1[[#This Row],[Hostname]],Vormetric!A:D,4,FALSE))</f>
        <v/>
      </c>
      <c r="I733" s="240" t="str">
        <f>IF(ISNA(VLOOKUP(Patchlist1[[#This Row],[Hostname]],'vm hardware'!A:C,3,FALSE)),"",VLOOKUP(Patchlist1[[#This Row],[Hostname]],'vm hardware'!A:C,3,FALSE))</f>
        <v/>
      </c>
      <c r="J733" s="198"/>
      <c r="K733" s="198" t="s">
        <v>172</v>
      </c>
      <c r="L733" s="198">
        <v>9.4</v>
      </c>
      <c r="M733" s="198" t="s">
        <v>173</v>
      </c>
      <c r="N733" s="198" t="s">
        <v>827</v>
      </c>
      <c r="O733" s="200" t="s">
        <v>175</v>
      </c>
      <c r="P733" s="277" t="s">
        <v>519</v>
      </c>
      <c r="Q733" s="282"/>
      <c r="R733" s="198" t="s">
        <v>520</v>
      </c>
      <c r="S733" s="242" t="str">
        <f>IF(ISNA(VLOOKUP(Patchlist1[[#This Row],[SERVER OWNER]],Contacts!I:J,2,FALSE)),"",VLOOKUP(Patchlist1[[#This Row],[SERVER OWNER]],Contacts!I:J,2,FALSE))</f>
        <v>mischa.simon@allianz.de</v>
      </c>
      <c r="T733" s="243" t="s">
        <v>521</v>
      </c>
      <c r="U733" s="277" t="s">
        <v>180</v>
      </c>
      <c r="V733" s="202"/>
      <c r="W733" s="202"/>
      <c r="X733" s="244"/>
      <c r="Y733" s="244"/>
      <c r="Z733" s="157"/>
      <c r="AA733" s="278"/>
    </row>
    <row r="734" spans="1:27" ht="18.75" hidden="1" customHeight="1">
      <c r="A734" s="275" t="s">
        <v>1373</v>
      </c>
      <c r="B734" s="196" t="s">
        <v>109</v>
      </c>
      <c r="C734" s="239" t="b">
        <v>0</v>
      </c>
      <c r="D734" s="182">
        <f>IF($C734&lt;&gt;TRUE,IF(ISNA(VLOOKUP($B734,'Patch Slot'!A$2:$E$39,3,FALSE)),"",VLOOKUP($B734,'Patch Slot'!A$2:$E$39,3,FALSE)),"excluded")</f>
        <v>45889.833333333299</v>
      </c>
      <c r="E734" s="182" t="str">
        <f>IF($C734&lt;&gt;TRUE,IF(ISNA(VLOOKUP($B734,'Patch Slot'!A$2:$E$39,4,FALSE)),"",VLOOKUP($B734,'Patch Slot'!A$2:$E$39,4,FALSE)),"excluded")</f>
        <v>20:00 – 24:00</v>
      </c>
      <c r="F734" s="198" t="s">
        <v>826</v>
      </c>
      <c r="G734" s="184" t="str">
        <f>IF(ISNA(VLOOKUP(Patchlist1[[#This Row],[Hostname]],CPU_socket!A:B,2,FALSE)),"",VLOOKUP(Patchlist1[[#This Row],[Hostname]],CPU_socket!A:B,2,FALSE))</f>
        <v/>
      </c>
      <c r="H734" s="184" t="str">
        <f>IF(ISNA(VLOOKUP(Patchlist1[[#This Row],[Hostname]],Vormetric!A:D,4,FALSE)),"",VLOOKUP(Patchlist1[[#This Row],[Hostname]],Vormetric!A:D,4,FALSE))</f>
        <v/>
      </c>
      <c r="I734" s="198" t="str">
        <f>IF(ISNA(VLOOKUP(Patchlist1[[#This Row],[Hostname]],'vm hardware'!A:C,3,FALSE)),"",VLOOKUP(Patchlist1[[#This Row],[Hostname]],'vm hardware'!A:C,3,FALSE))</f>
        <v/>
      </c>
      <c r="J734" s="276"/>
      <c r="K734" s="198" t="s">
        <v>172</v>
      </c>
      <c r="L734" s="198">
        <v>8.1</v>
      </c>
      <c r="M734" s="198" t="s">
        <v>173</v>
      </c>
      <c r="N734" s="198" t="s">
        <v>827</v>
      </c>
      <c r="O734" s="200" t="s">
        <v>175</v>
      </c>
      <c r="P734" s="277" t="s">
        <v>1319</v>
      </c>
      <c r="Q734" s="202"/>
      <c r="R734" s="198" t="s">
        <v>1320</v>
      </c>
      <c r="S734" s="242" t="str">
        <f>IF(ISNA(VLOOKUP(Patchlist1[[#This Row],[SERVER OWNER]],Contacts!I:J,2,FALSE)),"",VLOOKUP(Patchlist1[[#This Row],[SERVER OWNER]],Contacts!I:J,2,FALSE))</f>
        <v>timo.hartmuth@allianz.de</v>
      </c>
      <c r="T734" s="243" t="s">
        <v>1374</v>
      </c>
      <c r="U734" s="277" t="s">
        <v>180</v>
      </c>
      <c r="V734" s="202"/>
      <c r="W734" s="202"/>
      <c r="X734" s="244"/>
      <c r="Y734" s="244"/>
      <c r="Z734" s="157"/>
      <c r="AA734" s="278"/>
    </row>
    <row r="735" spans="1:27" ht="18.75" hidden="1" customHeight="1">
      <c r="A735" s="275" t="s">
        <v>1375</v>
      </c>
      <c r="B735" s="196" t="s">
        <v>109</v>
      </c>
      <c r="C735" s="239" t="b">
        <v>0</v>
      </c>
      <c r="D735" s="182">
        <f>IF($C735&lt;&gt;TRUE,IF(ISNA(VLOOKUP($B735,'Patch Slot'!A$2:$E$39,3,FALSE)),"",VLOOKUP($B735,'Patch Slot'!A$2:$E$39,3,FALSE)),"excluded")</f>
        <v>45889.833333333299</v>
      </c>
      <c r="E735" s="182" t="str">
        <f>IF($C735&lt;&gt;TRUE,IF(ISNA(VLOOKUP($B735,'Patch Slot'!A$2:$E$39,4,FALSE)),"",VLOOKUP($B735,'Patch Slot'!A$2:$E$39,4,FALSE)),"excluded")</f>
        <v>20:00 – 24:00</v>
      </c>
      <c r="F735" s="198" t="s">
        <v>826</v>
      </c>
      <c r="G735" s="184" t="str">
        <f>IF(ISNA(VLOOKUP(Patchlist1[[#This Row],[Hostname]],CPU_socket!A:B,2,FALSE)),"",VLOOKUP(Patchlist1[[#This Row],[Hostname]],CPU_socket!A:B,2,FALSE))</f>
        <v/>
      </c>
      <c r="H735" s="184" t="str">
        <f>IF(ISNA(VLOOKUP(Patchlist1[[#This Row],[Hostname]],Vormetric!A:D,4,FALSE)),"",VLOOKUP(Patchlist1[[#This Row],[Hostname]],Vormetric!A:D,4,FALSE))</f>
        <v/>
      </c>
      <c r="I735" s="198" t="str">
        <f>IF(ISNA(VLOOKUP(Patchlist1[[#This Row],[Hostname]],'vm hardware'!A:C,3,FALSE)),"",VLOOKUP(Patchlist1[[#This Row],[Hostname]],'vm hardware'!A:C,3,FALSE))</f>
        <v/>
      </c>
      <c r="J735" s="276"/>
      <c r="K735" s="198" t="s">
        <v>172</v>
      </c>
      <c r="L735" s="198">
        <v>8.1</v>
      </c>
      <c r="M735" s="198" t="s">
        <v>173</v>
      </c>
      <c r="N735" s="198" t="s">
        <v>827</v>
      </c>
      <c r="O735" s="200" t="s">
        <v>175</v>
      </c>
      <c r="P735" s="277" t="s">
        <v>1319</v>
      </c>
      <c r="Q735" s="202"/>
      <c r="R735" s="198" t="s">
        <v>1320</v>
      </c>
      <c r="S735" s="242" t="str">
        <f>IF(ISNA(VLOOKUP(Patchlist1[[#This Row],[SERVER OWNER]],Contacts!I:J,2,FALSE)),"",VLOOKUP(Patchlist1[[#This Row],[SERVER OWNER]],Contacts!I:J,2,FALSE))</f>
        <v>timo.hartmuth@allianz.de</v>
      </c>
      <c r="T735" s="243" t="s">
        <v>1374</v>
      </c>
      <c r="U735" s="277" t="s">
        <v>180</v>
      </c>
      <c r="V735" s="202"/>
      <c r="W735" s="202"/>
      <c r="X735" s="244"/>
      <c r="Y735" s="244"/>
      <c r="Z735" s="157"/>
      <c r="AA735" s="278"/>
    </row>
    <row r="736" spans="1:27" ht="18.75" hidden="1" customHeight="1">
      <c r="A736" s="275" t="s">
        <v>1376</v>
      </c>
      <c r="B736" s="196" t="s">
        <v>109</v>
      </c>
      <c r="C736" s="239" t="b">
        <v>0</v>
      </c>
      <c r="D736" s="182">
        <f>IF($C736&lt;&gt;TRUE,IF(ISNA(VLOOKUP($B736,'Patch Slot'!A$2:$E$39,3,FALSE)),"",VLOOKUP($B736,'Patch Slot'!A$2:$E$39,3,FALSE)),"excluded")</f>
        <v>45889.833333333299</v>
      </c>
      <c r="E736" s="182" t="str">
        <f>IF($C736&lt;&gt;TRUE,IF(ISNA(VLOOKUP($B736,'Patch Slot'!A$2:$E$39,4,FALSE)),"",VLOOKUP($B736,'Patch Slot'!A$2:$E$39,4,FALSE)),"excluded")</f>
        <v>20:00 – 24:00</v>
      </c>
      <c r="F736" s="198" t="s">
        <v>826</v>
      </c>
      <c r="G736" s="184" t="str">
        <f>IF(ISNA(VLOOKUP(Patchlist1[[#This Row],[Hostname]],CPU_socket!A:B,2,FALSE)),"",VLOOKUP(Patchlist1[[#This Row],[Hostname]],CPU_socket!A:B,2,FALSE))</f>
        <v/>
      </c>
      <c r="H736" s="184" t="str">
        <f>IF(ISNA(VLOOKUP(Patchlist1[[#This Row],[Hostname]],Vormetric!A:D,4,FALSE)),"",VLOOKUP(Patchlist1[[#This Row],[Hostname]],Vormetric!A:D,4,FALSE))</f>
        <v/>
      </c>
      <c r="I736" s="198" t="str">
        <f>IF(ISNA(VLOOKUP(Patchlist1[[#This Row],[Hostname]],'vm hardware'!A:C,3,FALSE)),"",VLOOKUP(Patchlist1[[#This Row],[Hostname]],'vm hardware'!A:C,3,FALSE))</f>
        <v/>
      </c>
      <c r="J736" s="276"/>
      <c r="K736" s="198" t="s">
        <v>172</v>
      </c>
      <c r="L736" s="198">
        <v>8.1</v>
      </c>
      <c r="M736" s="198" t="s">
        <v>173</v>
      </c>
      <c r="N736" s="198" t="s">
        <v>827</v>
      </c>
      <c r="O736" s="200" t="s">
        <v>175</v>
      </c>
      <c r="P736" s="277" t="s">
        <v>1319</v>
      </c>
      <c r="Q736" s="202"/>
      <c r="R736" s="198" t="s">
        <v>1320</v>
      </c>
      <c r="S736" s="242" t="str">
        <f>IF(ISNA(VLOOKUP(Patchlist1[[#This Row],[SERVER OWNER]],Contacts!I:J,2,FALSE)),"",VLOOKUP(Patchlist1[[#This Row],[SERVER OWNER]],Contacts!I:J,2,FALSE))</f>
        <v>timo.hartmuth@allianz.de</v>
      </c>
      <c r="T736" s="243" t="s">
        <v>1374</v>
      </c>
      <c r="U736" s="277" t="s">
        <v>180</v>
      </c>
      <c r="V736" s="202"/>
      <c r="W736" s="202"/>
      <c r="X736" s="244"/>
      <c r="Y736" s="244"/>
      <c r="Z736" s="157"/>
      <c r="AA736" s="278"/>
    </row>
    <row r="737" spans="1:27" ht="18.75" hidden="1" customHeight="1">
      <c r="A737" s="275" t="s">
        <v>1377</v>
      </c>
      <c r="B737" s="196" t="s">
        <v>109</v>
      </c>
      <c r="C737" s="239" t="b">
        <v>0</v>
      </c>
      <c r="D737" s="182">
        <f>IF($C737&lt;&gt;TRUE,IF(ISNA(VLOOKUP($B737,'Patch Slot'!A$2:$E$39,3,FALSE)),"",VLOOKUP($B737,'Patch Slot'!A$2:$E$39,3,FALSE)),"excluded")</f>
        <v>45889.833333333299</v>
      </c>
      <c r="E737" s="182" t="str">
        <f>IF($C737&lt;&gt;TRUE,IF(ISNA(VLOOKUP($B737,'Patch Slot'!A$2:$E$39,4,FALSE)),"",VLOOKUP($B737,'Patch Slot'!A$2:$E$39,4,FALSE)),"excluded")</f>
        <v>20:00 – 24:00</v>
      </c>
      <c r="F737" s="198" t="s">
        <v>826</v>
      </c>
      <c r="G737" s="184" t="str">
        <f>IF(ISNA(VLOOKUP(Patchlist1[[#This Row],[Hostname]],CPU_socket!A:B,2,FALSE)),"",VLOOKUP(Patchlist1[[#This Row],[Hostname]],CPU_socket!A:B,2,FALSE))</f>
        <v/>
      </c>
      <c r="H737" s="184" t="str">
        <f>IF(ISNA(VLOOKUP(Patchlist1[[#This Row],[Hostname]],Vormetric!A:D,4,FALSE)),"",VLOOKUP(Patchlist1[[#This Row],[Hostname]],Vormetric!A:D,4,FALSE))</f>
        <v/>
      </c>
      <c r="I737" s="198" t="str">
        <f>IF(ISNA(VLOOKUP(Patchlist1[[#This Row],[Hostname]],'vm hardware'!A:C,3,FALSE)),"",VLOOKUP(Patchlist1[[#This Row],[Hostname]],'vm hardware'!A:C,3,FALSE))</f>
        <v/>
      </c>
      <c r="J737" s="276"/>
      <c r="K737" s="198" t="s">
        <v>172</v>
      </c>
      <c r="L737" s="198">
        <v>8.1</v>
      </c>
      <c r="M737" s="198" t="s">
        <v>173</v>
      </c>
      <c r="N737" s="198" t="s">
        <v>827</v>
      </c>
      <c r="O737" s="200" t="s">
        <v>175</v>
      </c>
      <c r="P737" s="277" t="s">
        <v>1319</v>
      </c>
      <c r="Q737" s="202"/>
      <c r="R737" s="198" t="s">
        <v>1320</v>
      </c>
      <c r="S737" s="242" t="str">
        <f>IF(ISNA(VLOOKUP(Patchlist1[[#This Row],[SERVER OWNER]],Contacts!I:J,2,FALSE)),"",VLOOKUP(Patchlist1[[#This Row],[SERVER OWNER]],Contacts!I:J,2,FALSE))</f>
        <v>timo.hartmuth@allianz.de</v>
      </c>
      <c r="T737" s="243" t="s">
        <v>1374</v>
      </c>
      <c r="U737" s="277" t="s">
        <v>180</v>
      </c>
      <c r="V737" s="202"/>
      <c r="W737" s="202"/>
      <c r="X737" s="244"/>
      <c r="Y737" s="244"/>
      <c r="Z737" s="157"/>
      <c r="AA737" s="278"/>
    </row>
    <row r="738" spans="1:27" ht="18.75" hidden="1" customHeight="1">
      <c r="A738" s="275" t="s">
        <v>1378</v>
      </c>
      <c r="B738" s="196" t="s">
        <v>118</v>
      </c>
      <c r="C738" s="239" t="b">
        <v>0</v>
      </c>
      <c r="D738" s="182">
        <f>IF($C738&lt;&gt;TRUE,IF(ISNA(VLOOKUP($B738,'Patch Slot'!A$2:$E$39,3,FALSE)),"",VLOOKUP($B738,'Patch Slot'!A$2:$E$39,3,FALSE)),"excluded")</f>
        <v>45891.833333333299</v>
      </c>
      <c r="E738" s="182" t="str">
        <f>IF($C738&lt;&gt;TRUE,IF(ISNA(VLOOKUP($B738,'Patch Slot'!A$2:$E$39,4,FALSE)),"",VLOOKUP($B738,'Patch Slot'!A$2:$E$39,4,FALSE)),"excluded")</f>
        <v>20:00 – 24:00</v>
      </c>
      <c r="F738" s="198" t="s">
        <v>826</v>
      </c>
      <c r="G738" s="184" t="str">
        <f>IF(ISNA(VLOOKUP(Patchlist1[[#This Row],[Hostname]],CPU_socket!A:B,2,FALSE)),"",VLOOKUP(Patchlist1[[#This Row],[Hostname]],CPU_socket!A:B,2,FALSE))</f>
        <v/>
      </c>
      <c r="H738" s="184" t="str">
        <f>IF(ISNA(VLOOKUP(Patchlist1[[#This Row],[Hostname]],Vormetric!A:D,4,FALSE)),"",VLOOKUP(Patchlist1[[#This Row],[Hostname]],Vormetric!A:D,4,FALSE))</f>
        <v/>
      </c>
      <c r="I738" s="198" t="str">
        <f>IF(ISNA(VLOOKUP(Patchlist1[[#This Row],[Hostname]],'vm hardware'!A:C,3,FALSE)),"",VLOOKUP(Patchlist1[[#This Row],[Hostname]],'vm hardware'!A:C,3,FALSE))</f>
        <v/>
      </c>
      <c r="J738" s="276"/>
      <c r="K738" s="198" t="s">
        <v>545</v>
      </c>
      <c r="L738" s="198">
        <v>8.1</v>
      </c>
      <c r="M738" s="198" t="s">
        <v>173</v>
      </c>
      <c r="N738" s="198" t="s">
        <v>827</v>
      </c>
      <c r="O738" s="200" t="s">
        <v>175</v>
      </c>
      <c r="P738" s="277" t="s">
        <v>1319</v>
      </c>
      <c r="Q738" s="202"/>
      <c r="R738" s="198" t="s">
        <v>1320</v>
      </c>
      <c r="S738" s="242" t="str">
        <f>IF(ISNA(VLOOKUP(Patchlist1[[#This Row],[SERVER OWNER]],Contacts!I:J,2,FALSE)),"",VLOOKUP(Patchlist1[[#This Row],[SERVER OWNER]],Contacts!I:J,2,FALSE))</f>
        <v>timo.hartmuth@allianz.de</v>
      </c>
      <c r="T738" s="243" t="s">
        <v>1374</v>
      </c>
      <c r="U738" s="277" t="s">
        <v>180</v>
      </c>
      <c r="V738" s="202"/>
      <c r="W738" s="202"/>
      <c r="X738" s="244"/>
      <c r="Y738" s="244"/>
      <c r="Z738" s="157"/>
      <c r="AA738" s="278"/>
    </row>
    <row r="739" spans="1:27" ht="18.75" hidden="1" customHeight="1">
      <c r="A739" s="275" t="s">
        <v>1379</v>
      </c>
      <c r="B739" s="196" t="s">
        <v>118</v>
      </c>
      <c r="C739" s="239" t="b">
        <v>0</v>
      </c>
      <c r="D739" s="182">
        <f>IF($C739&lt;&gt;TRUE,IF(ISNA(VLOOKUP($B739,'Patch Slot'!A$2:$E$39,3,FALSE)),"",VLOOKUP($B739,'Patch Slot'!A$2:$E$39,3,FALSE)),"excluded")</f>
        <v>45891.833333333299</v>
      </c>
      <c r="E739" s="182" t="str">
        <f>IF($C739&lt;&gt;TRUE,IF(ISNA(VLOOKUP($B739,'Patch Slot'!A$2:$E$39,4,FALSE)),"",VLOOKUP($B739,'Patch Slot'!A$2:$E$39,4,FALSE)),"excluded")</f>
        <v>20:00 – 24:00</v>
      </c>
      <c r="F739" s="198" t="s">
        <v>826</v>
      </c>
      <c r="G739" s="184" t="str">
        <f>IF(ISNA(VLOOKUP(Patchlist1[[#This Row],[Hostname]],CPU_socket!A:B,2,FALSE)),"",VLOOKUP(Patchlist1[[#This Row],[Hostname]],CPU_socket!A:B,2,FALSE))</f>
        <v/>
      </c>
      <c r="H739" s="184" t="str">
        <f>IF(ISNA(VLOOKUP(Patchlist1[[#This Row],[Hostname]],Vormetric!A:D,4,FALSE)),"",VLOOKUP(Patchlist1[[#This Row],[Hostname]],Vormetric!A:D,4,FALSE))</f>
        <v/>
      </c>
      <c r="I739" s="198" t="str">
        <f>IF(ISNA(VLOOKUP(Patchlist1[[#This Row],[Hostname]],'vm hardware'!A:C,3,FALSE)),"",VLOOKUP(Patchlist1[[#This Row],[Hostname]],'vm hardware'!A:C,3,FALSE))</f>
        <v/>
      </c>
      <c r="J739" s="276"/>
      <c r="K739" s="198" t="s">
        <v>545</v>
      </c>
      <c r="L739" s="198">
        <v>8.1</v>
      </c>
      <c r="M739" s="198" t="s">
        <v>173</v>
      </c>
      <c r="N739" s="198" t="s">
        <v>827</v>
      </c>
      <c r="O739" s="200" t="s">
        <v>175</v>
      </c>
      <c r="P739" s="277" t="s">
        <v>1319</v>
      </c>
      <c r="Q739" s="202"/>
      <c r="R739" s="198" t="s">
        <v>1320</v>
      </c>
      <c r="S739" s="242" t="str">
        <f>IF(ISNA(VLOOKUP(Patchlist1[[#This Row],[SERVER OWNER]],Contacts!I:J,2,FALSE)),"",VLOOKUP(Patchlist1[[#This Row],[SERVER OWNER]],Contacts!I:J,2,FALSE))</f>
        <v>timo.hartmuth@allianz.de</v>
      </c>
      <c r="T739" s="243" t="s">
        <v>1374</v>
      </c>
      <c r="U739" s="277" t="s">
        <v>180</v>
      </c>
      <c r="V739" s="202"/>
      <c r="W739" s="202"/>
      <c r="X739" s="244"/>
      <c r="Y739" s="244"/>
      <c r="Z739" s="157"/>
      <c r="AA739" s="278"/>
    </row>
    <row r="740" spans="1:27" ht="18.75" hidden="1" customHeight="1">
      <c r="A740" s="275" t="s">
        <v>1380</v>
      </c>
      <c r="B740" s="196" t="s">
        <v>118</v>
      </c>
      <c r="C740" s="239" t="b">
        <v>0</v>
      </c>
      <c r="D740" s="182">
        <f>IF($C740&lt;&gt;TRUE,IF(ISNA(VLOOKUP($B740,'Patch Slot'!A$2:$E$39,3,FALSE)),"",VLOOKUP($B740,'Patch Slot'!A$2:$E$39,3,FALSE)),"excluded")</f>
        <v>45891.833333333299</v>
      </c>
      <c r="E740" s="182" t="str">
        <f>IF($C740&lt;&gt;TRUE,IF(ISNA(VLOOKUP($B740,'Patch Slot'!A$2:$E$39,4,FALSE)),"",VLOOKUP($B740,'Patch Slot'!A$2:$E$39,4,FALSE)),"excluded")</f>
        <v>20:00 – 24:00</v>
      </c>
      <c r="F740" s="198" t="s">
        <v>826</v>
      </c>
      <c r="G740" s="184" t="str">
        <f>IF(ISNA(VLOOKUP(Patchlist1[[#This Row],[Hostname]],CPU_socket!A:B,2,FALSE)),"",VLOOKUP(Patchlist1[[#This Row],[Hostname]],CPU_socket!A:B,2,FALSE))</f>
        <v/>
      </c>
      <c r="H740" s="184" t="str">
        <f>IF(ISNA(VLOOKUP(Patchlist1[[#This Row],[Hostname]],Vormetric!A:D,4,FALSE)),"",VLOOKUP(Patchlist1[[#This Row],[Hostname]],Vormetric!A:D,4,FALSE))</f>
        <v/>
      </c>
      <c r="I740" s="198" t="str">
        <f>IF(ISNA(VLOOKUP(Patchlist1[[#This Row],[Hostname]],'vm hardware'!A:C,3,FALSE)),"",VLOOKUP(Patchlist1[[#This Row],[Hostname]],'vm hardware'!A:C,3,FALSE))</f>
        <v/>
      </c>
      <c r="J740" s="276"/>
      <c r="K740" s="198" t="s">
        <v>545</v>
      </c>
      <c r="L740" s="198">
        <v>8.1</v>
      </c>
      <c r="M740" s="198" t="s">
        <v>173</v>
      </c>
      <c r="N740" s="198" t="s">
        <v>827</v>
      </c>
      <c r="O740" s="200" t="s">
        <v>175</v>
      </c>
      <c r="P740" s="277" t="s">
        <v>1319</v>
      </c>
      <c r="Q740" s="202"/>
      <c r="R740" s="198" t="s">
        <v>1320</v>
      </c>
      <c r="S740" s="242" t="str">
        <f>IF(ISNA(VLOOKUP(Patchlist1[[#This Row],[SERVER OWNER]],Contacts!I:J,2,FALSE)),"",VLOOKUP(Patchlist1[[#This Row],[SERVER OWNER]],Contacts!I:J,2,FALSE))</f>
        <v>timo.hartmuth@allianz.de</v>
      </c>
      <c r="T740" s="243" t="s">
        <v>1374</v>
      </c>
      <c r="U740" s="277" t="s">
        <v>180</v>
      </c>
      <c r="V740" s="202"/>
      <c r="W740" s="202"/>
      <c r="X740" s="244"/>
      <c r="Y740" s="244"/>
      <c r="Z740" s="157"/>
      <c r="AA740" s="278"/>
    </row>
    <row r="741" spans="1:27" ht="18.75" hidden="1" customHeight="1">
      <c r="A741" s="275" t="s">
        <v>1381</v>
      </c>
      <c r="B741" s="196" t="s">
        <v>118</v>
      </c>
      <c r="C741" s="239" t="b">
        <v>0</v>
      </c>
      <c r="D741" s="182">
        <f>IF($C741&lt;&gt;TRUE,IF(ISNA(VLOOKUP($B741,'Patch Slot'!A$2:$E$39,3,FALSE)),"",VLOOKUP($B741,'Patch Slot'!A$2:$E$39,3,FALSE)),"excluded")</f>
        <v>45891.833333333299</v>
      </c>
      <c r="E741" s="182" t="str">
        <f>IF($C741&lt;&gt;TRUE,IF(ISNA(VLOOKUP($B741,'Patch Slot'!A$2:$E$39,4,FALSE)),"",VLOOKUP($B741,'Patch Slot'!A$2:$E$39,4,FALSE)),"excluded")</f>
        <v>20:00 – 24:00</v>
      </c>
      <c r="F741" s="198" t="s">
        <v>826</v>
      </c>
      <c r="G741" s="184" t="str">
        <f>IF(ISNA(VLOOKUP(Patchlist1[[#This Row],[Hostname]],CPU_socket!A:B,2,FALSE)),"",VLOOKUP(Patchlist1[[#This Row],[Hostname]],CPU_socket!A:B,2,FALSE))</f>
        <v/>
      </c>
      <c r="H741" s="184" t="str">
        <f>IF(ISNA(VLOOKUP(Patchlist1[[#This Row],[Hostname]],Vormetric!A:D,4,FALSE)),"",VLOOKUP(Patchlist1[[#This Row],[Hostname]],Vormetric!A:D,4,FALSE))</f>
        <v/>
      </c>
      <c r="I741" s="198" t="str">
        <f>IF(ISNA(VLOOKUP(Patchlist1[[#This Row],[Hostname]],'vm hardware'!A:C,3,FALSE)),"",VLOOKUP(Patchlist1[[#This Row],[Hostname]],'vm hardware'!A:C,3,FALSE))</f>
        <v/>
      </c>
      <c r="J741" s="276"/>
      <c r="K741" s="198" t="s">
        <v>545</v>
      </c>
      <c r="L741" s="198">
        <v>8.1</v>
      </c>
      <c r="M741" s="198" t="s">
        <v>173</v>
      </c>
      <c r="N741" s="198" t="s">
        <v>827</v>
      </c>
      <c r="O741" s="200" t="s">
        <v>175</v>
      </c>
      <c r="P741" s="277" t="s">
        <v>1319</v>
      </c>
      <c r="Q741" s="202"/>
      <c r="R741" s="198" t="s">
        <v>1320</v>
      </c>
      <c r="S741" s="242" t="str">
        <f>IF(ISNA(VLOOKUP(Patchlist1[[#This Row],[SERVER OWNER]],Contacts!I:J,2,FALSE)),"",VLOOKUP(Patchlist1[[#This Row],[SERVER OWNER]],Contacts!I:J,2,FALSE))</f>
        <v>timo.hartmuth@allianz.de</v>
      </c>
      <c r="T741" s="243" t="s">
        <v>1374</v>
      </c>
      <c r="U741" s="277" t="s">
        <v>180</v>
      </c>
      <c r="V741" s="202"/>
      <c r="W741" s="202"/>
      <c r="X741" s="244"/>
      <c r="Y741" s="244"/>
      <c r="Z741" s="157"/>
      <c r="AA741" s="278"/>
    </row>
    <row r="742" spans="1:27" ht="18.75" hidden="1" customHeight="1">
      <c r="A742" s="275" t="s">
        <v>1382</v>
      </c>
      <c r="B742" s="196" t="s">
        <v>118</v>
      </c>
      <c r="C742" s="239" t="b">
        <v>0</v>
      </c>
      <c r="D742" s="182">
        <f>IF($C742&lt;&gt;TRUE,IF(ISNA(VLOOKUP($B742,'Patch Slot'!A$2:$E$39,3,FALSE)),"",VLOOKUP($B742,'Patch Slot'!A$2:$E$39,3,FALSE)),"excluded")</f>
        <v>45891.833333333299</v>
      </c>
      <c r="E742" s="182" t="str">
        <f>IF($C742&lt;&gt;TRUE,IF(ISNA(VLOOKUP($B742,'Patch Slot'!A$2:$E$39,4,FALSE)),"",VLOOKUP($B742,'Patch Slot'!A$2:$E$39,4,FALSE)),"excluded")</f>
        <v>20:00 – 24:00</v>
      </c>
      <c r="F742" s="198" t="s">
        <v>826</v>
      </c>
      <c r="G742" s="184" t="str">
        <f>IF(ISNA(VLOOKUP(Patchlist1[[#This Row],[Hostname]],CPU_socket!A:B,2,FALSE)),"",VLOOKUP(Patchlist1[[#This Row],[Hostname]],CPU_socket!A:B,2,FALSE))</f>
        <v/>
      </c>
      <c r="H742" s="184" t="str">
        <f>IF(ISNA(VLOOKUP(Patchlist1[[#This Row],[Hostname]],Vormetric!A:D,4,FALSE)),"",VLOOKUP(Patchlist1[[#This Row],[Hostname]],Vormetric!A:D,4,FALSE))</f>
        <v/>
      </c>
      <c r="I742" s="198" t="str">
        <f>IF(ISNA(VLOOKUP(Patchlist1[[#This Row],[Hostname]],'vm hardware'!A:C,3,FALSE)),"",VLOOKUP(Patchlist1[[#This Row],[Hostname]],'vm hardware'!A:C,3,FALSE))</f>
        <v/>
      </c>
      <c r="J742" s="276"/>
      <c r="K742" s="198" t="s">
        <v>545</v>
      </c>
      <c r="L742" s="198">
        <v>8.1</v>
      </c>
      <c r="M742" s="198" t="s">
        <v>173</v>
      </c>
      <c r="N742" s="198" t="s">
        <v>827</v>
      </c>
      <c r="O742" s="200" t="s">
        <v>175</v>
      </c>
      <c r="P742" s="277" t="s">
        <v>1319</v>
      </c>
      <c r="Q742" s="202"/>
      <c r="R742" s="198" t="s">
        <v>1320</v>
      </c>
      <c r="S742" s="242" t="str">
        <f>IF(ISNA(VLOOKUP(Patchlist1[[#This Row],[SERVER OWNER]],Contacts!I:J,2,FALSE)),"",VLOOKUP(Patchlist1[[#This Row],[SERVER OWNER]],Contacts!I:J,2,FALSE))</f>
        <v>timo.hartmuth@allianz.de</v>
      </c>
      <c r="T742" s="243" t="s">
        <v>1374</v>
      </c>
      <c r="U742" s="277" t="s">
        <v>180</v>
      </c>
      <c r="V742" s="202"/>
      <c r="W742" s="202"/>
      <c r="X742" s="244"/>
      <c r="Y742" s="244"/>
      <c r="Z742" s="157"/>
      <c r="AA742" s="278"/>
    </row>
    <row r="743" spans="1:27" ht="18.75" hidden="1" customHeight="1">
      <c r="A743" s="275" t="s">
        <v>1383</v>
      </c>
      <c r="B743" s="196" t="s">
        <v>109</v>
      </c>
      <c r="C743" s="239" t="b">
        <v>0</v>
      </c>
      <c r="D743" s="182">
        <f>IF($C743&lt;&gt;TRUE,IF(ISNA(VLOOKUP($B743,'Patch Slot'!A$2:$E$39,3,FALSE)),"",VLOOKUP($B743,'Patch Slot'!A$2:$E$39,3,FALSE)),"excluded")</f>
        <v>45889.833333333299</v>
      </c>
      <c r="E743" s="182" t="str">
        <f>IF($C743&lt;&gt;TRUE,IF(ISNA(VLOOKUP($B743,'Patch Slot'!A$2:$E$39,4,FALSE)),"",VLOOKUP($B743,'Patch Slot'!A$2:$E$39,4,FALSE)),"excluded")</f>
        <v>20:00 – 24:00</v>
      </c>
      <c r="F743" s="198" t="s">
        <v>826</v>
      </c>
      <c r="G743" s="184" t="str">
        <f>IF(ISNA(VLOOKUP(Patchlist1[[#This Row],[Hostname]],CPU_socket!A:B,2,FALSE)),"",VLOOKUP(Patchlist1[[#This Row],[Hostname]],CPU_socket!A:B,2,FALSE))</f>
        <v/>
      </c>
      <c r="H743" s="184" t="str">
        <f>IF(ISNA(VLOOKUP(Patchlist1[[#This Row],[Hostname]],Vormetric!A:D,4,FALSE)),"",VLOOKUP(Patchlist1[[#This Row],[Hostname]],Vormetric!A:D,4,FALSE))</f>
        <v/>
      </c>
      <c r="I743" s="198" t="str">
        <f>IF(ISNA(VLOOKUP(Patchlist1[[#This Row],[Hostname]],'vm hardware'!A:C,3,FALSE)),"",VLOOKUP(Patchlist1[[#This Row],[Hostname]],'vm hardware'!A:C,3,FALSE))</f>
        <v/>
      </c>
      <c r="J743" s="276"/>
      <c r="K743" s="198" t="s">
        <v>172</v>
      </c>
      <c r="L743" s="198">
        <v>8.1</v>
      </c>
      <c r="M743" s="198" t="s">
        <v>173</v>
      </c>
      <c r="N743" s="198" t="s">
        <v>827</v>
      </c>
      <c r="O743" s="200" t="s">
        <v>175</v>
      </c>
      <c r="P743" s="277" t="s">
        <v>1319</v>
      </c>
      <c r="Q743" s="202"/>
      <c r="R743" s="198" t="s">
        <v>1320</v>
      </c>
      <c r="S743" s="242" t="str">
        <f>IF(ISNA(VLOOKUP(Patchlist1[[#This Row],[SERVER OWNER]],Contacts!I:J,2,FALSE)),"",VLOOKUP(Patchlist1[[#This Row],[SERVER OWNER]],Contacts!I:J,2,FALSE))</f>
        <v>timo.hartmuth@allianz.de</v>
      </c>
      <c r="T743" s="243" t="s">
        <v>1374</v>
      </c>
      <c r="U743" s="277" t="s">
        <v>180</v>
      </c>
      <c r="V743" s="202"/>
      <c r="W743" s="202"/>
      <c r="X743" s="244"/>
      <c r="Y743" s="244"/>
      <c r="Z743" s="157"/>
      <c r="AA743" s="278"/>
    </row>
    <row r="744" spans="1:27" ht="18.75" hidden="1" customHeight="1">
      <c r="A744" s="275" t="s">
        <v>1384</v>
      </c>
      <c r="B744" s="196" t="s">
        <v>118</v>
      </c>
      <c r="C744" s="239" t="b">
        <v>0</v>
      </c>
      <c r="D744" s="182">
        <f>IF($C744&lt;&gt;TRUE,IF(ISNA(VLOOKUP($B744,'Patch Slot'!A$2:$E$39,3,FALSE)),"",VLOOKUP($B744,'Patch Slot'!A$2:$E$39,3,FALSE)),"excluded")</f>
        <v>45891.833333333299</v>
      </c>
      <c r="E744" s="182" t="str">
        <f>IF($C744&lt;&gt;TRUE,IF(ISNA(VLOOKUP($B744,'Patch Slot'!A$2:$E$39,4,FALSE)),"",VLOOKUP($B744,'Patch Slot'!A$2:$E$39,4,FALSE)),"excluded")</f>
        <v>20:00 – 24:00</v>
      </c>
      <c r="F744" s="198" t="s">
        <v>826</v>
      </c>
      <c r="G744" s="184" t="str">
        <f>IF(ISNA(VLOOKUP(Patchlist1[[#This Row],[Hostname]],CPU_socket!A:B,2,FALSE)),"",VLOOKUP(Patchlist1[[#This Row],[Hostname]],CPU_socket!A:B,2,FALSE))</f>
        <v/>
      </c>
      <c r="H744" s="184" t="str">
        <f>IF(ISNA(VLOOKUP(Patchlist1[[#This Row],[Hostname]],Vormetric!A:D,4,FALSE)),"",VLOOKUP(Patchlist1[[#This Row],[Hostname]],Vormetric!A:D,4,FALSE))</f>
        <v/>
      </c>
      <c r="I744" s="198" t="str">
        <f>IF(ISNA(VLOOKUP(Patchlist1[[#This Row],[Hostname]],'vm hardware'!A:C,3,FALSE)),"",VLOOKUP(Patchlist1[[#This Row],[Hostname]],'vm hardware'!A:C,3,FALSE))</f>
        <v/>
      </c>
      <c r="J744" s="276"/>
      <c r="K744" s="198" t="s">
        <v>172</v>
      </c>
      <c r="L744" s="198">
        <v>8.1</v>
      </c>
      <c r="M744" s="198" t="s">
        <v>173</v>
      </c>
      <c r="N744" s="198" t="s">
        <v>827</v>
      </c>
      <c r="O744" s="200" t="s">
        <v>175</v>
      </c>
      <c r="P744" s="277" t="s">
        <v>1319</v>
      </c>
      <c r="Q744" s="202"/>
      <c r="R744" s="198" t="s">
        <v>1320</v>
      </c>
      <c r="S744" s="242" t="str">
        <f>IF(ISNA(VLOOKUP(Patchlist1[[#This Row],[SERVER OWNER]],Contacts!I:J,2,FALSE)),"",VLOOKUP(Patchlist1[[#This Row],[SERVER OWNER]],Contacts!I:J,2,FALSE))</f>
        <v>timo.hartmuth@allianz.de</v>
      </c>
      <c r="T744" s="243" t="s">
        <v>1374</v>
      </c>
      <c r="U744" s="277" t="s">
        <v>180</v>
      </c>
      <c r="V744" s="202"/>
      <c r="W744" s="202"/>
      <c r="X744" s="244"/>
      <c r="Y744" s="244"/>
      <c r="Z744" s="157"/>
      <c r="AA744" s="278"/>
    </row>
    <row r="745" spans="1:27" ht="18.75" hidden="1" customHeight="1">
      <c r="A745" s="275" t="s">
        <v>1385</v>
      </c>
      <c r="B745" s="196" t="s">
        <v>133</v>
      </c>
      <c r="C745" s="239" t="b">
        <v>0</v>
      </c>
      <c r="D745" s="182">
        <f>IF($C745&lt;&gt;TRUE,IF(ISNA(VLOOKUP($B745,'Patch Slot'!A$2:$E$39,3,FALSE)),"",VLOOKUP($B745,'Patch Slot'!A$2:$E$39,3,FALSE)),"excluded")</f>
        <v>45893.833333333299</v>
      </c>
      <c r="E745" s="182" t="str">
        <f>IF($C745&lt;&gt;TRUE,IF(ISNA(VLOOKUP($B745,'Patch Slot'!A$2:$E$39,4,FALSE)),"",VLOOKUP($B745,'Patch Slot'!A$2:$E$39,4,FALSE)),"excluded")</f>
        <v>20:00 – 24:00</v>
      </c>
      <c r="F745" s="198" t="s">
        <v>826</v>
      </c>
      <c r="G745" s="184" t="str">
        <f>IF(ISNA(VLOOKUP(Patchlist1[[#This Row],[Hostname]],CPU_socket!A:B,2,FALSE)),"",VLOOKUP(Patchlist1[[#This Row],[Hostname]],CPU_socket!A:B,2,FALSE))</f>
        <v/>
      </c>
      <c r="H745" s="184" t="str">
        <f>IF(ISNA(VLOOKUP(Patchlist1[[#This Row],[Hostname]],Vormetric!A:D,4,FALSE)),"",VLOOKUP(Patchlist1[[#This Row],[Hostname]],Vormetric!A:D,4,FALSE))</f>
        <v/>
      </c>
      <c r="I745" s="198" t="str">
        <f>IF(ISNA(VLOOKUP(Patchlist1[[#This Row],[Hostname]],'vm hardware'!A:C,3,FALSE)),"",VLOOKUP(Patchlist1[[#This Row],[Hostname]],'vm hardware'!A:C,3,FALSE))</f>
        <v/>
      </c>
      <c r="J745" s="276"/>
      <c r="K745" s="198" t="s">
        <v>172</v>
      </c>
      <c r="L745" s="198">
        <v>8.1</v>
      </c>
      <c r="M745" s="198" t="s">
        <v>173</v>
      </c>
      <c r="N745" s="198" t="s">
        <v>827</v>
      </c>
      <c r="O745" s="200" t="s">
        <v>175</v>
      </c>
      <c r="P745" s="277" t="s">
        <v>1386</v>
      </c>
      <c r="Q745" s="202"/>
      <c r="R745" s="198" t="s">
        <v>1299</v>
      </c>
      <c r="S745" s="242" t="str">
        <f>IF(ISNA(VLOOKUP(Patchlist1[[#This Row],[SERVER OWNER]],Contacts!I:J,2,FALSE)),"",VLOOKUP(Patchlist1[[#This Row],[SERVER OWNER]],Contacts!I:J,2,FALSE))</f>
        <v>bernhard.bockholt@allianz.de</v>
      </c>
      <c r="T745" s="243" t="s">
        <v>1387</v>
      </c>
      <c r="U745" s="277" t="s">
        <v>180</v>
      </c>
      <c r="V745" s="202"/>
      <c r="W745" s="202"/>
      <c r="X745" s="244"/>
      <c r="Y745" s="244" t="s">
        <v>452</v>
      </c>
      <c r="Z745" s="157"/>
      <c r="AA745" s="278"/>
    </row>
    <row r="746" spans="1:27" ht="18.75" hidden="1" customHeight="1">
      <c r="A746" s="275" t="s">
        <v>1388</v>
      </c>
      <c r="B746" s="196" t="s">
        <v>121</v>
      </c>
      <c r="C746" s="239" t="b">
        <v>1</v>
      </c>
      <c r="D746" s="182" t="str">
        <f>IF($C746&lt;&gt;TRUE,IF(ISNA(VLOOKUP($B746,'Patch Slot'!A$2:$E$39,3,FALSE)),"",VLOOKUP($B746,'Patch Slot'!A$2:$E$39,3,FALSE)),"excluded")</f>
        <v>excluded</v>
      </c>
      <c r="E746" s="182" t="str">
        <f>IF($C746&lt;&gt;TRUE,IF(ISNA(VLOOKUP($B746,'Patch Slot'!A$2:$E$39,4,FALSE)),"",VLOOKUP($B746,'Patch Slot'!A$2:$E$39,4,FALSE)),"excluded")</f>
        <v>excluded</v>
      </c>
      <c r="F746" s="198" t="s">
        <v>826</v>
      </c>
      <c r="G746" s="184" t="str">
        <f>IF(ISNA(VLOOKUP(Patchlist1[[#This Row],[Hostname]],CPU_socket!A:B,2,FALSE)),"",VLOOKUP(Patchlist1[[#This Row],[Hostname]],CPU_socket!A:B,2,FALSE))</f>
        <v/>
      </c>
      <c r="H746" s="184" t="str">
        <f>IF(ISNA(VLOOKUP(Patchlist1[[#This Row],[Hostname]],Vormetric!A:D,4,FALSE)),"",VLOOKUP(Patchlist1[[#This Row],[Hostname]],Vormetric!A:D,4,FALSE))</f>
        <v/>
      </c>
      <c r="I746" s="198" t="str">
        <f>IF(ISNA(VLOOKUP(Patchlist1[[#This Row],[Hostname]],'vm hardware'!A:C,3,FALSE)),"",VLOOKUP(Patchlist1[[#This Row],[Hostname]],'vm hardware'!A:C,3,FALSE))</f>
        <v/>
      </c>
      <c r="J746" s="276"/>
      <c r="K746" s="198" t="s">
        <v>545</v>
      </c>
      <c r="L746" s="198">
        <v>8.8000000000000007</v>
      </c>
      <c r="M746" s="198" t="s">
        <v>448</v>
      </c>
      <c r="N746" s="198" t="s">
        <v>827</v>
      </c>
      <c r="O746" s="200" t="s">
        <v>279</v>
      </c>
      <c r="P746" s="277" t="s">
        <v>1389</v>
      </c>
      <c r="Q746" s="202"/>
      <c r="R746" s="198" t="s">
        <v>1390</v>
      </c>
      <c r="S746" s="242" t="s">
        <v>1391</v>
      </c>
      <c r="T746" s="243" t="s">
        <v>1392</v>
      </c>
      <c r="U746" s="277" t="s">
        <v>180</v>
      </c>
      <c r="V746" s="202"/>
      <c r="W746" s="202"/>
      <c r="X746" s="244"/>
      <c r="Y746" s="244" t="s">
        <v>279</v>
      </c>
      <c r="Z746" s="157"/>
      <c r="AA746" s="278"/>
    </row>
    <row r="747" spans="1:27" ht="18.75" hidden="1" customHeight="1">
      <c r="A747" s="275" t="s">
        <v>1393</v>
      </c>
      <c r="B747" s="196" t="s">
        <v>100</v>
      </c>
      <c r="C747" s="239" t="b">
        <v>0</v>
      </c>
      <c r="D747" s="182">
        <f>IF($C747&lt;&gt;TRUE,IF(ISNA(VLOOKUP($B747,'Patch Slot'!A$2:$E$39,3,FALSE)),"",VLOOKUP($B747,'Patch Slot'!A$2:$E$39,3,FALSE)),"excluded")</f>
        <v>45887.833333333299</v>
      </c>
      <c r="E747" s="182" t="str">
        <f>IF($C747&lt;&gt;TRUE,IF(ISNA(VLOOKUP($B747,'Patch Slot'!A$2:$E$39,4,FALSE)),"",VLOOKUP($B747,'Patch Slot'!A$2:$E$39,4,FALSE)),"excluded")</f>
        <v>20:00 – 24:00</v>
      </c>
      <c r="F747" s="198" t="s">
        <v>826</v>
      </c>
      <c r="G747" s="184" t="str">
        <f>IF(ISNA(VLOOKUP(Patchlist1[[#This Row],[Hostname]],CPU_socket!A:B,2,FALSE)),"",VLOOKUP(Patchlist1[[#This Row],[Hostname]],CPU_socket!A:B,2,FALSE))</f>
        <v/>
      </c>
      <c r="H747" s="184" t="str">
        <f>IF(ISNA(VLOOKUP(Patchlist1[[#This Row],[Hostname]],Vormetric!A:D,4,FALSE)),"",VLOOKUP(Patchlist1[[#This Row],[Hostname]],Vormetric!A:D,4,FALSE))</f>
        <v/>
      </c>
      <c r="I747" s="198" t="str">
        <f>IF(ISNA(VLOOKUP(Patchlist1[[#This Row],[Hostname]],'vm hardware'!A:C,3,FALSE)),"",VLOOKUP(Patchlist1[[#This Row],[Hostname]],'vm hardware'!A:C,3,FALSE))</f>
        <v/>
      </c>
      <c r="J747" s="198"/>
      <c r="K747" s="198" t="s">
        <v>545</v>
      </c>
      <c r="L747" s="198">
        <v>8.1</v>
      </c>
      <c r="M747" s="198" t="s">
        <v>448</v>
      </c>
      <c r="N747" s="198" t="s">
        <v>827</v>
      </c>
      <c r="O747" s="200" t="s">
        <v>175</v>
      </c>
      <c r="P747" s="277" t="s">
        <v>1394</v>
      </c>
      <c r="Q747" s="283"/>
      <c r="R747" s="198" t="s">
        <v>1395</v>
      </c>
      <c r="S747" s="242" t="str">
        <f>IF(ISNA(VLOOKUP(Patchlist1[[#This Row],[SERVER OWNER]],Contacts!I:J,2,FALSE)),"",VLOOKUP(Patchlist1[[#This Row],[SERVER OWNER]],Contacts!I:J,2,FALSE))</f>
        <v>externe.joseph.attias@allianz.fr</v>
      </c>
      <c r="T747" s="243" t="s">
        <v>1396</v>
      </c>
      <c r="U747" s="277" t="s">
        <v>180</v>
      </c>
      <c r="V747" s="202"/>
      <c r="W747" s="202"/>
      <c r="X747" s="244"/>
      <c r="Y747" s="244" t="s">
        <v>452</v>
      </c>
      <c r="Z747" s="157"/>
      <c r="AA747" s="278"/>
    </row>
    <row r="748" spans="1:27" ht="18.75" hidden="1" customHeight="1">
      <c r="A748" s="275" t="s">
        <v>1397</v>
      </c>
      <c r="B748" s="196" t="s">
        <v>73</v>
      </c>
      <c r="C748" s="239" t="b">
        <v>1</v>
      </c>
      <c r="D748" s="182" t="str">
        <f>IF($C748&lt;&gt;TRUE,IF(ISNA(VLOOKUP($B748,'Patch Slot'!A$2:$E$39,3,FALSE)),"",VLOOKUP($B748,'Patch Slot'!A$2:$E$39,3,FALSE)),"excluded")</f>
        <v>excluded</v>
      </c>
      <c r="E748" s="182" t="str">
        <f>IF($C748&lt;&gt;TRUE,IF(ISNA(VLOOKUP($B748,'Patch Slot'!A$2:$E$39,4,FALSE)),"",VLOOKUP($B748,'Patch Slot'!A$2:$E$39,4,FALSE)),"excluded")</f>
        <v>excluded</v>
      </c>
      <c r="F748" s="198" t="s">
        <v>826</v>
      </c>
      <c r="G748" s="184" t="str">
        <f>IF(ISNA(VLOOKUP(Patchlist1[[#This Row],[Hostname]],CPU_socket!A:B,2,FALSE)),"",VLOOKUP(Patchlist1[[#This Row],[Hostname]],CPU_socket!A:B,2,FALSE))</f>
        <v/>
      </c>
      <c r="H748" s="184" t="str">
        <f>IF(ISNA(VLOOKUP(Patchlist1[[#This Row],[Hostname]],Vormetric!A:D,4,FALSE)),"",VLOOKUP(Patchlist1[[#This Row],[Hostname]],Vormetric!A:D,4,FALSE))</f>
        <v/>
      </c>
      <c r="I748" s="198" t="str">
        <f>IF(ISNA(VLOOKUP(Patchlist1[[#This Row],[Hostname]],'vm hardware'!A:C,3,FALSE)),"",VLOOKUP(Patchlist1[[#This Row],[Hostname]],'vm hardware'!A:C,3,FALSE))</f>
        <v/>
      </c>
      <c r="J748" s="276"/>
      <c r="K748" s="198" t="s">
        <v>539</v>
      </c>
      <c r="L748" s="198">
        <v>8.8000000000000007</v>
      </c>
      <c r="M748" s="198" t="s">
        <v>448</v>
      </c>
      <c r="N748" s="198" t="s">
        <v>827</v>
      </c>
      <c r="O748" s="200" t="s">
        <v>279</v>
      </c>
      <c r="P748" s="277" t="s">
        <v>1398</v>
      </c>
      <c r="Q748" s="202"/>
      <c r="R748" s="198" t="s">
        <v>1399</v>
      </c>
      <c r="S748" s="242" t="s">
        <v>1400</v>
      </c>
      <c r="T748" s="243" t="s">
        <v>1401</v>
      </c>
      <c r="U748" s="277" t="s">
        <v>180</v>
      </c>
      <c r="V748" s="202"/>
      <c r="W748" s="202"/>
      <c r="X748" s="244"/>
      <c r="Y748" s="244" t="s">
        <v>279</v>
      </c>
      <c r="Z748" s="157"/>
      <c r="AA748" s="278"/>
    </row>
    <row r="749" spans="1:27" ht="18.75" hidden="1" customHeight="1">
      <c r="A749" s="275" t="s">
        <v>1402</v>
      </c>
      <c r="B749" s="196" t="s">
        <v>73</v>
      </c>
      <c r="C749" s="239" t="b">
        <v>1</v>
      </c>
      <c r="D749" s="182" t="str">
        <f>IF($C749&lt;&gt;TRUE,IF(ISNA(VLOOKUP($B749,'Patch Slot'!A$2:$E$39,3,FALSE)),"",VLOOKUP($B749,'Patch Slot'!A$2:$E$39,3,FALSE)),"excluded")</f>
        <v>excluded</v>
      </c>
      <c r="E749" s="182" t="str">
        <f>IF($C749&lt;&gt;TRUE,IF(ISNA(VLOOKUP($B749,'Patch Slot'!A$2:$E$39,4,FALSE)),"",VLOOKUP($B749,'Patch Slot'!A$2:$E$39,4,FALSE)),"excluded")</f>
        <v>excluded</v>
      </c>
      <c r="F749" s="198" t="s">
        <v>826</v>
      </c>
      <c r="G749" s="184" t="str">
        <f>IF(ISNA(VLOOKUP(Patchlist1[[#This Row],[Hostname]],CPU_socket!A:B,2,FALSE)),"",VLOOKUP(Patchlist1[[#This Row],[Hostname]],CPU_socket!A:B,2,FALSE))</f>
        <v/>
      </c>
      <c r="H749" s="184" t="str">
        <f>IF(ISNA(VLOOKUP(Patchlist1[[#This Row],[Hostname]],Vormetric!A:D,4,FALSE)),"",VLOOKUP(Patchlist1[[#This Row],[Hostname]],Vormetric!A:D,4,FALSE))</f>
        <v/>
      </c>
      <c r="I749" s="198" t="str">
        <f>IF(ISNA(VLOOKUP(Patchlist1[[#This Row],[Hostname]],'vm hardware'!A:C,3,FALSE)),"",VLOOKUP(Patchlist1[[#This Row],[Hostname]],'vm hardware'!A:C,3,FALSE))</f>
        <v/>
      </c>
      <c r="J749" s="276"/>
      <c r="K749" s="198" t="s">
        <v>539</v>
      </c>
      <c r="L749" s="198">
        <v>8.6999999999999993</v>
      </c>
      <c r="M749" s="198" t="s">
        <v>448</v>
      </c>
      <c r="N749" s="198" t="s">
        <v>827</v>
      </c>
      <c r="O749" s="200" t="s">
        <v>279</v>
      </c>
      <c r="P749" s="277" t="s">
        <v>1398</v>
      </c>
      <c r="Q749" s="202"/>
      <c r="R749" s="198" t="s">
        <v>1399</v>
      </c>
      <c r="S749" s="242" t="s">
        <v>1400</v>
      </c>
      <c r="T749" s="243" t="s">
        <v>1401</v>
      </c>
      <c r="U749" s="277" t="s">
        <v>180</v>
      </c>
      <c r="V749" s="202"/>
      <c r="W749" s="202"/>
      <c r="X749" s="244"/>
      <c r="Y749" s="244" t="s">
        <v>279</v>
      </c>
      <c r="Z749" s="157"/>
      <c r="AA749" s="278"/>
    </row>
    <row r="750" spans="1:27" ht="18.75" hidden="1" customHeight="1">
      <c r="A750" s="275" t="s">
        <v>1403</v>
      </c>
      <c r="B750" s="196" t="s">
        <v>97</v>
      </c>
      <c r="C750" s="239" t="b">
        <v>1</v>
      </c>
      <c r="D750" s="182" t="str">
        <f>IF($C750&lt;&gt;TRUE,IF(ISNA(VLOOKUP($B750,'Patch Slot'!A$2:$E$39,3,FALSE)),"",VLOOKUP($B750,'Patch Slot'!A$2:$E$39,3,FALSE)),"excluded")</f>
        <v>excluded</v>
      </c>
      <c r="E750" s="182" t="str">
        <f>IF($C750&lt;&gt;TRUE,IF(ISNA(VLOOKUP($B750,'Patch Slot'!A$2:$E$39,4,FALSE)),"",VLOOKUP($B750,'Patch Slot'!A$2:$E$39,4,FALSE)),"excluded")</f>
        <v>excluded</v>
      </c>
      <c r="F750" s="198" t="s">
        <v>826</v>
      </c>
      <c r="G750" s="184" t="str">
        <f>IF(ISNA(VLOOKUP(Patchlist1[[#This Row],[Hostname]],CPU_socket!A:B,2,FALSE)),"",VLOOKUP(Patchlist1[[#This Row],[Hostname]],CPU_socket!A:B,2,FALSE))</f>
        <v/>
      </c>
      <c r="H750" s="184" t="str">
        <f>IF(ISNA(VLOOKUP(Patchlist1[[#This Row],[Hostname]],Vormetric!A:D,4,FALSE)),"",VLOOKUP(Patchlist1[[#This Row],[Hostname]],Vormetric!A:D,4,FALSE))</f>
        <v/>
      </c>
      <c r="I750" s="198" t="str">
        <f>IF(ISNA(VLOOKUP(Patchlist1[[#This Row],[Hostname]],'vm hardware'!A:C,3,FALSE)),"",VLOOKUP(Patchlist1[[#This Row],[Hostname]],'vm hardware'!A:C,3,FALSE))</f>
        <v/>
      </c>
      <c r="J750" s="276"/>
      <c r="K750" s="198" t="s">
        <v>545</v>
      </c>
      <c r="L750" s="198">
        <v>8.1</v>
      </c>
      <c r="M750" s="198" t="s">
        <v>448</v>
      </c>
      <c r="N750" s="198" t="s">
        <v>827</v>
      </c>
      <c r="O750" s="200" t="s">
        <v>279</v>
      </c>
      <c r="P750" s="277" t="s">
        <v>1404</v>
      </c>
      <c r="Q750" s="202"/>
      <c r="R750" s="198" t="s">
        <v>1405</v>
      </c>
      <c r="S750" s="242" t="str">
        <f>IF(ISNA(VLOOKUP(Patchlist1[[#This Row],[SERVER OWNER]],Contacts!I:J,2,FALSE)),"",VLOOKUP(Patchlist1[[#This Row],[SERVER OWNER]],Contacts!I:J,2,FALSE))</f>
        <v>externe.vidya.limbajee@allianz.fr</v>
      </c>
      <c r="T750" s="243" t="s">
        <v>1406</v>
      </c>
      <c r="U750" s="277" t="s">
        <v>180</v>
      </c>
      <c r="V750" s="202"/>
      <c r="W750" s="202"/>
      <c r="X750" s="244"/>
      <c r="Y750" s="244" t="s">
        <v>279</v>
      </c>
      <c r="Z750" s="157"/>
      <c r="AA750" s="278"/>
    </row>
    <row r="751" spans="1:27" ht="18.75" hidden="1" customHeight="1">
      <c r="A751" s="275" t="s">
        <v>1407</v>
      </c>
      <c r="B751" s="196" t="s">
        <v>97</v>
      </c>
      <c r="C751" s="239" t="b">
        <v>1</v>
      </c>
      <c r="D751" s="182" t="str">
        <f>IF($C751&lt;&gt;TRUE,IF(ISNA(VLOOKUP($B751,'Patch Slot'!A$2:$E$39,3,FALSE)),"",VLOOKUP($B751,'Patch Slot'!A$2:$E$39,3,FALSE)),"excluded")</f>
        <v>excluded</v>
      </c>
      <c r="E751" s="182" t="str">
        <f>IF($C751&lt;&gt;TRUE,IF(ISNA(VLOOKUP($B751,'Patch Slot'!A$2:$E$39,4,FALSE)),"",VLOOKUP($B751,'Patch Slot'!A$2:$E$39,4,FALSE)),"excluded")</f>
        <v>excluded</v>
      </c>
      <c r="F751" s="198" t="s">
        <v>826</v>
      </c>
      <c r="G751" s="184" t="str">
        <f>IF(ISNA(VLOOKUP(Patchlist1[[#This Row],[Hostname]],CPU_socket!A:B,2,FALSE)),"",VLOOKUP(Patchlist1[[#This Row],[Hostname]],CPU_socket!A:B,2,FALSE))</f>
        <v/>
      </c>
      <c r="H751" s="184" t="str">
        <f>IF(ISNA(VLOOKUP(Patchlist1[[#This Row],[Hostname]],Vormetric!A:D,4,FALSE)),"",VLOOKUP(Patchlist1[[#This Row],[Hostname]],Vormetric!A:D,4,FALSE))</f>
        <v/>
      </c>
      <c r="I751" s="198" t="str">
        <f>IF(ISNA(VLOOKUP(Patchlist1[[#This Row],[Hostname]],'vm hardware'!A:C,3,FALSE)),"",VLOOKUP(Patchlist1[[#This Row],[Hostname]],'vm hardware'!A:C,3,FALSE))</f>
        <v/>
      </c>
      <c r="J751" s="276"/>
      <c r="K751" s="198" t="s">
        <v>545</v>
      </c>
      <c r="L751" s="198">
        <v>8.1</v>
      </c>
      <c r="M751" s="198" t="s">
        <v>448</v>
      </c>
      <c r="N751" s="198" t="s">
        <v>827</v>
      </c>
      <c r="O751" s="200" t="s">
        <v>279</v>
      </c>
      <c r="P751" s="277" t="s">
        <v>1404</v>
      </c>
      <c r="Q751" s="202"/>
      <c r="R751" s="198" t="s">
        <v>1405</v>
      </c>
      <c r="S751" s="242" t="str">
        <f>IF(ISNA(VLOOKUP(Patchlist1[[#This Row],[SERVER OWNER]],Contacts!I:J,2,FALSE)),"",VLOOKUP(Patchlist1[[#This Row],[SERVER OWNER]],Contacts!I:J,2,FALSE))</f>
        <v>externe.vidya.limbajee@allianz.fr</v>
      </c>
      <c r="T751" s="243" t="s">
        <v>1406</v>
      </c>
      <c r="U751" s="277" t="s">
        <v>180</v>
      </c>
      <c r="V751" s="202"/>
      <c r="W751" s="202"/>
      <c r="X751" s="244"/>
      <c r="Y751" s="244" t="s">
        <v>279</v>
      </c>
      <c r="Z751" s="157"/>
      <c r="AA751" s="278"/>
    </row>
    <row r="752" spans="1:27" ht="18.75" hidden="1" customHeight="1">
      <c r="A752" s="275" t="s">
        <v>1408</v>
      </c>
      <c r="B752" s="196" t="s">
        <v>24</v>
      </c>
      <c r="C752" s="239" t="b">
        <v>1</v>
      </c>
      <c r="D752" s="182" t="str">
        <f>IF($C752&lt;&gt;TRUE,IF(ISNA(VLOOKUP($B752,'Patch Slot'!A$2:$E$39,3,FALSE)),"",VLOOKUP($B752,'Patch Slot'!A$2:$E$39,3,FALSE)),"excluded")</f>
        <v>excluded</v>
      </c>
      <c r="E752" s="182" t="str">
        <f>IF($C752&lt;&gt;TRUE,IF(ISNA(VLOOKUP($B752,'Patch Slot'!A$2:$E$39,4,FALSE)),"",VLOOKUP($B752,'Patch Slot'!A$2:$E$39,4,FALSE)),"excluded")</f>
        <v>excluded</v>
      </c>
      <c r="F752" s="198" t="s">
        <v>826</v>
      </c>
      <c r="G752" s="184" t="str">
        <f>IF(ISNA(VLOOKUP(Patchlist1[[#This Row],[Hostname]],CPU_socket!A:B,2,FALSE)),"",VLOOKUP(Patchlist1[[#This Row],[Hostname]],CPU_socket!A:B,2,FALSE))</f>
        <v/>
      </c>
      <c r="H752" s="304" t="s">
        <v>768</v>
      </c>
      <c r="I752" s="240" t="str">
        <f>IF(ISNA(VLOOKUP(Patchlist1[[#This Row],[Hostname]],'vm hardware'!A:C,3,FALSE)),"",VLOOKUP(Patchlist1[[#This Row],[Hostname]],'vm hardware'!A:C,3,FALSE))</f>
        <v/>
      </c>
      <c r="J752" s="276" t="s">
        <v>1409</v>
      </c>
      <c r="K752" s="198" t="s">
        <v>545</v>
      </c>
      <c r="L752" s="198">
        <v>8.1</v>
      </c>
      <c r="M752" s="198" t="s">
        <v>448</v>
      </c>
      <c r="N752" s="198" t="s">
        <v>827</v>
      </c>
      <c r="O752" s="200" t="s">
        <v>279</v>
      </c>
      <c r="P752" s="277" t="s">
        <v>1404</v>
      </c>
      <c r="Q752" s="241"/>
      <c r="R752" s="198" t="s">
        <v>1410</v>
      </c>
      <c r="S752" s="242" t="str">
        <f>IF(ISNA(VLOOKUP(Patchlist1[[#This Row],[SERVER OWNER]],Contacts!I:J,2,FALSE)),"",VLOOKUP(Patchlist1[[#This Row],[SERVER OWNER]],Contacts!I:J,2,FALSE))</f>
        <v>externe.karunesh.bissonath@allianz.fr</v>
      </c>
      <c r="T752" s="243" t="s">
        <v>1406</v>
      </c>
      <c r="U752" s="277" t="s">
        <v>180</v>
      </c>
      <c r="V752" s="202"/>
      <c r="W752" s="202"/>
      <c r="X752" s="244"/>
      <c r="Y752" s="244" t="s">
        <v>279</v>
      </c>
      <c r="Z752" s="157"/>
      <c r="AA752" s="278"/>
    </row>
    <row r="753" spans="1:27" ht="18.75" hidden="1" customHeight="1">
      <c r="A753" s="275" t="s">
        <v>1411</v>
      </c>
      <c r="B753" s="196" t="s">
        <v>24</v>
      </c>
      <c r="C753" s="239" t="b">
        <v>1</v>
      </c>
      <c r="D753" s="182" t="str">
        <f>IF($C753&lt;&gt;TRUE,IF(ISNA(VLOOKUP($B753,'Patch Slot'!A$2:$E$39,3,FALSE)),"",VLOOKUP($B753,'Patch Slot'!A$2:$E$39,3,FALSE)),"excluded")</f>
        <v>excluded</v>
      </c>
      <c r="E753" s="182" t="str">
        <f>IF($C753&lt;&gt;TRUE,IF(ISNA(VLOOKUP($B753,'Patch Slot'!A$2:$E$39,4,FALSE)),"",VLOOKUP($B753,'Patch Slot'!A$2:$E$39,4,FALSE)),"excluded")</f>
        <v>excluded</v>
      </c>
      <c r="F753" s="198" t="s">
        <v>826</v>
      </c>
      <c r="G753" s="184" t="str">
        <f>IF(ISNA(VLOOKUP(Patchlist1[[#This Row],[Hostname]],CPU_socket!A:B,2,FALSE)),"",VLOOKUP(Patchlist1[[#This Row],[Hostname]],CPU_socket!A:B,2,FALSE))</f>
        <v/>
      </c>
      <c r="H753" s="184" t="str">
        <f>IF(ISNA(VLOOKUP(Patchlist1[[#This Row],[Hostname]],Vormetric!A:D,4,FALSE)),"",VLOOKUP(Patchlist1[[#This Row],[Hostname]],Vormetric!A:D,4,FALSE))</f>
        <v/>
      </c>
      <c r="I753" s="198" t="str">
        <f>IF(ISNA(VLOOKUP(Patchlist1[[#This Row],[Hostname]],'vm hardware'!A:C,3,FALSE)),"",VLOOKUP(Patchlist1[[#This Row],[Hostname]],'vm hardware'!A:C,3,FALSE))</f>
        <v/>
      </c>
      <c r="J753" s="276"/>
      <c r="K753" s="198" t="s">
        <v>545</v>
      </c>
      <c r="L753" s="198">
        <v>8.1</v>
      </c>
      <c r="M753" s="198" t="s">
        <v>448</v>
      </c>
      <c r="N753" s="198" t="s">
        <v>827</v>
      </c>
      <c r="O753" s="200" t="s">
        <v>279</v>
      </c>
      <c r="P753" s="277" t="s">
        <v>1404</v>
      </c>
      <c r="Q753" s="202"/>
      <c r="R753" s="198" t="s">
        <v>1412</v>
      </c>
      <c r="S753" s="242" t="str">
        <f>IF(ISNA(VLOOKUP(Patchlist1[[#This Row],[SERVER OWNER]],Contacts!I:J,2,FALSE)),"",VLOOKUP(Patchlist1[[#This Row],[SERVER OWNER]],Contacts!I:J,2,FALSE))</f>
        <v>externe.jonathan.l-etourdi@allianz.fr</v>
      </c>
      <c r="T753" s="243" t="s">
        <v>1413</v>
      </c>
      <c r="U753" s="277" t="s">
        <v>180</v>
      </c>
      <c r="V753" s="202"/>
      <c r="W753" s="202"/>
      <c r="X753" s="244"/>
      <c r="Y753" s="244" t="s">
        <v>279</v>
      </c>
      <c r="Z753" s="157"/>
      <c r="AA753" s="278"/>
    </row>
    <row r="754" spans="1:27" ht="18.75" hidden="1" customHeight="1">
      <c r="A754" s="275" t="s">
        <v>1414</v>
      </c>
      <c r="B754" s="196" t="s">
        <v>133</v>
      </c>
      <c r="C754" s="239" t="b">
        <v>0</v>
      </c>
      <c r="D754" s="182">
        <f>IF($C754&lt;&gt;TRUE,IF(ISNA(VLOOKUP($B754,'Patch Slot'!A$2:$E$39,3,FALSE)),"",VLOOKUP($B754,'Patch Slot'!A$2:$E$39,3,FALSE)),"excluded")</f>
        <v>45893.833333333299</v>
      </c>
      <c r="E754" s="182" t="str">
        <f>IF($C754&lt;&gt;TRUE,IF(ISNA(VLOOKUP($B754,'Patch Slot'!A$2:$E$39,4,FALSE)),"",VLOOKUP($B754,'Patch Slot'!A$2:$E$39,4,FALSE)),"excluded")</f>
        <v>20:00 – 24:00</v>
      </c>
      <c r="F754" s="198" t="s">
        <v>826</v>
      </c>
      <c r="G754" s="184" t="str">
        <f>IF(ISNA(VLOOKUP(Patchlist1[[#This Row],[Hostname]],CPU_socket!A:B,2,FALSE)),"",VLOOKUP(Patchlist1[[#This Row],[Hostname]],CPU_socket!A:B,2,FALSE))</f>
        <v/>
      </c>
      <c r="H754" s="184" t="str">
        <f>IF(ISNA(VLOOKUP(Patchlist1[[#This Row],[Hostname]],Vormetric!A:D,4,FALSE)),"",VLOOKUP(Patchlist1[[#This Row],[Hostname]],Vormetric!A:D,4,FALSE))</f>
        <v/>
      </c>
      <c r="I754" s="198" t="str">
        <f>IF(ISNA(VLOOKUP(Patchlist1[[#This Row],[Hostname]],'vm hardware'!A:C,3,FALSE)),"",VLOOKUP(Patchlist1[[#This Row],[Hostname]],'vm hardware'!A:C,3,FALSE))</f>
        <v/>
      </c>
      <c r="J754" s="276"/>
      <c r="K754" s="198" t="s">
        <v>545</v>
      </c>
      <c r="L754" s="198">
        <v>8.1</v>
      </c>
      <c r="M754" s="198" t="s">
        <v>443</v>
      </c>
      <c r="N754" s="198" t="s">
        <v>827</v>
      </c>
      <c r="O754" s="200" t="s">
        <v>175</v>
      </c>
      <c r="P754" s="277" t="s">
        <v>694</v>
      </c>
      <c r="Q754" s="202"/>
      <c r="R754" s="198" t="s">
        <v>695</v>
      </c>
      <c r="S754" s="242" t="s">
        <v>696</v>
      </c>
      <c r="T754" s="243" t="s">
        <v>855</v>
      </c>
      <c r="U754" s="277" t="s">
        <v>180</v>
      </c>
      <c r="V754" s="202"/>
      <c r="W754" s="202"/>
      <c r="X754" s="244"/>
      <c r="Y754" s="244"/>
      <c r="Z754" s="157"/>
      <c r="AA754" s="278"/>
    </row>
    <row r="755" spans="1:27" ht="18.75" hidden="1" customHeight="1">
      <c r="A755" s="275" t="s">
        <v>1415</v>
      </c>
      <c r="B755" s="196" t="s">
        <v>57</v>
      </c>
      <c r="C755" s="239" t="b">
        <v>0</v>
      </c>
      <c r="D755" s="182">
        <f>IF($C755&lt;&gt;TRUE,IF(ISNA(VLOOKUP($B755,'Patch Slot'!A$2:$E$39,3,FALSE)),"",VLOOKUP($B755,'Patch Slot'!A$2:$E$39,3,FALSE)),"excluded")</f>
        <v>45882.833333333299</v>
      </c>
      <c r="E755" s="182" t="str">
        <f>IF($C755&lt;&gt;TRUE,IF(ISNA(VLOOKUP($B755,'Patch Slot'!A$2:$E$39,4,FALSE)),"",VLOOKUP($B755,'Patch Slot'!A$2:$E$39,4,FALSE)),"excluded")</f>
        <v>20:00 – 24:00</v>
      </c>
      <c r="F755" s="198" t="s">
        <v>826</v>
      </c>
      <c r="G755" s="184" t="str">
        <f>IF(ISNA(VLOOKUP(Patchlist1[[#This Row],[Hostname]],CPU_socket!A:B,2,FALSE)),"",VLOOKUP(Patchlist1[[#This Row],[Hostname]],CPU_socket!A:B,2,FALSE))</f>
        <v/>
      </c>
      <c r="H755" s="184" t="str">
        <f>IF(ISNA(VLOOKUP(Patchlist1[[#This Row],[Hostname]],Vormetric!A:D,4,FALSE)),"",VLOOKUP(Patchlist1[[#This Row],[Hostname]],Vormetric!A:D,4,FALSE))</f>
        <v/>
      </c>
      <c r="I755" s="198" t="str">
        <f>IF(ISNA(VLOOKUP(Patchlist1[[#This Row],[Hostname]],'vm hardware'!A:C,3,FALSE)),"",VLOOKUP(Patchlist1[[#This Row],[Hostname]],'vm hardware'!A:C,3,FALSE))</f>
        <v/>
      </c>
      <c r="J755" s="276"/>
      <c r="K755" s="198" t="s">
        <v>545</v>
      </c>
      <c r="L755" s="198">
        <v>8.1</v>
      </c>
      <c r="M755" s="198" t="s">
        <v>443</v>
      </c>
      <c r="N755" s="198" t="s">
        <v>827</v>
      </c>
      <c r="O755" s="200" t="s">
        <v>175</v>
      </c>
      <c r="P755" s="277" t="s">
        <v>694</v>
      </c>
      <c r="Q755" s="202"/>
      <c r="R755" s="198" t="s">
        <v>695</v>
      </c>
      <c r="S755" s="242" t="s">
        <v>696</v>
      </c>
      <c r="T755" s="243" t="s">
        <v>853</v>
      </c>
      <c r="U755" s="277" t="s">
        <v>180</v>
      </c>
      <c r="V755" s="202"/>
      <c r="W755" s="202"/>
      <c r="X755" s="244"/>
      <c r="Y755" s="244"/>
      <c r="Z755" s="157"/>
      <c r="AA755" s="278"/>
    </row>
    <row r="756" spans="1:27" ht="18.75" hidden="1" customHeight="1">
      <c r="A756" s="275" t="s">
        <v>1416</v>
      </c>
      <c r="B756" s="196" t="s">
        <v>57</v>
      </c>
      <c r="C756" s="239" t="b">
        <v>0</v>
      </c>
      <c r="D756" s="182">
        <f>IF($C756&lt;&gt;TRUE,IF(ISNA(VLOOKUP($B756,'Patch Slot'!A$2:$E$39,3,FALSE)),"",VLOOKUP($B756,'Patch Slot'!A$2:$E$39,3,FALSE)),"excluded")</f>
        <v>45882.833333333299</v>
      </c>
      <c r="E756" s="182" t="str">
        <f>IF($C756&lt;&gt;TRUE,IF(ISNA(VLOOKUP($B756,'Patch Slot'!A$2:$E$39,4,FALSE)),"",VLOOKUP($B756,'Patch Slot'!A$2:$E$39,4,FALSE)),"excluded")</f>
        <v>20:00 – 24:00</v>
      </c>
      <c r="F756" s="198" t="s">
        <v>826</v>
      </c>
      <c r="G756" s="184" t="str">
        <f>IF(ISNA(VLOOKUP(Patchlist1[[#This Row],[Hostname]],CPU_socket!A:B,2,FALSE)),"",VLOOKUP(Patchlist1[[#This Row],[Hostname]],CPU_socket!A:B,2,FALSE))</f>
        <v/>
      </c>
      <c r="H756" s="184" t="str">
        <f>IF(ISNA(VLOOKUP(Patchlist1[[#This Row],[Hostname]],Vormetric!A:D,4,FALSE)),"",VLOOKUP(Patchlist1[[#This Row],[Hostname]],Vormetric!A:D,4,FALSE))</f>
        <v/>
      </c>
      <c r="I756" s="198" t="str">
        <f>IF(ISNA(VLOOKUP(Patchlist1[[#This Row],[Hostname]],'vm hardware'!A:C,3,FALSE)),"",VLOOKUP(Patchlist1[[#This Row],[Hostname]],'vm hardware'!A:C,3,FALSE))</f>
        <v/>
      </c>
      <c r="J756" s="276"/>
      <c r="K756" s="198" t="s">
        <v>172</v>
      </c>
      <c r="L756" s="198">
        <v>8.1</v>
      </c>
      <c r="M756" s="198" t="s">
        <v>173</v>
      </c>
      <c r="N756" s="198" t="s">
        <v>827</v>
      </c>
      <c r="O756" s="200" t="s">
        <v>175</v>
      </c>
      <c r="P756" s="277" t="s">
        <v>1298</v>
      </c>
      <c r="Q756" s="202"/>
      <c r="R756" s="198" t="s">
        <v>1299</v>
      </c>
      <c r="S756" s="242" t="str">
        <f>IF(ISNA(VLOOKUP(Patchlist1[[#This Row],[SERVER OWNER]],Contacts!I:J,2,FALSE)),"",VLOOKUP(Patchlist1[[#This Row],[SERVER OWNER]],Contacts!I:J,2,FALSE))</f>
        <v>bernhard.bockholt@allianz.de</v>
      </c>
      <c r="T756" s="243" t="s">
        <v>1300</v>
      </c>
      <c r="U756" s="277" t="s">
        <v>180</v>
      </c>
      <c r="V756" s="202"/>
      <c r="W756" s="202"/>
      <c r="X756" s="244"/>
      <c r="Y756" s="244"/>
      <c r="Z756" s="157"/>
      <c r="AA756" s="278"/>
    </row>
    <row r="757" spans="1:27" ht="18.75" hidden="1" customHeight="1">
      <c r="A757" s="275" t="s">
        <v>1417</v>
      </c>
      <c r="B757" s="196" t="s">
        <v>57</v>
      </c>
      <c r="C757" s="239" t="b">
        <v>0</v>
      </c>
      <c r="D757" s="182">
        <f>IF($C757&lt;&gt;TRUE,IF(ISNA(VLOOKUP($B757,'Patch Slot'!A$2:$E$39,3,FALSE)),"",VLOOKUP($B757,'Patch Slot'!A$2:$E$39,3,FALSE)),"excluded")</f>
        <v>45882.833333333299</v>
      </c>
      <c r="E757" s="182" t="str">
        <f>IF($C757&lt;&gt;TRUE,IF(ISNA(VLOOKUP($B757,'Patch Slot'!A$2:$E$39,4,FALSE)),"",VLOOKUP($B757,'Patch Slot'!A$2:$E$39,4,FALSE)),"excluded")</f>
        <v>20:00 – 24:00</v>
      </c>
      <c r="F757" s="198" t="s">
        <v>826</v>
      </c>
      <c r="G757" s="184" t="str">
        <f>IF(ISNA(VLOOKUP(Patchlist1[[#This Row],[Hostname]],CPU_socket!A:B,2,FALSE)),"",VLOOKUP(Patchlist1[[#This Row],[Hostname]],CPU_socket!A:B,2,FALSE))</f>
        <v/>
      </c>
      <c r="H757" s="184" t="str">
        <f>IF(ISNA(VLOOKUP(Patchlist1[[#This Row],[Hostname]],Vormetric!A:D,4,FALSE)),"",VLOOKUP(Patchlist1[[#This Row],[Hostname]],Vormetric!A:D,4,FALSE))</f>
        <v/>
      </c>
      <c r="I757" s="198" t="str">
        <f>IF(ISNA(VLOOKUP(Patchlist1[[#This Row],[Hostname]],'vm hardware'!A:C,3,FALSE)),"",VLOOKUP(Patchlist1[[#This Row],[Hostname]],'vm hardware'!A:C,3,FALSE))</f>
        <v/>
      </c>
      <c r="J757" s="276"/>
      <c r="K757" s="198" t="s">
        <v>172</v>
      </c>
      <c r="L757" s="198">
        <v>8.1</v>
      </c>
      <c r="M757" s="198" t="s">
        <v>173</v>
      </c>
      <c r="N757" s="198" t="s">
        <v>827</v>
      </c>
      <c r="O757" s="200" t="s">
        <v>175</v>
      </c>
      <c r="P757" s="277" t="s">
        <v>1298</v>
      </c>
      <c r="Q757" s="202"/>
      <c r="R757" s="198" t="s">
        <v>1299</v>
      </c>
      <c r="S757" s="242" t="str">
        <f>IF(ISNA(VLOOKUP(Patchlist1[[#This Row],[SERVER OWNER]],Contacts!I:J,2,FALSE)),"",VLOOKUP(Patchlist1[[#This Row],[SERVER OWNER]],Contacts!I:J,2,FALSE))</f>
        <v>bernhard.bockholt@allianz.de</v>
      </c>
      <c r="T757" s="243" t="s">
        <v>1300</v>
      </c>
      <c r="U757" s="277" t="s">
        <v>180</v>
      </c>
      <c r="V757" s="202"/>
      <c r="W757" s="202"/>
      <c r="X757" s="244"/>
      <c r="Y757" s="244"/>
      <c r="Z757" s="157"/>
      <c r="AA757" s="278"/>
    </row>
    <row r="758" spans="1:27" ht="18.75" hidden="1" customHeight="1">
      <c r="A758" s="275" t="s">
        <v>1418</v>
      </c>
      <c r="B758" s="196" t="s">
        <v>57</v>
      </c>
      <c r="C758" s="239" t="b">
        <v>0</v>
      </c>
      <c r="D758" s="182">
        <f>IF($C758&lt;&gt;TRUE,IF(ISNA(VLOOKUP($B758,'Patch Slot'!A$2:$E$39,3,FALSE)),"",VLOOKUP($B758,'Patch Slot'!A$2:$E$39,3,FALSE)),"excluded")</f>
        <v>45882.833333333299</v>
      </c>
      <c r="E758" s="182" t="str">
        <f>IF($C758&lt;&gt;TRUE,IF(ISNA(VLOOKUP($B758,'Patch Slot'!A$2:$E$39,4,FALSE)),"",VLOOKUP($B758,'Patch Slot'!A$2:$E$39,4,FALSE)),"excluded")</f>
        <v>20:00 – 24:00</v>
      </c>
      <c r="F758" s="198" t="s">
        <v>826</v>
      </c>
      <c r="G758" s="184" t="str">
        <f>IF(ISNA(VLOOKUP(Patchlist1[[#This Row],[Hostname]],CPU_socket!A:B,2,FALSE)),"",VLOOKUP(Patchlist1[[#This Row],[Hostname]],CPU_socket!A:B,2,FALSE))</f>
        <v/>
      </c>
      <c r="H758" s="184" t="str">
        <f>IF(ISNA(VLOOKUP(Patchlist1[[#This Row],[Hostname]],Vormetric!A:D,4,FALSE)),"",VLOOKUP(Patchlist1[[#This Row],[Hostname]],Vormetric!A:D,4,FALSE))</f>
        <v/>
      </c>
      <c r="I758" s="198" t="str">
        <f>IF(ISNA(VLOOKUP(Patchlist1[[#This Row],[Hostname]],'vm hardware'!A:C,3,FALSE)),"",VLOOKUP(Patchlist1[[#This Row],[Hostname]],'vm hardware'!A:C,3,FALSE))</f>
        <v/>
      </c>
      <c r="J758" s="276"/>
      <c r="K758" s="198" t="s">
        <v>172</v>
      </c>
      <c r="L758" s="198">
        <v>8.1</v>
      </c>
      <c r="M758" s="198" t="s">
        <v>173</v>
      </c>
      <c r="N758" s="198" t="s">
        <v>827</v>
      </c>
      <c r="O758" s="200" t="s">
        <v>175</v>
      </c>
      <c r="P758" s="277" t="s">
        <v>1298</v>
      </c>
      <c r="Q758" s="202"/>
      <c r="R758" s="198" t="s">
        <v>1299</v>
      </c>
      <c r="S758" s="242" t="str">
        <f>IF(ISNA(VLOOKUP(Patchlist1[[#This Row],[SERVER OWNER]],Contacts!I:J,2,FALSE)),"",VLOOKUP(Patchlist1[[#This Row],[SERVER OWNER]],Contacts!I:J,2,FALSE))</f>
        <v>bernhard.bockholt@allianz.de</v>
      </c>
      <c r="T758" s="243" t="s">
        <v>1300</v>
      </c>
      <c r="U758" s="277" t="s">
        <v>180</v>
      </c>
      <c r="V758" s="202"/>
      <c r="W758" s="202"/>
      <c r="X758" s="244"/>
      <c r="Y758" s="244"/>
      <c r="Z758" s="157"/>
      <c r="AA758" s="278"/>
    </row>
    <row r="759" spans="1:27" ht="18.75" hidden="1" customHeight="1">
      <c r="A759" s="275" t="s">
        <v>1419</v>
      </c>
      <c r="B759" s="196" t="s">
        <v>133</v>
      </c>
      <c r="C759" s="239" t="b">
        <v>0</v>
      </c>
      <c r="D759" s="182">
        <f>IF($C759&lt;&gt;TRUE,IF(ISNA(VLOOKUP($B759,'Patch Slot'!A$2:$E$39,3,FALSE)),"",VLOOKUP($B759,'Patch Slot'!A$2:$E$39,3,FALSE)),"excluded")</f>
        <v>45893.833333333299</v>
      </c>
      <c r="E759" s="182" t="str">
        <f>IF($C759&lt;&gt;TRUE,IF(ISNA(VLOOKUP($B759,'Patch Slot'!A$2:$E$39,4,FALSE)),"",VLOOKUP($B759,'Patch Slot'!A$2:$E$39,4,FALSE)),"excluded")</f>
        <v>20:00 – 24:00</v>
      </c>
      <c r="F759" s="198" t="s">
        <v>826</v>
      </c>
      <c r="G759" s="184" t="str">
        <f>IF(ISNA(VLOOKUP(Patchlist1[[#This Row],[Hostname]],CPU_socket!A:B,2,FALSE)),"",VLOOKUP(Patchlist1[[#This Row],[Hostname]],CPU_socket!A:B,2,FALSE))</f>
        <v/>
      </c>
      <c r="H759" s="184" t="str">
        <f>IF(ISNA(VLOOKUP(Patchlist1[[#This Row],[Hostname]],Vormetric!A:D,4,FALSE)),"",VLOOKUP(Patchlist1[[#This Row],[Hostname]],Vormetric!A:D,4,FALSE))</f>
        <v/>
      </c>
      <c r="I759" s="198" t="str">
        <f>IF(ISNA(VLOOKUP(Patchlist1[[#This Row],[Hostname]],'vm hardware'!A:C,3,FALSE)),"",VLOOKUP(Patchlist1[[#This Row],[Hostname]],'vm hardware'!A:C,3,FALSE))</f>
        <v/>
      </c>
      <c r="J759" s="276"/>
      <c r="K759" s="198" t="s">
        <v>172</v>
      </c>
      <c r="L759" s="198">
        <v>8.1</v>
      </c>
      <c r="M759" s="198" t="s">
        <v>173</v>
      </c>
      <c r="N759" s="198" t="s">
        <v>827</v>
      </c>
      <c r="O759" s="200" t="s">
        <v>175</v>
      </c>
      <c r="P759" s="277" t="s">
        <v>262</v>
      </c>
      <c r="Q759" s="202"/>
      <c r="R759" s="198" t="s">
        <v>360</v>
      </c>
      <c r="S759" s="242" t="str">
        <f>IF(ISNA(VLOOKUP(Patchlist1[[#This Row],[SERVER OWNER]],Contacts!I:J,2,FALSE)),"",VLOOKUP(Patchlist1[[#This Row],[SERVER OWNER]],Contacts!I:J,2,FALSE))</f>
        <v>parikshit.roy@allianz.de</v>
      </c>
      <c r="T759" s="243" t="s">
        <v>524</v>
      </c>
      <c r="U759" s="277" t="s">
        <v>180</v>
      </c>
      <c r="V759" s="202"/>
      <c r="W759" s="202"/>
      <c r="X759" s="244"/>
      <c r="Y759" s="244"/>
      <c r="Z759" s="157"/>
      <c r="AA759" s="278"/>
    </row>
    <row r="760" spans="1:27" ht="18.75" hidden="1" customHeight="1">
      <c r="A760" s="275" t="s">
        <v>1420</v>
      </c>
      <c r="B760" s="196" t="s">
        <v>127</v>
      </c>
      <c r="C760" s="239" t="b">
        <v>0</v>
      </c>
      <c r="D760" s="182">
        <f>IF($C760&lt;&gt;TRUE,IF(ISNA(VLOOKUP($B760,'Patch Slot'!A$2:$E$39,3,FALSE)),"",VLOOKUP($B760,'Patch Slot'!A$2:$E$39,3,FALSE)),"excluded")</f>
        <v>45892.833333333299</v>
      </c>
      <c r="E760" s="182" t="str">
        <f>IF($C760&lt;&gt;TRUE,IF(ISNA(VLOOKUP($B760,'Patch Slot'!A$2:$E$39,4,FALSE)),"",VLOOKUP($B760,'Patch Slot'!A$2:$E$39,4,FALSE)),"excluded")</f>
        <v>20:00 – 24:00</v>
      </c>
      <c r="F760" s="198" t="s">
        <v>826</v>
      </c>
      <c r="G760" s="184" t="str">
        <f>IF(ISNA(VLOOKUP(Patchlist1[[#This Row],[Hostname]],CPU_socket!A:B,2,FALSE)),"",VLOOKUP(Patchlist1[[#This Row],[Hostname]],CPU_socket!A:B,2,FALSE))</f>
        <v/>
      </c>
      <c r="H760" s="184" t="str">
        <f>IF(ISNA(VLOOKUP(Patchlist1[[#This Row],[Hostname]],Vormetric!A:D,4,FALSE)),"",VLOOKUP(Patchlist1[[#This Row],[Hostname]],Vormetric!A:D,4,FALSE))</f>
        <v/>
      </c>
      <c r="I760" s="198" t="str">
        <f>IF(ISNA(VLOOKUP(Patchlist1[[#This Row],[Hostname]],'vm hardware'!A:C,3,FALSE)),"",VLOOKUP(Patchlist1[[#This Row],[Hostname]],'vm hardware'!A:C,3,FALSE))</f>
        <v/>
      </c>
      <c r="J760" s="276"/>
      <c r="K760" s="198" t="s">
        <v>172</v>
      </c>
      <c r="L760" s="198">
        <v>8.1</v>
      </c>
      <c r="M760" s="198" t="s">
        <v>363</v>
      </c>
      <c r="N760" s="198" t="s">
        <v>827</v>
      </c>
      <c r="O760" s="200" t="s">
        <v>175</v>
      </c>
      <c r="P760" s="277" t="s">
        <v>262</v>
      </c>
      <c r="Q760" s="202"/>
      <c r="R760" s="198" t="s">
        <v>360</v>
      </c>
      <c r="S760" s="242" t="str">
        <f>IF(ISNA(VLOOKUP(Patchlist1[[#This Row],[SERVER OWNER]],Contacts!I:J,2,FALSE)),"",VLOOKUP(Patchlist1[[#This Row],[SERVER OWNER]],Contacts!I:J,2,FALSE))</f>
        <v>parikshit.roy@allianz.de</v>
      </c>
      <c r="T760" s="243" t="s">
        <v>524</v>
      </c>
      <c r="U760" s="277" t="s">
        <v>180</v>
      </c>
      <c r="V760" s="202"/>
      <c r="W760" s="202"/>
      <c r="X760" s="244"/>
      <c r="Y760" s="244"/>
      <c r="Z760" s="157"/>
      <c r="AA760" s="278"/>
    </row>
    <row r="761" spans="1:27" ht="18.75" hidden="1" customHeight="1">
      <c r="A761" s="275" t="s">
        <v>1421</v>
      </c>
      <c r="B761" s="196" t="s">
        <v>130</v>
      </c>
      <c r="C761" s="239" t="b">
        <v>0</v>
      </c>
      <c r="D761" s="182">
        <f>IF($C761&lt;&gt;TRUE,IF(ISNA(VLOOKUP($B761,'Patch Slot'!A$2:$E$39,3,FALSE)),"",VLOOKUP($B761,'Patch Slot'!A$2:$E$39,3,FALSE)),"excluded")</f>
        <v>45893.666666666635</v>
      </c>
      <c r="E761" s="182" t="str">
        <f>IF($C761&lt;&gt;TRUE,IF(ISNA(VLOOKUP($B761,'Patch Slot'!A$2:$E$39,4,FALSE)),"",VLOOKUP($B761,'Patch Slot'!A$2:$E$39,4,FALSE)),"excluded")</f>
        <v>16:00 – 20:00</v>
      </c>
      <c r="F761" s="198" t="s">
        <v>826</v>
      </c>
      <c r="G761" s="184" t="str">
        <f>IF(ISNA(VLOOKUP(Patchlist1[[#This Row],[Hostname]],CPU_socket!A:B,2,FALSE)),"",VLOOKUP(Patchlist1[[#This Row],[Hostname]],CPU_socket!A:B,2,FALSE))</f>
        <v/>
      </c>
      <c r="H761" s="184" t="str">
        <f>IF(ISNA(VLOOKUP(Patchlist1[[#This Row],[Hostname]],Vormetric!A:D,4,FALSE)),"",VLOOKUP(Patchlist1[[#This Row],[Hostname]],Vormetric!A:D,4,FALSE))</f>
        <v/>
      </c>
      <c r="I761" s="198" t="str">
        <f>IF(ISNA(VLOOKUP(Patchlist1[[#This Row],[Hostname]],'vm hardware'!A:C,3,FALSE)),"",VLOOKUP(Patchlist1[[#This Row],[Hostname]],'vm hardware'!A:C,3,FALSE))</f>
        <v/>
      </c>
      <c r="J761" s="276"/>
      <c r="K761" s="198" t="s">
        <v>172</v>
      </c>
      <c r="L761" s="198">
        <v>8.1</v>
      </c>
      <c r="M761" s="198" t="s">
        <v>173</v>
      </c>
      <c r="N761" s="198" t="s">
        <v>827</v>
      </c>
      <c r="O761" s="200" t="s">
        <v>175</v>
      </c>
      <c r="P761" s="277" t="s">
        <v>262</v>
      </c>
      <c r="Q761" s="202"/>
      <c r="R761" s="198" t="s">
        <v>360</v>
      </c>
      <c r="S761" s="242" t="str">
        <f>IF(ISNA(VLOOKUP(Patchlist1[[#This Row],[SERVER OWNER]],Contacts!I:J,2,FALSE)),"",VLOOKUP(Patchlist1[[#This Row],[SERVER OWNER]],Contacts!I:J,2,FALSE))</f>
        <v>parikshit.roy@allianz.de</v>
      </c>
      <c r="T761" s="243" t="s">
        <v>524</v>
      </c>
      <c r="U761" s="277" t="s">
        <v>180</v>
      </c>
      <c r="V761" s="202"/>
      <c r="W761" s="202"/>
      <c r="X761" s="244"/>
      <c r="Y761" s="244"/>
      <c r="Z761" s="157"/>
      <c r="AA761" s="278"/>
    </row>
    <row r="762" spans="1:27" ht="18.75" hidden="1" customHeight="1">
      <c r="A762" s="275" t="s">
        <v>1422</v>
      </c>
      <c r="B762" s="196" t="s">
        <v>127</v>
      </c>
      <c r="C762" s="239" t="b">
        <v>0</v>
      </c>
      <c r="D762" s="182">
        <f>IF($C762&lt;&gt;TRUE,IF(ISNA(VLOOKUP($B762,'Patch Slot'!A$2:$E$39,3,FALSE)),"",VLOOKUP($B762,'Patch Slot'!A$2:$E$39,3,FALSE)),"excluded")</f>
        <v>45892.833333333299</v>
      </c>
      <c r="E762" s="182" t="str">
        <f>IF($C762&lt;&gt;TRUE,IF(ISNA(VLOOKUP($B762,'Patch Slot'!A$2:$E$39,4,FALSE)),"",VLOOKUP($B762,'Patch Slot'!A$2:$E$39,4,FALSE)),"excluded")</f>
        <v>20:00 – 24:00</v>
      </c>
      <c r="F762" s="198" t="s">
        <v>826</v>
      </c>
      <c r="G762" s="184" t="str">
        <f>IF(ISNA(VLOOKUP(Patchlist1[[#This Row],[Hostname]],CPU_socket!A:B,2,FALSE)),"",VLOOKUP(Patchlist1[[#This Row],[Hostname]],CPU_socket!A:B,2,FALSE))</f>
        <v/>
      </c>
      <c r="H762" s="184" t="str">
        <f>IF(ISNA(VLOOKUP(Patchlist1[[#This Row],[Hostname]],Vormetric!A:D,4,FALSE)),"",VLOOKUP(Patchlist1[[#This Row],[Hostname]],Vormetric!A:D,4,FALSE))</f>
        <v/>
      </c>
      <c r="I762" s="198" t="str">
        <f>IF(ISNA(VLOOKUP(Patchlist1[[#This Row],[Hostname]],'vm hardware'!A:C,3,FALSE)),"",VLOOKUP(Patchlist1[[#This Row],[Hostname]],'vm hardware'!A:C,3,FALSE))</f>
        <v/>
      </c>
      <c r="J762" s="276"/>
      <c r="K762" s="198" t="s">
        <v>172</v>
      </c>
      <c r="L762" s="198">
        <v>8.1</v>
      </c>
      <c r="M762" s="198" t="s">
        <v>173</v>
      </c>
      <c r="N762" s="198" t="s">
        <v>827</v>
      </c>
      <c r="O762" s="200" t="s">
        <v>175</v>
      </c>
      <c r="P762" s="277" t="s">
        <v>262</v>
      </c>
      <c r="Q762" s="202"/>
      <c r="R762" s="198" t="s">
        <v>360</v>
      </c>
      <c r="S762" s="242" t="str">
        <f>IF(ISNA(VLOOKUP(Patchlist1[[#This Row],[SERVER OWNER]],Contacts!I:J,2,FALSE)),"",VLOOKUP(Patchlist1[[#This Row],[SERVER OWNER]],Contacts!I:J,2,FALSE))</f>
        <v>parikshit.roy@allianz.de</v>
      </c>
      <c r="T762" s="243" t="s">
        <v>524</v>
      </c>
      <c r="U762" s="277" t="s">
        <v>180</v>
      </c>
      <c r="V762" s="202"/>
      <c r="W762" s="202"/>
      <c r="X762" s="244"/>
      <c r="Y762" s="244"/>
      <c r="Z762" s="157"/>
      <c r="AA762" s="278"/>
    </row>
    <row r="763" spans="1:27" ht="18.75" hidden="1" customHeight="1">
      <c r="A763" s="275" t="s">
        <v>1423</v>
      </c>
      <c r="B763" s="196" t="s">
        <v>87</v>
      </c>
      <c r="C763" s="239" t="b">
        <v>0</v>
      </c>
      <c r="D763" s="182">
        <f>IF($C763&lt;&gt;TRUE,IF(ISNA(VLOOKUP($B763,'Patch Slot'!A$2:$E$39,3,FALSE)),"",VLOOKUP($B763,'Patch Slot'!A$2:$E$39,3,FALSE)),"excluded")</f>
        <v>45886.041666666635</v>
      </c>
      <c r="E763" s="182" t="str">
        <f>IF($C763&lt;&gt;TRUE,IF(ISNA(VLOOKUP($B763,'Patch Slot'!A$2:$E$39,4,FALSE)),"",VLOOKUP($B763,'Patch Slot'!A$2:$E$39,4,FALSE)),"excluded")</f>
        <v>01:00 – 05:00</v>
      </c>
      <c r="F763" s="198" t="s">
        <v>826</v>
      </c>
      <c r="G763" s="184" t="str">
        <f>IF(ISNA(VLOOKUP(Patchlist1[[#This Row],[Hostname]],CPU_socket!A:B,2,FALSE)),"",VLOOKUP(Patchlist1[[#This Row],[Hostname]],CPU_socket!A:B,2,FALSE))</f>
        <v/>
      </c>
      <c r="H763" s="184" t="str">
        <f>IF(ISNA(VLOOKUP(Patchlist1[[#This Row],[Hostname]],Vormetric!A:D,4,FALSE)),"",VLOOKUP(Patchlist1[[#This Row],[Hostname]],Vormetric!A:D,4,FALSE))</f>
        <v/>
      </c>
      <c r="I763" s="198" t="str">
        <f>IF(ISNA(VLOOKUP(Patchlist1[[#This Row],[Hostname]],'vm hardware'!A:C,3,FALSE)),"",VLOOKUP(Patchlist1[[#This Row],[Hostname]],'vm hardware'!A:C,3,FALSE))</f>
        <v/>
      </c>
      <c r="J763" s="276"/>
      <c r="K763" s="198" t="s">
        <v>172</v>
      </c>
      <c r="L763" s="198">
        <v>8.1</v>
      </c>
      <c r="M763" s="198" t="s">
        <v>173</v>
      </c>
      <c r="N763" s="198" t="s">
        <v>827</v>
      </c>
      <c r="O763" s="200" t="s">
        <v>175</v>
      </c>
      <c r="P763" s="277" t="s">
        <v>262</v>
      </c>
      <c r="Q763" s="202"/>
      <c r="R763" s="198" t="s">
        <v>360</v>
      </c>
      <c r="S763" s="242" t="str">
        <f>IF(ISNA(VLOOKUP(Patchlist1[[#This Row],[SERVER OWNER]],Contacts!I:J,2,FALSE)),"",VLOOKUP(Patchlist1[[#This Row],[SERVER OWNER]],Contacts!I:J,2,FALSE))</f>
        <v>parikshit.roy@allianz.de</v>
      </c>
      <c r="T763" s="243" t="s">
        <v>524</v>
      </c>
      <c r="U763" s="277" t="s">
        <v>180</v>
      </c>
      <c r="V763" s="202"/>
      <c r="W763" s="202"/>
      <c r="X763" s="244"/>
      <c r="Y763" s="244"/>
      <c r="Z763" s="157"/>
      <c r="AA763" s="278"/>
    </row>
    <row r="764" spans="1:27" ht="18.75" hidden="1" customHeight="1">
      <c r="A764" s="275" t="s">
        <v>1424</v>
      </c>
      <c r="B764" s="196" t="s">
        <v>87</v>
      </c>
      <c r="C764" s="239" t="b">
        <v>0</v>
      </c>
      <c r="D764" s="182">
        <f>IF($C764&lt;&gt;TRUE,IF(ISNA(VLOOKUP($B764,'Patch Slot'!A$2:$E$39,3,FALSE)),"",VLOOKUP($B764,'Patch Slot'!A$2:$E$39,3,FALSE)),"excluded")</f>
        <v>45886.041666666635</v>
      </c>
      <c r="E764" s="182" t="str">
        <f>IF($C764&lt;&gt;TRUE,IF(ISNA(VLOOKUP($B764,'Patch Slot'!A$2:$E$39,4,FALSE)),"",VLOOKUP($B764,'Patch Slot'!A$2:$E$39,4,FALSE)),"excluded")</f>
        <v>01:00 – 05:00</v>
      </c>
      <c r="F764" s="198" t="s">
        <v>826</v>
      </c>
      <c r="G764" s="184" t="str">
        <f>IF(ISNA(VLOOKUP(Patchlist1[[#This Row],[Hostname]],CPU_socket!A:B,2,FALSE)),"",VLOOKUP(Patchlist1[[#This Row],[Hostname]],CPU_socket!A:B,2,FALSE))</f>
        <v/>
      </c>
      <c r="H764" s="184" t="str">
        <f>IF(ISNA(VLOOKUP(Patchlist1[[#This Row],[Hostname]],Vormetric!A:D,4,FALSE)),"",VLOOKUP(Patchlist1[[#This Row],[Hostname]],Vormetric!A:D,4,FALSE))</f>
        <v/>
      </c>
      <c r="I764" s="198" t="str">
        <f>IF(ISNA(VLOOKUP(Patchlist1[[#This Row],[Hostname]],'vm hardware'!A:C,3,FALSE)),"",VLOOKUP(Patchlist1[[#This Row],[Hostname]],'vm hardware'!A:C,3,FALSE))</f>
        <v/>
      </c>
      <c r="J764" s="276"/>
      <c r="K764" s="198" t="s">
        <v>172</v>
      </c>
      <c r="L764" s="198">
        <v>8.1</v>
      </c>
      <c r="M764" s="198" t="s">
        <v>443</v>
      </c>
      <c r="N764" s="198" t="s">
        <v>827</v>
      </c>
      <c r="O764" s="200" t="s">
        <v>175</v>
      </c>
      <c r="P764" s="277" t="s">
        <v>262</v>
      </c>
      <c r="Q764" s="202"/>
      <c r="R764" s="198" t="s">
        <v>360</v>
      </c>
      <c r="S764" s="242" t="str">
        <f>IF(ISNA(VLOOKUP(Patchlist1[[#This Row],[SERVER OWNER]],Contacts!I:J,2,FALSE)),"",VLOOKUP(Patchlist1[[#This Row],[SERVER OWNER]],Contacts!I:J,2,FALSE))</f>
        <v>parikshit.roy@allianz.de</v>
      </c>
      <c r="T764" s="243" t="s">
        <v>524</v>
      </c>
      <c r="U764" s="277" t="s">
        <v>180</v>
      </c>
      <c r="V764" s="202"/>
      <c r="W764" s="202"/>
      <c r="X764" s="244"/>
      <c r="Y764" s="244"/>
      <c r="Z764" s="157"/>
      <c r="AA764" s="278"/>
    </row>
    <row r="765" spans="1:27" ht="18.75" hidden="1" customHeight="1">
      <c r="A765" s="275" t="s">
        <v>1425</v>
      </c>
      <c r="B765" s="196" t="s">
        <v>87</v>
      </c>
      <c r="C765" s="239" t="b">
        <v>0</v>
      </c>
      <c r="D765" s="182">
        <f>IF($C765&lt;&gt;TRUE,IF(ISNA(VLOOKUP($B765,'Patch Slot'!A$2:$E$39,3,FALSE)),"",VLOOKUP($B765,'Patch Slot'!A$2:$E$39,3,FALSE)),"excluded")</f>
        <v>45886.041666666635</v>
      </c>
      <c r="E765" s="182" t="str">
        <f>IF($C765&lt;&gt;TRUE,IF(ISNA(VLOOKUP($B765,'Patch Slot'!A$2:$E$39,4,FALSE)),"",VLOOKUP($B765,'Patch Slot'!A$2:$E$39,4,FALSE)),"excluded")</f>
        <v>01:00 – 05:00</v>
      </c>
      <c r="F765" s="198" t="s">
        <v>826</v>
      </c>
      <c r="G765" s="184" t="str">
        <f>IF(ISNA(VLOOKUP(Patchlist1[[#This Row],[Hostname]],CPU_socket!A:B,2,FALSE)),"",VLOOKUP(Patchlist1[[#This Row],[Hostname]],CPU_socket!A:B,2,FALSE))</f>
        <v/>
      </c>
      <c r="H765" s="184" t="str">
        <f>IF(ISNA(VLOOKUP(Patchlist1[[#This Row],[Hostname]],Vormetric!A:D,4,FALSE)),"",VLOOKUP(Patchlist1[[#This Row],[Hostname]],Vormetric!A:D,4,FALSE))</f>
        <v/>
      </c>
      <c r="I765" s="198" t="str">
        <f>IF(ISNA(VLOOKUP(Patchlist1[[#This Row],[Hostname]],'vm hardware'!A:C,3,FALSE)),"",VLOOKUP(Patchlist1[[#This Row],[Hostname]],'vm hardware'!A:C,3,FALSE))</f>
        <v/>
      </c>
      <c r="J765" s="276"/>
      <c r="K765" s="198" t="s">
        <v>172</v>
      </c>
      <c r="L765" s="198">
        <v>8.1</v>
      </c>
      <c r="M765" s="198" t="s">
        <v>443</v>
      </c>
      <c r="N765" s="198" t="s">
        <v>827</v>
      </c>
      <c r="O765" s="200" t="s">
        <v>175</v>
      </c>
      <c r="P765" s="277" t="s">
        <v>262</v>
      </c>
      <c r="Q765" s="202"/>
      <c r="R765" s="198" t="s">
        <v>360</v>
      </c>
      <c r="S765" s="242" t="str">
        <f>IF(ISNA(VLOOKUP(Patchlist1[[#This Row],[SERVER OWNER]],Contacts!I:J,2,FALSE)),"",VLOOKUP(Patchlist1[[#This Row],[SERVER OWNER]],Contacts!I:J,2,FALSE))</f>
        <v>parikshit.roy@allianz.de</v>
      </c>
      <c r="T765" s="243" t="s">
        <v>524</v>
      </c>
      <c r="U765" s="277" t="s">
        <v>180</v>
      </c>
      <c r="V765" s="202"/>
      <c r="W765" s="202"/>
      <c r="X765" s="244"/>
      <c r="Y765" s="244"/>
      <c r="Z765" s="157"/>
      <c r="AA765" s="278"/>
    </row>
    <row r="766" spans="1:27" ht="18.75" hidden="1" customHeight="1">
      <c r="A766" s="275" t="s">
        <v>1426</v>
      </c>
      <c r="B766" s="196" t="s">
        <v>51</v>
      </c>
      <c r="C766" s="239" t="b">
        <v>0</v>
      </c>
      <c r="D766" s="182">
        <f>IF($C766&lt;&gt;TRUE,IF(ISNA(VLOOKUP($B766,'Patch Slot'!A$2:$E$39,3,FALSE)),"",VLOOKUP($B766,'Patch Slot'!A$2:$E$39,3,FALSE)),"excluded")</f>
        <v>45880.333333333299</v>
      </c>
      <c r="E766" s="182" t="str">
        <f>IF($C766&lt;&gt;TRUE,IF(ISNA(VLOOKUP($B766,'Patch Slot'!A$2:$E$39,4,FALSE)),"",VLOOKUP($B766,'Patch Slot'!A$2:$E$39,4,FALSE)),"excluded")</f>
        <v>08:00 – 14:00</v>
      </c>
      <c r="F766" s="198" t="s">
        <v>826</v>
      </c>
      <c r="G766" s="184" t="str">
        <f>IF(ISNA(VLOOKUP(Patchlist1[[#This Row],[Hostname]],CPU_socket!A:B,2,FALSE)),"",VLOOKUP(Patchlist1[[#This Row],[Hostname]],CPU_socket!A:B,2,FALSE))</f>
        <v/>
      </c>
      <c r="H766" s="184" t="str">
        <f>IF(ISNA(VLOOKUP(Patchlist1[[#This Row],[Hostname]],Vormetric!A:D,4,FALSE)),"",VLOOKUP(Patchlist1[[#This Row],[Hostname]],Vormetric!A:D,4,FALSE))</f>
        <v/>
      </c>
      <c r="I766" s="198" t="str">
        <f>IF(ISNA(VLOOKUP(Patchlist1[[#This Row],[Hostname]],'vm hardware'!A:C,3,FALSE)),"",VLOOKUP(Patchlist1[[#This Row],[Hostname]],'vm hardware'!A:C,3,FALSE))</f>
        <v/>
      </c>
      <c r="J766" s="276"/>
      <c r="K766" s="198" t="s">
        <v>172</v>
      </c>
      <c r="L766" s="198">
        <v>8.1</v>
      </c>
      <c r="M766" s="198" t="s">
        <v>173</v>
      </c>
      <c r="N766" s="198" t="s">
        <v>827</v>
      </c>
      <c r="O766" s="200" t="s">
        <v>175</v>
      </c>
      <c r="P766" s="277" t="s">
        <v>262</v>
      </c>
      <c r="Q766" s="202"/>
      <c r="R766" s="198" t="s">
        <v>360</v>
      </c>
      <c r="S766" s="242" t="str">
        <f>IF(ISNA(VLOOKUP(Patchlist1[[#This Row],[SERVER OWNER]],Contacts!I:J,2,FALSE)),"",VLOOKUP(Patchlist1[[#This Row],[SERVER OWNER]],Contacts!I:J,2,FALSE))</f>
        <v>parikshit.roy@allianz.de</v>
      </c>
      <c r="T766" s="243" t="s">
        <v>1427</v>
      </c>
      <c r="U766" s="277" t="s">
        <v>180</v>
      </c>
      <c r="V766" s="202"/>
      <c r="W766" s="202"/>
      <c r="X766" s="244"/>
      <c r="Y766" s="244"/>
      <c r="Z766" s="157"/>
      <c r="AA766" s="278"/>
    </row>
    <row r="767" spans="1:27" ht="18.75" hidden="1" customHeight="1">
      <c r="A767" s="275" t="s">
        <v>1428</v>
      </c>
      <c r="B767" s="196" t="s">
        <v>73</v>
      </c>
      <c r="C767" s="239" t="b">
        <v>1</v>
      </c>
      <c r="D767" s="182" t="str">
        <f>IF($C767&lt;&gt;TRUE,IF(ISNA(VLOOKUP($B767,'Patch Slot'!A$2:$E$39,3,FALSE)),"",VLOOKUP($B767,'Patch Slot'!A$2:$E$39,3,FALSE)),"excluded")</f>
        <v>excluded</v>
      </c>
      <c r="E767" s="182" t="str">
        <f>IF($C767&lt;&gt;TRUE,IF(ISNA(VLOOKUP($B767,'Patch Slot'!A$2:$E$39,4,FALSE)),"",VLOOKUP($B767,'Patch Slot'!A$2:$E$39,4,FALSE)),"excluded")</f>
        <v>excluded</v>
      </c>
      <c r="F767" s="198" t="s">
        <v>826</v>
      </c>
      <c r="G767" s="184" t="str">
        <f>IF(ISNA(VLOOKUP(Patchlist1[[#This Row],[Hostname]],CPU_socket!A:B,2,FALSE)),"",VLOOKUP(Patchlist1[[#This Row],[Hostname]],CPU_socket!A:B,2,FALSE))</f>
        <v/>
      </c>
      <c r="H767" s="184" t="str">
        <f>IF(ISNA(VLOOKUP(Patchlist1[[#This Row],[Hostname]],Vormetric!A:D,4,FALSE)),"",VLOOKUP(Patchlist1[[#This Row],[Hostname]],Vormetric!A:D,4,FALSE))</f>
        <v/>
      </c>
      <c r="I767" s="198" t="str">
        <f>IF(ISNA(VLOOKUP(Patchlist1[[#This Row],[Hostname]],'vm hardware'!A:C,3,FALSE)),"",VLOOKUP(Patchlist1[[#This Row],[Hostname]],'vm hardware'!A:C,3,FALSE))</f>
        <v/>
      </c>
      <c r="J767" s="276"/>
      <c r="K767" s="198" t="s">
        <v>545</v>
      </c>
      <c r="L767" s="198">
        <v>8.1</v>
      </c>
      <c r="M767" s="198" t="s">
        <v>448</v>
      </c>
      <c r="N767" s="198" t="s">
        <v>827</v>
      </c>
      <c r="O767" s="200" t="s">
        <v>279</v>
      </c>
      <c r="P767" s="277" t="s">
        <v>1429</v>
      </c>
      <c r="Q767" s="202"/>
      <c r="R767" s="198" t="s">
        <v>1430</v>
      </c>
      <c r="S767" s="242" t="str">
        <f>IF(ISNA(VLOOKUP(Patchlist1[[#This Row],[SERVER OWNER]],Contacts!I:J,2,FALSE)),"",VLOOKUP(Patchlist1[[#This Row],[SERVER OWNER]],Contacts!I:J,2,FALSE))</f>
        <v>externe.amine.tsouli_2@allianz.fr</v>
      </c>
      <c r="T767" s="243" t="s">
        <v>1431</v>
      </c>
      <c r="U767" s="277" t="s">
        <v>180</v>
      </c>
      <c r="V767" s="202"/>
      <c r="W767" s="202"/>
      <c r="X767" s="244"/>
      <c r="Y767" s="244" t="s">
        <v>279</v>
      </c>
      <c r="Z767" s="157"/>
      <c r="AA767" s="278"/>
    </row>
    <row r="768" spans="1:27" ht="18.75" hidden="1" customHeight="1">
      <c r="A768" s="275" t="s">
        <v>1432</v>
      </c>
      <c r="B768" s="196" t="s">
        <v>57</v>
      </c>
      <c r="C768" s="239" t="b">
        <v>0</v>
      </c>
      <c r="D768" s="182">
        <f>IF($C768&lt;&gt;TRUE,IF(ISNA(VLOOKUP($B768,'Patch Slot'!A$2:$E$39,3,FALSE)),"",VLOOKUP($B768,'Patch Slot'!A$2:$E$39,3,FALSE)),"excluded")</f>
        <v>45882.833333333299</v>
      </c>
      <c r="E768" s="182" t="str">
        <f>IF($C768&lt;&gt;TRUE,IF(ISNA(VLOOKUP($B768,'Patch Slot'!A$2:$E$39,4,FALSE)),"",VLOOKUP($B768,'Patch Slot'!A$2:$E$39,4,FALSE)),"excluded")</f>
        <v>20:00 – 24:00</v>
      </c>
      <c r="F768" s="198" t="s">
        <v>826</v>
      </c>
      <c r="G768" s="184" t="str">
        <f>IF(ISNA(VLOOKUP(Patchlist1[[#This Row],[Hostname]],CPU_socket!A:B,2,FALSE)),"",VLOOKUP(Patchlist1[[#This Row],[Hostname]],CPU_socket!A:B,2,FALSE))</f>
        <v/>
      </c>
      <c r="H768" s="281" t="s">
        <v>285</v>
      </c>
      <c r="I768" s="198" t="str">
        <f>IF(ISNA(VLOOKUP(Patchlist1[[#This Row],[Hostname]],'vm hardware'!A:C,3,FALSE)),"",VLOOKUP(Patchlist1[[#This Row],[Hostname]],'vm hardware'!A:C,3,FALSE))</f>
        <v/>
      </c>
      <c r="J768" s="276"/>
      <c r="K768" s="198" t="s">
        <v>172</v>
      </c>
      <c r="L768" s="198">
        <v>8.1</v>
      </c>
      <c r="M768" s="198" t="s">
        <v>173</v>
      </c>
      <c r="N768" s="198" t="s">
        <v>827</v>
      </c>
      <c r="O768" s="200" t="s">
        <v>175</v>
      </c>
      <c r="P768" s="277" t="s">
        <v>535</v>
      </c>
      <c r="Q768" s="202"/>
      <c r="R768" s="198" t="s">
        <v>536</v>
      </c>
      <c r="S768" s="242" t="str">
        <f>IF(ISNA(VLOOKUP(Patchlist1[[#This Row],[SERVER OWNER]],Contacts!I:J,2,FALSE)),"",VLOOKUP(Patchlist1[[#This Row],[SERVER OWNER]],Contacts!I:J,2,FALSE))</f>
        <v>juergen.libon@allianz.de</v>
      </c>
      <c r="T768" s="243" t="s">
        <v>1433</v>
      </c>
      <c r="U768" s="277" t="s">
        <v>180</v>
      </c>
      <c r="V768" s="202"/>
      <c r="W768" s="202"/>
      <c r="X768" s="244"/>
      <c r="Y768" s="244"/>
      <c r="Z768" s="157"/>
      <c r="AA768" s="278"/>
    </row>
    <row r="769" spans="1:27" ht="18.75" hidden="1" customHeight="1">
      <c r="A769" s="275" t="s">
        <v>1434</v>
      </c>
      <c r="B769" s="196" t="s">
        <v>90</v>
      </c>
      <c r="C769" s="239" t="b">
        <v>0</v>
      </c>
      <c r="D769" s="182">
        <f>IF($C769&lt;&gt;TRUE,IF(ISNA(VLOOKUP($B769,'Patch Slot'!A$2:$E$39,3,FALSE)),"",VLOOKUP($B769,'Patch Slot'!A$2:$E$39,3,FALSE)),"excluded")</f>
        <v>45886.333333333299</v>
      </c>
      <c r="E769" s="182" t="str">
        <f>IF($C769&lt;&gt;TRUE,IF(ISNA(VLOOKUP($B769,'Patch Slot'!A$2:$E$39,4,FALSE)),"",VLOOKUP($B769,'Patch Slot'!A$2:$E$39,4,FALSE)),"excluded")</f>
        <v>08:00 – 14:00</v>
      </c>
      <c r="F769" s="198" t="s">
        <v>826</v>
      </c>
      <c r="G769" s="184" t="str">
        <f>IF(ISNA(VLOOKUP(Patchlist1[[#This Row],[Hostname]],CPU_socket!A:B,2,FALSE)),"",VLOOKUP(Patchlist1[[#This Row],[Hostname]],CPU_socket!A:B,2,FALSE))</f>
        <v/>
      </c>
      <c r="H769" s="184" t="str">
        <f>IF(ISNA(VLOOKUP(Patchlist1[[#This Row],[Hostname]],Vormetric!A:D,4,FALSE)),"",VLOOKUP(Patchlist1[[#This Row],[Hostname]],Vormetric!A:D,4,FALSE))</f>
        <v/>
      </c>
      <c r="I769" s="198" t="str">
        <f>IF(ISNA(VLOOKUP(Patchlist1[[#This Row],[Hostname]],'vm hardware'!A:C,3,FALSE)),"",VLOOKUP(Patchlist1[[#This Row],[Hostname]],'vm hardware'!A:C,3,FALSE))</f>
        <v/>
      </c>
      <c r="J769" s="276"/>
      <c r="K769" s="198" t="s">
        <v>172</v>
      </c>
      <c r="L769" s="198">
        <v>8.1</v>
      </c>
      <c r="M769" s="198" t="s">
        <v>173</v>
      </c>
      <c r="N769" s="198" t="s">
        <v>827</v>
      </c>
      <c r="O769" s="200" t="s">
        <v>175</v>
      </c>
      <c r="P769" s="277" t="s">
        <v>1435</v>
      </c>
      <c r="Q769" s="202"/>
      <c r="R769" s="198" t="s">
        <v>1436</v>
      </c>
      <c r="S769" s="242" t="str">
        <f>IF(ISNA(VLOOKUP(Patchlist1[[#This Row],[SERVER OWNER]],Contacts!I:J,2,FALSE)),"",VLOOKUP(Patchlist1[[#This Row],[SERVER OWNER]],Contacts!I:J,2,FALSE))</f>
        <v>severin.frank@allianz.de</v>
      </c>
      <c r="T769" s="243" t="s">
        <v>1437</v>
      </c>
      <c r="U769" s="277" t="s">
        <v>180</v>
      </c>
      <c r="V769" s="202"/>
      <c r="W769" s="202"/>
      <c r="X769" s="244"/>
      <c r="Y769" s="244"/>
      <c r="Z769" s="157"/>
      <c r="AA769" s="278"/>
    </row>
    <row r="770" spans="1:27" ht="18.75" hidden="1" customHeight="1">
      <c r="A770" s="275" t="s">
        <v>1438</v>
      </c>
      <c r="B770" s="196" t="s">
        <v>87</v>
      </c>
      <c r="C770" s="239" t="b">
        <v>0</v>
      </c>
      <c r="D770" s="182">
        <f>IF($C770&lt;&gt;TRUE,IF(ISNA(VLOOKUP($B770,'Patch Slot'!A$2:$E$39,3,FALSE)),"",VLOOKUP($B770,'Patch Slot'!A$2:$E$39,3,FALSE)),"excluded")</f>
        <v>45886.041666666635</v>
      </c>
      <c r="E770" s="182" t="str">
        <f>IF($C770&lt;&gt;TRUE,IF(ISNA(VLOOKUP($B770,'Patch Slot'!A$2:$E$39,4,FALSE)),"",VLOOKUP($B770,'Patch Slot'!A$2:$E$39,4,FALSE)),"excluded")</f>
        <v>01:00 – 05:00</v>
      </c>
      <c r="F770" s="198" t="s">
        <v>826</v>
      </c>
      <c r="G770" s="184" t="str">
        <f>IF(ISNA(VLOOKUP(Patchlist1[[#This Row],[Hostname]],CPU_socket!A:B,2,FALSE)),"",VLOOKUP(Patchlist1[[#This Row],[Hostname]],CPU_socket!A:B,2,FALSE))</f>
        <v/>
      </c>
      <c r="H770" s="184" t="str">
        <f>IF(ISNA(VLOOKUP(Patchlist1[[#This Row],[Hostname]],Vormetric!A:D,4,FALSE)),"",VLOOKUP(Patchlist1[[#This Row],[Hostname]],Vormetric!A:D,4,FALSE))</f>
        <v/>
      </c>
      <c r="I770" s="198" t="str">
        <f>IF(ISNA(VLOOKUP(Patchlist1[[#This Row],[Hostname]],'vm hardware'!A:C,3,FALSE)),"",VLOOKUP(Patchlist1[[#This Row],[Hostname]],'vm hardware'!A:C,3,FALSE))</f>
        <v/>
      </c>
      <c r="J770" s="276"/>
      <c r="K770" s="198" t="s">
        <v>545</v>
      </c>
      <c r="L770" s="198">
        <v>8.1</v>
      </c>
      <c r="M770" s="198" t="s">
        <v>173</v>
      </c>
      <c r="N770" s="198" t="s">
        <v>827</v>
      </c>
      <c r="O770" s="200" t="s">
        <v>175</v>
      </c>
      <c r="P770" s="277" t="s">
        <v>1435</v>
      </c>
      <c r="Q770" s="202"/>
      <c r="R770" s="198" t="s">
        <v>1436</v>
      </c>
      <c r="S770" s="242" t="str">
        <f>IF(ISNA(VLOOKUP(Patchlist1[[#This Row],[SERVER OWNER]],Contacts!I:J,2,FALSE)),"",VLOOKUP(Patchlist1[[#This Row],[SERVER OWNER]],Contacts!I:J,2,FALSE))</f>
        <v>severin.frank@allianz.de</v>
      </c>
      <c r="T770" s="243" t="s">
        <v>1437</v>
      </c>
      <c r="U770" s="277" t="s">
        <v>180</v>
      </c>
      <c r="V770" s="202"/>
      <c r="W770" s="202"/>
      <c r="X770" s="244"/>
      <c r="Y770" s="244"/>
      <c r="Z770" s="157"/>
      <c r="AA770" s="278"/>
    </row>
    <row r="771" spans="1:27" ht="18.75" hidden="1" customHeight="1">
      <c r="A771" s="275" t="s">
        <v>1439</v>
      </c>
      <c r="B771" s="196" t="s">
        <v>87</v>
      </c>
      <c r="C771" s="239" t="b">
        <v>0</v>
      </c>
      <c r="D771" s="182">
        <f>IF($C771&lt;&gt;TRUE,IF(ISNA(VLOOKUP($B771,'Patch Slot'!A$2:$E$39,3,FALSE)),"",VLOOKUP($B771,'Patch Slot'!A$2:$E$39,3,FALSE)),"excluded")</f>
        <v>45886.041666666635</v>
      </c>
      <c r="E771" s="182" t="str">
        <f>IF($C771&lt;&gt;TRUE,IF(ISNA(VLOOKUP($B771,'Patch Slot'!A$2:$E$39,4,FALSE)),"",VLOOKUP($B771,'Patch Slot'!A$2:$E$39,4,FALSE)),"excluded")</f>
        <v>01:00 – 05:00</v>
      </c>
      <c r="F771" s="198" t="s">
        <v>826</v>
      </c>
      <c r="G771" s="184" t="str">
        <f>IF(ISNA(VLOOKUP(Patchlist1[[#This Row],[Hostname]],CPU_socket!A:B,2,FALSE)),"",VLOOKUP(Patchlist1[[#This Row],[Hostname]],CPU_socket!A:B,2,FALSE))</f>
        <v/>
      </c>
      <c r="H771" s="184" t="str">
        <f>IF(ISNA(VLOOKUP(Patchlist1[[#This Row],[Hostname]],Vormetric!A:D,4,FALSE)),"",VLOOKUP(Patchlist1[[#This Row],[Hostname]],Vormetric!A:D,4,FALSE))</f>
        <v/>
      </c>
      <c r="I771" s="198" t="str">
        <f>IF(ISNA(VLOOKUP(Patchlist1[[#This Row],[Hostname]],'vm hardware'!A:C,3,FALSE)),"",VLOOKUP(Patchlist1[[#This Row],[Hostname]],'vm hardware'!A:C,3,FALSE))</f>
        <v/>
      </c>
      <c r="J771" s="276"/>
      <c r="K771" s="198" t="s">
        <v>172</v>
      </c>
      <c r="L771" s="198">
        <v>8.1</v>
      </c>
      <c r="M771" s="198" t="s">
        <v>173</v>
      </c>
      <c r="N771" s="198" t="s">
        <v>827</v>
      </c>
      <c r="O771" s="200" t="s">
        <v>175</v>
      </c>
      <c r="P771" s="277" t="s">
        <v>1435</v>
      </c>
      <c r="Q771" s="202"/>
      <c r="R771" s="198" t="s">
        <v>1436</v>
      </c>
      <c r="S771" s="242" t="str">
        <f>IF(ISNA(VLOOKUP(Patchlist1[[#This Row],[SERVER OWNER]],Contacts!I:J,2,FALSE)),"",VLOOKUP(Patchlist1[[#This Row],[SERVER OWNER]],Contacts!I:J,2,FALSE))</f>
        <v>severin.frank@allianz.de</v>
      </c>
      <c r="T771" s="243" t="s">
        <v>1437</v>
      </c>
      <c r="U771" s="277" t="s">
        <v>180</v>
      </c>
      <c r="V771" s="202"/>
      <c r="W771" s="202"/>
      <c r="X771" s="244"/>
      <c r="Y771" s="244"/>
      <c r="Z771" s="157"/>
      <c r="AA771" s="278"/>
    </row>
    <row r="772" spans="1:27" ht="18.75" hidden="1" customHeight="1">
      <c r="A772" s="275" t="s">
        <v>1440</v>
      </c>
      <c r="B772" s="196" t="s">
        <v>90</v>
      </c>
      <c r="C772" s="239" t="b">
        <v>0</v>
      </c>
      <c r="D772" s="182">
        <f>IF($C772&lt;&gt;TRUE,IF(ISNA(VLOOKUP($B772,'Patch Slot'!A$2:$E$39,3,FALSE)),"",VLOOKUP($B772,'Patch Slot'!A$2:$E$39,3,FALSE)),"excluded")</f>
        <v>45886.333333333299</v>
      </c>
      <c r="E772" s="182" t="str">
        <f>IF($C772&lt;&gt;TRUE,IF(ISNA(VLOOKUP($B772,'Patch Slot'!A$2:$E$39,4,FALSE)),"",VLOOKUP($B772,'Patch Slot'!A$2:$E$39,4,FALSE)),"excluded")</f>
        <v>08:00 – 14:00</v>
      </c>
      <c r="F772" s="198" t="s">
        <v>826</v>
      </c>
      <c r="G772" s="184" t="str">
        <f>IF(ISNA(VLOOKUP(Patchlist1[[#This Row],[Hostname]],CPU_socket!A:B,2,FALSE)),"",VLOOKUP(Patchlist1[[#This Row],[Hostname]],CPU_socket!A:B,2,FALSE))</f>
        <v/>
      </c>
      <c r="H772" s="184" t="str">
        <f>IF(ISNA(VLOOKUP(Patchlist1[[#This Row],[Hostname]],Vormetric!A:D,4,FALSE)),"",VLOOKUP(Patchlist1[[#This Row],[Hostname]],Vormetric!A:D,4,FALSE))</f>
        <v/>
      </c>
      <c r="I772" s="198" t="str">
        <f>IF(ISNA(VLOOKUP(Patchlist1[[#This Row],[Hostname]],'vm hardware'!A:C,3,FALSE)),"",VLOOKUP(Patchlist1[[#This Row],[Hostname]],'vm hardware'!A:C,3,FALSE))</f>
        <v/>
      </c>
      <c r="J772" s="276"/>
      <c r="K772" s="198" t="s">
        <v>172</v>
      </c>
      <c r="L772" s="198">
        <v>8.1</v>
      </c>
      <c r="M772" s="198" t="s">
        <v>173</v>
      </c>
      <c r="N772" s="198" t="s">
        <v>827</v>
      </c>
      <c r="O772" s="200" t="s">
        <v>175</v>
      </c>
      <c r="P772" s="277" t="s">
        <v>535</v>
      </c>
      <c r="Q772" s="202"/>
      <c r="R772" s="198" t="s">
        <v>1441</v>
      </c>
      <c r="S772" s="242" t="str">
        <f>IF(ISNA(VLOOKUP(Patchlist1[[#This Row],[SERVER OWNER]],Contacts!I:J,2,FALSE)),"",VLOOKUP(Patchlist1[[#This Row],[SERVER OWNER]],Contacts!I:J,2,FALSE))</f>
        <v>peter.machens@allianz.de</v>
      </c>
      <c r="T772" s="243" t="s">
        <v>1433</v>
      </c>
      <c r="U772" s="277" t="s">
        <v>180</v>
      </c>
      <c r="V772" s="202"/>
      <c r="W772" s="202"/>
      <c r="X772" s="244"/>
      <c r="Y772" s="244"/>
      <c r="Z772" s="157"/>
      <c r="AA772" s="278"/>
    </row>
    <row r="773" spans="1:27" ht="18.75" hidden="1" customHeight="1">
      <c r="A773" s="275" t="s">
        <v>1442</v>
      </c>
      <c r="B773" s="196" t="s">
        <v>87</v>
      </c>
      <c r="C773" s="239" t="b">
        <v>0</v>
      </c>
      <c r="D773" s="182">
        <f>IF($C773&lt;&gt;TRUE,IF(ISNA(VLOOKUP($B773,'Patch Slot'!A$2:$E$39,3,FALSE)),"",VLOOKUP($B773,'Patch Slot'!A$2:$E$39,3,FALSE)),"excluded")</f>
        <v>45886.041666666635</v>
      </c>
      <c r="E773" s="182" t="str">
        <f>IF($C773&lt;&gt;TRUE,IF(ISNA(VLOOKUP($B773,'Patch Slot'!A$2:$E$39,4,FALSE)),"",VLOOKUP($B773,'Patch Slot'!A$2:$E$39,4,FALSE)),"excluded")</f>
        <v>01:00 – 05:00</v>
      </c>
      <c r="F773" s="198" t="s">
        <v>826</v>
      </c>
      <c r="G773" s="184" t="str">
        <f>IF(ISNA(VLOOKUP(Patchlist1[[#This Row],[Hostname]],CPU_socket!A:B,2,FALSE)),"",VLOOKUP(Patchlist1[[#This Row],[Hostname]],CPU_socket!A:B,2,FALSE))</f>
        <v/>
      </c>
      <c r="H773" s="281" t="s">
        <v>285</v>
      </c>
      <c r="I773" s="198" t="str">
        <f>IF(ISNA(VLOOKUP(Patchlist1[[#This Row],[Hostname]],'vm hardware'!A:C,3,FALSE)),"",VLOOKUP(Patchlist1[[#This Row],[Hostname]],'vm hardware'!A:C,3,FALSE))</f>
        <v/>
      </c>
      <c r="J773" s="276"/>
      <c r="K773" s="198" t="s">
        <v>172</v>
      </c>
      <c r="L773" s="198">
        <v>8.1</v>
      </c>
      <c r="M773" s="198" t="s">
        <v>173</v>
      </c>
      <c r="N773" s="198" t="s">
        <v>827</v>
      </c>
      <c r="O773" s="200" t="s">
        <v>175</v>
      </c>
      <c r="P773" s="277" t="s">
        <v>535</v>
      </c>
      <c r="Q773" s="202"/>
      <c r="R773" s="198" t="s">
        <v>1441</v>
      </c>
      <c r="S773" s="242" t="str">
        <f>IF(ISNA(VLOOKUP(Patchlist1[[#This Row],[SERVER OWNER]],Contacts!I:J,2,FALSE)),"",VLOOKUP(Patchlist1[[#This Row],[SERVER OWNER]],Contacts!I:J,2,FALSE))</f>
        <v>peter.machens@allianz.de</v>
      </c>
      <c r="T773" s="243" t="s">
        <v>1433</v>
      </c>
      <c r="U773" s="277" t="s">
        <v>180</v>
      </c>
      <c r="V773" s="202"/>
      <c r="W773" s="202"/>
      <c r="X773" s="244"/>
      <c r="Y773" s="244"/>
      <c r="Z773" s="157"/>
      <c r="AA773" s="278"/>
    </row>
    <row r="774" spans="1:27" ht="18.75" hidden="1" customHeight="1">
      <c r="A774" s="275" t="s">
        <v>1443</v>
      </c>
      <c r="B774" s="196" t="s">
        <v>57</v>
      </c>
      <c r="C774" s="239" t="b">
        <v>0</v>
      </c>
      <c r="D774" s="182">
        <f>IF($C774&lt;&gt;TRUE,IF(ISNA(VLOOKUP($B774,'Patch Slot'!A$2:$E$39,3,FALSE)),"",VLOOKUP($B774,'Patch Slot'!A$2:$E$39,3,FALSE)),"excluded")</f>
        <v>45882.833333333299</v>
      </c>
      <c r="E774" s="182" t="str">
        <f>IF($C774&lt;&gt;TRUE,IF(ISNA(VLOOKUP($B774,'Patch Slot'!A$2:$E$39,4,FALSE)),"",VLOOKUP($B774,'Patch Slot'!A$2:$E$39,4,FALSE)),"excluded")</f>
        <v>20:00 – 24:00</v>
      </c>
      <c r="F774" s="198" t="s">
        <v>826</v>
      </c>
      <c r="G774" s="184" t="str">
        <f>IF(ISNA(VLOOKUP(Patchlist1[[#This Row],[Hostname]],CPU_socket!A:B,2,FALSE)),"",VLOOKUP(Patchlist1[[#This Row],[Hostname]],CPU_socket!A:B,2,FALSE))</f>
        <v/>
      </c>
      <c r="H774" s="184" t="str">
        <f>IF(ISNA(VLOOKUP(Patchlist1[[#This Row],[Hostname]],Vormetric!A:D,4,FALSE)),"",VLOOKUP(Patchlist1[[#This Row],[Hostname]],Vormetric!A:D,4,FALSE))</f>
        <v/>
      </c>
      <c r="I774" s="198" t="str">
        <f>IF(ISNA(VLOOKUP(Patchlist1[[#This Row],[Hostname]],'vm hardware'!A:C,3,FALSE)),"",VLOOKUP(Patchlist1[[#This Row],[Hostname]],'vm hardware'!A:C,3,FALSE))</f>
        <v/>
      </c>
      <c r="J774" s="276"/>
      <c r="K774" s="198" t="s">
        <v>172</v>
      </c>
      <c r="L774" s="198">
        <v>8.1</v>
      </c>
      <c r="M774" s="198" t="s">
        <v>173</v>
      </c>
      <c r="N774" s="198" t="s">
        <v>827</v>
      </c>
      <c r="O774" s="200" t="s">
        <v>175</v>
      </c>
      <c r="P774" s="277" t="s">
        <v>1444</v>
      </c>
      <c r="Q774" s="202"/>
      <c r="R774" s="198" t="s">
        <v>1445</v>
      </c>
      <c r="S774" s="242" t="str">
        <f>IF(ISNA(VLOOKUP(Patchlist1[[#This Row],[SERVER OWNER]],Contacts!I:J,2,FALSE)),"",VLOOKUP(Patchlist1[[#This Row],[SERVER OWNER]],Contacts!I:J,2,FALSE))</f>
        <v>satyajit.purandare@allianz.com</v>
      </c>
      <c r="T774" s="243" t="s">
        <v>1446</v>
      </c>
      <c r="U774" s="277" t="s">
        <v>180</v>
      </c>
      <c r="V774" s="202"/>
      <c r="W774" s="202"/>
      <c r="X774" s="244"/>
      <c r="Y774" s="244"/>
      <c r="Z774" s="157"/>
      <c r="AA774" s="278"/>
    </row>
    <row r="775" spans="1:27" ht="18.75" hidden="1" customHeight="1">
      <c r="A775" s="275" t="s">
        <v>1447</v>
      </c>
      <c r="B775" s="196" t="s">
        <v>87</v>
      </c>
      <c r="C775" s="239" t="b">
        <v>0</v>
      </c>
      <c r="D775" s="182">
        <f>IF($C775&lt;&gt;TRUE,IF(ISNA(VLOOKUP($B775,'Patch Slot'!A$2:$E$39,3,FALSE)),"",VLOOKUP($B775,'Patch Slot'!A$2:$E$39,3,FALSE)),"excluded")</f>
        <v>45886.041666666635</v>
      </c>
      <c r="E775" s="182" t="str">
        <f>IF($C775&lt;&gt;TRUE,IF(ISNA(VLOOKUP($B775,'Patch Slot'!A$2:$E$39,4,FALSE)),"",VLOOKUP($B775,'Patch Slot'!A$2:$E$39,4,FALSE)),"excluded")</f>
        <v>01:00 – 05:00</v>
      </c>
      <c r="F775" s="198" t="s">
        <v>826</v>
      </c>
      <c r="G775" s="184" t="str">
        <f>IF(ISNA(VLOOKUP(Patchlist1[[#This Row],[Hostname]],CPU_socket!A:B,2,FALSE)),"",VLOOKUP(Patchlist1[[#This Row],[Hostname]],CPU_socket!A:B,2,FALSE))</f>
        <v/>
      </c>
      <c r="H775" s="184" t="str">
        <f>IF(ISNA(VLOOKUP(Patchlist1[[#This Row],[Hostname]],Vormetric!A:D,4,FALSE)),"",VLOOKUP(Patchlist1[[#This Row],[Hostname]],Vormetric!A:D,4,FALSE))</f>
        <v/>
      </c>
      <c r="I775" s="198" t="str">
        <f>IF(ISNA(VLOOKUP(Patchlist1[[#This Row],[Hostname]],'vm hardware'!A:C,3,FALSE)),"",VLOOKUP(Patchlist1[[#This Row],[Hostname]],'vm hardware'!A:C,3,FALSE))</f>
        <v/>
      </c>
      <c r="J775" s="276"/>
      <c r="K775" s="198" t="s">
        <v>172</v>
      </c>
      <c r="L775" s="198">
        <v>8.1</v>
      </c>
      <c r="M775" s="198" t="s">
        <v>173</v>
      </c>
      <c r="N775" s="198" t="s">
        <v>827</v>
      </c>
      <c r="O775" s="200" t="s">
        <v>175</v>
      </c>
      <c r="P775" s="277" t="s">
        <v>535</v>
      </c>
      <c r="Q775" s="202"/>
      <c r="R775" s="198" t="s">
        <v>536</v>
      </c>
      <c r="S775" s="242" t="str">
        <f>IF(ISNA(VLOOKUP(Patchlist1[[#This Row],[SERVER OWNER]],Contacts!I:J,2,FALSE)),"",VLOOKUP(Patchlist1[[#This Row],[SERVER OWNER]],Contacts!I:J,2,FALSE))</f>
        <v>juergen.libon@allianz.de</v>
      </c>
      <c r="T775" s="243" t="s">
        <v>537</v>
      </c>
      <c r="U775" s="277" t="s">
        <v>180</v>
      </c>
      <c r="V775" s="202"/>
      <c r="W775" s="202"/>
      <c r="X775" s="244"/>
      <c r="Y775" s="244"/>
      <c r="Z775" s="157"/>
      <c r="AA775" s="278"/>
    </row>
    <row r="776" spans="1:27" ht="18.75" hidden="1" customHeight="1">
      <c r="A776" s="275" t="s">
        <v>1448</v>
      </c>
      <c r="B776" s="196" t="s">
        <v>57</v>
      </c>
      <c r="C776" s="239" t="b">
        <v>0</v>
      </c>
      <c r="D776" s="182">
        <f>IF($C776&lt;&gt;TRUE,IF(ISNA(VLOOKUP($B776,'Patch Slot'!A$2:$E$39,3,FALSE)),"",VLOOKUP($B776,'Patch Slot'!A$2:$E$39,3,FALSE)),"excluded")</f>
        <v>45882.833333333299</v>
      </c>
      <c r="E776" s="182" t="str">
        <f>IF($C776&lt;&gt;TRUE,IF(ISNA(VLOOKUP($B776,'Patch Slot'!A$2:$E$39,4,FALSE)),"",VLOOKUP($B776,'Patch Slot'!A$2:$E$39,4,FALSE)),"excluded")</f>
        <v>20:00 – 24:00</v>
      </c>
      <c r="F776" s="198" t="s">
        <v>826</v>
      </c>
      <c r="G776" s="184" t="str">
        <f>IF(ISNA(VLOOKUP(Patchlist1[[#This Row],[Hostname]],CPU_socket!A:B,2,FALSE)),"",VLOOKUP(Patchlist1[[#This Row],[Hostname]],CPU_socket!A:B,2,FALSE))</f>
        <v/>
      </c>
      <c r="H776" s="184" t="str">
        <f>IF(ISNA(VLOOKUP(Patchlist1[[#This Row],[Hostname]],Vormetric!A:D,4,FALSE)),"",VLOOKUP(Patchlist1[[#This Row],[Hostname]],Vormetric!A:D,4,FALSE))</f>
        <v/>
      </c>
      <c r="I776" s="198" t="str">
        <f>IF(ISNA(VLOOKUP(Patchlist1[[#This Row],[Hostname]],'vm hardware'!A:C,3,FALSE)),"",VLOOKUP(Patchlist1[[#This Row],[Hostname]],'vm hardware'!A:C,3,FALSE))</f>
        <v/>
      </c>
      <c r="J776" s="276"/>
      <c r="K776" s="198" t="s">
        <v>172</v>
      </c>
      <c r="L776" s="198">
        <v>8.1</v>
      </c>
      <c r="M776" s="198" t="s">
        <v>173</v>
      </c>
      <c r="N776" s="198" t="s">
        <v>827</v>
      </c>
      <c r="O776" s="200" t="s">
        <v>175</v>
      </c>
      <c r="P776" s="277" t="s">
        <v>1356</v>
      </c>
      <c r="Q776" s="202"/>
      <c r="R776" s="198" t="s">
        <v>1357</v>
      </c>
      <c r="S776" s="242" t="str">
        <f>IF(ISNA(VLOOKUP(Patchlist1[[#This Row],[SERVER OWNER]],Contacts!I:J,2,FALSE)),"",VLOOKUP(Patchlist1[[#This Row],[SERVER OWNER]],Contacts!I:J,2,FALSE))</f>
        <v>andrei.maslov@allianz.de</v>
      </c>
      <c r="T776" s="243" t="s">
        <v>1358</v>
      </c>
      <c r="U776" s="277" t="s">
        <v>180</v>
      </c>
      <c r="V776" s="202"/>
      <c r="W776" s="202"/>
      <c r="X776" s="244"/>
      <c r="Y776" s="244"/>
      <c r="Z776" s="157"/>
      <c r="AA776" s="278"/>
    </row>
    <row r="777" spans="1:27" ht="18.75" hidden="1" customHeight="1">
      <c r="A777" s="275" t="s">
        <v>1449</v>
      </c>
      <c r="B777" s="196" t="s">
        <v>130</v>
      </c>
      <c r="C777" s="239" t="b">
        <v>1</v>
      </c>
      <c r="D777" s="182" t="str">
        <f>IF($C777&lt;&gt;TRUE,IF(ISNA(VLOOKUP($B777,'Patch Slot'!A$2:$E$39,3,FALSE)),"",VLOOKUP($B777,'Patch Slot'!A$2:$E$39,3,FALSE)),"excluded")</f>
        <v>excluded</v>
      </c>
      <c r="E777" s="182" t="str">
        <f>IF($C777&lt;&gt;TRUE,IF(ISNA(VLOOKUP($B777,'Patch Slot'!A$2:$E$39,4,FALSE)),"",VLOOKUP($B777,'Patch Slot'!A$2:$E$39,4,FALSE)),"excluded")</f>
        <v>excluded</v>
      </c>
      <c r="F777" s="198" t="s">
        <v>826</v>
      </c>
      <c r="G777" s="184" t="str">
        <f>IF(ISNA(VLOOKUP(Patchlist1[[#This Row],[Hostname]],CPU_socket!A:B,2,FALSE)),"",VLOOKUP(Patchlist1[[#This Row],[Hostname]],CPU_socket!A:B,2,FALSE))</f>
        <v/>
      </c>
      <c r="H777" s="184" t="str">
        <f>IF(ISNA(VLOOKUP(Patchlist1[[#This Row],[Hostname]],Vormetric!A:D,4,FALSE)),"",VLOOKUP(Patchlist1[[#This Row],[Hostname]],Vormetric!A:D,4,FALSE))</f>
        <v/>
      </c>
      <c r="I777" s="198" t="str">
        <f>IF(ISNA(VLOOKUP(Patchlist1[[#This Row],[Hostname]],'vm hardware'!A:C,3,FALSE)),"",VLOOKUP(Patchlist1[[#This Row],[Hostname]],'vm hardware'!A:C,3,FALSE))</f>
        <v/>
      </c>
      <c r="J777" s="276"/>
      <c r="K777" s="198" t="s">
        <v>278</v>
      </c>
      <c r="L777" s="198">
        <v>8.1</v>
      </c>
      <c r="M777" s="198" t="s">
        <v>540</v>
      </c>
      <c r="N777" s="198" t="s">
        <v>827</v>
      </c>
      <c r="O777" s="200" t="s">
        <v>279</v>
      </c>
      <c r="P777" s="277" t="s">
        <v>541</v>
      </c>
      <c r="Q777" s="202"/>
      <c r="R777" s="198" t="s">
        <v>1136</v>
      </c>
      <c r="S777" s="242" t="str">
        <f>IF(ISNA(VLOOKUP(Patchlist1[[#This Row],[SERVER OWNER]],Contacts!I:J,2,FALSE)),"",VLOOKUP(Patchlist1[[#This Row],[SERVER OWNER]],Contacts!I:J,2,FALSE))</f>
        <v>petros.vamvakaris@allianz.gr</v>
      </c>
      <c r="T777" s="243" t="s">
        <v>1450</v>
      </c>
      <c r="U777" s="277" t="s">
        <v>180</v>
      </c>
      <c r="V777" s="202"/>
      <c r="W777" s="202"/>
      <c r="X777" s="244"/>
      <c r="Y777" s="244" t="s">
        <v>279</v>
      </c>
      <c r="Z777" s="157"/>
      <c r="AA777" s="278"/>
    </row>
    <row r="778" spans="1:27" ht="18.75" hidden="1" customHeight="1">
      <c r="A778" s="275" t="s">
        <v>1451</v>
      </c>
      <c r="B778" s="196" t="s">
        <v>127</v>
      </c>
      <c r="C778" s="239" t="b">
        <v>0</v>
      </c>
      <c r="D778" s="182">
        <f>IF($C778&lt;&gt;TRUE,IF(ISNA(VLOOKUP($B778,'Patch Slot'!A$2:$E$39,3,FALSE)),"",VLOOKUP($B778,'Patch Slot'!A$2:$E$39,3,FALSE)),"excluded")</f>
        <v>45892.833333333299</v>
      </c>
      <c r="E778" s="182" t="str">
        <f>IF($C778&lt;&gt;TRUE,IF(ISNA(VLOOKUP($B778,'Patch Slot'!A$2:$E$39,4,FALSE)),"",VLOOKUP($B778,'Patch Slot'!A$2:$E$39,4,FALSE)),"excluded")</f>
        <v>20:00 – 24:00</v>
      </c>
      <c r="F778" s="198" t="s">
        <v>826</v>
      </c>
      <c r="G778" s="184" t="str">
        <f>IF(ISNA(VLOOKUP(Patchlist1[[#This Row],[Hostname]],CPU_socket!A:B,2,FALSE)),"",VLOOKUP(Patchlist1[[#This Row],[Hostname]],CPU_socket!A:B,2,FALSE))</f>
        <v/>
      </c>
      <c r="H778" s="281" t="s">
        <v>285</v>
      </c>
      <c r="I778" s="198" t="str">
        <f>IF(ISNA(VLOOKUP(Patchlist1[[#This Row],[Hostname]],'vm hardware'!A:C,3,FALSE)),"",VLOOKUP(Patchlist1[[#This Row],[Hostname]],'vm hardware'!A:C,3,FALSE))</f>
        <v/>
      </c>
      <c r="J778" s="276"/>
      <c r="K778" s="198" t="s">
        <v>172</v>
      </c>
      <c r="L778" s="198">
        <v>8.1</v>
      </c>
      <c r="M778" s="198" t="s">
        <v>173</v>
      </c>
      <c r="N778" s="198" t="s">
        <v>827</v>
      </c>
      <c r="O778" s="200" t="s">
        <v>175</v>
      </c>
      <c r="P778" s="277" t="s">
        <v>546</v>
      </c>
      <c r="Q778" s="157"/>
      <c r="R778" s="198" t="s">
        <v>547</v>
      </c>
      <c r="S778" s="242" t="str">
        <f>IF(ISNA(VLOOKUP(Patchlist1[[#This Row],[SERVER OWNER]],Contacts!I:J,2,FALSE)),"",VLOOKUP(Patchlist1[[#This Row],[SERVER OWNER]],Contacts!I:J,2,FALSE))</f>
        <v>klaus.ostermann@allianz.de</v>
      </c>
      <c r="T778" s="243" t="s">
        <v>548</v>
      </c>
      <c r="U778" s="277" t="s">
        <v>180</v>
      </c>
      <c r="V778" s="202"/>
      <c r="W778" s="202"/>
      <c r="X778" s="244"/>
      <c r="Y778" s="244"/>
      <c r="Z778" s="157"/>
      <c r="AA778" s="278"/>
    </row>
    <row r="779" spans="1:27" ht="18.75" hidden="1" customHeight="1">
      <c r="A779" s="275" t="s">
        <v>1452</v>
      </c>
      <c r="B779" s="196" t="s">
        <v>127</v>
      </c>
      <c r="C779" s="239" t="b">
        <v>0</v>
      </c>
      <c r="D779" s="182">
        <f>IF($C779&lt;&gt;TRUE,IF(ISNA(VLOOKUP($B779,'Patch Slot'!A$2:$E$39,3,FALSE)),"",VLOOKUP($B779,'Patch Slot'!A$2:$E$39,3,FALSE)),"excluded")</f>
        <v>45892.833333333299</v>
      </c>
      <c r="E779" s="182" t="str">
        <f>IF($C779&lt;&gt;TRUE,IF(ISNA(VLOOKUP($B779,'Patch Slot'!A$2:$E$39,4,FALSE)),"",VLOOKUP($B779,'Patch Slot'!A$2:$E$39,4,FALSE)),"excluded")</f>
        <v>20:00 – 24:00</v>
      </c>
      <c r="F779" s="198" t="s">
        <v>826</v>
      </c>
      <c r="G779" s="184" t="str">
        <f>IF(ISNA(VLOOKUP(Patchlist1[[#This Row],[Hostname]],CPU_socket!A:B,2,FALSE)),"",VLOOKUP(Patchlist1[[#This Row],[Hostname]],CPU_socket!A:B,2,FALSE))</f>
        <v/>
      </c>
      <c r="H779" s="184" t="str">
        <f>IF(ISNA(VLOOKUP(Patchlist1[[#This Row],[Hostname]],Vormetric!A:D,4,FALSE)),"",VLOOKUP(Patchlist1[[#This Row],[Hostname]],Vormetric!A:D,4,FALSE))</f>
        <v/>
      </c>
      <c r="I779" s="198" t="str">
        <f>IF(ISNA(VLOOKUP(Patchlist1[[#This Row],[Hostname]],'vm hardware'!A:C,3,FALSE)),"",VLOOKUP(Patchlist1[[#This Row],[Hostname]],'vm hardware'!A:C,3,FALSE))</f>
        <v/>
      </c>
      <c r="J779" s="276"/>
      <c r="K779" s="198" t="s">
        <v>172</v>
      </c>
      <c r="L779" s="198">
        <v>8.1</v>
      </c>
      <c r="M779" s="198" t="s">
        <v>173</v>
      </c>
      <c r="N779" s="198" t="s">
        <v>827</v>
      </c>
      <c r="O779" s="200" t="s">
        <v>175</v>
      </c>
      <c r="P779" s="277" t="s">
        <v>546</v>
      </c>
      <c r="Q779" s="202"/>
      <c r="R779" s="198" t="s">
        <v>547</v>
      </c>
      <c r="S779" s="242" t="str">
        <f>IF(ISNA(VLOOKUP(Patchlist1[[#This Row],[SERVER OWNER]],Contacts!I:J,2,FALSE)),"",VLOOKUP(Patchlist1[[#This Row],[SERVER OWNER]],Contacts!I:J,2,FALSE))</f>
        <v>klaus.ostermann@allianz.de</v>
      </c>
      <c r="T779" s="243" t="s">
        <v>548</v>
      </c>
      <c r="U779" s="277" t="s">
        <v>180</v>
      </c>
      <c r="V779" s="202"/>
      <c r="W779" s="202"/>
      <c r="X779" s="244"/>
      <c r="Y779" s="244" t="s">
        <v>452</v>
      </c>
      <c r="Z779" s="157"/>
      <c r="AA779" s="278"/>
    </row>
    <row r="780" spans="1:27" ht="18.75" hidden="1" customHeight="1">
      <c r="A780" s="275" t="s">
        <v>1453</v>
      </c>
      <c r="B780" s="196" t="s">
        <v>118</v>
      </c>
      <c r="C780" s="239" t="b">
        <v>0</v>
      </c>
      <c r="D780" s="182">
        <f>IF($C780&lt;&gt;TRUE,IF(ISNA(VLOOKUP($B780,'Patch Slot'!A$2:$E$39,3,FALSE)),"",VLOOKUP($B780,'Patch Slot'!A$2:$E$39,3,FALSE)),"excluded")</f>
        <v>45891.833333333299</v>
      </c>
      <c r="E780" s="182" t="str">
        <f>IF($C780&lt;&gt;TRUE,IF(ISNA(VLOOKUP($B780,'Patch Slot'!A$2:$E$39,4,FALSE)),"",VLOOKUP($B780,'Patch Slot'!A$2:$E$39,4,FALSE)),"excluded")</f>
        <v>20:00 – 24:00</v>
      </c>
      <c r="F780" s="198" t="s">
        <v>826</v>
      </c>
      <c r="G780" s="184" t="str">
        <f>IF(ISNA(VLOOKUP(Patchlist1[[#This Row],[Hostname]],CPU_socket!A:B,2,FALSE)),"",VLOOKUP(Patchlist1[[#This Row],[Hostname]],CPU_socket!A:B,2,FALSE))</f>
        <v/>
      </c>
      <c r="H780" s="184" t="str">
        <f>IF(ISNA(VLOOKUP(Patchlist1[[#This Row],[Hostname]],Vormetric!A:D,4,FALSE)),"",VLOOKUP(Patchlist1[[#This Row],[Hostname]],Vormetric!A:D,4,FALSE))</f>
        <v/>
      </c>
      <c r="I780" s="198" t="str">
        <f>IF(ISNA(VLOOKUP(Patchlist1[[#This Row],[Hostname]],'vm hardware'!A:C,3,FALSE)),"",VLOOKUP(Patchlist1[[#This Row],[Hostname]],'vm hardware'!A:C,3,FALSE))</f>
        <v/>
      </c>
      <c r="J780" s="276"/>
      <c r="K780" s="198" t="s">
        <v>172</v>
      </c>
      <c r="L780" s="198">
        <v>8.1</v>
      </c>
      <c r="M780" s="198" t="s">
        <v>173</v>
      </c>
      <c r="N780" s="198" t="s">
        <v>827</v>
      </c>
      <c r="O780" s="200" t="s">
        <v>175</v>
      </c>
      <c r="P780" s="277" t="s">
        <v>722</v>
      </c>
      <c r="Q780" s="202"/>
      <c r="R780" s="198" t="s">
        <v>547</v>
      </c>
      <c r="S780" s="242" t="str">
        <f>IF(ISNA(VLOOKUP(Patchlist1[[#This Row],[SERVER OWNER]],Contacts!I:J,2,FALSE)),"",VLOOKUP(Patchlist1[[#This Row],[SERVER OWNER]],Contacts!I:J,2,FALSE))</f>
        <v>klaus.ostermann@allianz.de</v>
      </c>
      <c r="T780" s="243" t="s">
        <v>723</v>
      </c>
      <c r="U780" s="277" t="s">
        <v>180</v>
      </c>
      <c r="V780" s="202"/>
      <c r="W780" s="202"/>
      <c r="X780" s="244"/>
      <c r="Y780" s="244"/>
      <c r="Z780" s="157"/>
      <c r="AA780" s="278"/>
    </row>
    <row r="781" spans="1:27" ht="18.75" hidden="1" customHeight="1">
      <c r="A781" s="275" t="s">
        <v>1454</v>
      </c>
      <c r="B781" s="196" t="s">
        <v>57</v>
      </c>
      <c r="C781" s="239" t="b">
        <v>0</v>
      </c>
      <c r="D781" s="182">
        <f>IF($C781&lt;&gt;TRUE,IF(ISNA(VLOOKUP($B781,'Patch Slot'!A$2:$E$39,3,FALSE)),"",VLOOKUP($B781,'Patch Slot'!A$2:$E$39,3,FALSE)),"excluded")</f>
        <v>45882.833333333299</v>
      </c>
      <c r="E781" s="182" t="str">
        <f>IF($C781&lt;&gt;TRUE,IF(ISNA(VLOOKUP($B781,'Patch Slot'!A$2:$E$39,4,FALSE)),"",VLOOKUP($B781,'Patch Slot'!A$2:$E$39,4,FALSE)),"excluded")</f>
        <v>20:00 – 24:00</v>
      </c>
      <c r="F781" s="198" t="s">
        <v>826</v>
      </c>
      <c r="G781" s="184" t="str">
        <f>IF(ISNA(VLOOKUP(Patchlist1[[#This Row],[Hostname]],CPU_socket!A:B,2,FALSE)),"",VLOOKUP(Patchlist1[[#This Row],[Hostname]],CPU_socket!A:B,2,FALSE))</f>
        <v/>
      </c>
      <c r="H781" s="184" t="str">
        <f>IF(ISNA(VLOOKUP(Patchlist1[[#This Row],[Hostname]],Vormetric!A:D,4,FALSE)),"",VLOOKUP(Patchlist1[[#This Row],[Hostname]],Vormetric!A:D,4,FALSE))</f>
        <v/>
      </c>
      <c r="I781" s="198" t="str">
        <f>IF(ISNA(VLOOKUP(Patchlist1[[#This Row],[Hostname]],'vm hardware'!A:C,3,FALSE)),"",VLOOKUP(Patchlist1[[#This Row],[Hostname]],'vm hardware'!A:C,3,FALSE))</f>
        <v/>
      </c>
      <c r="J781" s="276"/>
      <c r="K781" s="198" t="s">
        <v>172</v>
      </c>
      <c r="L781" s="198">
        <v>8.1</v>
      </c>
      <c r="M781" s="198" t="s">
        <v>173</v>
      </c>
      <c r="N781" s="198" t="s">
        <v>827</v>
      </c>
      <c r="O781" s="200" t="s">
        <v>175</v>
      </c>
      <c r="P781" s="277" t="s">
        <v>1444</v>
      </c>
      <c r="Q781" s="202"/>
      <c r="R781" s="198" t="s">
        <v>1445</v>
      </c>
      <c r="S781" s="242" t="str">
        <f>IF(ISNA(VLOOKUP(Patchlist1[[#This Row],[SERVER OWNER]],Contacts!I:J,2,FALSE)),"",VLOOKUP(Patchlist1[[#This Row],[SERVER OWNER]],Contacts!I:J,2,FALSE))</f>
        <v>satyajit.purandare@allianz.com</v>
      </c>
      <c r="T781" s="243" t="s">
        <v>1446</v>
      </c>
      <c r="U781" s="277" t="s">
        <v>180</v>
      </c>
      <c r="V781" s="202"/>
      <c r="W781" s="202"/>
      <c r="X781" s="244"/>
      <c r="Y781" s="244"/>
      <c r="Z781" s="157"/>
      <c r="AA781" s="278"/>
    </row>
    <row r="782" spans="1:27" ht="18.75" hidden="1" customHeight="1">
      <c r="A782" s="275" t="s">
        <v>1455</v>
      </c>
      <c r="B782" s="196" t="s">
        <v>109</v>
      </c>
      <c r="C782" s="239" t="b">
        <v>1</v>
      </c>
      <c r="D782" s="182" t="str">
        <f>IF($C782&lt;&gt;TRUE,IF(ISNA(VLOOKUP($B782,'Patch Slot'!A$2:$E$39,3,FALSE)),"",VLOOKUP($B782,'Patch Slot'!A$2:$E$39,3,FALSE)),"excluded")</f>
        <v>excluded</v>
      </c>
      <c r="E782" s="182" t="str">
        <f>IF($C782&lt;&gt;TRUE,IF(ISNA(VLOOKUP($B782,'Patch Slot'!A$2:$E$39,4,FALSE)),"",VLOOKUP($B782,'Patch Slot'!A$2:$E$39,4,FALSE)),"excluded")</f>
        <v>excluded</v>
      </c>
      <c r="F782" s="198" t="s">
        <v>826</v>
      </c>
      <c r="G782" s="184" t="str">
        <f>IF(ISNA(VLOOKUP(Patchlist1[[#This Row],[Hostname]],CPU_socket!A:B,2,FALSE)),"",VLOOKUP(Patchlist1[[#This Row],[Hostname]],CPU_socket!A:B,2,FALSE))</f>
        <v/>
      </c>
      <c r="H782" s="184" t="str">
        <f>IF(ISNA(VLOOKUP(Patchlist1[[#This Row],[Hostname]],Vormetric!A:D,4,FALSE)),"",VLOOKUP(Patchlist1[[#This Row],[Hostname]],Vormetric!A:D,4,FALSE))</f>
        <v/>
      </c>
      <c r="I782" s="198" t="str">
        <f>IF(ISNA(VLOOKUP(Patchlist1[[#This Row],[Hostname]],'vm hardware'!A:C,3,FALSE)),"",VLOOKUP(Patchlist1[[#This Row],[Hostname]],'vm hardware'!A:C,3,FALSE))</f>
        <v/>
      </c>
      <c r="J782" s="276"/>
      <c r="K782" s="198" t="s">
        <v>232</v>
      </c>
      <c r="L782" s="198">
        <v>8.1</v>
      </c>
      <c r="M782" s="198" t="s">
        <v>540</v>
      </c>
      <c r="N782" s="198" t="s">
        <v>827</v>
      </c>
      <c r="O782" s="200" t="s">
        <v>279</v>
      </c>
      <c r="P782" s="277" t="s">
        <v>541</v>
      </c>
      <c r="Q782" s="202"/>
      <c r="R782" s="198" t="s">
        <v>542</v>
      </c>
      <c r="S782" s="242" t="str">
        <f>IF(ISNA(VLOOKUP(Patchlist1[[#This Row],[SERVER OWNER]],Contacts!I:J,2,FALSE)),"",VLOOKUP(Patchlist1[[#This Row],[SERVER OWNER]],Contacts!I:J,2,FALSE))</f>
        <v>konstantinos.monios@allianz.gr</v>
      </c>
      <c r="T782" s="243" t="s">
        <v>1456</v>
      </c>
      <c r="U782" s="277" t="s">
        <v>180</v>
      </c>
      <c r="V782" s="202"/>
      <c r="W782" s="202"/>
      <c r="X782" s="244"/>
      <c r="Y782" s="244" t="s">
        <v>279</v>
      </c>
      <c r="Z782" s="157"/>
      <c r="AA782" s="278"/>
    </row>
    <row r="783" spans="1:27" ht="18.75" hidden="1" customHeight="1">
      <c r="A783" s="275" t="s">
        <v>1457</v>
      </c>
      <c r="B783" s="196" t="s">
        <v>90</v>
      </c>
      <c r="C783" s="239" t="b">
        <v>1</v>
      </c>
      <c r="D783" s="182" t="str">
        <f>IF($C783&lt;&gt;TRUE,IF(ISNA(VLOOKUP($B783,'Patch Slot'!A$2:$E$39,3,FALSE)),"",VLOOKUP($B783,'Patch Slot'!A$2:$E$39,3,FALSE)),"excluded")</f>
        <v>excluded</v>
      </c>
      <c r="E783" s="182" t="str">
        <f>IF($C783&lt;&gt;TRUE,IF(ISNA(VLOOKUP($B783,'Patch Slot'!A$2:$E$39,4,FALSE)),"",VLOOKUP($B783,'Patch Slot'!A$2:$E$39,4,FALSE)),"excluded")</f>
        <v>excluded</v>
      </c>
      <c r="F783" s="198" t="s">
        <v>826</v>
      </c>
      <c r="G783" s="184" t="str">
        <f>IF(ISNA(VLOOKUP(Patchlist1[[#This Row],[Hostname]],CPU_socket!A:B,2,FALSE)),"",VLOOKUP(Patchlist1[[#This Row],[Hostname]],CPU_socket!A:B,2,FALSE))</f>
        <v/>
      </c>
      <c r="H783" s="184" t="str">
        <f>IF(ISNA(VLOOKUP(Patchlist1[[#This Row],[Hostname]],Vormetric!A:D,4,FALSE)),"",VLOOKUP(Patchlist1[[#This Row],[Hostname]],Vormetric!A:D,4,FALSE))</f>
        <v/>
      </c>
      <c r="I783" s="198" t="str">
        <f>IF(ISNA(VLOOKUP(Patchlist1[[#This Row],[Hostname]],'vm hardware'!A:C,3,FALSE)),"",VLOOKUP(Patchlist1[[#This Row],[Hostname]],'vm hardware'!A:C,3,FALSE))</f>
        <v/>
      </c>
      <c r="J783" s="276"/>
      <c r="K783" s="198" t="s">
        <v>232</v>
      </c>
      <c r="L783" s="198">
        <v>8.1</v>
      </c>
      <c r="M783" s="198" t="s">
        <v>540</v>
      </c>
      <c r="N783" s="198" t="s">
        <v>827</v>
      </c>
      <c r="O783" s="200" t="s">
        <v>279</v>
      </c>
      <c r="P783" s="277" t="s">
        <v>541</v>
      </c>
      <c r="Q783" s="202"/>
      <c r="R783" s="198" t="s">
        <v>542</v>
      </c>
      <c r="S783" s="242" t="str">
        <f>IF(ISNA(VLOOKUP(Patchlist1[[#This Row],[SERVER OWNER]],Contacts!I:J,2,FALSE)),"",VLOOKUP(Patchlist1[[#This Row],[SERVER OWNER]],Contacts!I:J,2,FALSE))</f>
        <v>konstantinos.monios@allianz.gr</v>
      </c>
      <c r="T783" s="243" t="s">
        <v>1456</v>
      </c>
      <c r="U783" s="277" t="s">
        <v>180</v>
      </c>
      <c r="V783" s="202"/>
      <c r="W783" s="202"/>
      <c r="X783" s="244"/>
      <c r="Y783" s="244" t="s">
        <v>279</v>
      </c>
      <c r="Z783" s="157"/>
      <c r="AA783" s="278"/>
    </row>
    <row r="784" spans="1:27" ht="18.75" hidden="1" customHeight="1">
      <c r="A784" s="275" t="s">
        <v>1458</v>
      </c>
      <c r="B784" s="196" t="s">
        <v>90</v>
      </c>
      <c r="C784" s="239" t="b">
        <v>1</v>
      </c>
      <c r="D784" s="182" t="str">
        <f>IF($C784&lt;&gt;TRUE,IF(ISNA(VLOOKUP($B784,'Patch Slot'!A$2:$E$39,3,FALSE)),"",VLOOKUP($B784,'Patch Slot'!A$2:$E$39,3,FALSE)),"excluded")</f>
        <v>excluded</v>
      </c>
      <c r="E784" s="182" t="str">
        <f>IF($C784&lt;&gt;TRUE,IF(ISNA(VLOOKUP($B784,'Patch Slot'!A$2:$E$39,4,FALSE)),"",VLOOKUP($B784,'Patch Slot'!A$2:$E$39,4,FALSE)),"excluded")</f>
        <v>excluded</v>
      </c>
      <c r="F784" s="198" t="s">
        <v>826</v>
      </c>
      <c r="G784" s="184" t="str">
        <f>IF(ISNA(VLOOKUP(Patchlist1[[#This Row],[Hostname]],CPU_socket!A:B,2,FALSE)),"",VLOOKUP(Patchlist1[[#This Row],[Hostname]],CPU_socket!A:B,2,FALSE))</f>
        <v/>
      </c>
      <c r="H784" s="184" t="str">
        <f>IF(ISNA(VLOOKUP(Patchlist1[[#This Row],[Hostname]],Vormetric!A:D,4,FALSE)),"",VLOOKUP(Patchlist1[[#This Row],[Hostname]],Vormetric!A:D,4,FALSE))</f>
        <v/>
      </c>
      <c r="I784" s="198" t="str">
        <f>IF(ISNA(VLOOKUP(Patchlist1[[#This Row],[Hostname]],'vm hardware'!A:C,3,FALSE)),"",VLOOKUP(Patchlist1[[#This Row],[Hostname]],'vm hardware'!A:C,3,FALSE))</f>
        <v/>
      </c>
      <c r="J784" s="276"/>
      <c r="K784" s="198" t="s">
        <v>278</v>
      </c>
      <c r="L784" s="198">
        <v>8.1</v>
      </c>
      <c r="M784" s="198" t="s">
        <v>540</v>
      </c>
      <c r="N784" s="198" t="s">
        <v>827</v>
      </c>
      <c r="O784" s="200" t="s">
        <v>279</v>
      </c>
      <c r="P784" s="277" t="s">
        <v>541</v>
      </c>
      <c r="Q784" s="202"/>
      <c r="R784" s="198" t="s">
        <v>542</v>
      </c>
      <c r="S784" s="242" t="str">
        <f>IF(ISNA(VLOOKUP(Patchlist1[[#This Row],[SERVER OWNER]],Contacts!I:J,2,FALSE)),"",VLOOKUP(Patchlist1[[#This Row],[SERVER OWNER]],Contacts!I:J,2,FALSE))</f>
        <v>konstantinos.monios@allianz.gr</v>
      </c>
      <c r="T784" s="243" t="s">
        <v>1456</v>
      </c>
      <c r="U784" s="277" t="s">
        <v>180</v>
      </c>
      <c r="V784" s="202"/>
      <c r="W784" s="202"/>
      <c r="X784" s="244"/>
      <c r="Y784" s="244" t="s">
        <v>279</v>
      </c>
      <c r="Z784" s="157"/>
      <c r="AA784" s="278"/>
    </row>
    <row r="785" spans="1:27" ht="18.75" hidden="1" customHeight="1">
      <c r="A785" s="275" t="s">
        <v>1459</v>
      </c>
      <c r="B785" s="196" t="s">
        <v>47</v>
      </c>
      <c r="C785" s="239" t="b">
        <v>0</v>
      </c>
      <c r="D785" s="182">
        <f>IF($C785&lt;&gt;TRUE,IF(ISNA(VLOOKUP($B785,'Patch Slot'!A$2:$E$39,3,FALSE)),"",VLOOKUP($B785,'Patch Slot'!A$2:$E$39,3,FALSE)),"excluded")</f>
        <v>45879.333333333299</v>
      </c>
      <c r="E785" s="182" t="str">
        <f>IF($C785&lt;&gt;TRUE,IF(ISNA(VLOOKUP($B785,'Patch Slot'!A$2:$E$39,4,FALSE)),"",VLOOKUP($B785,'Patch Slot'!A$2:$E$39,4,FALSE)),"excluded")</f>
        <v>08:00 – 14:00</v>
      </c>
      <c r="F785" s="198" t="s">
        <v>826</v>
      </c>
      <c r="G785" s="184" t="str">
        <f>IF(ISNA(VLOOKUP(Patchlist1[[#This Row],[Hostname]],CPU_socket!A:B,2,FALSE)),"",VLOOKUP(Patchlist1[[#This Row],[Hostname]],CPU_socket!A:B,2,FALSE))</f>
        <v/>
      </c>
      <c r="H785" s="184" t="str">
        <f>IF(ISNA(VLOOKUP(Patchlist1[[#This Row],[Hostname]],Vormetric!A:D,4,FALSE)),"",VLOOKUP(Patchlist1[[#This Row],[Hostname]],Vormetric!A:D,4,FALSE))</f>
        <v/>
      </c>
      <c r="I785" s="198" t="str">
        <f>IF(ISNA(VLOOKUP(Patchlist1[[#This Row],[Hostname]],'vm hardware'!A:C,3,FALSE)),"",VLOOKUP(Patchlist1[[#This Row],[Hostname]],'vm hardware'!A:C,3,FALSE))</f>
        <v/>
      </c>
      <c r="J785" s="276"/>
      <c r="K785" s="198" t="s">
        <v>172</v>
      </c>
      <c r="L785" s="198">
        <v>8.1</v>
      </c>
      <c r="M785" s="198" t="s">
        <v>173</v>
      </c>
      <c r="N785" s="198" t="s">
        <v>827</v>
      </c>
      <c r="O785" s="200" t="s">
        <v>175</v>
      </c>
      <c r="P785" s="277" t="s">
        <v>845</v>
      </c>
      <c r="Q785" s="202"/>
      <c r="R785" s="198" t="s">
        <v>846</v>
      </c>
      <c r="S785" s="242" t="s">
        <v>847</v>
      </c>
      <c r="T785" s="243" t="s">
        <v>1460</v>
      </c>
      <c r="U785" s="277" t="s">
        <v>180</v>
      </c>
      <c r="V785" s="202"/>
      <c r="W785" s="202"/>
      <c r="X785" s="244"/>
      <c r="Y785" s="244"/>
      <c r="Z785" s="157"/>
      <c r="AA785" s="278"/>
    </row>
    <row r="786" spans="1:27" ht="18.75" hidden="1" customHeight="1">
      <c r="A786" s="275" t="s">
        <v>1461</v>
      </c>
      <c r="B786" s="196" t="s">
        <v>87</v>
      </c>
      <c r="C786" s="239" t="b">
        <v>0</v>
      </c>
      <c r="D786" s="182">
        <f>IF($C786&lt;&gt;TRUE,IF(ISNA(VLOOKUP($B786,'Patch Slot'!A$2:$E$39,3,FALSE)),"",VLOOKUP($B786,'Patch Slot'!A$2:$E$39,3,FALSE)),"excluded")</f>
        <v>45886.041666666635</v>
      </c>
      <c r="E786" s="182" t="str">
        <f>IF($C786&lt;&gt;TRUE,IF(ISNA(VLOOKUP($B786,'Patch Slot'!A$2:$E$39,4,FALSE)),"",VLOOKUP($B786,'Patch Slot'!A$2:$E$39,4,FALSE)),"excluded")</f>
        <v>01:00 – 05:00</v>
      </c>
      <c r="F786" s="198" t="s">
        <v>826</v>
      </c>
      <c r="G786" s="184" t="str">
        <f>IF(ISNA(VLOOKUP(Patchlist1[[#This Row],[Hostname]],CPU_socket!A:B,2,FALSE)),"",VLOOKUP(Patchlist1[[#This Row],[Hostname]],CPU_socket!A:B,2,FALSE))</f>
        <v/>
      </c>
      <c r="H786" s="281" t="s">
        <v>285</v>
      </c>
      <c r="I786" s="240" t="str">
        <f>IF(ISNA(VLOOKUP(Patchlist1[[#This Row],[Hostname]],'vm hardware'!A:C,3,FALSE)),"",VLOOKUP(Patchlist1[[#This Row],[Hostname]],'vm hardware'!A:C,3,FALSE))</f>
        <v/>
      </c>
      <c r="J786" s="198"/>
      <c r="K786" s="198" t="s">
        <v>545</v>
      </c>
      <c r="L786" s="198">
        <v>8.1</v>
      </c>
      <c r="M786" s="198" t="s">
        <v>448</v>
      </c>
      <c r="N786" s="198" t="s">
        <v>827</v>
      </c>
      <c r="O786" s="200" t="s">
        <v>175</v>
      </c>
      <c r="P786" s="277" t="s">
        <v>1160</v>
      </c>
      <c r="Q786" s="282"/>
      <c r="R786" s="198" t="s">
        <v>1462</v>
      </c>
      <c r="S786" s="242" t="str">
        <f>IF(ISNA(VLOOKUP(Patchlist1[[#This Row],[SERVER OWNER]],Contacts!I:J,2,FALSE)),"",VLOOKUP(Patchlist1[[#This Row],[SERVER OWNER]],Contacts!I:J,2,FALSE))</f>
        <v>externe.paul.khauv@allianz.fr</v>
      </c>
      <c r="T786" s="243" t="s">
        <v>1463</v>
      </c>
      <c r="U786" s="277" t="s">
        <v>180</v>
      </c>
      <c r="V786" s="202"/>
      <c r="W786" s="202"/>
      <c r="X786" s="244"/>
      <c r="Y786" s="244" t="s">
        <v>452</v>
      </c>
      <c r="Z786" s="157"/>
      <c r="AA786" s="278"/>
    </row>
    <row r="787" spans="1:27" ht="18.75" hidden="1" customHeight="1">
      <c r="A787" s="275" t="s">
        <v>1464</v>
      </c>
      <c r="B787" s="196" t="s">
        <v>24</v>
      </c>
      <c r="C787" s="239" t="b">
        <v>1</v>
      </c>
      <c r="D787" s="182" t="str">
        <f>IF($C787&lt;&gt;TRUE,IF(ISNA(VLOOKUP($B787,'Patch Slot'!A$2:$E$39,3,FALSE)),"",VLOOKUP($B787,'Patch Slot'!A$2:$E$39,3,FALSE)),"excluded")</f>
        <v>excluded</v>
      </c>
      <c r="E787" s="182" t="str">
        <f>IF($C787&lt;&gt;TRUE,IF(ISNA(VLOOKUP($B787,'Patch Slot'!A$2:$E$39,4,FALSE)),"",VLOOKUP($B787,'Patch Slot'!A$2:$E$39,4,FALSE)),"excluded")</f>
        <v>excluded</v>
      </c>
      <c r="F787" s="198" t="s">
        <v>826</v>
      </c>
      <c r="G787" s="184" t="str">
        <f>IF(ISNA(VLOOKUP(Patchlist1[[#This Row],[Hostname]],CPU_socket!A:B,2,FALSE)),"",VLOOKUP(Patchlist1[[#This Row],[Hostname]],CPU_socket!A:B,2,FALSE))</f>
        <v/>
      </c>
      <c r="H787" s="304" t="s">
        <v>768</v>
      </c>
      <c r="I787" s="198" t="str">
        <f>IF(ISNA(VLOOKUP(Patchlist1[[#This Row],[Hostname]],'vm hardware'!A:C,3,FALSE)),"",VLOOKUP(Patchlist1[[#This Row],[Hostname]],'vm hardware'!A:C,3,FALSE))</f>
        <v/>
      </c>
      <c r="J787" s="276"/>
      <c r="K787" s="198" t="s">
        <v>545</v>
      </c>
      <c r="L787" s="198">
        <v>8.1</v>
      </c>
      <c r="M787" s="198" t="s">
        <v>448</v>
      </c>
      <c r="N787" s="198" t="s">
        <v>827</v>
      </c>
      <c r="O787" s="200" t="s">
        <v>279</v>
      </c>
      <c r="P787" s="277" t="s">
        <v>1404</v>
      </c>
      <c r="Q787" s="157"/>
      <c r="R787" s="198" t="s">
        <v>1412</v>
      </c>
      <c r="S787" s="242" t="str">
        <f>IF(ISNA(VLOOKUP(Patchlist1[[#This Row],[SERVER OWNER]],Contacts!I:J,2,FALSE)),"",VLOOKUP(Patchlist1[[#This Row],[SERVER OWNER]],Contacts!I:J,2,FALSE))</f>
        <v>externe.jonathan.l-etourdi@allianz.fr</v>
      </c>
      <c r="T787" s="243" t="s">
        <v>1465</v>
      </c>
      <c r="U787" s="277" t="s">
        <v>180</v>
      </c>
      <c r="V787" s="202"/>
      <c r="W787" s="202"/>
      <c r="X787" s="244"/>
      <c r="Y787" s="244" t="s">
        <v>279</v>
      </c>
      <c r="Z787" s="157"/>
      <c r="AA787" s="278"/>
    </row>
    <row r="788" spans="1:27" ht="18.75" hidden="1" customHeight="1">
      <c r="A788" s="275" t="s">
        <v>1466</v>
      </c>
      <c r="B788" s="196" t="s">
        <v>130</v>
      </c>
      <c r="C788" s="239" t="b">
        <v>1</v>
      </c>
      <c r="D788" s="182" t="str">
        <f>IF($C788&lt;&gt;TRUE,IF(ISNA(VLOOKUP($B788,'Patch Slot'!A$2:$E$39,3,FALSE)),"",VLOOKUP($B788,'Patch Slot'!A$2:$E$39,3,FALSE)),"excluded")</f>
        <v>excluded</v>
      </c>
      <c r="E788" s="182" t="str">
        <f>IF($C788&lt;&gt;TRUE,IF(ISNA(VLOOKUP($B788,'Patch Slot'!A$2:$E$39,4,FALSE)),"",VLOOKUP($B788,'Patch Slot'!A$2:$E$39,4,FALSE)),"excluded")</f>
        <v>excluded</v>
      </c>
      <c r="F788" s="198" t="s">
        <v>826</v>
      </c>
      <c r="G788" s="184" t="str">
        <f>IF(ISNA(VLOOKUP(Patchlist1[[#This Row],[Hostname]],CPU_socket!A:B,2,FALSE)),"",VLOOKUP(Patchlist1[[#This Row],[Hostname]],CPU_socket!A:B,2,FALSE))</f>
        <v/>
      </c>
      <c r="H788" s="184" t="str">
        <f>IF(ISNA(VLOOKUP(Patchlist1[[#This Row],[Hostname]],Vormetric!A:D,4,FALSE)),"",VLOOKUP(Patchlist1[[#This Row],[Hostname]],Vormetric!A:D,4,FALSE))</f>
        <v/>
      </c>
      <c r="I788" s="240" t="str">
        <f>IF(ISNA(VLOOKUP(Patchlist1[[#This Row],[Hostname]],'vm hardware'!A:C,3,FALSE)),"",VLOOKUP(Patchlist1[[#This Row],[Hostname]],'vm hardware'!A:C,3,FALSE))</f>
        <v/>
      </c>
      <c r="J788" s="198"/>
      <c r="K788" s="198" t="s">
        <v>545</v>
      </c>
      <c r="L788" s="198">
        <v>8.1</v>
      </c>
      <c r="M788" s="198" t="s">
        <v>448</v>
      </c>
      <c r="N788" s="198" t="s">
        <v>827</v>
      </c>
      <c r="O788" s="200" t="s">
        <v>279</v>
      </c>
      <c r="P788" s="277" t="s">
        <v>1467</v>
      </c>
      <c r="Q788" s="241"/>
      <c r="R788" s="198" t="s">
        <v>1468</v>
      </c>
      <c r="S788" s="242" t="str">
        <f>IF(ISNA(VLOOKUP(Patchlist1[[#This Row],[SERVER OWNER]],Contacts!I:J,2,FALSE)),"",VLOOKUP(Patchlist1[[#This Row],[SERVER OWNER]],Contacts!I:J,2,FALSE))</f>
        <v>olivier.laliman@allianz.fr</v>
      </c>
      <c r="T788" s="243" t="s">
        <v>1469</v>
      </c>
      <c r="U788" s="277" t="s">
        <v>180</v>
      </c>
      <c r="V788" s="202"/>
      <c r="W788" s="202"/>
      <c r="X788" s="244"/>
      <c r="Y788" s="244" t="s">
        <v>279</v>
      </c>
      <c r="Z788" s="157"/>
      <c r="AA788" s="278"/>
    </row>
    <row r="789" spans="1:27" ht="18.75" hidden="1" customHeight="1">
      <c r="A789" s="275" t="s">
        <v>1470</v>
      </c>
      <c r="B789" s="196" t="s">
        <v>80</v>
      </c>
      <c r="C789" s="239" t="b">
        <v>0</v>
      </c>
      <c r="D789" s="182">
        <f>IF($C789&lt;&gt;TRUE,IF(ISNA(VLOOKUP($B789,'Patch Slot'!A$2:$E$39,3,FALSE)),"",VLOOKUP($B789,'Patch Slot'!A$2:$E$39,3,FALSE)),"excluded")</f>
        <v>45885.666666666635</v>
      </c>
      <c r="E789" s="182" t="str">
        <f>IF($C789&lt;&gt;TRUE,IF(ISNA(VLOOKUP($B789,'Patch Slot'!A$2:$E$39,4,FALSE)),"",VLOOKUP($B789,'Patch Slot'!A$2:$E$39,4,FALSE)),"excluded")</f>
        <v>16:00 – 20:00</v>
      </c>
      <c r="F789" s="198" t="s">
        <v>826</v>
      </c>
      <c r="G789" s="184" t="str">
        <f>IF(ISNA(VLOOKUP(Patchlist1[[#This Row],[Hostname]],CPU_socket!A:B,2,FALSE)),"",VLOOKUP(Patchlist1[[#This Row],[Hostname]],CPU_socket!A:B,2,FALSE))</f>
        <v/>
      </c>
      <c r="H789" s="184" t="str">
        <f>IF(ISNA(VLOOKUP(Patchlist1[[#This Row],[Hostname]],Vormetric!A:D,4,FALSE)),"",VLOOKUP(Patchlist1[[#This Row],[Hostname]],Vormetric!A:D,4,FALSE))</f>
        <v/>
      </c>
      <c r="I789" s="198" t="str">
        <f>IF(ISNA(VLOOKUP(Patchlist1[[#This Row],[Hostname]],'vm hardware'!A:C,3,FALSE)),"",VLOOKUP(Patchlist1[[#This Row],[Hostname]],'vm hardware'!A:C,3,FALSE))</f>
        <v/>
      </c>
      <c r="J789" s="276"/>
      <c r="K789" s="198" t="s">
        <v>172</v>
      </c>
      <c r="L789" s="198">
        <v>8.1</v>
      </c>
      <c r="M789" s="198" t="s">
        <v>173</v>
      </c>
      <c r="N789" s="198" t="s">
        <v>827</v>
      </c>
      <c r="O789" s="200" t="s">
        <v>175</v>
      </c>
      <c r="P789" s="277" t="s">
        <v>1471</v>
      </c>
      <c r="Q789" s="202"/>
      <c r="R789" s="198" t="s">
        <v>1472</v>
      </c>
      <c r="S789" s="242" t="str">
        <f>IF(ISNA(VLOOKUP(Patchlist1[[#This Row],[SERVER OWNER]],Contacts!I:J,2,FALSE)),"",VLOOKUP(Patchlist1[[#This Row],[SERVER OWNER]],Contacts!I:J,2,FALSE))</f>
        <v>RAINER.HABRECHT@ALLIANZ.DE</v>
      </c>
      <c r="T789" s="243" t="s">
        <v>1473</v>
      </c>
      <c r="U789" s="277" t="s">
        <v>180</v>
      </c>
      <c r="V789" s="202"/>
      <c r="W789" s="202"/>
      <c r="X789" s="244"/>
      <c r="Y789" s="244"/>
      <c r="Z789" s="157"/>
      <c r="AA789" s="278"/>
    </row>
    <row r="790" spans="1:27" ht="18.75" hidden="1" customHeight="1">
      <c r="A790" s="275" t="s">
        <v>1474</v>
      </c>
      <c r="B790" s="196" t="s">
        <v>80</v>
      </c>
      <c r="C790" s="239" t="b">
        <v>0</v>
      </c>
      <c r="D790" s="182">
        <f>IF($C790&lt;&gt;TRUE,IF(ISNA(VLOOKUP($B790,'Patch Slot'!A$2:$E$39,3,FALSE)),"",VLOOKUP($B790,'Patch Slot'!A$2:$E$39,3,FALSE)),"excluded")</f>
        <v>45885.666666666635</v>
      </c>
      <c r="E790" s="182" t="str">
        <f>IF($C790&lt;&gt;TRUE,IF(ISNA(VLOOKUP($B790,'Patch Slot'!A$2:$E$39,4,FALSE)),"",VLOOKUP($B790,'Patch Slot'!A$2:$E$39,4,FALSE)),"excluded")</f>
        <v>16:00 – 20:00</v>
      </c>
      <c r="F790" s="198" t="s">
        <v>826</v>
      </c>
      <c r="G790" s="184" t="str">
        <f>IF(ISNA(VLOOKUP(Patchlist1[[#This Row],[Hostname]],CPU_socket!A:B,2,FALSE)),"",VLOOKUP(Patchlist1[[#This Row],[Hostname]],CPU_socket!A:B,2,FALSE))</f>
        <v/>
      </c>
      <c r="H790" s="184" t="str">
        <f>IF(ISNA(VLOOKUP(Patchlist1[[#This Row],[Hostname]],Vormetric!A:D,4,FALSE)),"",VLOOKUP(Patchlist1[[#This Row],[Hostname]],Vormetric!A:D,4,FALSE))</f>
        <v/>
      </c>
      <c r="I790" s="198" t="str">
        <f>IF(ISNA(VLOOKUP(Patchlist1[[#This Row],[Hostname]],'vm hardware'!A:C,3,FALSE)),"",VLOOKUP(Patchlist1[[#This Row],[Hostname]],'vm hardware'!A:C,3,FALSE))</f>
        <v/>
      </c>
      <c r="J790" s="276"/>
      <c r="K790" s="198" t="s">
        <v>172</v>
      </c>
      <c r="L790" s="198">
        <v>8.1</v>
      </c>
      <c r="M790" s="198" t="s">
        <v>173</v>
      </c>
      <c r="N790" s="198" t="s">
        <v>827</v>
      </c>
      <c r="O790" s="200" t="s">
        <v>175</v>
      </c>
      <c r="P790" s="277" t="s">
        <v>1471</v>
      </c>
      <c r="Q790" s="202"/>
      <c r="R790" s="198" t="s">
        <v>1472</v>
      </c>
      <c r="S790" s="242" t="str">
        <f>IF(ISNA(VLOOKUP(Patchlist1[[#This Row],[SERVER OWNER]],Contacts!I:J,2,FALSE)),"",VLOOKUP(Patchlist1[[#This Row],[SERVER OWNER]],Contacts!I:J,2,FALSE))</f>
        <v>RAINER.HABRECHT@ALLIANZ.DE</v>
      </c>
      <c r="T790" s="243" t="s">
        <v>1473</v>
      </c>
      <c r="U790" s="277" t="s">
        <v>180</v>
      </c>
      <c r="V790" s="202"/>
      <c r="W790" s="202"/>
      <c r="X790" s="244"/>
      <c r="Y790" s="244"/>
      <c r="Z790" s="157"/>
      <c r="AA790" s="278"/>
    </row>
    <row r="791" spans="1:27" ht="18.75" hidden="1" customHeight="1">
      <c r="A791" s="275" t="s">
        <v>1475</v>
      </c>
      <c r="B791" s="196" t="s">
        <v>87</v>
      </c>
      <c r="C791" s="239" t="b">
        <v>0</v>
      </c>
      <c r="D791" s="182">
        <f>IF($C791&lt;&gt;TRUE,IF(ISNA(VLOOKUP($B791,'Patch Slot'!A$2:$E$39,3,FALSE)),"",VLOOKUP($B791,'Patch Slot'!A$2:$E$39,3,FALSE)),"excluded")</f>
        <v>45886.041666666635</v>
      </c>
      <c r="E791" s="182" t="str">
        <f>IF($C791&lt;&gt;TRUE,IF(ISNA(VLOOKUP($B791,'Patch Slot'!A$2:$E$39,4,FALSE)),"",VLOOKUP($B791,'Patch Slot'!A$2:$E$39,4,FALSE)),"excluded")</f>
        <v>01:00 – 05:00</v>
      </c>
      <c r="F791" s="198" t="s">
        <v>826</v>
      </c>
      <c r="G791" s="184" t="str">
        <f>IF(ISNA(VLOOKUP(Patchlist1[[#This Row],[Hostname]],CPU_socket!A:B,2,FALSE)),"",VLOOKUP(Patchlist1[[#This Row],[Hostname]],CPU_socket!A:B,2,FALSE))</f>
        <v/>
      </c>
      <c r="H791" s="281" t="s">
        <v>285</v>
      </c>
      <c r="I791" s="240" t="str">
        <f>IF(ISNA(VLOOKUP(Patchlist1[[#This Row],[Hostname]],'vm hardware'!A:C,3,FALSE)),"",VLOOKUP(Patchlist1[[#This Row],[Hostname]],'vm hardware'!A:C,3,FALSE))</f>
        <v/>
      </c>
      <c r="J791" s="198"/>
      <c r="K791" s="198" t="s">
        <v>172</v>
      </c>
      <c r="L791" s="198">
        <v>8.1</v>
      </c>
      <c r="M791" s="198" t="s">
        <v>173</v>
      </c>
      <c r="N791" s="198" t="s">
        <v>827</v>
      </c>
      <c r="O791" s="200" t="s">
        <v>175</v>
      </c>
      <c r="P791" s="277" t="s">
        <v>560</v>
      </c>
      <c r="Q791" s="282"/>
      <c r="R791" s="198" t="s">
        <v>178</v>
      </c>
      <c r="S791" s="242" t="str">
        <f>IF(ISNA(VLOOKUP(Patchlist1[[#This Row],[SERVER OWNER]],Contacts!I:J,2,FALSE)),"",VLOOKUP(Patchlist1[[#This Row],[SERVER OWNER]],Contacts!I:J,2,FALSE))</f>
        <v>volker.janetzky@allianz.de</v>
      </c>
      <c r="T791" s="243" t="s">
        <v>561</v>
      </c>
      <c r="U791" s="277" t="s">
        <v>180</v>
      </c>
      <c r="V791" s="202"/>
      <c r="W791" s="202"/>
      <c r="X791" s="244"/>
      <c r="Y791" s="244"/>
      <c r="Z791" s="157"/>
      <c r="AA791" s="278"/>
    </row>
    <row r="792" spans="1:27" ht="18.75" hidden="1" customHeight="1">
      <c r="A792" s="275" t="s">
        <v>1476</v>
      </c>
      <c r="B792" s="196" t="s">
        <v>87</v>
      </c>
      <c r="C792" s="239" t="b">
        <v>0</v>
      </c>
      <c r="D792" s="182">
        <f>IF($C792&lt;&gt;TRUE,IF(ISNA(VLOOKUP($B792,'Patch Slot'!A$2:$E$39,3,FALSE)),"",VLOOKUP($B792,'Patch Slot'!A$2:$E$39,3,FALSE)),"excluded")</f>
        <v>45886.041666666635</v>
      </c>
      <c r="E792" s="182" t="str">
        <f>IF($C792&lt;&gt;TRUE,IF(ISNA(VLOOKUP($B792,'Patch Slot'!A$2:$E$39,4,FALSE)),"",VLOOKUP($B792,'Patch Slot'!A$2:$E$39,4,FALSE)),"excluded")</f>
        <v>01:00 – 05:00</v>
      </c>
      <c r="F792" s="198" t="s">
        <v>826</v>
      </c>
      <c r="G792" s="184" t="str">
        <f>IF(ISNA(VLOOKUP(Patchlist1[[#This Row],[Hostname]],CPU_socket!A:B,2,FALSE)),"",VLOOKUP(Patchlist1[[#This Row],[Hostname]],CPU_socket!A:B,2,FALSE))</f>
        <v/>
      </c>
      <c r="H792" s="281" t="s">
        <v>285</v>
      </c>
      <c r="I792" s="240" t="str">
        <f>IF(ISNA(VLOOKUP(Patchlist1[[#This Row],[Hostname]],'vm hardware'!A:C,3,FALSE)),"",VLOOKUP(Patchlist1[[#This Row],[Hostname]],'vm hardware'!A:C,3,FALSE))</f>
        <v/>
      </c>
      <c r="J792" s="198"/>
      <c r="K792" s="198" t="s">
        <v>172</v>
      </c>
      <c r="L792" s="198">
        <v>8.1</v>
      </c>
      <c r="M792" s="198" t="s">
        <v>173</v>
      </c>
      <c r="N792" s="198" t="s">
        <v>827</v>
      </c>
      <c r="O792" s="200" t="s">
        <v>175</v>
      </c>
      <c r="P792" s="277" t="s">
        <v>560</v>
      </c>
      <c r="Q792" s="282"/>
      <c r="R792" s="198" t="s">
        <v>178</v>
      </c>
      <c r="S792" s="242" t="str">
        <f>IF(ISNA(VLOOKUP(Patchlist1[[#This Row],[SERVER OWNER]],Contacts!I:J,2,FALSE)),"",VLOOKUP(Patchlist1[[#This Row],[SERVER OWNER]],Contacts!I:J,2,FALSE))</f>
        <v>volker.janetzky@allianz.de</v>
      </c>
      <c r="T792" s="243" t="s">
        <v>561</v>
      </c>
      <c r="U792" s="277" t="s">
        <v>180</v>
      </c>
      <c r="V792" s="202"/>
      <c r="W792" s="202"/>
      <c r="X792" s="244"/>
      <c r="Y792" s="244"/>
      <c r="Z792" s="157"/>
      <c r="AA792" s="278"/>
    </row>
    <row r="793" spans="1:27" ht="18.75" hidden="1" customHeight="1">
      <c r="A793" s="275" t="s">
        <v>1477</v>
      </c>
      <c r="B793" s="196" t="s">
        <v>87</v>
      </c>
      <c r="C793" s="239" t="b">
        <v>0</v>
      </c>
      <c r="D793" s="182">
        <f>IF($C793&lt;&gt;TRUE,IF(ISNA(VLOOKUP($B793,'Patch Slot'!A$2:$E$39,3,FALSE)),"",VLOOKUP($B793,'Patch Slot'!A$2:$E$39,3,FALSE)),"excluded")</f>
        <v>45886.041666666635</v>
      </c>
      <c r="E793" s="182" t="str">
        <f>IF($C793&lt;&gt;TRUE,IF(ISNA(VLOOKUP($B793,'Patch Slot'!A$2:$E$39,4,FALSE)),"",VLOOKUP($B793,'Patch Slot'!A$2:$E$39,4,FALSE)),"excluded")</f>
        <v>01:00 – 05:00</v>
      </c>
      <c r="F793" s="198" t="s">
        <v>826</v>
      </c>
      <c r="G793" s="184" t="str">
        <f>IF(ISNA(VLOOKUP(Patchlist1[[#This Row],[Hostname]],CPU_socket!A:B,2,FALSE)),"",VLOOKUP(Patchlist1[[#This Row],[Hostname]],CPU_socket!A:B,2,FALSE))</f>
        <v/>
      </c>
      <c r="H793" s="281" t="s">
        <v>285</v>
      </c>
      <c r="I793" s="240" t="str">
        <f>IF(ISNA(VLOOKUP(Patchlist1[[#This Row],[Hostname]],'vm hardware'!A:C,3,FALSE)),"",VLOOKUP(Patchlist1[[#This Row],[Hostname]],'vm hardware'!A:C,3,FALSE))</f>
        <v/>
      </c>
      <c r="J793" s="198"/>
      <c r="K793" s="198" t="s">
        <v>172</v>
      </c>
      <c r="L793" s="198">
        <v>8.1</v>
      </c>
      <c r="M793" s="198" t="s">
        <v>173</v>
      </c>
      <c r="N793" s="198" t="s">
        <v>827</v>
      </c>
      <c r="O793" s="200" t="s">
        <v>175</v>
      </c>
      <c r="P793" s="277" t="s">
        <v>560</v>
      </c>
      <c r="Q793" s="282"/>
      <c r="R793" s="198" t="s">
        <v>178</v>
      </c>
      <c r="S793" s="242" t="str">
        <f>IF(ISNA(VLOOKUP(Patchlist1[[#This Row],[SERVER OWNER]],Contacts!I:J,2,FALSE)),"",VLOOKUP(Patchlist1[[#This Row],[SERVER OWNER]],Contacts!I:J,2,FALSE))</f>
        <v>volker.janetzky@allianz.de</v>
      </c>
      <c r="T793" s="243" t="s">
        <v>561</v>
      </c>
      <c r="U793" s="277" t="s">
        <v>180</v>
      </c>
      <c r="V793" s="202"/>
      <c r="W793" s="202"/>
      <c r="X793" s="244"/>
      <c r="Y793" s="244"/>
      <c r="Z793" s="157"/>
      <c r="AA793" s="278"/>
    </row>
    <row r="794" spans="1:27" ht="18.75" hidden="1" customHeight="1">
      <c r="A794" s="275" t="s">
        <v>1478</v>
      </c>
      <c r="B794" s="196" t="s">
        <v>87</v>
      </c>
      <c r="C794" s="239" t="b">
        <v>0</v>
      </c>
      <c r="D794" s="182">
        <f>IF($C794&lt;&gt;TRUE,IF(ISNA(VLOOKUP($B794,'Patch Slot'!A$2:$E$39,3,FALSE)),"",VLOOKUP($B794,'Patch Slot'!A$2:$E$39,3,FALSE)),"excluded")</f>
        <v>45886.041666666635</v>
      </c>
      <c r="E794" s="182" t="str">
        <f>IF($C794&lt;&gt;TRUE,IF(ISNA(VLOOKUP($B794,'Patch Slot'!A$2:$E$39,4,FALSE)),"",VLOOKUP($B794,'Patch Slot'!A$2:$E$39,4,FALSE)),"excluded")</f>
        <v>01:00 – 05:00</v>
      </c>
      <c r="F794" s="198" t="s">
        <v>826</v>
      </c>
      <c r="G794" s="184" t="str">
        <f>IF(ISNA(VLOOKUP(Patchlist1[[#This Row],[Hostname]],CPU_socket!A:B,2,FALSE)),"",VLOOKUP(Patchlist1[[#This Row],[Hostname]],CPU_socket!A:B,2,FALSE))</f>
        <v/>
      </c>
      <c r="H794" s="281" t="s">
        <v>285</v>
      </c>
      <c r="I794" s="240" t="str">
        <f>IF(ISNA(VLOOKUP(Patchlist1[[#This Row],[Hostname]],'vm hardware'!A:C,3,FALSE)),"",VLOOKUP(Patchlist1[[#This Row],[Hostname]],'vm hardware'!A:C,3,FALSE))</f>
        <v/>
      </c>
      <c r="J794" s="198"/>
      <c r="K794" s="198" t="s">
        <v>172</v>
      </c>
      <c r="L794" s="198">
        <v>8.1</v>
      </c>
      <c r="M794" s="198" t="s">
        <v>173</v>
      </c>
      <c r="N794" s="198" t="s">
        <v>827</v>
      </c>
      <c r="O794" s="200" t="s">
        <v>175</v>
      </c>
      <c r="P794" s="277" t="s">
        <v>560</v>
      </c>
      <c r="Q794" s="282"/>
      <c r="R794" s="198" t="s">
        <v>178</v>
      </c>
      <c r="S794" s="242" t="str">
        <f>IF(ISNA(VLOOKUP(Patchlist1[[#This Row],[SERVER OWNER]],Contacts!I:J,2,FALSE)),"",VLOOKUP(Patchlist1[[#This Row],[SERVER OWNER]],Contacts!I:J,2,FALSE))</f>
        <v>volker.janetzky@allianz.de</v>
      </c>
      <c r="T794" s="243" t="s">
        <v>561</v>
      </c>
      <c r="U794" s="277" t="s">
        <v>180</v>
      </c>
      <c r="V794" s="202"/>
      <c r="W794" s="202"/>
      <c r="X794" s="244"/>
      <c r="Y794" s="244"/>
      <c r="Z794" s="157"/>
      <c r="AA794" s="278"/>
    </row>
    <row r="795" spans="1:27" ht="18.75" hidden="1" customHeight="1">
      <c r="A795" s="275" t="s">
        <v>1479</v>
      </c>
      <c r="B795" s="196" t="s">
        <v>87</v>
      </c>
      <c r="C795" s="239" t="b">
        <v>0</v>
      </c>
      <c r="D795" s="182">
        <f>IF($C795&lt;&gt;TRUE,IF(ISNA(VLOOKUP($B795,'Patch Slot'!A$2:$E$39,3,FALSE)),"",VLOOKUP($B795,'Patch Slot'!A$2:$E$39,3,FALSE)),"excluded")</f>
        <v>45886.041666666635</v>
      </c>
      <c r="E795" s="182" t="str">
        <f>IF($C795&lt;&gt;TRUE,IF(ISNA(VLOOKUP($B795,'Patch Slot'!A$2:$E$39,4,FALSE)),"",VLOOKUP($B795,'Patch Slot'!A$2:$E$39,4,FALSE)),"excluded")</f>
        <v>01:00 – 05:00</v>
      </c>
      <c r="F795" s="198" t="s">
        <v>826</v>
      </c>
      <c r="G795" s="184" t="str">
        <f>IF(ISNA(VLOOKUP(Patchlist1[[#This Row],[Hostname]],CPU_socket!A:B,2,FALSE)),"",VLOOKUP(Patchlist1[[#This Row],[Hostname]],CPU_socket!A:B,2,FALSE))</f>
        <v/>
      </c>
      <c r="H795" s="281" t="s">
        <v>285</v>
      </c>
      <c r="I795" s="240" t="str">
        <f>IF(ISNA(VLOOKUP(Patchlist1[[#This Row],[Hostname]],'vm hardware'!A:C,3,FALSE)),"",VLOOKUP(Patchlist1[[#This Row],[Hostname]],'vm hardware'!A:C,3,FALSE))</f>
        <v/>
      </c>
      <c r="J795" s="198"/>
      <c r="K795" s="198" t="s">
        <v>172</v>
      </c>
      <c r="L795" s="198">
        <v>8.1</v>
      </c>
      <c r="M795" s="198" t="s">
        <v>173</v>
      </c>
      <c r="N795" s="198" t="s">
        <v>827</v>
      </c>
      <c r="O795" s="200" t="s">
        <v>175</v>
      </c>
      <c r="P795" s="277" t="s">
        <v>560</v>
      </c>
      <c r="Q795" s="282"/>
      <c r="R795" s="198" t="s">
        <v>178</v>
      </c>
      <c r="S795" s="242" t="str">
        <f>IF(ISNA(VLOOKUP(Patchlist1[[#This Row],[SERVER OWNER]],Contacts!I:J,2,FALSE)),"",VLOOKUP(Patchlist1[[#This Row],[SERVER OWNER]],Contacts!I:J,2,FALSE))</f>
        <v>volker.janetzky@allianz.de</v>
      </c>
      <c r="T795" s="243" t="s">
        <v>561</v>
      </c>
      <c r="U795" s="277" t="s">
        <v>180</v>
      </c>
      <c r="V795" s="202"/>
      <c r="W795" s="202"/>
      <c r="X795" s="244"/>
      <c r="Y795" s="244"/>
      <c r="Z795" s="157"/>
      <c r="AA795" s="278"/>
    </row>
    <row r="796" spans="1:27" ht="18.75" hidden="1" customHeight="1">
      <c r="A796" s="275" t="s">
        <v>1480</v>
      </c>
      <c r="B796" s="196" t="s">
        <v>87</v>
      </c>
      <c r="C796" s="239" t="b">
        <v>0</v>
      </c>
      <c r="D796" s="182">
        <f>IF($C796&lt;&gt;TRUE,IF(ISNA(VLOOKUP($B796,'Patch Slot'!A$2:$E$39,3,FALSE)),"",VLOOKUP($B796,'Patch Slot'!A$2:$E$39,3,FALSE)),"excluded")</f>
        <v>45886.041666666635</v>
      </c>
      <c r="E796" s="182" t="str">
        <f>IF($C796&lt;&gt;TRUE,IF(ISNA(VLOOKUP($B796,'Patch Slot'!A$2:$E$39,4,FALSE)),"",VLOOKUP($B796,'Patch Slot'!A$2:$E$39,4,FALSE)),"excluded")</f>
        <v>01:00 – 05:00</v>
      </c>
      <c r="F796" s="198" t="s">
        <v>826</v>
      </c>
      <c r="G796" s="184" t="str">
        <f>IF(ISNA(VLOOKUP(Patchlist1[[#This Row],[Hostname]],CPU_socket!A:B,2,FALSE)),"",VLOOKUP(Patchlist1[[#This Row],[Hostname]],CPU_socket!A:B,2,FALSE))</f>
        <v/>
      </c>
      <c r="H796" s="281" t="s">
        <v>285</v>
      </c>
      <c r="I796" s="240" t="str">
        <f>IF(ISNA(VLOOKUP(Patchlist1[[#This Row],[Hostname]],'vm hardware'!A:C,3,FALSE)),"",VLOOKUP(Patchlist1[[#This Row],[Hostname]],'vm hardware'!A:C,3,FALSE))</f>
        <v/>
      </c>
      <c r="J796" s="198"/>
      <c r="K796" s="198" t="s">
        <v>172</v>
      </c>
      <c r="L796" s="198">
        <v>8.1</v>
      </c>
      <c r="M796" s="198" t="s">
        <v>173</v>
      </c>
      <c r="N796" s="198" t="s">
        <v>827</v>
      </c>
      <c r="O796" s="200" t="s">
        <v>175</v>
      </c>
      <c r="P796" s="277" t="s">
        <v>560</v>
      </c>
      <c r="Q796" s="282"/>
      <c r="R796" s="198" t="s">
        <v>178</v>
      </c>
      <c r="S796" s="242" t="str">
        <f>IF(ISNA(VLOOKUP(Patchlist1[[#This Row],[SERVER OWNER]],Contacts!I:J,2,FALSE)),"",VLOOKUP(Patchlist1[[#This Row],[SERVER OWNER]],Contacts!I:J,2,FALSE))</f>
        <v>volker.janetzky@allianz.de</v>
      </c>
      <c r="T796" s="243" t="s">
        <v>561</v>
      </c>
      <c r="U796" s="277" t="s">
        <v>180</v>
      </c>
      <c r="V796" s="202"/>
      <c r="W796" s="202"/>
      <c r="X796" s="244"/>
      <c r="Y796" s="244"/>
      <c r="Z796" s="157"/>
      <c r="AA796" s="278"/>
    </row>
    <row r="797" spans="1:27" ht="18.75" hidden="1" customHeight="1">
      <c r="A797" s="275" t="s">
        <v>1481</v>
      </c>
      <c r="B797" s="196" t="s">
        <v>73</v>
      </c>
      <c r="C797" s="239" t="b">
        <v>0</v>
      </c>
      <c r="D797" s="182">
        <f>IF($C797&lt;&gt;TRUE,IF(ISNA(VLOOKUP($B797,'Patch Slot'!A$2:$E$39,3,FALSE)),"",VLOOKUP($B797,'Patch Slot'!A$2:$E$39,3,FALSE)),"excluded")</f>
        <v>45885.041666666635</v>
      </c>
      <c r="E797" s="182" t="str">
        <f>IF($C797&lt;&gt;TRUE,IF(ISNA(VLOOKUP($B797,'Patch Slot'!A$2:$E$39,4,FALSE)),"",VLOOKUP($B797,'Patch Slot'!A$2:$E$39,4,FALSE)),"excluded")</f>
        <v>01:00 – 05:00</v>
      </c>
      <c r="F797" s="198" t="s">
        <v>826</v>
      </c>
      <c r="G797" s="184" t="str">
        <f>IF(ISNA(VLOOKUP(Patchlist1[[#This Row],[Hostname]],CPU_socket!A:B,2,FALSE)),"",VLOOKUP(Patchlist1[[#This Row],[Hostname]],CPU_socket!A:B,2,FALSE))</f>
        <v/>
      </c>
      <c r="H797" s="184" t="str">
        <f>IF(ISNA(VLOOKUP(Patchlist1[[#This Row],[Hostname]],Vormetric!A:D,4,FALSE)),"",VLOOKUP(Patchlist1[[#This Row],[Hostname]],Vormetric!A:D,4,FALSE))</f>
        <v/>
      </c>
      <c r="I797" s="240" t="str">
        <f>IF(ISNA(VLOOKUP(Patchlist1[[#This Row],[Hostname]],'vm hardware'!A:C,3,FALSE)),"",VLOOKUP(Patchlist1[[#This Row],[Hostname]],'vm hardware'!A:C,3,FALSE))</f>
        <v/>
      </c>
      <c r="J797" s="198"/>
      <c r="K797" s="198" t="s">
        <v>172</v>
      </c>
      <c r="L797" s="198">
        <v>9.4</v>
      </c>
      <c r="M797" s="198" t="s">
        <v>173</v>
      </c>
      <c r="N797" s="198" t="s">
        <v>827</v>
      </c>
      <c r="O797" s="200" t="s">
        <v>175</v>
      </c>
      <c r="P797" s="277" t="s">
        <v>560</v>
      </c>
      <c r="Q797" s="241"/>
      <c r="R797" s="198" t="s">
        <v>178</v>
      </c>
      <c r="S797" s="242" t="str">
        <f>IF(ISNA(VLOOKUP(Patchlist1[[#This Row],[SERVER OWNER]],Contacts!I:J,2,FALSE)),"",VLOOKUP(Patchlist1[[#This Row],[SERVER OWNER]],Contacts!I:J,2,FALSE))</f>
        <v>volker.janetzky@allianz.de</v>
      </c>
      <c r="T797" s="243" t="s">
        <v>561</v>
      </c>
      <c r="U797" s="277" t="s">
        <v>180</v>
      </c>
      <c r="V797" s="202"/>
      <c r="W797" s="202"/>
      <c r="X797" s="244"/>
      <c r="Y797" s="244"/>
      <c r="Z797" s="157"/>
      <c r="AA797" s="278"/>
    </row>
    <row r="798" spans="1:27" ht="18.75" hidden="1" customHeight="1">
      <c r="A798" s="275" t="s">
        <v>1482</v>
      </c>
      <c r="B798" s="196" t="s">
        <v>73</v>
      </c>
      <c r="C798" s="239" t="b">
        <v>0</v>
      </c>
      <c r="D798" s="182">
        <f>IF($C798&lt;&gt;TRUE,IF(ISNA(VLOOKUP($B798,'Patch Slot'!A$2:$E$39,3,FALSE)),"",VLOOKUP($B798,'Patch Slot'!A$2:$E$39,3,FALSE)),"excluded")</f>
        <v>45885.041666666635</v>
      </c>
      <c r="E798" s="182" t="str">
        <f>IF($C798&lt;&gt;TRUE,IF(ISNA(VLOOKUP($B798,'Patch Slot'!A$2:$E$39,4,FALSE)),"",VLOOKUP($B798,'Patch Slot'!A$2:$E$39,4,FALSE)),"excluded")</f>
        <v>01:00 – 05:00</v>
      </c>
      <c r="F798" s="198" t="s">
        <v>826</v>
      </c>
      <c r="G798" s="184" t="str">
        <f>IF(ISNA(VLOOKUP(Patchlist1[[#This Row],[Hostname]],CPU_socket!A:B,2,FALSE)),"",VLOOKUP(Patchlist1[[#This Row],[Hostname]],CPU_socket!A:B,2,FALSE))</f>
        <v/>
      </c>
      <c r="H798" s="184" t="str">
        <f>IF(ISNA(VLOOKUP(Patchlist1[[#This Row],[Hostname]],Vormetric!A:D,4,FALSE)),"",VLOOKUP(Patchlist1[[#This Row],[Hostname]],Vormetric!A:D,4,FALSE))</f>
        <v/>
      </c>
      <c r="I798" s="240" t="str">
        <f>IF(ISNA(VLOOKUP(Patchlist1[[#This Row],[Hostname]],'vm hardware'!A:C,3,FALSE)),"",VLOOKUP(Patchlist1[[#This Row],[Hostname]],'vm hardware'!A:C,3,FALSE))</f>
        <v/>
      </c>
      <c r="J798" s="198"/>
      <c r="K798" s="198" t="s">
        <v>172</v>
      </c>
      <c r="L798" s="198">
        <v>9.4</v>
      </c>
      <c r="M798" s="198" t="s">
        <v>173</v>
      </c>
      <c r="N798" s="198" t="s">
        <v>827</v>
      </c>
      <c r="O798" s="200" t="s">
        <v>175</v>
      </c>
      <c r="P798" s="277" t="s">
        <v>560</v>
      </c>
      <c r="Q798" s="241"/>
      <c r="R798" s="198" t="s">
        <v>178</v>
      </c>
      <c r="S798" s="242" t="str">
        <f>IF(ISNA(VLOOKUP(Patchlist1[[#This Row],[SERVER OWNER]],Contacts!I:J,2,FALSE)),"",VLOOKUP(Patchlist1[[#This Row],[SERVER OWNER]],Contacts!I:J,2,FALSE))</f>
        <v>volker.janetzky@allianz.de</v>
      </c>
      <c r="T798" s="243" t="s">
        <v>561</v>
      </c>
      <c r="U798" s="277" t="s">
        <v>180</v>
      </c>
      <c r="V798" s="202"/>
      <c r="W798" s="202"/>
      <c r="X798" s="244"/>
      <c r="Y798" s="244"/>
      <c r="Z798" s="157"/>
      <c r="AA798" s="278"/>
    </row>
    <row r="799" spans="1:27" ht="18.75" hidden="1" customHeight="1">
      <c r="A799" s="275" t="s">
        <v>1483</v>
      </c>
      <c r="B799" s="196" t="s">
        <v>73</v>
      </c>
      <c r="C799" s="239" t="b">
        <v>0</v>
      </c>
      <c r="D799" s="182">
        <f>IF($C799&lt;&gt;TRUE,IF(ISNA(VLOOKUP($B799,'Patch Slot'!A$2:$E$39,3,FALSE)),"",VLOOKUP($B799,'Patch Slot'!A$2:$E$39,3,FALSE)),"excluded")</f>
        <v>45885.041666666635</v>
      </c>
      <c r="E799" s="182" t="str">
        <f>IF($C799&lt;&gt;TRUE,IF(ISNA(VLOOKUP($B799,'Patch Slot'!A$2:$E$39,4,FALSE)),"",VLOOKUP($B799,'Patch Slot'!A$2:$E$39,4,FALSE)),"excluded")</f>
        <v>01:00 – 05:00</v>
      </c>
      <c r="F799" s="198" t="s">
        <v>826</v>
      </c>
      <c r="G799" s="184" t="str">
        <f>IF(ISNA(VLOOKUP(Patchlist1[[#This Row],[Hostname]],CPU_socket!A:B,2,FALSE)),"",VLOOKUP(Patchlist1[[#This Row],[Hostname]],CPU_socket!A:B,2,FALSE))</f>
        <v/>
      </c>
      <c r="H799" s="184" t="str">
        <f>IF(ISNA(VLOOKUP(Patchlist1[[#This Row],[Hostname]],Vormetric!A:D,4,FALSE)),"",VLOOKUP(Patchlist1[[#This Row],[Hostname]],Vormetric!A:D,4,FALSE))</f>
        <v/>
      </c>
      <c r="I799" s="240" t="str">
        <f>IF(ISNA(VLOOKUP(Patchlist1[[#This Row],[Hostname]],'vm hardware'!A:C,3,FALSE)),"",VLOOKUP(Patchlist1[[#This Row],[Hostname]],'vm hardware'!A:C,3,FALSE))</f>
        <v/>
      </c>
      <c r="J799" s="198"/>
      <c r="K799" s="198" t="s">
        <v>545</v>
      </c>
      <c r="L799" s="198">
        <v>9.4</v>
      </c>
      <c r="M799" s="198" t="s">
        <v>173</v>
      </c>
      <c r="N799" s="198" t="s">
        <v>827</v>
      </c>
      <c r="O799" s="200" t="s">
        <v>175</v>
      </c>
      <c r="P799" s="277" t="s">
        <v>560</v>
      </c>
      <c r="Q799" s="241"/>
      <c r="R799" s="198" t="s">
        <v>178</v>
      </c>
      <c r="S799" s="242" t="str">
        <f>IF(ISNA(VLOOKUP(Patchlist1[[#This Row],[SERVER OWNER]],Contacts!I:J,2,FALSE)),"",VLOOKUP(Patchlist1[[#This Row],[SERVER OWNER]],Contacts!I:J,2,FALSE))</f>
        <v>volker.janetzky@allianz.de</v>
      </c>
      <c r="T799" s="243" t="s">
        <v>561</v>
      </c>
      <c r="U799" s="277" t="s">
        <v>180</v>
      </c>
      <c r="V799" s="202"/>
      <c r="W799" s="202"/>
      <c r="X799" s="244"/>
      <c r="Y799" s="244"/>
      <c r="Z799" s="157"/>
      <c r="AA799" s="278"/>
    </row>
    <row r="800" spans="1:27" ht="18.75" hidden="1" customHeight="1">
      <c r="A800" s="275" t="s">
        <v>1484</v>
      </c>
      <c r="B800" s="196" t="s">
        <v>73</v>
      </c>
      <c r="C800" s="239" t="b">
        <v>0</v>
      </c>
      <c r="D800" s="182">
        <f>IF($C800&lt;&gt;TRUE,IF(ISNA(VLOOKUP($B800,'Patch Slot'!A$2:$E$39,3,FALSE)),"",VLOOKUP($B800,'Patch Slot'!A$2:$E$39,3,FALSE)),"excluded")</f>
        <v>45885.041666666635</v>
      </c>
      <c r="E800" s="182" t="str">
        <f>IF($C800&lt;&gt;TRUE,IF(ISNA(VLOOKUP($B800,'Patch Slot'!A$2:$E$39,4,FALSE)),"",VLOOKUP($B800,'Patch Slot'!A$2:$E$39,4,FALSE)),"excluded")</f>
        <v>01:00 – 05:00</v>
      </c>
      <c r="F800" s="198" t="s">
        <v>826</v>
      </c>
      <c r="G800" s="184" t="str">
        <f>IF(ISNA(VLOOKUP(Patchlist1[[#This Row],[Hostname]],CPU_socket!A:B,2,FALSE)),"",VLOOKUP(Patchlist1[[#This Row],[Hostname]],CPU_socket!A:B,2,FALSE))</f>
        <v/>
      </c>
      <c r="H800" s="184" t="str">
        <f>IF(ISNA(VLOOKUP(Patchlist1[[#This Row],[Hostname]],Vormetric!A:D,4,FALSE)),"",VLOOKUP(Patchlist1[[#This Row],[Hostname]],Vormetric!A:D,4,FALSE))</f>
        <v/>
      </c>
      <c r="I800" s="240" t="str">
        <f>IF(ISNA(VLOOKUP(Patchlist1[[#This Row],[Hostname]],'vm hardware'!A:C,3,FALSE)),"",VLOOKUP(Patchlist1[[#This Row],[Hostname]],'vm hardware'!A:C,3,FALSE))</f>
        <v/>
      </c>
      <c r="J800" s="198"/>
      <c r="K800" s="198" t="s">
        <v>545</v>
      </c>
      <c r="L800" s="198">
        <v>9.4</v>
      </c>
      <c r="M800" s="198" t="s">
        <v>173</v>
      </c>
      <c r="N800" s="198" t="s">
        <v>827</v>
      </c>
      <c r="O800" s="200" t="s">
        <v>175</v>
      </c>
      <c r="P800" s="277" t="s">
        <v>560</v>
      </c>
      <c r="Q800" s="241"/>
      <c r="R800" s="198" t="s">
        <v>178</v>
      </c>
      <c r="S800" s="242" t="str">
        <f>IF(ISNA(VLOOKUP(Patchlist1[[#This Row],[SERVER OWNER]],Contacts!I:J,2,FALSE)),"",VLOOKUP(Patchlist1[[#This Row],[SERVER OWNER]],Contacts!I:J,2,FALSE))</f>
        <v>volker.janetzky@allianz.de</v>
      </c>
      <c r="T800" s="243" t="s">
        <v>561</v>
      </c>
      <c r="U800" s="277" t="s">
        <v>180</v>
      </c>
      <c r="V800" s="202"/>
      <c r="W800" s="202"/>
      <c r="X800" s="244"/>
      <c r="Y800" s="244"/>
      <c r="Z800" s="157"/>
      <c r="AA800" s="278"/>
    </row>
    <row r="801" spans="1:27" ht="18.75" hidden="1" customHeight="1">
      <c r="A801" s="275" t="s">
        <v>1485</v>
      </c>
      <c r="B801" s="196" t="s">
        <v>73</v>
      </c>
      <c r="C801" s="239" t="b">
        <v>0</v>
      </c>
      <c r="D801" s="182">
        <f>IF($C801&lt;&gt;TRUE,IF(ISNA(VLOOKUP($B801,'Patch Slot'!A$2:$E$39,3,FALSE)),"",VLOOKUP($B801,'Patch Slot'!A$2:$E$39,3,FALSE)),"excluded")</f>
        <v>45885.041666666635</v>
      </c>
      <c r="E801" s="182" t="str">
        <f>IF($C801&lt;&gt;TRUE,IF(ISNA(VLOOKUP($B801,'Patch Slot'!A$2:$E$39,4,FALSE)),"",VLOOKUP($B801,'Patch Slot'!A$2:$E$39,4,FALSE)),"excluded")</f>
        <v>01:00 – 05:00</v>
      </c>
      <c r="F801" s="198" t="s">
        <v>826</v>
      </c>
      <c r="G801" s="184" t="str">
        <f>IF(ISNA(VLOOKUP(Patchlist1[[#This Row],[Hostname]],CPU_socket!A:B,2,FALSE)),"",VLOOKUP(Patchlist1[[#This Row],[Hostname]],CPU_socket!A:B,2,FALSE))</f>
        <v/>
      </c>
      <c r="H801" s="184" t="str">
        <f>IF(ISNA(VLOOKUP(Patchlist1[[#This Row],[Hostname]],Vormetric!A:D,4,FALSE)),"",VLOOKUP(Patchlist1[[#This Row],[Hostname]],Vormetric!A:D,4,FALSE))</f>
        <v/>
      </c>
      <c r="I801" s="240" t="str">
        <f>IF(ISNA(VLOOKUP(Patchlist1[[#This Row],[Hostname]],'vm hardware'!A:C,3,FALSE)),"",VLOOKUP(Patchlist1[[#This Row],[Hostname]],'vm hardware'!A:C,3,FALSE))</f>
        <v/>
      </c>
      <c r="J801" s="198"/>
      <c r="K801" s="198" t="s">
        <v>172</v>
      </c>
      <c r="L801" s="198">
        <v>9.4</v>
      </c>
      <c r="M801" s="198" t="s">
        <v>173</v>
      </c>
      <c r="N801" s="198" t="s">
        <v>827</v>
      </c>
      <c r="O801" s="200" t="s">
        <v>175</v>
      </c>
      <c r="P801" s="277" t="s">
        <v>560</v>
      </c>
      <c r="Q801" s="241"/>
      <c r="R801" s="198" t="s">
        <v>178</v>
      </c>
      <c r="S801" s="242" t="str">
        <f>IF(ISNA(VLOOKUP(Patchlist1[[#This Row],[SERVER OWNER]],Contacts!I:J,2,FALSE)),"",VLOOKUP(Patchlist1[[#This Row],[SERVER OWNER]],Contacts!I:J,2,FALSE))</f>
        <v>volker.janetzky@allianz.de</v>
      </c>
      <c r="T801" s="243" t="s">
        <v>561</v>
      </c>
      <c r="U801" s="277" t="s">
        <v>180</v>
      </c>
      <c r="V801" s="202"/>
      <c r="W801" s="202"/>
      <c r="X801" s="244"/>
      <c r="Y801" s="244"/>
      <c r="Z801" s="157"/>
      <c r="AA801" s="278"/>
    </row>
    <row r="802" spans="1:27" ht="18.75" hidden="1" customHeight="1">
      <c r="A802" s="275" t="s">
        <v>1486</v>
      </c>
      <c r="B802" s="196" t="s">
        <v>73</v>
      </c>
      <c r="C802" s="239" t="b">
        <v>0</v>
      </c>
      <c r="D802" s="182">
        <f>IF($C802&lt;&gt;TRUE,IF(ISNA(VLOOKUP($B802,'Patch Slot'!A$2:$E$39,3,FALSE)),"",VLOOKUP($B802,'Patch Slot'!A$2:$E$39,3,FALSE)),"excluded")</f>
        <v>45885.041666666635</v>
      </c>
      <c r="E802" s="182" t="str">
        <f>IF($C802&lt;&gt;TRUE,IF(ISNA(VLOOKUP($B802,'Patch Slot'!A$2:$E$39,4,FALSE)),"",VLOOKUP($B802,'Patch Slot'!A$2:$E$39,4,FALSE)),"excluded")</f>
        <v>01:00 – 05:00</v>
      </c>
      <c r="F802" s="198" t="s">
        <v>826</v>
      </c>
      <c r="G802" s="184" t="str">
        <f>IF(ISNA(VLOOKUP(Patchlist1[[#This Row],[Hostname]],CPU_socket!A:B,2,FALSE)),"",VLOOKUP(Patchlist1[[#This Row],[Hostname]],CPU_socket!A:B,2,FALSE))</f>
        <v/>
      </c>
      <c r="H802" s="184" t="str">
        <f>IF(ISNA(VLOOKUP(Patchlist1[[#This Row],[Hostname]],Vormetric!A:D,4,FALSE)),"",VLOOKUP(Patchlist1[[#This Row],[Hostname]],Vormetric!A:D,4,FALSE))</f>
        <v/>
      </c>
      <c r="I802" s="240" t="str">
        <f>IF(ISNA(VLOOKUP(Patchlist1[[#This Row],[Hostname]],'vm hardware'!A:C,3,FALSE)),"",VLOOKUP(Patchlist1[[#This Row],[Hostname]],'vm hardware'!A:C,3,FALSE))</f>
        <v/>
      </c>
      <c r="J802" s="198"/>
      <c r="K802" s="198" t="s">
        <v>172</v>
      </c>
      <c r="L802" s="198">
        <v>9.4</v>
      </c>
      <c r="M802" s="198" t="s">
        <v>173</v>
      </c>
      <c r="N802" s="198" t="s">
        <v>827</v>
      </c>
      <c r="O802" s="200" t="s">
        <v>175</v>
      </c>
      <c r="P802" s="277" t="s">
        <v>560</v>
      </c>
      <c r="Q802" s="241"/>
      <c r="R802" s="198" t="s">
        <v>178</v>
      </c>
      <c r="S802" s="242" t="str">
        <f>IF(ISNA(VLOOKUP(Patchlist1[[#This Row],[SERVER OWNER]],Contacts!I:J,2,FALSE)),"",VLOOKUP(Patchlist1[[#This Row],[SERVER OWNER]],Contacts!I:J,2,FALSE))</f>
        <v>volker.janetzky@allianz.de</v>
      </c>
      <c r="T802" s="243" t="s">
        <v>561</v>
      </c>
      <c r="U802" s="277" t="s">
        <v>180</v>
      </c>
      <c r="V802" s="202"/>
      <c r="W802" s="202"/>
      <c r="X802" s="244"/>
      <c r="Y802" s="244"/>
      <c r="Z802" s="157"/>
      <c r="AA802" s="278"/>
    </row>
    <row r="803" spans="1:27" ht="18.75" hidden="1" customHeight="1">
      <c r="A803" s="275" t="s">
        <v>1487</v>
      </c>
      <c r="B803" s="196" t="s">
        <v>73</v>
      </c>
      <c r="C803" s="239" t="b">
        <v>0</v>
      </c>
      <c r="D803" s="182">
        <f>IF($C803&lt;&gt;TRUE,IF(ISNA(VLOOKUP($B803,'Patch Slot'!A$2:$E$39,3,FALSE)),"",VLOOKUP($B803,'Patch Slot'!A$2:$E$39,3,FALSE)),"excluded")</f>
        <v>45885.041666666635</v>
      </c>
      <c r="E803" s="182" t="str">
        <f>IF($C803&lt;&gt;TRUE,IF(ISNA(VLOOKUP($B803,'Patch Slot'!A$2:$E$39,4,FALSE)),"",VLOOKUP($B803,'Patch Slot'!A$2:$E$39,4,FALSE)),"excluded")</f>
        <v>01:00 – 05:00</v>
      </c>
      <c r="F803" s="198" t="s">
        <v>826</v>
      </c>
      <c r="G803" s="184" t="str">
        <f>IF(ISNA(VLOOKUP(Patchlist1[[#This Row],[Hostname]],CPU_socket!A:B,2,FALSE)),"",VLOOKUP(Patchlist1[[#This Row],[Hostname]],CPU_socket!A:B,2,FALSE))</f>
        <v/>
      </c>
      <c r="H803" s="184" t="str">
        <f>IF(ISNA(VLOOKUP(Patchlist1[[#This Row],[Hostname]],Vormetric!A:D,4,FALSE)),"",VLOOKUP(Patchlist1[[#This Row],[Hostname]],Vormetric!A:D,4,FALSE))</f>
        <v/>
      </c>
      <c r="I803" s="240" t="str">
        <f>IF(ISNA(VLOOKUP(Patchlist1[[#This Row],[Hostname]],'vm hardware'!A:C,3,FALSE)),"",VLOOKUP(Patchlist1[[#This Row],[Hostname]],'vm hardware'!A:C,3,FALSE))</f>
        <v/>
      </c>
      <c r="J803" s="198"/>
      <c r="K803" s="198" t="s">
        <v>172</v>
      </c>
      <c r="L803" s="198">
        <v>9.4</v>
      </c>
      <c r="M803" s="198" t="s">
        <v>173</v>
      </c>
      <c r="N803" s="198" t="s">
        <v>827</v>
      </c>
      <c r="O803" s="200" t="s">
        <v>175</v>
      </c>
      <c r="P803" s="277" t="s">
        <v>560</v>
      </c>
      <c r="Q803" s="282"/>
      <c r="R803" s="198" t="s">
        <v>178</v>
      </c>
      <c r="S803" s="242" t="str">
        <f>IF(ISNA(VLOOKUP(Patchlist1[[#This Row],[SERVER OWNER]],Contacts!I:J,2,FALSE)),"",VLOOKUP(Patchlist1[[#This Row],[SERVER OWNER]],Contacts!I:J,2,FALSE))</f>
        <v>volker.janetzky@allianz.de</v>
      </c>
      <c r="T803" s="243" t="s">
        <v>561</v>
      </c>
      <c r="U803" s="277" t="s">
        <v>180</v>
      </c>
      <c r="V803" s="202"/>
      <c r="W803" s="202"/>
      <c r="X803" s="244"/>
      <c r="Y803" s="244"/>
      <c r="Z803" s="157"/>
      <c r="AA803" s="278"/>
    </row>
    <row r="804" spans="1:27" ht="18.75" hidden="1" customHeight="1">
      <c r="A804" s="275" t="s">
        <v>1488</v>
      </c>
      <c r="B804" s="196" t="s">
        <v>43</v>
      </c>
      <c r="C804" s="239" t="b">
        <v>0</v>
      </c>
      <c r="D804" s="182">
        <f>IF($C804&lt;&gt;TRUE,IF(ISNA(VLOOKUP($B804,'Patch Slot'!A$2:$E$39,3,FALSE)),"",VLOOKUP($B804,'Patch Slot'!A$2:$E$39,3,FALSE)),"excluded")</f>
        <v>45878.333333333299</v>
      </c>
      <c r="E804" s="182" t="str">
        <f>IF($C804&lt;&gt;TRUE,IF(ISNA(VLOOKUP($B804,'Patch Slot'!A$2:$E$39,4,FALSE)),"",VLOOKUP($B804,'Patch Slot'!A$2:$E$39,4,FALSE)),"excluded")</f>
        <v>08:00 – 14:00</v>
      </c>
      <c r="F804" s="198" t="s">
        <v>826</v>
      </c>
      <c r="G804" s="184" t="str">
        <f>IF(ISNA(VLOOKUP(Patchlist1[[#This Row],[Hostname]],CPU_socket!A:B,2,FALSE)),"",VLOOKUP(Patchlist1[[#This Row],[Hostname]],CPU_socket!A:B,2,FALSE))</f>
        <v/>
      </c>
      <c r="H804" s="184" t="str">
        <f>IF(ISNA(VLOOKUP(Patchlist1[[#This Row],[Hostname]],Vormetric!A:D,4,FALSE)),"",VLOOKUP(Patchlist1[[#This Row],[Hostname]],Vormetric!A:D,4,FALSE))</f>
        <v/>
      </c>
      <c r="I804" s="240" t="str">
        <f>IF(ISNA(VLOOKUP(Patchlist1[[#This Row],[Hostname]],'vm hardware'!A:C,3,FALSE)),"",VLOOKUP(Patchlist1[[#This Row],[Hostname]],'vm hardware'!A:C,3,FALSE))</f>
        <v/>
      </c>
      <c r="J804" s="198"/>
      <c r="K804" s="198" t="s">
        <v>172</v>
      </c>
      <c r="L804" s="198">
        <v>9.4</v>
      </c>
      <c r="M804" s="198" t="s">
        <v>173</v>
      </c>
      <c r="N804" s="198" t="s">
        <v>827</v>
      </c>
      <c r="O804" s="200" t="s">
        <v>175</v>
      </c>
      <c r="P804" s="277" t="s">
        <v>560</v>
      </c>
      <c r="Q804" s="241"/>
      <c r="R804" s="198" t="s">
        <v>178</v>
      </c>
      <c r="S804" s="242" t="str">
        <f>IF(ISNA(VLOOKUP(Patchlist1[[#This Row],[SERVER OWNER]],Contacts!I:J,2,FALSE)),"",VLOOKUP(Patchlist1[[#This Row],[SERVER OWNER]],Contacts!I:J,2,FALSE))</f>
        <v>volker.janetzky@allianz.de</v>
      </c>
      <c r="T804" s="243" t="s">
        <v>561</v>
      </c>
      <c r="U804" s="277" t="s">
        <v>180</v>
      </c>
      <c r="V804" s="202"/>
      <c r="W804" s="202"/>
      <c r="X804" s="244"/>
      <c r="Y804" s="244"/>
      <c r="Z804" s="157"/>
      <c r="AA804" s="278"/>
    </row>
    <row r="805" spans="1:27" ht="18.75" hidden="1" customHeight="1">
      <c r="A805" s="275" t="s">
        <v>1489</v>
      </c>
      <c r="B805" s="196" t="s">
        <v>43</v>
      </c>
      <c r="C805" s="239" t="b">
        <v>0</v>
      </c>
      <c r="D805" s="182">
        <f>IF($C805&lt;&gt;TRUE,IF(ISNA(VLOOKUP($B805,'Patch Slot'!A$2:$E$39,3,FALSE)),"",VLOOKUP($B805,'Patch Slot'!A$2:$E$39,3,FALSE)),"excluded")</f>
        <v>45878.333333333299</v>
      </c>
      <c r="E805" s="182" t="str">
        <f>IF($C805&lt;&gt;TRUE,IF(ISNA(VLOOKUP($B805,'Patch Slot'!A$2:$E$39,4,FALSE)),"",VLOOKUP($B805,'Patch Slot'!A$2:$E$39,4,FALSE)),"excluded")</f>
        <v>08:00 – 14:00</v>
      </c>
      <c r="F805" s="198" t="s">
        <v>826</v>
      </c>
      <c r="G805" s="184" t="str">
        <f>IF(ISNA(VLOOKUP(Patchlist1[[#This Row],[Hostname]],CPU_socket!A:B,2,FALSE)),"",VLOOKUP(Patchlist1[[#This Row],[Hostname]],CPU_socket!A:B,2,FALSE))</f>
        <v/>
      </c>
      <c r="H805" s="184" t="str">
        <f>IF(ISNA(VLOOKUP(Patchlist1[[#This Row],[Hostname]],Vormetric!A:D,4,FALSE)),"",VLOOKUP(Patchlist1[[#This Row],[Hostname]],Vormetric!A:D,4,FALSE))</f>
        <v/>
      </c>
      <c r="I805" s="240" t="str">
        <f>IF(ISNA(VLOOKUP(Patchlist1[[#This Row],[Hostname]],'vm hardware'!A:C,3,FALSE)),"",VLOOKUP(Patchlist1[[#This Row],[Hostname]],'vm hardware'!A:C,3,FALSE))</f>
        <v/>
      </c>
      <c r="J805" s="198"/>
      <c r="K805" s="198" t="s">
        <v>172</v>
      </c>
      <c r="L805" s="198">
        <v>9.4</v>
      </c>
      <c r="M805" s="198" t="s">
        <v>173</v>
      </c>
      <c r="N805" s="198" t="s">
        <v>827</v>
      </c>
      <c r="O805" s="200" t="s">
        <v>175</v>
      </c>
      <c r="P805" s="277" t="s">
        <v>560</v>
      </c>
      <c r="Q805" s="241"/>
      <c r="R805" s="198" t="s">
        <v>178</v>
      </c>
      <c r="S805" s="242" t="str">
        <f>IF(ISNA(VLOOKUP(Patchlist1[[#This Row],[SERVER OWNER]],Contacts!I:J,2,FALSE)),"",VLOOKUP(Patchlist1[[#This Row],[SERVER OWNER]],Contacts!I:J,2,FALSE))</f>
        <v>volker.janetzky@allianz.de</v>
      </c>
      <c r="T805" s="243" t="s">
        <v>561</v>
      </c>
      <c r="U805" s="277" t="s">
        <v>180</v>
      </c>
      <c r="V805" s="202"/>
      <c r="W805" s="202"/>
      <c r="X805" s="244"/>
      <c r="Y805" s="244"/>
      <c r="Z805" s="157"/>
      <c r="AA805" s="278"/>
    </row>
    <row r="806" spans="1:27" ht="18.75" hidden="1" customHeight="1">
      <c r="A806" s="275" t="s">
        <v>1490</v>
      </c>
      <c r="B806" s="196" t="s">
        <v>43</v>
      </c>
      <c r="C806" s="239" t="b">
        <v>0</v>
      </c>
      <c r="D806" s="182">
        <f>IF($C806&lt;&gt;TRUE,IF(ISNA(VLOOKUP($B806,'Patch Slot'!A$2:$E$39,3,FALSE)),"",VLOOKUP($B806,'Patch Slot'!A$2:$E$39,3,FALSE)),"excluded")</f>
        <v>45878.333333333299</v>
      </c>
      <c r="E806" s="182" t="str">
        <f>IF($C806&lt;&gt;TRUE,IF(ISNA(VLOOKUP($B806,'Patch Slot'!A$2:$E$39,4,FALSE)),"",VLOOKUP($B806,'Patch Slot'!A$2:$E$39,4,FALSE)),"excluded")</f>
        <v>08:00 – 14:00</v>
      </c>
      <c r="F806" s="198" t="s">
        <v>826</v>
      </c>
      <c r="G806" s="184" t="str">
        <f>IF(ISNA(VLOOKUP(Patchlist1[[#This Row],[Hostname]],CPU_socket!A:B,2,FALSE)),"",VLOOKUP(Patchlist1[[#This Row],[Hostname]],CPU_socket!A:B,2,FALSE))</f>
        <v/>
      </c>
      <c r="H806" s="184" t="str">
        <f>IF(ISNA(VLOOKUP(Patchlist1[[#This Row],[Hostname]],Vormetric!A:D,4,FALSE)),"",VLOOKUP(Patchlist1[[#This Row],[Hostname]],Vormetric!A:D,4,FALSE))</f>
        <v/>
      </c>
      <c r="I806" s="240" t="str">
        <f>IF(ISNA(VLOOKUP(Patchlist1[[#This Row],[Hostname]],'vm hardware'!A:C,3,FALSE)),"",VLOOKUP(Patchlist1[[#This Row],[Hostname]],'vm hardware'!A:C,3,FALSE))</f>
        <v/>
      </c>
      <c r="J806" s="198"/>
      <c r="K806" s="198" t="s">
        <v>545</v>
      </c>
      <c r="L806" s="198">
        <v>9.4</v>
      </c>
      <c r="M806" s="198" t="s">
        <v>173</v>
      </c>
      <c r="N806" s="198" t="s">
        <v>827</v>
      </c>
      <c r="O806" s="200" t="s">
        <v>175</v>
      </c>
      <c r="P806" s="277" t="s">
        <v>560</v>
      </c>
      <c r="Q806" s="241"/>
      <c r="R806" s="198" t="s">
        <v>178</v>
      </c>
      <c r="S806" s="242" t="str">
        <f>IF(ISNA(VLOOKUP(Patchlist1[[#This Row],[SERVER OWNER]],Contacts!I:J,2,FALSE)),"",VLOOKUP(Patchlist1[[#This Row],[SERVER OWNER]],Contacts!I:J,2,FALSE))</f>
        <v>volker.janetzky@allianz.de</v>
      </c>
      <c r="T806" s="243" t="s">
        <v>561</v>
      </c>
      <c r="U806" s="277" t="s">
        <v>180</v>
      </c>
      <c r="V806" s="202"/>
      <c r="W806" s="202"/>
      <c r="X806" s="244"/>
      <c r="Y806" s="244"/>
      <c r="Z806" s="157"/>
      <c r="AA806" s="278"/>
    </row>
    <row r="807" spans="1:27" ht="18.75" hidden="1" customHeight="1">
      <c r="A807" s="275" t="s">
        <v>1491</v>
      </c>
      <c r="B807" s="196" t="s">
        <v>43</v>
      </c>
      <c r="C807" s="239" t="b">
        <v>0</v>
      </c>
      <c r="D807" s="182">
        <f>IF($C807&lt;&gt;TRUE,IF(ISNA(VLOOKUP($B807,'Patch Slot'!A$2:$E$39,3,FALSE)),"",VLOOKUP($B807,'Patch Slot'!A$2:$E$39,3,FALSE)),"excluded")</f>
        <v>45878.333333333299</v>
      </c>
      <c r="E807" s="182" t="str">
        <f>IF($C807&lt;&gt;TRUE,IF(ISNA(VLOOKUP($B807,'Patch Slot'!A$2:$E$39,4,FALSE)),"",VLOOKUP($B807,'Patch Slot'!A$2:$E$39,4,FALSE)),"excluded")</f>
        <v>08:00 – 14:00</v>
      </c>
      <c r="F807" s="198" t="s">
        <v>826</v>
      </c>
      <c r="G807" s="184" t="str">
        <f>IF(ISNA(VLOOKUP(Patchlist1[[#This Row],[Hostname]],CPU_socket!A:B,2,FALSE)),"",VLOOKUP(Patchlist1[[#This Row],[Hostname]],CPU_socket!A:B,2,FALSE))</f>
        <v/>
      </c>
      <c r="H807" s="184" t="str">
        <f>IF(ISNA(VLOOKUP(Patchlist1[[#This Row],[Hostname]],Vormetric!A:D,4,FALSE)),"",VLOOKUP(Patchlist1[[#This Row],[Hostname]],Vormetric!A:D,4,FALSE))</f>
        <v/>
      </c>
      <c r="I807" s="240" t="str">
        <f>IF(ISNA(VLOOKUP(Patchlist1[[#This Row],[Hostname]],'vm hardware'!A:C,3,FALSE)),"",VLOOKUP(Patchlist1[[#This Row],[Hostname]],'vm hardware'!A:C,3,FALSE))</f>
        <v/>
      </c>
      <c r="J807" s="198"/>
      <c r="K807" s="198" t="s">
        <v>545</v>
      </c>
      <c r="L807" s="198">
        <v>9.4</v>
      </c>
      <c r="M807" s="198" t="s">
        <v>173</v>
      </c>
      <c r="N807" s="198" t="s">
        <v>827</v>
      </c>
      <c r="O807" s="200" t="s">
        <v>175</v>
      </c>
      <c r="P807" s="277" t="s">
        <v>560</v>
      </c>
      <c r="Q807" s="241"/>
      <c r="R807" s="198" t="s">
        <v>178</v>
      </c>
      <c r="S807" s="242" t="str">
        <f>IF(ISNA(VLOOKUP(Patchlist1[[#This Row],[SERVER OWNER]],Contacts!I:J,2,FALSE)),"",VLOOKUP(Patchlist1[[#This Row],[SERVER OWNER]],Contacts!I:J,2,FALSE))</f>
        <v>volker.janetzky@allianz.de</v>
      </c>
      <c r="T807" s="243" t="s">
        <v>561</v>
      </c>
      <c r="U807" s="277" t="s">
        <v>180</v>
      </c>
      <c r="V807" s="202"/>
      <c r="W807" s="202"/>
      <c r="X807" s="244"/>
      <c r="Y807" s="244"/>
      <c r="Z807" s="157"/>
      <c r="AA807" s="278"/>
    </row>
    <row r="808" spans="1:27" ht="18.75" hidden="1" customHeight="1">
      <c r="A808" s="275" t="s">
        <v>1492</v>
      </c>
      <c r="B808" s="196" t="s">
        <v>43</v>
      </c>
      <c r="C808" s="239" t="b">
        <v>0</v>
      </c>
      <c r="D808" s="182">
        <f>IF($C808&lt;&gt;TRUE,IF(ISNA(VLOOKUP($B808,'Patch Slot'!A$2:$E$39,3,FALSE)),"",VLOOKUP($B808,'Patch Slot'!A$2:$E$39,3,FALSE)),"excluded")</f>
        <v>45878.333333333299</v>
      </c>
      <c r="E808" s="182" t="str">
        <f>IF($C808&lt;&gt;TRUE,IF(ISNA(VLOOKUP($B808,'Patch Slot'!A$2:$E$39,4,FALSE)),"",VLOOKUP($B808,'Patch Slot'!A$2:$E$39,4,FALSE)),"excluded")</f>
        <v>08:00 – 14:00</v>
      </c>
      <c r="F808" s="198" t="s">
        <v>826</v>
      </c>
      <c r="G808" s="184" t="str">
        <f>IF(ISNA(VLOOKUP(Patchlist1[[#This Row],[Hostname]],CPU_socket!A:B,2,FALSE)),"",VLOOKUP(Patchlist1[[#This Row],[Hostname]],CPU_socket!A:B,2,FALSE))</f>
        <v/>
      </c>
      <c r="H808" s="184" t="str">
        <f>IF(ISNA(VLOOKUP(Patchlist1[[#This Row],[Hostname]],Vormetric!A:D,4,FALSE)),"",VLOOKUP(Patchlist1[[#This Row],[Hostname]],Vormetric!A:D,4,FALSE))</f>
        <v/>
      </c>
      <c r="I808" s="240" t="str">
        <f>IF(ISNA(VLOOKUP(Patchlist1[[#This Row],[Hostname]],'vm hardware'!A:C,3,FALSE)),"",VLOOKUP(Patchlist1[[#This Row],[Hostname]],'vm hardware'!A:C,3,FALSE))</f>
        <v/>
      </c>
      <c r="J808" s="198"/>
      <c r="K808" s="198" t="s">
        <v>172</v>
      </c>
      <c r="L808" s="198">
        <v>9.4</v>
      </c>
      <c r="M808" s="198" t="s">
        <v>173</v>
      </c>
      <c r="N808" s="198" t="s">
        <v>827</v>
      </c>
      <c r="O808" s="200" t="s">
        <v>175</v>
      </c>
      <c r="P808" s="277" t="s">
        <v>560</v>
      </c>
      <c r="Q808" s="241"/>
      <c r="R808" s="198" t="s">
        <v>178</v>
      </c>
      <c r="S808" s="242" t="str">
        <f>IF(ISNA(VLOOKUP(Patchlist1[[#This Row],[SERVER OWNER]],Contacts!I:J,2,FALSE)),"",VLOOKUP(Patchlist1[[#This Row],[SERVER OWNER]],Contacts!I:J,2,FALSE))</f>
        <v>volker.janetzky@allianz.de</v>
      </c>
      <c r="T808" s="243" t="s">
        <v>561</v>
      </c>
      <c r="U808" s="277" t="s">
        <v>180</v>
      </c>
      <c r="V808" s="202"/>
      <c r="W808" s="202"/>
      <c r="X808" s="244"/>
      <c r="Y808" s="244"/>
      <c r="Z808" s="157"/>
      <c r="AA808" s="278"/>
    </row>
    <row r="809" spans="1:27" ht="18.75" hidden="1" customHeight="1">
      <c r="A809" s="275" t="s">
        <v>1493</v>
      </c>
      <c r="B809" s="196" t="s">
        <v>43</v>
      </c>
      <c r="C809" s="239" t="b">
        <v>0</v>
      </c>
      <c r="D809" s="182">
        <f>IF($C809&lt;&gt;TRUE,IF(ISNA(VLOOKUP($B809,'Patch Slot'!A$2:$E$39,3,FALSE)),"",VLOOKUP($B809,'Patch Slot'!A$2:$E$39,3,FALSE)),"excluded")</f>
        <v>45878.333333333299</v>
      </c>
      <c r="E809" s="182" t="str">
        <f>IF($C809&lt;&gt;TRUE,IF(ISNA(VLOOKUP($B809,'Patch Slot'!A$2:$E$39,4,FALSE)),"",VLOOKUP($B809,'Patch Slot'!A$2:$E$39,4,FALSE)),"excluded")</f>
        <v>08:00 – 14:00</v>
      </c>
      <c r="F809" s="198" t="s">
        <v>826</v>
      </c>
      <c r="G809" s="184" t="str">
        <f>IF(ISNA(VLOOKUP(Patchlist1[[#This Row],[Hostname]],CPU_socket!A:B,2,FALSE)),"",VLOOKUP(Patchlist1[[#This Row],[Hostname]],CPU_socket!A:B,2,FALSE))</f>
        <v/>
      </c>
      <c r="H809" s="184" t="str">
        <f>IF(ISNA(VLOOKUP(Patchlist1[[#This Row],[Hostname]],Vormetric!A:D,4,FALSE)),"",VLOOKUP(Patchlist1[[#This Row],[Hostname]],Vormetric!A:D,4,FALSE))</f>
        <v/>
      </c>
      <c r="I809" s="240" t="str">
        <f>IF(ISNA(VLOOKUP(Patchlist1[[#This Row],[Hostname]],'vm hardware'!A:C,3,FALSE)),"",VLOOKUP(Patchlist1[[#This Row],[Hostname]],'vm hardware'!A:C,3,FALSE))</f>
        <v/>
      </c>
      <c r="J809" s="198"/>
      <c r="K809" s="198" t="s">
        <v>172</v>
      </c>
      <c r="L809" s="198">
        <v>9.4</v>
      </c>
      <c r="M809" s="198" t="s">
        <v>173</v>
      </c>
      <c r="N809" s="198" t="s">
        <v>827</v>
      </c>
      <c r="O809" s="200" t="s">
        <v>175</v>
      </c>
      <c r="P809" s="277" t="s">
        <v>560</v>
      </c>
      <c r="Q809" s="282"/>
      <c r="R809" s="198" t="s">
        <v>178</v>
      </c>
      <c r="S809" s="242" t="str">
        <f>IF(ISNA(VLOOKUP(Patchlist1[[#This Row],[SERVER OWNER]],Contacts!I:J,2,FALSE)),"",VLOOKUP(Patchlist1[[#This Row],[SERVER OWNER]],Contacts!I:J,2,FALSE))</f>
        <v>volker.janetzky@allianz.de</v>
      </c>
      <c r="T809" s="243" t="s">
        <v>561</v>
      </c>
      <c r="U809" s="277" t="s">
        <v>180</v>
      </c>
      <c r="V809" s="202"/>
      <c r="W809" s="202"/>
      <c r="X809" s="244"/>
      <c r="Y809" s="244"/>
      <c r="Z809" s="157"/>
      <c r="AA809" s="278"/>
    </row>
    <row r="810" spans="1:27" ht="18.75" hidden="1" customHeight="1">
      <c r="A810" s="275" t="s">
        <v>1494</v>
      </c>
      <c r="B810" s="196" t="s">
        <v>43</v>
      </c>
      <c r="C810" s="239" t="b">
        <v>0</v>
      </c>
      <c r="D810" s="182">
        <f>IF($C810&lt;&gt;TRUE,IF(ISNA(VLOOKUP($B810,'Patch Slot'!A$2:$E$39,3,FALSE)),"",VLOOKUP($B810,'Patch Slot'!A$2:$E$39,3,FALSE)),"excluded")</f>
        <v>45878.333333333299</v>
      </c>
      <c r="E810" s="182" t="str">
        <f>IF($C810&lt;&gt;TRUE,IF(ISNA(VLOOKUP($B810,'Patch Slot'!A$2:$E$39,4,FALSE)),"",VLOOKUP($B810,'Patch Slot'!A$2:$E$39,4,FALSE)),"excluded")</f>
        <v>08:00 – 14:00</v>
      </c>
      <c r="F810" s="198" t="s">
        <v>826</v>
      </c>
      <c r="G810" s="184" t="str">
        <f>IF(ISNA(VLOOKUP(Patchlist1[[#This Row],[Hostname]],CPU_socket!A:B,2,FALSE)),"",VLOOKUP(Patchlist1[[#This Row],[Hostname]],CPU_socket!A:B,2,FALSE))</f>
        <v/>
      </c>
      <c r="H810" s="184" t="str">
        <f>IF(ISNA(VLOOKUP(Patchlist1[[#This Row],[Hostname]],Vormetric!A:D,4,FALSE)),"",VLOOKUP(Patchlist1[[#This Row],[Hostname]],Vormetric!A:D,4,FALSE))</f>
        <v/>
      </c>
      <c r="I810" s="240" t="str">
        <f>IF(ISNA(VLOOKUP(Patchlist1[[#This Row],[Hostname]],'vm hardware'!A:C,3,FALSE)),"",VLOOKUP(Patchlist1[[#This Row],[Hostname]],'vm hardware'!A:C,3,FALSE))</f>
        <v/>
      </c>
      <c r="J810" s="198"/>
      <c r="K810" s="198" t="s">
        <v>172</v>
      </c>
      <c r="L810" s="198">
        <v>9.4</v>
      </c>
      <c r="M810" s="198" t="s">
        <v>173</v>
      </c>
      <c r="N810" s="198" t="s">
        <v>827</v>
      </c>
      <c r="O810" s="200" t="s">
        <v>175</v>
      </c>
      <c r="P810" s="277" t="s">
        <v>560</v>
      </c>
      <c r="Q810" s="282"/>
      <c r="R810" s="198" t="s">
        <v>178</v>
      </c>
      <c r="S810" s="242" t="str">
        <f>IF(ISNA(VLOOKUP(Patchlist1[[#This Row],[SERVER OWNER]],Contacts!I:J,2,FALSE)),"",VLOOKUP(Patchlist1[[#This Row],[SERVER OWNER]],Contacts!I:J,2,FALSE))</f>
        <v>volker.janetzky@allianz.de</v>
      </c>
      <c r="T810" s="243" t="s">
        <v>561</v>
      </c>
      <c r="U810" s="277" t="s">
        <v>180</v>
      </c>
      <c r="V810" s="202"/>
      <c r="W810" s="202"/>
      <c r="X810" s="244"/>
      <c r="Y810" s="244"/>
      <c r="Z810" s="157"/>
      <c r="AA810" s="278"/>
    </row>
    <row r="811" spans="1:27" ht="18.75" hidden="1" customHeight="1">
      <c r="A811" s="275" t="s">
        <v>1495</v>
      </c>
      <c r="B811" s="196" t="s">
        <v>133</v>
      </c>
      <c r="C811" s="239" t="b">
        <v>0</v>
      </c>
      <c r="D811" s="182">
        <f>IF($C811&lt;&gt;TRUE,IF(ISNA(VLOOKUP($B811,'Patch Slot'!A$2:$E$39,3,FALSE)),"",VLOOKUP($B811,'Patch Slot'!A$2:$E$39,3,FALSE)),"excluded")</f>
        <v>45893.833333333299</v>
      </c>
      <c r="E811" s="182" t="str">
        <f>IF($C811&lt;&gt;TRUE,IF(ISNA(VLOOKUP($B811,'Patch Slot'!A$2:$E$39,4,FALSE)),"",VLOOKUP($B811,'Patch Slot'!A$2:$E$39,4,FALSE)),"excluded")</f>
        <v>20:00 – 24:00</v>
      </c>
      <c r="F811" s="198" t="s">
        <v>826</v>
      </c>
      <c r="G811" s="184" t="str">
        <f>IF(ISNA(VLOOKUP(Patchlist1[[#This Row],[Hostname]],CPU_socket!A:B,2,FALSE)),"",VLOOKUP(Patchlist1[[#This Row],[Hostname]],CPU_socket!A:B,2,FALSE))</f>
        <v/>
      </c>
      <c r="H811" s="281" t="s">
        <v>285</v>
      </c>
      <c r="I811" s="198" t="str">
        <f>IF(ISNA(VLOOKUP(Patchlist1[[#This Row],[Hostname]],'vm hardware'!A:C,3,FALSE)),"",VLOOKUP(Patchlist1[[#This Row],[Hostname]],'vm hardware'!A:C,3,FALSE))</f>
        <v/>
      </c>
      <c r="J811" s="276"/>
      <c r="K811" s="198" t="s">
        <v>172</v>
      </c>
      <c r="L811" s="198">
        <v>8.1</v>
      </c>
      <c r="M811" s="198" t="s">
        <v>1496</v>
      </c>
      <c r="N811" s="198" t="s">
        <v>827</v>
      </c>
      <c r="O811" s="200" t="s">
        <v>175</v>
      </c>
      <c r="P811" s="277" t="s">
        <v>1497</v>
      </c>
      <c r="Q811" s="157"/>
      <c r="R811" s="198" t="s">
        <v>1498</v>
      </c>
      <c r="S811" s="242" t="str">
        <f>IF(ISNA(VLOOKUP(Patchlist1[[#This Row],[SERVER OWNER]],Contacts!I:J,2,FALSE)),"",VLOOKUP(Patchlist1[[#This Row],[SERVER OWNER]],Contacts!I:J,2,FALSE))</f>
        <v>torsten.dietrich@adeus.com</v>
      </c>
      <c r="T811" s="243" t="s">
        <v>1499</v>
      </c>
      <c r="U811" s="277" t="s">
        <v>180</v>
      </c>
      <c r="V811" s="202"/>
      <c r="W811" s="202"/>
      <c r="X811" s="244"/>
      <c r="Y811" s="244"/>
      <c r="Z811" s="157"/>
      <c r="AA811" s="278"/>
    </row>
    <row r="812" spans="1:27" ht="18.75" hidden="1" customHeight="1">
      <c r="A812" s="275" t="s">
        <v>1500</v>
      </c>
      <c r="B812" s="196" t="s">
        <v>87</v>
      </c>
      <c r="C812" s="239" t="b">
        <v>0</v>
      </c>
      <c r="D812" s="182">
        <f>IF($C812&lt;&gt;TRUE,IF(ISNA(VLOOKUP($B812,'Patch Slot'!A$2:$E$39,3,FALSE)),"",VLOOKUP($B812,'Patch Slot'!A$2:$E$39,3,FALSE)),"excluded")</f>
        <v>45886.041666666635</v>
      </c>
      <c r="E812" s="182" t="str">
        <f>IF($C812&lt;&gt;TRUE,IF(ISNA(VLOOKUP($B812,'Patch Slot'!A$2:$E$39,4,FALSE)),"",VLOOKUP($B812,'Patch Slot'!A$2:$E$39,4,FALSE)),"excluded")</f>
        <v>01:00 – 05:00</v>
      </c>
      <c r="F812" s="198" t="s">
        <v>826</v>
      </c>
      <c r="G812" s="184" t="str">
        <f>IF(ISNA(VLOOKUP(Patchlist1[[#This Row],[Hostname]],CPU_socket!A:B,2,FALSE)),"",VLOOKUP(Patchlist1[[#This Row],[Hostname]],CPU_socket!A:B,2,FALSE))</f>
        <v/>
      </c>
      <c r="H812" s="184" t="str">
        <f>IF(ISNA(VLOOKUP(Patchlist1[[#This Row],[Hostname]],Vormetric!A:D,4,FALSE)),"",VLOOKUP(Patchlist1[[#This Row],[Hostname]],Vormetric!A:D,4,FALSE))</f>
        <v/>
      </c>
      <c r="I812" s="198" t="str">
        <f>IF(ISNA(VLOOKUP(Patchlist1[[#This Row],[Hostname]],'vm hardware'!A:C,3,FALSE)),"",VLOOKUP(Patchlist1[[#This Row],[Hostname]],'vm hardware'!A:C,3,FALSE))</f>
        <v/>
      </c>
      <c r="J812" s="276"/>
      <c r="K812" s="198" t="s">
        <v>172</v>
      </c>
      <c r="L812" s="198">
        <v>8.1</v>
      </c>
      <c r="M812" s="198" t="s">
        <v>1496</v>
      </c>
      <c r="N812" s="198" t="s">
        <v>827</v>
      </c>
      <c r="O812" s="200" t="s">
        <v>175</v>
      </c>
      <c r="P812" s="277" t="s">
        <v>1497</v>
      </c>
      <c r="Q812" s="202"/>
      <c r="R812" s="198" t="s">
        <v>1498</v>
      </c>
      <c r="S812" s="242" t="str">
        <f>IF(ISNA(VLOOKUP(Patchlist1[[#This Row],[SERVER OWNER]],Contacts!I:J,2,FALSE)),"",VLOOKUP(Patchlist1[[#This Row],[SERVER OWNER]],Contacts!I:J,2,FALSE))</f>
        <v>torsten.dietrich@adeus.com</v>
      </c>
      <c r="T812" s="243" t="s">
        <v>1499</v>
      </c>
      <c r="U812" s="277" t="s">
        <v>180</v>
      </c>
      <c r="V812" s="202"/>
      <c r="W812" s="202"/>
      <c r="X812" s="244"/>
      <c r="Y812" s="244"/>
      <c r="Z812" s="157"/>
      <c r="AA812" s="278"/>
    </row>
    <row r="813" spans="1:27" ht="18.75" hidden="1" customHeight="1">
      <c r="A813" s="275" t="s">
        <v>1501</v>
      </c>
      <c r="B813" s="196" t="s">
        <v>84</v>
      </c>
      <c r="C813" s="239" t="b">
        <v>0</v>
      </c>
      <c r="D813" s="182">
        <f>IF($C813&lt;&gt;TRUE,IF(ISNA(VLOOKUP($B813,'Patch Slot'!A$2:$E$39,3,FALSE)),"",VLOOKUP($B813,'Patch Slot'!A$2:$E$39,3,FALSE)),"excluded")</f>
        <v>45885.833333333299</v>
      </c>
      <c r="E813" s="182" t="str">
        <f>IF($C813&lt;&gt;TRUE,IF(ISNA(VLOOKUP($B813,'Patch Slot'!A$2:$E$39,4,FALSE)),"",VLOOKUP($B813,'Patch Slot'!A$2:$E$39,4,FALSE)),"excluded")</f>
        <v>20:00 – 24:00</v>
      </c>
      <c r="F813" s="198" t="s">
        <v>826</v>
      </c>
      <c r="G813" s="184" t="str">
        <f>IF(ISNA(VLOOKUP(Patchlist1[[#This Row],[Hostname]],CPU_socket!A:B,2,FALSE)),"",VLOOKUP(Patchlist1[[#This Row],[Hostname]],CPU_socket!A:B,2,FALSE))</f>
        <v/>
      </c>
      <c r="H813" s="184" t="str">
        <f>IF(ISNA(VLOOKUP(Patchlist1[[#This Row],[Hostname]],Vormetric!A:D,4,FALSE)),"",VLOOKUP(Patchlist1[[#This Row],[Hostname]],Vormetric!A:D,4,FALSE))</f>
        <v/>
      </c>
      <c r="I813" s="198" t="str">
        <f>IF(ISNA(VLOOKUP(Patchlist1[[#This Row],[Hostname]],'vm hardware'!A:C,3,FALSE)),"",VLOOKUP(Patchlist1[[#This Row],[Hostname]],'vm hardware'!A:C,3,FALSE))</f>
        <v/>
      </c>
      <c r="J813" s="276"/>
      <c r="K813" s="198" t="s">
        <v>172</v>
      </c>
      <c r="L813" s="198">
        <v>8.1</v>
      </c>
      <c r="M813" s="198" t="s">
        <v>1496</v>
      </c>
      <c r="N813" s="198" t="s">
        <v>827</v>
      </c>
      <c r="O813" s="200" t="s">
        <v>175</v>
      </c>
      <c r="P813" s="277" t="s">
        <v>1497</v>
      </c>
      <c r="Q813" s="202"/>
      <c r="R813" s="198" t="s">
        <v>1498</v>
      </c>
      <c r="S813" s="242" t="str">
        <f>IF(ISNA(VLOOKUP(Patchlist1[[#This Row],[SERVER OWNER]],Contacts!I:J,2,FALSE)),"",VLOOKUP(Patchlist1[[#This Row],[SERVER OWNER]],Contacts!I:J,2,FALSE))</f>
        <v>torsten.dietrich@adeus.com</v>
      </c>
      <c r="T813" s="243" t="s">
        <v>1499</v>
      </c>
      <c r="U813" s="277" t="s">
        <v>180</v>
      </c>
      <c r="V813" s="202"/>
      <c r="W813" s="202"/>
      <c r="X813" s="244"/>
      <c r="Y813" s="244"/>
      <c r="Z813" s="157"/>
      <c r="AA813" s="278"/>
    </row>
    <row r="814" spans="1:27" ht="18.75" hidden="1" customHeight="1">
      <c r="A814" s="275" t="s">
        <v>1502</v>
      </c>
      <c r="B814" s="196" t="s">
        <v>80</v>
      </c>
      <c r="C814" s="239" t="b">
        <v>0</v>
      </c>
      <c r="D814" s="182">
        <f>IF($C814&lt;&gt;TRUE,IF(ISNA(VLOOKUP($B814,'Patch Slot'!A$2:$E$39,3,FALSE)),"",VLOOKUP($B814,'Patch Slot'!A$2:$E$39,3,FALSE)),"excluded")</f>
        <v>45885.666666666635</v>
      </c>
      <c r="E814" s="182" t="str">
        <f>IF($C814&lt;&gt;TRUE,IF(ISNA(VLOOKUP($B814,'Patch Slot'!A$2:$E$39,4,FALSE)),"",VLOOKUP($B814,'Patch Slot'!A$2:$E$39,4,FALSE)),"excluded")</f>
        <v>16:00 – 20:00</v>
      </c>
      <c r="F814" s="198" t="s">
        <v>826</v>
      </c>
      <c r="G814" s="184" t="str">
        <f>IF(ISNA(VLOOKUP(Patchlist1[[#This Row],[Hostname]],CPU_socket!A:B,2,FALSE)),"",VLOOKUP(Patchlist1[[#This Row],[Hostname]],CPU_socket!A:B,2,FALSE))</f>
        <v/>
      </c>
      <c r="H814" s="184" t="str">
        <f>IF(ISNA(VLOOKUP(Patchlist1[[#This Row],[Hostname]],Vormetric!A:D,4,FALSE)),"",VLOOKUP(Patchlist1[[#This Row],[Hostname]],Vormetric!A:D,4,FALSE))</f>
        <v/>
      </c>
      <c r="I814" s="198" t="str">
        <f>IF(ISNA(VLOOKUP(Patchlist1[[#This Row],[Hostname]],'vm hardware'!A:C,3,FALSE)),"",VLOOKUP(Patchlist1[[#This Row],[Hostname]],'vm hardware'!A:C,3,FALSE))</f>
        <v/>
      </c>
      <c r="J814" s="276"/>
      <c r="K814" s="198" t="s">
        <v>172</v>
      </c>
      <c r="L814" s="198">
        <v>8.1</v>
      </c>
      <c r="M814" s="198" t="s">
        <v>1496</v>
      </c>
      <c r="N814" s="198" t="s">
        <v>827</v>
      </c>
      <c r="O814" s="200" t="s">
        <v>175</v>
      </c>
      <c r="P814" s="277" t="s">
        <v>1497</v>
      </c>
      <c r="Q814" s="157"/>
      <c r="R814" s="198" t="s">
        <v>1498</v>
      </c>
      <c r="S814" s="242" t="str">
        <f>IF(ISNA(VLOOKUP(Patchlist1[[#This Row],[SERVER OWNER]],Contacts!I:J,2,FALSE)),"",VLOOKUP(Patchlist1[[#This Row],[SERVER OWNER]],Contacts!I:J,2,FALSE))</f>
        <v>torsten.dietrich@adeus.com</v>
      </c>
      <c r="T814" s="243" t="s">
        <v>1499</v>
      </c>
      <c r="U814" s="277" t="s">
        <v>180</v>
      </c>
      <c r="V814" s="202"/>
      <c r="W814" s="202"/>
      <c r="X814" s="244"/>
      <c r="Y814" s="244"/>
      <c r="Z814" s="157"/>
      <c r="AA814" s="278"/>
    </row>
    <row r="815" spans="1:27" ht="18.75" hidden="1" customHeight="1">
      <c r="A815" s="275" t="s">
        <v>1503</v>
      </c>
      <c r="B815" s="196" t="s">
        <v>80</v>
      </c>
      <c r="C815" s="239" t="b">
        <v>0</v>
      </c>
      <c r="D815" s="182">
        <f>IF($C815&lt;&gt;TRUE,IF(ISNA(VLOOKUP($B815,'Patch Slot'!A$2:$E$39,3,FALSE)),"",VLOOKUP($B815,'Patch Slot'!A$2:$E$39,3,FALSE)),"excluded")</f>
        <v>45885.666666666635</v>
      </c>
      <c r="E815" s="182" t="str">
        <f>IF($C815&lt;&gt;TRUE,IF(ISNA(VLOOKUP($B815,'Patch Slot'!A$2:$E$39,4,FALSE)),"",VLOOKUP($B815,'Patch Slot'!A$2:$E$39,4,FALSE)),"excluded")</f>
        <v>16:00 – 20:00</v>
      </c>
      <c r="F815" s="198" t="s">
        <v>826</v>
      </c>
      <c r="G815" s="184" t="str">
        <f>IF(ISNA(VLOOKUP(Patchlist1[[#This Row],[Hostname]],CPU_socket!A:B,2,FALSE)),"",VLOOKUP(Patchlist1[[#This Row],[Hostname]],CPU_socket!A:B,2,FALSE))</f>
        <v/>
      </c>
      <c r="H815" s="184" t="str">
        <f>IF(ISNA(VLOOKUP(Patchlist1[[#This Row],[Hostname]],Vormetric!A:D,4,FALSE)),"",VLOOKUP(Patchlist1[[#This Row],[Hostname]],Vormetric!A:D,4,FALSE))</f>
        <v/>
      </c>
      <c r="I815" s="198" t="str">
        <f>IF(ISNA(VLOOKUP(Patchlist1[[#This Row],[Hostname]],'vm hardware'!A:C,3,FALSE)),"",VLOOKUP(Patchlist1[[#This Row],[Hostname]],'vm hardware'!A:C,3,FALSE))</f>
        <v/>
      </c>
      <c r="J815" s="276"/>
      <c r="K815" s="198" t="s">
        <v>172</v>
      </c>
      <c r="L815" s="198">
        <v>8.1</v>
      </c>
      <c r="M815" s="198" t="s">
        <v>1496</v>
      </c>
      <c r="N815" s="198" t="s">
        <v>827</v>
      </c>
      <c r="O815" s="200" t="s">
        <v>175</v>
      </c>
      <c r="P815" s="277" t="s">
        <v>1497</v>
      </c>
      <c r="Q815" s="157"/>
      <c r="R815" s="198" t="s">
        <v>1498</v>
      </c>
      <c r="S815" s="242" t="str">
        <f>IF(ISNA(VLOOKUP(Patchlist1[[#This Row],[SERVER OWNER]],Contacts!I:J,2,FALSE)),"",VLOOKUP(Patchlist1[[#This Row],[SERVER OWNER]],Contacts!I:J,2,FALSE))</f>
        <v>torsten.dietrich@adeus.com</v>
      </c>
      <c r="T815" s="243" t="s">
        <v>1499</v>
      </c>
      <c r="U815" s="277" t="s">
        <v>180</v>
      </c>
      <c r="V815" s="202"/>
      <c r="W815" s="202"/>
      <c r="X815" s="244"/>
      <c r="Y815" s="244"/>
      <c r="Z815" s="157"/>
      <c r="AA815" s="278"/>
    </row>
    <row r="816" spans="1:27" ht="18.75" hidden="1" customHeight="1">
      <c r="A816" s="275" t="s">
        <v>1504</v>
      </c>
      <c r="B816" s="196" t="s">
        <v>73</v>
      </c>
      <c r="C816" s="239" t="b">
        <v>0</v>
      </c>
      <c r="D816" s="182">
        <f>IF($C816&lt;&gt;TRUE,IF(ISNA(VLOOKUP($B816,'Patch Slot'!A$2:$E$39,3,FALSE)),"",VLOOKUP($B816,'Patch Slot'!A$2:$E$39,3,FALSE)),"excluded")</f>
        <v>45885.041666666635</v>
      </c>
      <c r="E816" s="182" t="str">
        <f>IF($C816&lt;&gt;TRUE,IF(ISNA(VLOOKUP($B816,'Patch Slot'!A$2:$E$39,4,FALSE)),"",VLOOKUP($B816,'Patch Slot'!A$2:$E$39,4,FALSE)),"excluded")</f>
        <v>01:00 – 05:00</v>
      </c>
      <c r="F816" s="198" t="s">
        <v>826</v>
      </c>
      <c r="G816" s="184" t="str">
        <f>IF(ISNA(VLOOKUP(Patchlist1[[#This Row],[Hostname]],CPU_socket!A:B,2,FALSE)),"",VLOOKUP(Patchlist1[[#This Row],[Hostname]],CPU_socket!A:B,2,FALSE))</f>
        <v/>
      </c>
      <c r="H816" s="184" t="str">
        <f>IF(ISNA(VLOOKUP(Patchlist1[[#This Row],[Hostname]],Vormetric!A:D,4,FALSE)),"",VLOOKUP(Patchlist1[[#This Row],[Hostname]],Vormetric!A:D,4,FALSE))</f>
        <v/>
      </c>
      <c r="I816" s="198" t="str">
        <f>IF(ISNA(VLOOKUP(Patchlist1[[#This Row],[Hostname]],'vm hardware'!A:C,3,FALSE)),"",VLOOKUP(Patchlist1[[#This Row],[Hostname]],'vm hardware'!A:C,3,FALSE))</f>
        <v/>
      </c>
      <c r="J816" s="276"/>
      <c r="K816" s="198" t="s">
        <v>172</v>
      </c>
      <c r="L816" s="198">
        <v>8.1</v>
      </c>
      <c r="M816" s="198" t="s">
        <v>1496</v>
      </c>
      <c r="N816" s="198" t="s">
        <v>827</v>
      </c>
      <c r="O816" s="200" t="s">
        <v>175</v>
      </c>
      <c r="P816" s="277" t="s">
        <v>1497</v>
      </c>
      <c r="Q816" s="202"/>
      <c r="R816" s="198" t="s">
        <v>1498</v>
      </c>
      <c r="S816" s="242" t="str">
        <f>IF(ISNA(VLOOKUP(Patchlist1[[#This Row],[SERVER OWNER]],Contacts!I:J,2,FALSE)),"",VLOOKUP(Patchlist1[[#This Row],[SERVER OWNER]],Contacts!I:J,2,FALSE))</f>
        <v>torsten.dietrich@adeus.com</v>
      </c>
      <c r="T816" s="243" t="s">
        <v>1499</v>
      </c>
      <c r="U816" s="277" t="s">
        <v>180</v>
      </c>
      <c r="V816" s="202"/>
      <c r="W816" s="202"/>
      <c r="X816" s="244"/>
      <c r="Y816" s="244"/>
      <c r="Z816" s="157"/>
      <c r="AA816" s="278"/>
    </row>
    <row r="817" spans="1:27" ht="18.75" hidden="1" customHeight="1">
      <c r="A817" s="275" t="s">
        <v>1505</v>
      </c>
      <c r="B817" s="196" t="s">
        <v>64</v>
      </c>
      <c r="C817" s="239" t="b">
        <v>0</v>
      </c>
      <c r="D817" s="182">
        <f>IF($C817&lt;&gt;TRUE,IF(ISNA(VLOOKUP($B817,'Patch Slot'!A$2:$E$39,3,FALSE)),"",VLOOKUP($B817,'Patch Slot'!A$2:$E$39,3,FALSE)),"excluded")</f>
        <v>45883.333333333299</v>
      </c>
      <c r="E817" s="182" t="str">
        <f>IF($C817&lt;&gt;TRUE,IF(ISNA(VLOOKUP($B817,'Patch Slot'!A$2:$E$39,4,FALSE)),"",VLOOKUP($B817,'Patch Slot'!A$2:$E$39,4,FALSE)),"excluded")</f>
        <v>08:00 – 14:00</v>
      </c>
      <c r="F817" s="198" t="s">
        <v>826</v>
      </c>
      <c r="G817" s="184" t="str">
        <f>IF(ISNA(VLOOKUP(Patchlist1[[#This Row],[Hostname]],CPU_socket!A:B,2,FALSE)),"",VLOOKUP(Patchlist1[[#This Row],[Hostname]],CPU_socket!A:B,2,FALSE))</f>
        <v/>
      </c>
      <c r="H817" s="281" t="s">
        <v>285</v>
      </c>
      <c r="I817" s="198" t="str">
        <f>IF(ISNA(VLOOKUP(Patchlist1[[#This Row],[Hostname]],'vm hardware'!A:C,3,FALSE)),"",VLOOKUP(Patchlist1[[#This Row],[Hostname]],'vm hardware'!A:C,3,FALSE))</f>
        <v/>
      </c>
      <c r="J817" s="276"/>
      <c r="K817" s="198" t="s">
        <v>172</v>
      </c>
      <c r="L817" s="198">
        <v>8.1</v>
      </c>
      <c r="M817" s="198" t="s">
        <v>1496</v>
      </c>
      <c r="N817" s="198" t="s">
        <v>827</v>
      </c>
      <c r="O817" s="200" t="s">
        <v>175</v>
      </c>
      <c r="P817" s="277" t="s">
        <v>1497</v>
      </c>
      <c r="Q817" s="157"/>
      <c r="R817" s="198" t="s">
        <v>1498</v>
      </c>
      <c r="S817" s="242" t="str">
        <f>IF(ISNA(VLOOKUP(Patchlist1[[#This Row],[SERVER OWNER]],Contacts!I:J,2,FALSE)),"",VLOOKUP(Patchlist1[[#This Row],[SERVER OWNER]],Contacts!I:J,2,FALSE))</f>
        <v>torsten.dietrich@adeus.com</v>
      </c>
      <c r="T817" s="243" t="s">
        <v>1499</v>
      </c>
      <c r="U817" s="277" t="s">
        <v>180</v>
      </c>
      <c r="V817" s="202"/>
      <c r="W817" s="202"/>
      <c r="X817" s="244"/>
      <c r="Y817" s="244"/>
      <c r="Z817" s="157"/>
      <c r="AA817" s="278"/>
    </row>
    <row r="818" spans="1:27" ht="18.75" customHeight="1">
      <c r="A818" s="275" t="s">
        <v>1506</v>
      </c>
      <c r="B818" s="196" t="s">
        <v>54</v>
      </c>
      <c r="C818" s="239" t="b">
        <v>0</v>
      </c>
      <c r="D818" s="182">
        <f>IF($C818&lt;&gt;TRUE,IF(ISNA(VLOOKUP($B818,'Patch Slot'!A$2:$E$39,3,FALSE)),"",VLOOKUP($B818,'Patch Slot'!A$2:$E$39,3,FALSE)),"excluded")</f>
        <v>45881.333333333299</v>
      </c>
      <c r="E818" s="182" t="str">
        <f>IF($C818&lt;&gt;TRUE,IF(ISNA(VLOOKUP($B818,'Patch Slot'!A$2:$E$39,4,FALSE)),"",VLOOKUP($B818,'Patch Slot'!A$2:$E$39,4,FALSE)),"excluded")</f>
        <v>08:00 – 14:00</v>
      </c>
      <c r="F818" s="198" t="s">
        <v>826</v>
      </c>
      <c r="G818" s="184" t="str">
        <f>IF(ISNA(VLOOKUP(Patchlist1[[#This Row],[Hostname]],CPU_socket!A:B,2,FALSE)),"",VLOOKUP(Patchlist1[[#This Row],[Hostname]],CPU_socket!A:B,2,FALSE))</f>
        <v/>
      </c>
      <c r="H818" s="184" t="str">
        <f>IF(ISNA(VLOOKUP(Patchlist1[[#This Row],[Hostname]],Vormetric!A:D,4,FALSE)),"",VLOOKUP(Patchlist1[[#This Row],[Hostname]],Vormetric!A:D,4,FALSE))</f>
        <v/>
      </c>
      <c r="I818" s="198" t="str">
        <f>IF(ISNA(VLOOKUP(Patchlist1[[#This Row],[Hostname]],'vm hardware'!A:C,3,FALSE)),"",VLOOKUP(Patchlist1[[#This Row],[Hostname]],'vm hardware'!A:C,3,FALSE))</f>
        <v/>
      </c>
      <c r="J818" s="276"/>
      <c r="K818" s="198" t="s">
        <v>172</v>
      </c>
      <c r="L818" s="198">
        <v>8.1</v>
      </c>
      <c r="M818" s="198" t="s">
        <v>1496</v>
      </c>
      <c r="N818" s="198" t="s">
        <v>827</v>
      </c>
      <c r="O818" s="200" t="s">
        <v>175</v>
      </c>
      <c r="P818" s="277" t="s">
        <v>1497</v>
      </c>
      <c r="Q818" s="202"/>
      <c r="R818" s="198" t="s">
        <v>1498</v>
      </c>
      <c r="S818" s="242" t="str">
        <f>IF(ISNA(VLOOKUP(Patchlist1[[#This Row],[SERVER OWNER]],Contacts!I:J,2,FALSE)),"",VLOOKUP(Patchlist1[[#This Row],[SERVER OWNER]],Contacts!I:J,2,FALSE))</f>
        <v>torsten.dietrich@adeus.com</v>
      </c>
      <c r="T818" s="243" t="s">
        <v>1499</v>
      </c>
      <c r="U818" s="277" t="s">
        <v>180</v>
      </c>
      <c r="V818" s="202"/>
      <c r="W818" s="202"/>
      <c r="X818" s="244"/>
      <c r="Y818" s="244"/>
      <c r="Z818" s="157"/>
      <c r="AA818" s="278"/>
    </row>
    <row r="819" spans="1:27" ht="18.75" hidden="1" customHeight="1">
      <c r="A819" s="275" t="s">
        <v>1507</v>
      </c>
      <c r="B819" s="196" t="s">
        <v>51</v>
      </c>
      <c r="C819" s="239" t="b">
        <v>0</v>
      </c>
      <c r="D819" s="182">
        <f>IF($C819&lt;&gt;TRUE,IF(ISNA(VLOOKUP($B819,'Patch Slot'!A$2:$E$39,3,FALSE)),"",VLOOKUP($B819,'Patch Slot'!A$2:$E$39,3,FALSE)),"excluded")</f>
        <v>45880.333333333299</v>
      </c>
      <c r="E819" s="182" t="str">
        <f>IF($C819&lt;&gt;TRUE,IF(ISNA(VLOOKUP($B819,'Patch Slot'!A$2:$E$39,4,FALSE)),"",VLOOKUP($B819,'Patch Slot'!A$2:$E$39,4,FALSE)),"excluded")</f>
        <v>08:00 – 14:00</v>
      </c>
      <c r="F819" s="198" t="s">
        <v>826</v>
      </c>
      <c r="G819" s="184" t="str">
        <f>IF(ISNA(VLOOKUP(Patchlist1[[#This Row],[Hostname]],CPU_socket!A:B,2,FALSE)),"",VLOOKUP(Patchlist1[[#This Row],[Hostname]],CPU_socket!A:B,2,FALSE))</f>
        <v/>
      </c>
      <c r="H819" s="184" t="str">
        <f>IF(ISNA(VLOOKUP(Patchlist1[[#This Row],[Hostname]],Vormetric!A:D,4,FALSE)),"",VLOOKUP(Patchlist1[[#This Row],[Hostname]],Vormetric!A:D,4,FALSE))</f>
        <v/>
      </c>
      <c r="I819" s="198" t="str">
        <f>IF(ISNA(VLOOKUP(Patchlist1[[#This Row],[Hostname]],'vm hardware'!A:C,3,FALSE)),"",VLOOKUP(Patchlist1[[#This Row],[Hostname]],'vm hardware'!A:C,3,FALSE))</f>
        <v/>
      </c>
      <c r="J819" s="276"/>
      <c r="K819" s="198" t="s">
        <v>172</v>
      </c>
      <c r="L819" s="198">
        <v>8.1</v>
      </c>
      <c r="M819" s="198" t="s">
        <v>1496</v>
      </c>
      <c r="N819" s="198" t="s">
        <v>827</v>
      </c>
      <c r="O819" s="200" t="s">
        <v>175</v>
      </c>
      <c r="P819" s="277" t="s">
        <v>1497</v>
      </c>
      <c r="Q819" s="202"/>
      <c r="R819" s="198" t="s">
        <v>1498</v>
      </c>
      <c r="S819" s="242" t="str">
        <f>IF(ISNA(VLOOKUP(Patchlist1[[#This Row],[SERVER OWNER]],Contacts!I:J,2,FALSE)),"",VLOOKUP(Patchlist1[[#This Row],[SERVER OWNER]],Contacts!I:J,2,FALSE))</f>
        <v>torsten.dietrich@adeus.com</v>
      </c>
      <c r="T819" s="243" t="s">
        <v>1499</v>
      </c>
      <c r="U819" s="277" t="s">
        <v>180</v>
      </c>
      <c r="V819" s="202"/>
      <c r="W819" s="202"/>
      <c r="X819" s="244"/>
      <c r="Y819" s="244"/>
      <c r="Z819" s="157"/>
      <c r="AA819" s="278"/>
    </row>
    <row r="820" spans="1:27" ht="18.75" hidden="1" customHeight="1">
      <c r="A820" s="275" t="s">
        <v>1508</v>
      </c>
      <c r="B820" s="196" t="s">
        <v>87</v>
      </c>
      <c r="C820" s="239" t="b">
        <v>0</v>
      </c>
      <c r="D820" s="182">
        <f>IF($C820&lt;&gt;TRUE,IF(ISNA(VLOOKUP($B820,'Patch Slot'!A$2:$E$39,3,FALSE)),"",VLOOKUP($B820,'Patch Slot'!A$2:$E$39,3,FALSE)),"excluded")</f>
        <v>45886.041666666635</v>
      </c>
      <c r="E820" s="182" t="str">
        <f>IF($C820&lt;&gt;TRUE,IF(ISNA(VLOOKUP($B820,'Patch Slot'!A$2:$E$39,4,FALSE)),"",VLOOKUP($B820,'Patch Slot'!A$2:$E$39,4,FALSE)),"excluded")</f>
        <v>01:00 – 05:00</v>
      </c>
      <c r="F820" s="198" t="s">
        <v>826</v>
      </c>
      <c r="G820" s="184" t="str">
        <f>IF(ISNA(VLOOKUP(Patchlist1[[#This Row],[Hostname]],CPU_socket!A:B,2,FALSE)),"",VLOOKUP(Patchlist1[[#This Row],[Hostname]],CPU_socket!A:B,2,FALSE))</f>
        <v/>
      </c>
      <c r="H820" s="184" t="str">
        <f>IF(ISNA(VLOOKUP(Patchlist1[[#This Row],[Hostname]],Vormetric!A:D,4,FALSE)),"",VLOOKUP(Patchlist1[[#This Row],[Hostname]],Vormetric!A:D,4,FALSE))</f>
        <v/>
      </c>
      <c r="I820" s="198" t="str">
        <f>IF(ISNA(VLOOKUP(Patchlist1[[#This Row],[Hostname]],'vm hardware'!A:C,3,FALSE)),"",VLOOKUP(Patchlist1[[#This Row],[Hostname]],'vm hardware'!A:C,3,FALSE))</f>
        <v/>
      </c>
      <c r="J820" s="276"/>
      <c r="K820" s="198" t="s">
        <v>172</v>
      </c>
      <c r="L820" s="198">
        <v>8.8000000000000007</v>
      </c>
      <c r="M820" s="198" t="s">
        <v>173</v>
      </c>
      <c r="N820" s="198" t="s">
        <v>827</v>
      </c>
      <c r="O820" s="200" t="s">
        <v>175</v>
      </c>
      <c r="P820" s="277" t="s">
        <v>569</v>
      </c>
      <c r="Q820" s="202"/>
      <c r="R820" s="198" t="s">
        <v>570</v>
      </c>
      <c r="S820" s="242" t="str">
        <f>IF(ISNA(VLOOKUP(Patchlist1[[#This Row],[SERVER OWNER]],Contacts!I:J,2,FALSE)),"",VLOOKUP(Patchlist1[[#This Row],[SERVER OWNER]],Contacts!I:J,2,FALSE))</f>
        <v>thomas.teichmann@allianz.com</v>
      </c>
      <c r="T820" s="243" t="s">
        <v>1509</v>
      </c>
      <c r="U820" s="277" t="s">
        <v>180</v>
      </c>
      <c r="V820" s="202"/>
      <c r="W820" s="202"/>
      <c r="X820" s="244"/>
      <c r="Y820" s="244"/>
      <c r="Z820" s="157"/>
      <c r="AA820" s="278"/>
    </row>
    <row r="821" spans="1:27" ht="18.75" hidden="1" customHeight="1">
      <c r="A821" s="275" t="s">
        <v>1510</v>
      </c>
      <c r="B821" s="196" t="s">
        <v>80</v>
      </c>
      <c r="C821" s="239" t="b">
        <v>1</v>
      </c>
      <c r="D821" s="182" t="str">
        <f>IF($C821&lt;&gt;TRUE,IF(ISNA(VLOOKUP($B821,'Patch Slot'!A$2:$E$39,3,FALSE)),"",VLOOKUP($B821,'Patch Slot'!A$2:$E$39,3,FALSE)),"excluded")</f>
        <v>excluded</v>
      </c>
      <c r="E821" s="182" t="str">
        <f>IF($C821&lt;&gt;TRUE,IF(ISNA(VLOOKUP($B821,'Patch Slot'!A$2:$E$39,4,FALSE)),"",VLOOKUP($B821,'Patch Slot'!A$2:$E$39,4,FALSE)),"excluded")</f>
        <v>excluded</v>
      </c>
      <c r="F821" s="198" t="s">
        <v>826</v>
      </c>
      <c r="G821" s="184" t="str">
        <f>IF(ISNA(VLOOKUP(Patchlist1[[#This Row],[Hostname]],CPU_socket!A:B,2,FALSE)),"",VLOOKUP(Patchlist1[[#This Row],[Hostname]],CPU_socket!A:B,2,FALSE))</f>
        <v/>
      </c>
      <c r="H821" s="184" t="str">
        <f>IF(ISNA(VLOOKUP(Patchlist1[[#This Row],[Hostname]],Vormetric!A:D,4,FALSE)),"",VLOOKUP(Patchlist1[[#This Row],[Hostname]],Vormetric!A:D,4,FALSE))</f>
        <v/>
      </c>
      <c r="I821" s="198" t="str">
        <f>IF(ISNA(VLOOKUP(Patchlist1[[#This Row],[Hostname]],'vm hardware'!A:C,3,FALSE)),"",VLOOKUP(Patchlist1[[#This Row],[Hostname]],'vm hardware'!A:C,3,FALSE))</f>
        <v/>
      </c>
      <c r="J821" s="276"/>
      <c r="K821" s="198" t="s">
        <v>232</v>
      </c>
      <c r="L821" s="198">
        <v>8.1</v>
      </c>
      <c r="M821" s="198" t="s">
        <v>540</v>
      </c>
      <c r="N821" s="198" t="s">
        <v>827</v>
      </c>
      <c r="O821" s="200" t="s">
        <v>279</v>
      </c>
      <c r="P821" s="277" t="s">
        <v>541</v>
      </c>
      <c r="Q821" s="202"/>
      <c r="R821" s="198" t="s">
        <v>542</v>
      </c>
      <c r="S821" s="242" t="str">
        <f>IF(ISNA(VLOOKUP(Patchlist1[[#This Row],[SERVER OWNER]],Contacts!I:J,2,FALSE)),"",VLOOKUP(Patchlist1[[#This Row],[SERVER OWNER]],Contacts!I:J,2,FALSE))</f>
        <v>konstantinos.monios@allianz.gr</v>
      </c>
      <c r="T821" s="243" t="s">
        <v>1456</v>
      </c>
      <c r="U821" s="277" t="s">
        <v>180</v>
      </c>
      <c r="V821" s="202"/>
      <c r="W821" s="202"/>
      <c r="X821" s="244"/>
      <c r="Y821" s="244" t="s">
        <v>279</v>
      </c>
      <c r="Z821" s="157"/>
      <c r="AA821" s="278"/>
    </row>
    <row r="822" spans="1:27" ht="18.75" hidden="1" customHeight="1">
      <c r="A822" s="275" t="s">
        <v>1511</v>
      </c>
      <c r="B822" s="196" t="s">
        <v>93</v>
      </c>
      <c r="C822" s="239" t="b">
        <v>0</v>
      </c>
      <c r="D822" s="182">
        <f>IF($C822&lt;&gt;TRUE,IF(ISNA(VLOOKUP($B822,'Patch Slot'!A$2:$E$39,3,FALSE)),"",VLOOKUP($B822,'Patch Slot'!A$2:$E$39,3,FALSE)),"excluded")</f>
        <v>45886.583333333299</v>
      </c>
      <c r="E822" s="182" t="str">
        <f>IF($C822&lt;&gt;TRUE,IF(ISNA(VLOOKUP($B822,'Patch Slot'!A$2:$E$39,4,FALSE)),"",VLOOKUP($B822,'Patch Slot'!A$2:$E$39,4,FALSE)),"excluded")</f>
        <v>14:00 – 18:00</v>
      </c>
      <c r="F822" s="198" t="s">
        <v>826</v>
      </c>
      <c r="G822" s="184" t="str">
        <f>IF(ISNA(VLOOKUP(Patchlist1[[#This Row],[Hostname]],CPU_socket!A:B,2,FALSE)),"",VLOOKUP(Patchlist1[[#This Row],[Hostname]],CPU_socket!A:B,2,FALSE))</f>
        <v/>
      </c>
      <c r="H822" s="184" t="str">
        <f>IF(ISNA(VLOOKUP(Patchlist1[[#This Row],[Hostname]],Vormetric!A:D,4,FALSE)),"",VLOOKUP(Patchlist1[[#This Row],[Hostname]],Vormetric!A:D,4,FALSE))</f>
        <v/>
      </c>
      <c r="I822" s="198" t="str">
        <f>IF(ISNA(VLOOKUP(Patchlist1[[#This Row],[Hostname]],'vm hardware'!A:C,3,FALSE)),"",VLOOKUP(Patchlist1[[#This Row],[Hostname]],'vm hardware'!A:C,3,FALSE))</f>
        <v/>
      </c>
      <c r="J822" s="276"/>
      <c r="K822" s="198" t="s">
        <v>545</v>
      </c>
      <c r="L822" s="198">
        <v>9.3000000000000007</v>
      </c>
      <c r="M822" s="198" t="s">
        <v>173</v>
      </c>
      <c r="N822" s="198" t="s">
        <v>827</v>
      </c>
      <c r="O822" s="200" t="s">
        <v>175</v>
      </c>
      <c r="P822" s="277" t="s">
        <v>202</v>
      </c>
      <c r="Q822" s="202"/>
      <c r="R822" s="198" t="s">
        <v>204</v>
      </c>
      <c r="S822" s="242" t="str">
        <f>IF(ISNA(VLOOKUP(Patchlist1[[#This Row],[SERVER OWNER]],Contacts!I:J,2,FALSE)),"",VLOOKUP(Patchlist1[[#This Row],[SERVER OWNER]],Contacts!I:J,2,FALSE))</f>
        <v>SURESH.HAMAL@ALLIANZ.COM</v>
      </c>
      <c r="T822" s="243" t="s">
        <v>205</v>
      </c>
      <c r="U822" s="277" t="s">
        <v>180</v>
      </c>
      <c r="V822" s="202"/>
      <c r="W822" s="202"/>
      <c r="X822" s="244"/>
      <c r="Y822" s="244"/>
      <c r="Z822" s="157"/>
      <c r="AA822" s="278"/>
    </row>
    <row r="823" spans="1:27" ht="18.75" hidden="1" customHeight="1">
      <c r="A823" s="275" t="s">
        <v>1512</v>
      </c>
      <c r="B823" s="196" t="s">
        <v>93</v>
      </c>
      <c r="C823" s="239" t="b">
        <v>0</v>
      </c>
      <c r="D823" s="182">
        <f>IF($C823&lt;&gt;TRUE,IF(ISNA(VLOOKUP($B823,'Patch Slot'!A$2:$E$39,3,FALSE)),"",VLOOKUP($B823,'Patch Slot'!A$2:$E$39,3,FALSE)),"excluded")</f>
        <v>45886.583333333299</v>
      </c>
      <c r="E823" s="182" t="str">
        <f>IF($C823&lt;&gt;TRUE,IF(ISNA(VLOOKUP($B823,'Patch Slot'!A$2:$E$39,4,FALSE)),"",VLOOKUP($B823,'Patch Slot'!A$2:$E$39,4,FALSE)),"excluded")</f>
        <v>14:00 – 18:00</v>
      </c>
      <c r="F823" s="198" t="s">
        <v>826</v>
      </c>
      <c r="G823" s="184" t="str">
        <f>IF(ISNA(VLOOKUP(Patchlist1[[#This Row],[Hostname]],CPU_socket!A:B,2,FALSE)),"",VLOOKUP(Patchlist1[[#This Row],[Hostname]],CPU_socket!A:B,2,FALSE))</f>
        <v/>
      </c>
      <c r="H823" s="184" t="str">
        <f>IF(ISNA(VLOOKUP(Patchlist1[[#This Row],[Hostname]],Vormetric!A:D,4,FALSE)),"",VLOOKUP(Patchlist1[[#This Row],[Hostname]],Vormetric!A:D,4,FALSE))</f>
        <v/>
      </c>
      <c r="I823" s="198" t="str">
        <f>IF(ISNA(VLOOKUP(Patchlist1[[#This Row],[Hostname]],'vm hardware'!A:C,3,FALSE)),"",VLOOKUP(Patchlist1[[#This Row],[Hostname]],'vm hardware'!A:C,3,FALSE))</f>
        <v/>
      </c>
      <c r="J823" s="276"/>
      <c r="K823" s="198" t="s">
        <v>172</v>
      </c>
      <c r="L823" s="198">
        <v>8.1</v>
      </c>
      <c r="M823" s="198" t="s">
        <v>173</v>
      </c>
      <c r="N823" s="198" t="s">
        <v>827</v>
      </c>
      <c r="O823" s="200" t="s">
        <v>175</v>
      </c>
      <c r="P823" s="277" t="s">
        <v>202</v>
      </c>
      <c r="Q823" s="202"/>
      <c r="R823" s="198" t="s">
        <v>204</v>
      </c>
      <c r="S823" s="242" t="str">
        <f>IF(ISNA(VLOOKUP(Patchlist1[[#This Row],[SERVER OWNER]],Contacts!I:J,2,FALSE)),"",VLOOKUP(Patchlist1[[#This Row],[SERVER OWNER]],Contacts!I:J,2,FALSE))</f>
        <v>SURESH.HAMAL@ALLIANZ.COM</v>
      </c>
      <c r="T823" s="243" t="s">
        <v>205</v>
      </c>
      <c r="U823" s="277" t="s">
        <v>180</v>
      </c>
      <c r="V823" s="202"/>
      <c r="W823" s="202"/>
      <c r="X823" s="244"/>
      <c r="Y823" s="244"/>
      <c r="Z823" s="157"/>
      <c r="AA823" s="278"/>
    </row>
    <row r="824" spans="1:27" ht="18.75" hidden="1" customHeight="1">
      <c r="A824" s="275" t="s">
        <v>1513</v>
      </c>
      <c r="B824" s="196" t="s">
        <v>93</v>
      </c>
      <c r="C824" s="239" t="b">
        <v>0</v>
      </c>
      <c r="D824" s="182">
        <f>IF($C824&lt;&gt;TRUE,IF(ISNA(VLOOKUP($B824,'Patch Slot'!A$2:$E$39,3,FALSE)),"",VLOOKUP($B824,'Patch Slot'!A$2:$E$39,3,FALSE)),"excluded")</f>
        <v>45886.583333333299</v>
      </c>
      <c r="E824" s="182" t="str">
        <f>IF($C824&lt;&gt;TRUE,IF(ISNA(VLOOKUP($B824,'Patch Slot'!A$2:$E$39,4,FALSE)),"",VLOOKUP($B824,'Patch Slot'!A$2:$E$39,4,FALSE)),"excluded")</f>
        <v>14:00 – 18:00</v>
      </c>
      <c r="F824" s="198" t="s">
        <v>826</v>
      </c>
      <c r="G824" s="184" t="str">
        <f>IF(ISNA(VLOOKUP(Patchlist1[[#This Row],[Hostname]],CPU_socket!A:B,2,FALSE)),"",VLOOKUP(Patchlist1[[#This Row],[Hostname]],CPU_socket!A:B,2,FALSE))</f>
        <v/>
      </c>
      <c r="H824" s="184" t="str">
        <f>IF(ISNA(VLOOKUP(Patchlist1[[#This Row],[Hostname]],Vormetric!A:D,4,FALSE)),"",VLOOKUP(Patchlist1[[#This Row],[Hostname]],Vormetric!A:D,4,FALSE))</f>
        <v/>
      </c>
      <c r="I824" s="198" t="str">
        <f>IF(ISNA(VLOOKUP(Patchlist1[[#This Row],[Hostname]],'vm hardware'!A:C,3,FALSE)),"",VLOOKUP(Patchlist1[[#This Row],[Hostname]],'vm hardware'!A:C,3,FALSE))</f>
        <v/>
      </c>
      <c r="J824" s="276"/>
      <c r="K824" s="198" t="s">
        <v>545</v>
      </c>
      <c r="L824" s="198">
        <v>8.1</v>
      </c>
      <c r="M824" s="198" t="s">
        <v>173</v>
      </c>
      <c r="N824" s="198" t="s">
        <v>827</v>
      </c>
      <c r="O824" s="200" t="s">
        <v>175</v>
      </c>
      <c r="P824" s="277" t="s">
        <v>1036</v>
      </c>
      <c r="Q824" s="202"/>
      <c r="R824" s="198" t="s">
        <v>204</v>
      </c>
      <c r="S824" s="242" t="str">
        <f>IF(ISNA(VLOOKUP(Patchlist1[[#This Row],[SERVER OWNER]],Contacts!I:J,2,FALSE)),"",VLOOKUP(Patchlist1[[#This Row],[SERVER OWNER]],Contacts!I:J,2,FALSE))</f>
        <v>SURESH.HAMAL@ALLIANZ.COM</v>
      </c>
      <c r="T824" s="243" t="s">
        <v>205</v>
      </c>
      <c r="U824" s="277" t="s">
        <v>180</v>
      </c>
      <c r="V824" s="202"/>
      <c r="W824" s="202"/>
      <c r="X824" s="244"/>
      <c r="Y824" s="244"/>
      <c r="Z824" s="157"/>
      <c r="AA824" s="278"/>
    </row>
    <row r="825" spans="1:27" ht="18.75" hidden="1" customHeight="1">
      <c r="A825" s="275" t="s">
        <v>1514</v>
      </c>
      <c r="B825" s="196" t="s">
        <v>90</v>
      </c>
      <c r="C825" s="239" t="b">
        <v>0</v>
      </c>
      <c r="D825" s="182">
        <f>IF($C825&lt;&gt;TRUE,IF(ISNA(VLOOKUP($B825,'Patch Slot'!A$2:$E$39,3,FALSE)),"",VLOOKUP($B825,'Patch Slot'!A$2:$E$39,3,FALSE)),"excluded")</f>
        <v>45886.333333333299</v>
      </c>
      <c r="E825" s="182" t="str">
        <f>IF($C825&lt;&gt;TRUE,IF(ISNA(VLOOKUP($B825,'Patch Slot'!A$2:$E$39,4,FALSE)),"",VLOOKUP($B825,'Patch Slot'!A$2:$E$39,4,FALSE)),"excluded")</f>
        <v>08:00 – 14:00</v>
      </c>
      <c r="F825" s="198" t="s">
        <v>826</v>
      </c>
      <c r="G825" s="184" t="str">
        <f>IF(ISNA(VLOOKUP(Patchlist1[[#This Row],[Hostname]],CPU_socket!A:B,2,FALSE)),"",VLOOKUP(Patchlist1[[#This Row],[Hostname]],CPU_socket!A:B,2,FALSE))</f>
        <v/>
      </c>
      <c r="H825" s="184" t="str">
        <f>IF(ISNA(VLOOKUP(Patchlist1[[#This Row],[Hostname]],Vormetric!A:D,4,FALSE)),"",VLOOKUP(Patchlist1[[#This Row],[Hostname]],Vormetric!A:D,4,FALSE))</f>
        <v/>
      </c>
      <c r="I825" s="198" t="str">
        <f>IF(ISNA(VLOOKUP(Patchlist1[[#This Row],[Hostname]],'vm hardware'!A:C,3,FALSE)),"",VLOOKUP(Patchlist1[[#This Row],[Hostname]],'vm hardware'!A:C,3,FALSE))</f>
        <v/>
      </c>
      <c r="J825" s="276"/>
      <c r="K825" s="198" t="s">
        <v>545</v>
      </c>
      <c r="L825" s="198">
        <v>9.3000000000000007</v>
      </c>
      <c r="M825" s="198" t="s">
        <v>173</v>
      </c>
      <c r="N825" s="198" t="s">
        <v>827</v>
      </c>
      <c r="O825" s="200" t="s">
        <v>175</v>
      </c>
      <c r="P825" s="277" t="s">
        <v>202</v>
      </c>
      <c r="Q825" s="202"/>
      <c r="R825" s="198" t="s">
        <v>204</v>
      </c>
      <c r="S825" s="242" t="str">
        <f>IF(ISNA(VLOOKUP(Patchlist1[[#This Row],[SERVER OWNER]],Contacts!I:J,2,FALSE)),"",VLOOKUP(Patchlist1[[#This Row],[SERVER OWNER]],Contacts!I:J,2,FALSE))</f>
        <v>SURESH.HAMAL@ALLIANZ.COM</v>
      </c>
      <c r="T825" s="243" t="s">
        <v>205</v>
      </c>
      <c r="U825" s="277" t="s">
        <v>180</v>
      </c>
      <c r="V825" s="202"/>
      <c r="W825" s="202"/>
      <c r="X825" s="244"/>
      <c r="Y825" s="244"/>
      <c r="Z825" s="157"/>
      <c r="AA825" s="278"/>
    </row>
    <row r="826" spans="1:27" ht="18.75" hidden="1" customHeight="1">
      <c r="A826" s="275" t="s">
        <v>1515</v>
      </c>
      <c r="B826" s="196" t="s">
        <v>90</v>
      </c>
      <c r="C826" s="239" t="b">
        <v>0</v>
      </c>
      <c r="D826" s="182">
        <f>IF($C826&lt;&gt;TRUE,IF(ISNA(VLOOKUP($B826,'Patch Slot'!A$2:$E$39,3,FALSE)),"",VLOOKUP($B826,'Patch Slot'!A$2:$E$39,3,FALSE)),"excluded")</f>
        <v>45886.333333333299</v>
      </c>
      <c r="E826" s="182" t="str">
        <f>IF($C826&lt;&gt;TRUE,IF(ISNA(VLOOKUP($B826,'Patch Slot'!A$2:$E$39,4,FALSE)),"",VLOOKUP($B826,'Patch Slot'!A$2:$E$39,4,FALSE)),"excluded")</f>
        <v>08:00 – 14:00</v>
      </c>
      <c r="F826" s="198" t="s">
        <v>826</v>
      </c>
      <c r="G826" s="184" t="str">
        <f>IF(ISNA(VLOOKUP(Patchlist1[[#This Row],[Hostname]],CPU_socket!A:B,2,FALSE)),"",VLOOKUP(Patchlist1[[#This Row],[Hostname]],CPU_socket!A:B,2,FALSE))</f>
        <v/>
      </c>
      <c r="H826" s="184" t="str">
        <f>IF(ISNA(VLOOKUP(Patchlist1[[#This Row],[Hostname]],Vormetric!A:D,4,FALSE)),"",VLOOKUP(Patchlist1[[#This Row],[Hostname]],Vormetric!A:D,4,FALSE))</f>
        <v/>
      </c>
      <c r="I826" s="198" t="str">
        <f>IF(ISNA(VLOOKUP(Patchlist1[[#This Row],[Hostname]],'vm hardware'!A:C,3,FALSE)),"",VLOOKUP(Patchlist1[[#This Row],[Hostname]],'vm hardware'!A:C,3,FALSE))</f>
        <v/>
      </c>
      <c r="J826" s="276"/>
      <c r="K826" s="198" t="s">
        <v>545</v>
      </c>
      <c r="L826" s="198">
        <v>8.1</v>
      </c>
      <c r="M826" s="198" t="s">
        <v>173</v>
      </c>
      <c r="N826" s="198" t="s">
        <v>827</v>
      </c>
      <c r="O826" s="200" t="s">
        <v>175</v>
      </c>
      <c r="P826" s="277" t="s">
        <v>1036</v>
      </c>
      <c r="Q826" s="202"/>
      <c r="R826" s="198" t="s">
        <v>204</v>
      </c>
      <c r="S826" s="242" t="str">
        <f>IF(ISNA(VLOOKUP(Patchlist1[[#This Row],[SERVER OWNER]],Contacts!I:J,2,FALSE)),"",VLOOKUP(Patchlist1[[#This Row],[SERVER OWNER]],Contacts!I:J,2,FALSE))</f>
        <v>SURESH.HAMAL@ALLIANZ.COM</v>
      </c>
      <c r="T826" s="243" t="s">
        <v>205</v>
      </c>
      <c r="U826" s="277" t="s">
        <v>180</v>
      </c>
      <c r="V826" s="202"/>
      <c r="W826" s="202"/>
      <c r="X826" s="244"/>
      <c r="Y826" s="244"/>
      <c r="Z826" s="157"/>
      <c r="AA826" s="278"/>
    </row>
    <row r="827" spans="1:27" ht="18.75" hidden="1" customHeight="1">
      <c r="A827" s="275" t="s">
        <v>1516</v>
      </c>
      <c r="B827" s="196" t="s">
        <v>90</v>
      </c>
      <c r="C827" s="239" t="b">
        <v>0</v>
      </c>
      <c r="D827" s="182">
        <f>IF($C827&lt;&gt;TRUE,IF(ISNA(VLOOKUP($B827,'Patch Slot'!A$2:$E$39,3,FALSE)),"",VLOOKUP($B827,'Patch Slot'!A$2:$E$39,3,FALSE)),"excluded")</f>
        <v>45886.333333333299</v>
      </c>
      <c r="E827" s="182" t="str">
        <f>IF($C827&lt;&gt;TRUE,IF(ISNA(VLOOKUP($B827,'Patch Slot'!A$2:$E$39,4,FALSE)),"",VLOOKUP($B827,'Patch Slot'!A$2:$E$39,4,FALSE)),"excluded")</f>
        <v>08:00 – 14:00</v>
      </c>
      <c r="F827" s="198" t="s">
        <v>826</v>
      </c>
      <c r="G827" s="184" t="str">
        <f>IF(ISNA(VLOOKUP(Patchlist1[[#This Row],[Hostname]],CPU_socket!A:B,2,FALSE)),"",VLOOKUP(Patchlist1[[#This Row],[Hostname]],CPU_socket!A:B,2,FALSE))</f>
        <v/>
      </c>
      <c r="H827" s="184" t="str">
        <f>IF(ISNA(VLOOKUP(Patchlist1[[#This Row],[Hostname]],Vormetric!A:D,4,FALSE)),"",VLOOKUP(Patchlist1[[#This Row],[Hostname]],Vormetric!A:D,4,FALSE))</f>
        <v/>
      </c>
      <c r="I827" s="198" t="str">
        <f>IF(ISNA(VLOOKUP(Patchlist1[[#This Row],[Hostname]],'vm hardware'!A:C,3,FALSE)),"",VLOOKUP(Patchlist1[[#This Row],[Hostname]],'vm hardware'!A:C,3,FALSE))</f>
        <v/>
      </c>
      <c r="J827" s="276"/>
      <c r="K827" s="198" t="s">
        <v>172</v>
      </c>
      <c r="L827" s="198">
        <v>8.1</v>
      </c>
      <c r="M827" s="198" t="s">
        <v>173</v>
      </c>
      <c r="N827" s="198" t="s">
        <v>827</v>
      </c>
      <c r="O827" s="200" t="s">
        <v>175</v>
      </c>
      <c r="P827" s="277" t="s">
        <v>202</v>
      </c>
      <c r="Q827" s="202"/>
      <c r="R827" s="198" t="s">
        <v>204</v>
      </c>
      <c r="S827" s="242" t="str">
        <f>IF(ISNA(VLOOKUP(Patchlist1[[#This Row],[SERVER OWNER]],Contacts!I:J,2,FALSE)),"",VLOOKUP(Patchlist1[[#This Row],[SERVER OWNER]],Contacts!I:J,2,FALSE))</f>
        <v>SURESH.HAMAL@ALLIANZ.COM</v>
      </c>
      <c r="T827" s="243" t="s">
        <v>205</v>
      </c>
      <c r="U827" s="277" t="s">
        <v>180</v>
      </c>
      <c r="V827" s="202"/>
      <c r="W827" s="202"/>
      <c r="X827" s="244"/>
      <c r="Y827" s="244"/>
      <c r="Z827" s="157"/>
      <c r="AA827" s="278"/>
    </row>
    <row r="828" spans="1:27" ht="18.75" hidden="1" customHeight="1">
      <c r="A828" s="275" t="s">
        <v>1517</v>
      </c>
      <c r="B828" s="196" t="s">
        <v>90</v>
      </c>
      <c r="C828" s="239" t="b">
        <v>0</v>
      </c>
      <c r="D828" s="182">
        <f>IF($C828&lt;&gt;TRUE,IF(ISNA(VLOOKUP($B828,'Patch Slot'!A$2:$E$39,3,FALSE)),"",VLOOKUP($B828,'Patch Slot'!A$2:$E$39,3,FALSE)),"excluded")</f>
        <v>45886.333333333299</v>
      </c>
      <c r="E828" s="182" t="str">
        <f>IF($C828&lt;&gt;TRUE,IF(ISNA(VLOOKUP($B828,'Patch Slot'!A$2:$E$39,4,FALSE)),"",VLOOKUP($B828,'Patch Slot'!A$2:$E$39,4,FALSE)),"excluded")</f>
        <v>08:00 – 14:00</v>
      </c>
      <c r="F828" s="198" t="s">
        <v>826</v>
      </c>
      <c r="G828" s="184" t="str">
        <f>IF(ISNA(VLOOKUP(Patchlist1[[#This Row],[Hostname]],CPU_socket!A:B,2,FALSE)),"",VLOOKUP(Patchlist1[[#This Row],[Hostname]],CPU_socket!A:B,2,FALSE))</f>
        <v/>
      </c>
      <c r="H828" s="184" t="str">
        <f>IF(ISNA(VLOOKUP(Patchlist1[[#This Row],[Hostname]],Vormetric!A:D,4,FALSE)),"",VLOOKUP(Patchlist1[[#This Row],[Hostname]],Vormetric!A:D,4,FALSE))</f>
        <v/>
      </c>
      <c r="I828" s="198" t="str">
        <f>IF(ISNA(VLOOKUP(Patchlist1[[#This Row],[Hostname]],'vm hardware'!A:C,3,FALSE)),"",VLOOKUP(Patchlist1[[#This Row],[Hostname]],'vm hardware'!A:C,3,FALSE))</f>
        <v/>
      </c>
      <c r="J828" s="276"/>
      <c r="K828" s="198" t="s">
        <v>545</v>
      </c>
      <c r="L828" s="198">
        <v>8.1</v>
      </c>
      <c r="M828" s="198" t="s">
        <v>173</v>
      </c>
      <c r="N828" s="198" t="s">
        <v>827</v>
      </c>
      <c r="O828" s="200" t="s">
        <v>175</v>
      </c>
      <c r="P828" s="277" t="s">
        <v>1036</v>
      </c>
      <c r="Q828" s="202"/>
      <c r="R828" s="198" t="s">
        <v>204</v>
      </c>
      <c r="S828" s="242" t="str">
        <f>IF(ISNA(VLOOKUP(Patchlist1[[#This Row],[SERVER OWNER]],Contacts!I:J,2,FALSE)),"",VLOOKUP(Patchlist1[[#This Row],[SERVER OWNER]],Contacts!I:J,2,FALSE))</f>
        <v>SURESH.HAMAL@ALLIANZ.COM</v>
      </c>
      <c r="T828" s="243" t="s">
        <v>205</v>
      </c>
      <c r="U828" s="277" t="s">
        <v>180</v>
      </c>
      <c r="V828" s="202"/>
      <c r="W828" s="202"/>
      <c r="X828" s="244"/>
      <c r="Y828" s="244"/>
      <c r="Z828" s="157"/>
      <c r="AA828" s="278"/>
    </row>
    <row r="829" spans="1:27" ht="18.75" hidden="1" customHeight="1">
      <c r="A829" s="275" t="s">
        <v>1518</v>
      </c>
      <c r="B829" s="196" t="s">
        <v>97</v>
      </c>
      <c r="C829" s="239" t="b">
        <v>0</v>
      </c>
      <c r="D829" s="182">
        <f>IF($C829&lt;&gt;TRUE,IF(ISNA(VLOOKUP($B829,'Patch Slot'!A$2:$E$39,3,FALSE)),"",VLOOKUP($B829,'Patch Slot'!A$2:$E$39,3,FALSE)),"excluded")</f>
        <v>45887.333333333299</v>
      </c>
      <c r="E829" s="182" t="str">
        <f>IF($C829&lt;&gt;TRUE,IF(ISNA(VLOOKUP($B829,'Patch Slot'!A$2:$E$39,4,FALSE)),"",VLOOKUP($B829,'Patch Slot'!A$2:$E$39,4,FALSE)),"excluded")</f>
        <v>08:00 – 14:00</v>
      </c>
      <c r="F829" s="198" t="s">
        <v>826</v>
      </c>
      <c r="G829" s="184" t="str">
        <f>IF(ISNA(VLOOKUP(Patchlist1[[#This Row],[Hostname]],CPU_socket!A:B,2,FALSE)),"",VLOOKUP(Patchlist1[[#This Row],[Hostname]],CPU_socket!A:B,2,FALSE))</f>
        <v/>
      </c>
      <c r="H829" s="184" t="str">
        <f>IF(ISNA(VLOOKUP(Patchlist1[[#This Row],[Hostname]],Vormetric!A:D,4,FALSE)),"",VLOOKUP(Patchlist1[[#This Row],[Hostname]],Vormetric!A:D,4,FALSE))</f>
        <v/>
      </c>
      <c r="I829" s="198" t="str">
        <f>IF(ISNA(VLOOKUP(Patchlist1[[#This Row],[Hostname]],'vm hardware'!A:C,3,FALSE)),"",VLOOKUP(Patchlist1[[#This Row],[Hostname]],'vm hardware'!A:C,3,FALSE))</f>
        <v/>
      </c>
      <c r="J829" s="276"/>
      <c r="K829" s="198" t="s">
        <v>172</v>
      </c>
      <c r="L829" s="198">
        <v>9.4</v>
      </c>
      <c r="M829" s="198" t="s">
        <v>173</v>
      </c>
      <c r="N829" s="198" t="s">
        <v>827</v>
      </c>
      <c r="O829" s="200" t="s">
        <v>175</v>
      </c>
      <c r="P829" s="277" t="s">
        <v>1519</v>
      </c>
      <c r="Q829" s="202"/>
      <c r="R829" s="198" t="s">
        <v>1520</v>
      </c>
      <c r="S829" s="242" t="str">
        <f>IF(ISNA(VLOOKUP(Patchlist1[[#This Row],[SERVER OWNER]],Contacts!I:J,2,FALSE)),"",VLOOKUP(Patchlist1[[#This Row],[SERVER OWNER]],Contacts!I:J,2,FALSE))</f>
        <v>stephan.loescher@allianz.de</v>
      </c>
      <c r="T829" s="243" t="s">
        <v>1521</v>
      </c>
      <c r="U829" s="277" t="s">
        <v>180</v>
      </c>
      <c r="V829" s="202"/>
      <c r="W829" s="202"/>
      <c r="X829" s="244"/>
      <c r="Y829" s="244"/>
      <c r="Z829" s="157"/>
      <c r="AA829" s="278"/>
    </row>
    <row r="830" spans="1:27" ht="18.75" hidden="1" customHeight="1">
      <c r="A830" s="275" t="s">
        <v>1522</v>
      </c>
      <c r="B830" s="196" t="s">
        <v>93</v>
      </c>
      <c r="C830" s="239" t="b">
        <v>0</v>
      </c>
      <c r="D830" s="182">
        <f>IF($C830&lt;&gt;TRUE,IF(ISNA(VLOOKUP($B830,'Patch Slot'!A$2:$E$39,3,FALSE)),"",VLOOKUP($B830,'Patch Slot'!A$2:$E$39,3,FALSE)),"excluded")</f>
        <v>45886.583333333299</v>
      </c>
      <c r="E830" s="182" t="str">
        <f>IF($C830&lt;&gt;TRUE,IF(ISNA(VLOOKUP($B830,'Patch Slot'!A$2:$E$39,4,FALSE)),"",VLOOKUP($B830,'Patch Slot'!A$2:$E$39,4,FALSE)),"excluded")</f>
        <v>14:00 – 18:00</v>
      </c>
      <c r="F830" s="198" t="s">
        <v>826</v>
      </c>
      <c r="G830" s="184" t="str">
        <f>IF(ISNA(VLOOKUP(Patchlist1[[#This Row],[Hostname]],CPU_socket!A:B,2,FALSE)),"",VLOOKUP(Patchlist1[[#This Row],[Hostname]],CPU_socket!A:B,2,FALSE))</f>
        <v/>
      </c>
      <c r="H830" s="184" t="str">
        <f>IF(ISNA(VLOOKUP(Patchlist1[[#This Row],[Hostname]],Vormetric!A:D,4,FALSE)),"",VLOOKUP(Patchlist1[[#This Row],[Hostname]],Vormetric!A:D,4,FALSE))</f>
        <v/>
      </c>
      <c r="I830" s="240" t="str">
        <f>IF(ISNA(VLOOKUP(Patchlist1[[#This Row],[Hostname]],'vm hardware'!A:C,3,FALSE)),"",VLOOKUP(Patchlist1[[#This Row],[Hostname]],'vm hardware'!A:C,3,FALSE))</f>
        <v/>
      </c>
      <c r="J830" s="198"/>
      <c r="K830" s="198" t="s">
        <v>172</v>
      </c>
      <c r="L830" s="198">
        <v>9.4</v>
      </c>
      <c r="M830" s="198" t="s">
        <v>372</v>
      </c>
      <c r="N830" s="198" t="s">
        <v>827</v>
      </c>
      <c r="O830" s="200" t="s">
        <v>175</v>
      </c>
      <c r="P830" s="277" t="s">
        <v>650</v>
      </c>
      <c r="Q830" s="241"/>
      <c r="R830" s="198" t="s">
        <v>1523</v>
      </c>
      <c r="S830" s="242" t="s">
        <v>1524</v>
      </c>
      <c r="T830" s="243" t="s">
        <v>1525</v>
      </c>
      <c r="U830" s="277" t="s">
        <v>180</v>
      </c>
      <c r="V830" s="202"/>
      <c r="W830" s="202"/>
      <c r="X830" s="244"/>
      <c r="Y830" s="244"/>
      <c r="Z830" s="157"/>
      <c r="AA830" s="278"/>
    </row>
    <row r="831" spans="1:27" ht="18.75" hidden="1" customHeight="1">
      <c r="A831" s="275" t="s">
        <v>1526</v>
      </c>
      <c r="B831" s="196" t="s">
        <v>93</v>
      </c>
      <c r="C831" s="239" t="b">
        <v>0</v>
      </c>
      <c r="D831" s="182">
        <f>IF($C831&lt;&gt;TRUE,IF(ISNA(VLOOKUP($B831,'Patch Slot'!A$2:$E$39,3,FALSE)),"",VLOOKUP($B831,'Patch Slot'!A$2:$E$39,3,FALSE)),"excluded")</f>
        <v>45886.583333333299</v>
      </c>
      <c r="E831" s="182" t="str">
        <f>IF($C831&lt;&gt;TRUE,IF(ISNA(VLOOKUP($B831,'Patch Slot'!A$2:$E$39,4,FALSE)),"",VLOOKUP($B831,'Patch Slot'!A$2:$E$39,4,FALSE)),"excluded")</f>
        <v>14:00 – 18:00</v>
      </c>
      <c r="F831" s="198" t="s">
        <v>826</v>
      </c>
      <c r="G831" s="184" t="str">
        <f>IF(ISNA(VLOOKUP(Patchlist1[[#This Row],[Hostname]],CPU_socket!A:B,2,FALSE)),"",VLOOKUP(Patchlist1[[#This Row],[Hostname]],CPU_socket!A:B,2,FALSE))</f>
        <v/>
      </c>
      <c r="H831" s="184" t="str">
        <f>IF(ISNA(VLOOKUP(Patchlist1[[#This Row],[Hostname]],Vormetric!A:D,4,FALSE)),"",VLOOKUP(Patchlist1[[#This Row],[Hostname]],Vormetric!A:D,4,FALSE))</f>
        <v/>
      </c>
      <c r="I831" s="240" t="str">
        <f>IF(ISNA(VLOOKUP(Patchlist1[[#This Row],[Hostname]],'vm hardware'!A:C,3,FALSE)),"",VLOOKUP(Patchlist1[[#This Row],[Hostname]],'vm hardware'!A:C,3,FALSE))</f>
        <v/>
      </c>
      <c r="J831" s="198"/>
      <c r="K831" s="198" t="s">
        <v>172</v>
      </c>
      <c r="L831" s="198">
        <v>9.4</v>
      </c>
      <c r="M831" s="198" t="s">
        <v>372</v>
      </c>
      <c r="N831" s="198" t="s">
        <v>827</v>
      </c>
      <c r="O831" s="200" t="s">
        <v>175</v>
      </c>
      <c r="P831" s="277" t="s">
        <v>650</v>
      </c>
      <c r="Q831" s="241"/>
      <c r="R831" s="198" t="s">
        <v>1523</v>
      </c>
      <c r="S831" s="242" t="s">
        <v>1524</v>
      </c>
      <c r="T831" s="243" t="s">
        <v>1527</v>
      </c>
      <c r="U831" s="277" t="s">
        <v>180</v>
      </c>
      <c r="V831" s="202"/>
      <c r="W831" s="202"/>
      <c r="X831" s="244"/>
      <c r="Y831" s="244"/>
      <c r="Z831" s="157"/>
      <c r="AA831" s="278"/>
    </row>
    <row r="832" spans="1:27" ht="18.75" hidden="1" customHeight="1">
      <c r="A832" s="275" t="s">
        <v>1528</v>
      </c>
      <c r="B832" s="196" t="s">
        <v>93</v>
      </c>
      <c r="C832" s="239" t="b">
        <v>0</v>
      </c>
      <c r="D832" s="182">
        <f>IF($C832&lt;&gt;TRUE,IF(ISNA(VLOOKUP($B832,'Patch Slot'!A$2:$E$39,3,FALSE)),"",VLOOKUP($B832,'Patch Slot'!A$2:$E$39,3,FALSE)),"excluded")</f>
        <v>45886.583333333299</v>
      </c>
      <c r="E832" s="182" t="str">
        <f>IF($C832&lt;&gt;TRUE,IF(ISNA(VLOOKUP($B832,'Patch Slot'!A$2:$E$39,4,FALSE)),"",VLOOKUP($B832,'Patch Slot'!A$2:$E$39,4,FALSE)),"excluded")</f>
        <v>14:00 – 18:00</v>
      </c>
      <c r="F832" s="198" t="s">
        <v>826</v>
      </c>
      <c r="G832" s="184" t="str">
        <f>IF(ISNA(VLOOKUP(Patchlist1[[#This Row],[Hostname]],CPU_socket!A:B,2,FALSE)),"",VLOOKUP(Patchlist1[[#This Row],[Hostname]],CPU_socket!A:B,2,FALSE))</f>
        <v/>
      </c>
      <c r="H832" s="184" t="str">
        <f>IF(ISNA(VLOOKUP(Patchlist1[[#This Row],[Hostname]],Vormetric!A:D,4,FALSE)),"",VLOOKUP(Patchlist1[[#This Row],[Hostname]],Vormetric!A:D,4,FALSE))</f>
        <v/>
      </c>
      <c r="I832" s="240" t="str">
        <f>IF(ISNA(VLOOKUP(Patchlist1[[#This Row],[Hostname]],'vm hardware'!A:C,3,FALSE)),"",VLOOKUP(Patchlist1[[#This Row],[Hostname]],'vm hardware'!A:C,3,FALSE))</f>
        <v/>
      </c>
      <c r="J832" s="198"/>
      <c r="K832" s="198" t="s">
        <v>545</v>
      </c>
      <c r="L832" s="198">
        <v>9.4</v>
      </c>
      <c r="M832" s="198" t="s">
        <v>372</v>
      </c>
      <c r="N832" s="198" t="s">
        <v>827</v>
      </c>
      <c r="O832" s="200" t="s">
        <v>175</v>
      </c>
      <c r="P832" s="277" t="s">
        <v>650</v>
      </c>
      <c r="Q832" s="241"/>
      <c r="R832" s="198" t="s">
        <v>1523</v>
      </c>
      <c r="S832" s="242" t="s">
        <v>1524</v>
      </c>
      <c r="T832" s="243" t="s">
        <v>1527</v>
      </c>
      <c r="U832" s="277" t="s">
        <v>180</v>
      </c>
      <c r="V832" s="202"/>
      <c r="W832" s="202"/>
      <c r="X832" s="244"/>
      <c r="Y832" s="244"/>
      <c r="Z832" s="157"/>
      <c r="AA832" s="278"/>
    </row>
    <row r="833" spans="1:27" ht="18.75" hidden="1" customHeight="1">
      <c r="A833" s="275" t="s">
        <v>1529</v>
      </c>
      <c r="B833" s="196" t="s">
        <v>93</v>
      </c>
      <c r="C833" s="239" t="b">
        <v>0</v>
      </c>
      <c r="D833" s="182">
        <f>IF($C833&lt;&gt;TRUE,IF(ISNA(VLOOKUP($B833,'Patch Slot'!A$2:$E$39,3,FALSE)),"",VLOOKUP($B833,'Patch Slot'!A$2:$E$39,3,FALSE)),"excluded")</f>
        <v>45886.583333333299</v>
      </c>
      <c r="E833" s="182" t="str">
        <f>IF($C833&lt;&gt;TRUE,IF(ISNA(VLOOKUP($B833,'Patch Slot'!A$2:$E$39,4,FALSE)),"",VLOOKUP($B833,'Patch Slot'!A$2:$E$39,4,FALSE)),"excluded")</f>
        <v>14:00 – 18:00</v>
      </c>
      <c r="F833" s="198" t="s">
        <v>826</v>
      </c>
      <c r="G833" s="184" t="str">
        <f>IF(ISNA(VLOOKUP(Patchlist1[[#This Row],[Hostname]],CPU_socket!A:B,2,FALSE)),"",VLOOKUP(Patchlist1[[#This Row],[Hostname]],CPU_socket!A:B,2,FALSE))</f>
        <v/>
      </c>
      <c r="H833" s="184" t="str">
        <f>IF(ISNA(VLOOKUP(Patchlist1[[#This Row],[Hostname]],Vormetric!A:D,4,FALSE)),"",VLOOKUP(Patchlist1[[#This Row],[Hostname]],Vormetric!A:D,4,FALSE))</f>
        <v/>
      </c>
      <c r="I833" s="240" t="str">
        <f>IF(ISNA(VLOOKUP(Patchlist1[[#This Row],[Hostname]],'vm hardware'!A:C,3,FALSE)),"",VLOOKUP(Patchlist1[[#This Row],[Hostname]],'vm hardware'!A:C,3,FALSE))</f>
        <v/>
      </c>
      <c r="J833" s="198"/>
      <c r="K833" s="198" t="s">
        <v>172</v>
      </c>
      <c r="L833" s="198">
        <v>9.4</v>
      </c>
      <c r="M833" s="198" t="s">
        <v>372</v>
      </c>
      <c r="N833" s="198" t="s">
        <v>827</v>
      </c>
      <c r="O833" s="200" t="s">
        <v>175</v>
      </c>
      <c r="P833" s="277" t="s">
        <v>650</v>
      </c>
      <c r="Q833" s="282"/>
      <c r="R833" s="198" t="s">
        <v>1523</v>
      </c>
      <c r="S833" s="242" t="s">
        <v>1524</v>
      </c>
      <c r="T833" s="243" t="s">
        <v>1525</v>
      </c>
      <c r="U833" s="277" t="s">
        <v>180</v>
      </c>
      <c r="V833" s="202"/>
      <c r="W833" s="202"/>
      <c r="X833" s="244"/>
      <c r="Y833" s="244"/>
      <c r="Z833" s="157"/>
      <c r="AA833" s="278"/>
    </row>
    <row r="834" spans="1:27" ht="18.75" hidden="1" customHeight="1">
      <c r="A834" s="275" t="s">
        <v>1530</v>
      </c>
      <c r="B834" s="196" t="s">
        <v>84</v>
      </c>
      <c r="C834" s="239" t="b">
        <v>0</v>
      </c>
      <c r="D834" s="182">
        <f>IF($C834&lt;&gt;TRUE,IF(ISNA(VLOOKUP($B834,'Patch Slot'!A$2:$E$39,3,FALSE)),"",VLOOKUP($B834,'Patch Slot'!A$2:$E$39,3,FALSE)),"excluded")</f>
        <v>45885.833333333299</v>
      </c>
      <c r="E834" s="182" t="str">
        <f>IF($C834&lt;&gt;TRUE,IF(ISNA(VLOOKUP($B834,'Patch Slot'!A$2:$E$39,4,FALSE)),"",VLOOKUP($B834,'Patch Slot'!A$2:$E$39,4,FALSE)),"excluded")</f>
        <v>20:00 – 24:00</v>
      </c>
      <c r="F834" s="198" t="s">
        <v>826</v>
      </c>
      <c r="G834" s="184" t="str">
        <f>IF(ISNA(VLOOKUP(Patchlist1[[#This Row],[Hostname]],CPU_socket!A:B,2,FALSE)),"",VLOOKUP(Patchlist1[[#This Row],[Hostname]],CPU_socket!A:B,2,FALSE))</f>
        <v/>
      </c>
      <c r="H834" s="184" t="str">
        <f>IF(ISNA(VLOOKUP(Patchlist1[[#This Row],[Hostname]],Vormetric!A:D,4,FALSE)),"",VLOOKUP(Patchlist1[[#This Row],[Hostname]],Vormetric!A:D,4,FALSE))</f>
        <v/>
      </c>
      <c r="I834" s="240" t="str">
        <f>IF(ISNA(VLOOKUP(Patchlist1[[#This Row],[Hostname]],'vm hardware'!A:C,3,FALSE)),"",VLOOKUP(Patchlist1[[#This Row],[Hostname]],'vm hardware'!A:C,3,FALSE))</f>
        <v/>
      </c>
      <c r="J834" s="198"/>
      <c r="K834" s="198" t="s">
        <v>172</v>
      </c>
      <c r="L834" s="198">
        <v>9.4</v>
      </c>
      <c r="M834" s="198" t="s">
        <v>372</v>
      </c>
      <c r="N834" s="198" t="s">
        <v>827</v>
      </c>
      <c r="O834" s="200" t="s">
        <v>175</v>
      </c>
      <c r="P834" s="277" t="s">
        <v>650</v>
      </c>
      <c r="Q834" s="241"/>
      <c r="R834" s="198" t="s">
        <v>1523</v>
      </c>
      <c r="S834" s="242" t="s">
        <v>1524</v>
      </c>
      <c r="T834" s="243" t="s">
        <v>1527</v>
      </c>
      <c r="U834" s="277" t="s">
        <v>180</v>
      </c>
      <c r="V834" s="202"/>
      <c r="W834" s="202"/>
      <c r="X834" s="244"/>
      <c r="Y834" s="244"/>
      <c r="Z834" s="157"/>
      <c r="AA834" s="278"/>
    </row>
    <row r="835" spans="1:27" ht="18.75" hidden="1" customHeight="1">
      <c r="A835" s="275" t="s">
        <v>1531</v>
      </c>
      <c r="B835" s="196" t="s">
        <v>87</v>
      </c>
      <c r="C835" s="239" t="b">
        <v>0</v>
      </c>
      <c r="D835" s="182">
        <f>IF($C835&lt;&gt;TRUE,IF(ISNA(VLOOKUP($B835,'Patch Slot'!A$2:$E$39,3,FALSE)),"",VLOOKUP($B835,'Patch Slot'!A$2:$E$39,3,FALSE)),"excluded")</f>
        <v>45886.041666666635</v>
      </c>
      <c r="E835" s="182" t="str">
        <f>IF($C835&lt;&gt;TRUE,IF(ISNA(VLOOKUP($B835,'Patch Slot'!A$2:$E$39,4,FALSE)),"",VLOOKUP($B835,'Patch Slot'!A$2:$E$39,4,FALSE)),"excluded")</f>
        <v>01:00 – 05:00</v>
      </c>
      <c r="F835" s="198" t="s">
        <v>826</v>
      </c>
      <c r="G835" s="184" t="str">
        <f>IF(ISNA(VLOOKUP(Patchlist1[[#This Row],[Hostname]],CPU_socket!A:B,2,FALSE)),"",VLOOKUP(Patchlist1[[#This Row],[Hostname]],CPU_socket!A:B,2,FALSE))</f>
        <v/>
      </c>
      <c r="H835" s="184" t="str">
        <f>IF(ISNA(VLOOKUP(Patchlist1[[#This Row],[Hostname]],Vormetric!A:D,4,FALSE)),"",VLOOKUP(Patchlist1[[#This Row],[Hostname]],Vormetric!A:D,4,FALSE))</f>
        <v/>
      </c>
      <c r="I835" s="240" t="str">
        <f>IF(ISNA(VLOOKUP(Patchlist1[[#This Row],[Hostname]],'vm hardware'!A:C,3,FALSE)),"",VLOOKUP(Patchlist1[[#This Row],[Hostname]],'vm hardware'!A:C,3,FALSE))</f>
        <v/>
      </c>
      <c r="J835" s="198"/>
      <c r="K835" s="198" t="s">
        <v>545</v>
      </c>
      <c r="L835" s="198">
        <v>8.1</v>
      </c>
      <c r="M835" s="198" t="s">
        <v>173</v>
      </c>
      <c r="N835" s="198" t="s">
        <v>827</v>
      </c>
      <c r="O835" s="200" t="s">
        <v>175</v>
      </c>
      <c r="P835" s="277" t="s">
        <v>581</v>
      </c>
      <c r="Q835" s="282"/>
      <c r="R835" s="198" t="s">
        <v>1520</v>
      </c>
      <c r="S835" s="242" t="str">
        <f>IF(ISNA(VLOOKUP(Patchlist1[[#This Row],[SERVER OWNER]],Contacts!I:J,2,FALSE)),"",VLOOKUP(Patchlist1[[#This Row],[SERVER OWNER]],Contacts!I:J,2,FALSE))</f>
        <v>stephan.loescher@allianz.de</v>
      </c>
      <c r="T835" s="243" t="s">
        <v>1532</v>
      </c>
      <c r="U835" s="277" t="s">
        <v>180</v>
      </c>
      <c r="V835" s="202"/>
      <c r="W835" s="202"/>
      <c r="X835" s="244"/>
      <c r="Y835" s="244"/>
      <c r="Z835" s="157"/>
      <c r="AA835" s="278"/>
    </row>
    <row r="836" spans="1:27" ht="18.75" hidden="1" customHeight="1">
      <c r="A836" s="275" t="s">
        <v>1533</v>
      </c>
      <c r="B836" s="196" t="s">
        <v>67</v>
      </c>
      <c r="C836" s="239" t="b">
        <v>0</v>
      </c>
      <c r="D836" s="182">
        <f>IF($C836&lt;&gt;TRUE,IF(ISNA(VLOOKUP($B836,'Patch Slot'!A$2:$E$39,3,FALSE)),"",VLOOKUP($B836,'Patch Slot'!A$2:$E$39,3,FALSE)),"excluded")</f>
        <v>45883.833333333299</v>
      </c>
      <c r="E836" s="182" t="str">
        <f>IF($C836&lt;&gt;TRUE,IF(ISNA(VLOOKUP($B836,'Patch Slot'!A$2:$E$39,4,FALSE)),"",VLOOKUP($B836,'Patch Slot'!A$2:$E$39,4,FALSE)),"excluded")</f>
        <v>20:00 – 24:00</v>
      </c>
      <c r="F836" s="198" t="s">
        <v>826</v>
      </c>
      <c r="G836" s="184" t="str">
        <f>IF(ISNA(VLOOKUP(Patchlist1[[#This Row],[Hostname]],CPU_socket!A:B,2,FALSE)),"",VLOOKUP(Patchlist1[[#This Row],[Hostname]],CPU_socket!A:B,2,FALSE))</f>
        <v/>
      </c>
      <c r="H836" s="184" t="str">
        <f>IF(ISNA(VLOOKUP(Patchlist1[[#This Row],[Hostname]],Vormetric!A:D,4,FALSE)),"",VLOOKUP(Patchlist1[[#This Row],[Hostname]],Vormetric!A:D,4,FALSE))</f>
        <v/>
      </c>
      <c r="I836" s="240" t="str">
        <f>IF(ISNA(VLOOKUP(Patchlist1[[#This Row],[Hostname]],'vm hardware'!A:C,3,FALSE)),"",VLOOKUP(Patchlist1[[#This Row],[Hostname]],'vm hardware'!A:C,3,FALSE))</f>
        <v/>
      </c>
      <c r="J836" s="198"/>
      <c r="K836" s="198" t="s">
        <v>172</v>
      </c>
      <c r="L836" s="198">
        <v>8.1</v>
      </c>
      <c r="M836" s="198" t="s">
        <v>173</v>
      </c>
      <c r="N836" s="198" t="s">
        <v>827</v>
      </c>
      <c r="O836" s="200" t="s">
        <v>175</v>
      </c>
      <c r="P836" s="277" t="s">
        <v>581</v>
      </c>
      <c r="Q836" s="282"/>
      <c r="R836" s="198" t="s">
        <v>1520</v>
      </c>
      <c r="S836" s="242" t="str">
        <f>IF(ISNA(VLOOKUP(Patchlist1[[#This Row],[SERVER OWNER]],Contacts!I:J,2,FALSE)),"",VLOOKUP(Patchlist1[[#This Row],[SERVER OWNER]],Contacts!I:J,2,FALSE))</f>
        <v>stephan.loescher@allianz.de</v>
      </c>
      <c r="T836" s="243" t="s">
        <v>1532</v>
      </c>
      <c r="U836" s="277" t="s">
        <v>180</v>
      </c>
      <c r="V836" s="202"/>
      <c r="W836" s="202"/>
      <c r="X836" s="244"/>
      <c r="Y836" s="244"/>
      <c r="Z836" s="157"/>
      <c r="AA836" s="278"/>
    </row>
    <row r="837" spans="1:27" ht="18.75" hidden="1" customHeight="1">
      <c r="A837" s="275" t="s">
        <v>1534</v>
      </c>
      <c r="B837" s="196" t="s">
        <v>115</v>
      </c>
      <c r="C837" s="239" t="b">
        <v>0</v>
      </c>
      <c r="D837" s="182">
        <f>IF($C837&lt;&gt;TRUE,IF(ISNA(VLOOKUP($B837,'Patch Slot'!A$2:$E$39,3,FALSE)),"",VLOOKUP($B837,'Patch Slot'!A$2:$E$39,3,FALSE)),"excluded")</f>
        <v>45890.833333333299</v>
      </c>
      <c r="E837" s="182" t="str">
        <f>IF($C837&lt;&gt;TRUE,IF(ISNA(VLOOKUP($B837,'Patch Slot'!A$2:$E$39,4,FALSE)),"",VLOOKUP($B837,'Patch Slot'!A$2:$E$39,4,FALSE)),"excluded")</f>
        <v>20:00 – 24:00</v>
      </c>
      <c r="F837" s="198" t="s">
        <v>826</v>
      </c>
      <c r="G837" s="184" t="str">
        <f>IF(ISNA(VLOOKUP(Patchlist1[[#This Row],[Hostname]],CPU_socket!A:B,2,FALSE)),"",VLOOKUP(Patchlist1[[#This Row],[Hostname]],CPU_socket!A:B,2,FALSE))</f>
        <v/>
      </c>
      <c r="H837" s="184" t="str">
        <f>IF(ISNA(VLOOKUP(Patchlist1[[#This Row],[Hostname]],Vormetric!A:D,4,FALSE)),"",VLOOKUP(Patchlist1[[#This Row],[Hostname]],Vormetric!A:D,4,FALSE))</f>
        <v/>
      </c>
      <c r="I837" s="198" t="str">
        <f>IF(ISNA(VLOOKUP(Patchlist1[[#This Row],[Hostname]],'vm hardware'!A:C,3,FALSE)),"",VLOOKUP(Patchlist1[[#This Row],[Hostname]],'vm hardware'!A:C,3,FALSE))</f>
        <v/>
      </c>
      <c r="J837" s="276"/>
      <c r="K837" s="198" t="s">
        <v>172</v>
      </c>
      <c r="L837" s="198">
        <v>8.1</v>
      </c>
      <c r="M837" s="198" t="s">
        <v>654</v>
      </c>
      <c r="N837" s="198" t="s">
        <v>827</v>
      </c>
      <c r="O837" s="200" t="s">
        <v>175</v>
      </c>
      <c r="P837" s="277" t="s">
        <v>1535</v>
      </c>
      <c r="Q837" s="202"/>
      <c r="R837" s="198" t="s">
        <v>1536</v>
      </c>
      <c r="S837" s="242" t="str">
        <f>IF(ISNA(VLOOKUP(Patchlist1[[#This Row],[SERVER OWNER]],Contacts!I:J,2,FALSE)),"",VLOOKUP(Patchlist1[[#This Row],[SERVER OWNER]],Contacts!I:J,2,FALSE))</f>
        <v>roman.wiesmueller@allianz.at</v>
      </c>
      <c r="T837" s="243" t="s">
        <v>1537</v>
      </c>
      <c r="U837" s="277" t="s">
        <v>180</v>
      </c>
      <c r="V837" s="202"/>
      <c r="W837" s="202"/>
      <c r="X837" s="244"/>
      <c r="Y837" s="244"/>
      <c r="Z837" s="157"/>
      <c r="AA837" s="278"/>
    </row>
    <row r="838" spans="1:27" ht="18.75" hidden="1" customHeight="1">
      <c r="A838" s="275" t="s">
        <v>1538</v>
      </c>
      <c r="B838" s="196" t="s">
        <v>90</v>
      </c>
      <c r="C838" s="239" t="b">
        <v>1</v>
      </c>
      <c r="D838" s="182" t="str">
        <f>IF($C838&lt;&gt;TRUE,IF(ISNA(VLOOKUP($B838,'Patch Slot'!A$2:$E$39,3,FALSE)),"",VLOOKUP($B838,'Patch Slot'!A$2:$E$39,3,FALSE)),"excluded")</f>
        <v>excluded</v>
      </c>
      <c r="E838" s="182" t="str">
        <f>IF($C838&lt;&gt;TRUE,IF(ISNA(VLOOKUP($B838,'Patch Slot'!A$2:$E$39,4,FALSE)),"",VLOOKUP($B838,'Patch Slot'!A$2:$E$39,4,FALSE)),"excluded")</f>
        <v>excluded</v>
      </c>
      <c r="F838" s="198" t="s">
        <v>826</v>
      </c>
      <c r="G838" s="184" t="str">
        <f>IF(ISNA(VLOOKUP(Patchlist1[[#This Row],[Hostname]],CPU_socket!A:B,2,FALSE)),"",VLOOKUP(Patchlist1[[#This Row],[Hostname]],CPU_socket!A:B,2,FALSE))</f>
        <v/>
      </c>
      <c r="H838" s="184" t="str">
        <f>IF(ISNA(VLOOKUP(Patchlist1[[#This Row],[Hostname]],Vormetric!A:D,4,FALSE)),"",VLOOKUP(Patchlist1[[#This Row],[Hostname]],Vormetric!A:D,4,FALSE))</f>
        <v/>
      </c>
      <c r="I838" s="240" t="str">
        <f>IF(ISNA(VLOOKUP(Patchlist1[[#This Row],[Hostname]],'vm hardware'!A:C,3,FALSE)),"",VLOOKUP(Patchlist1[[#This Row],[Hostname]],'vm hardware'!A:C,3,FALSE))</f>
        <v/>
      </c>
      <c r="J838" s="198"/>
      <c r="K838" s="198" t="s">
        <v>172</v>
      </c>
      <c r="L838" s="198">
        <v>8.1</v>
      </c>
      <c r="M838" s="198" t="s">
        <v>173</v>
      </c>
      <c r="N838" s="198" t="s">
        <v>827</v>
      </c>
      <c r="O838" s="200" t="s">
        <v>279</v>
      </c>
      <c r="P838" s="277" t="s">
        <v>1539</v>
      </c>
      <c r="Q838" s="241"/>
      <c r="R838" s="198" t="s">
        <v>778</v>
      </c>
      <c r="S838" s="242" t="str">
        <f>IF(ISNA(VLOOKUP(Patchlist1[[#This Row],[SERVER OWNER]],Contacts!I:J,2,FALSE)),"",VLOOKUP(Patchlist1[[#This Row],[SERVER OWNER]],Contacts!I:J,2,FALSE))</f>
        <v>rathish-kumar.ikkara-unnikrishnan@allianz.de</v>
      </c>
      <c r="T838" s="243" t="s">
        <v>1540</v>
      </c>
      <c r="U838" s="277" t="s">
        <v>180</v>
      </c>
      <c r="V838" s="202"/>
      <c r="W838" s="202"/>
      <c r="X838" s="244"/>
      <c r="Y838" s="244" t="s">
        <v>279</v>
      </c>
      <c r="Z838" s="157"/>
      <c r="AA838" s="278"/>
    </row>
    <row r="839" spans="1:27" ht="18.75" hidden="1" customHeight="1">
      <c r="A839" s="275" t="s">
        <v>1541</v>
      </c>
      <c r="B839" s="196" t="s">
        <v>43</v>
      </c>
      <c r="C839" s="239" t="b">
        <v>1</v>
      </c>
      <c r="D839" s="182" t="str">
        <f>IF($C839&lt;&gt;TRUE,IF(ISNA(VLOOKUP($B839,'Patch Slot'!A$2:$E$39,3,FALSE)),"",VLOOKUP($B839,'Patch Slot'!A$2:$E$39,3,FALSE)),"excluded")</f>
        <v>excluded</v>
      </c>
      <c r="E839" s="182" t="str">
        <f>IF($C839&lt;&gt;TRUE,IF(ISNA(VLOOKUP($B839,'Patch Slot'!A$2:$E$39,4,FALSE)),"",VLOOKUP($B839,'Patch Slot'!A$2:$E$39,4,FALSE)),"excluded")</f>
        <v>excluded</v>
      </c>
      <c r="F839" s="198" t="s">
        <v>826</v>
      </c>
      <c r="G839" s="184" t="str">
        <f>IF(ISNA(VLOOKUP(Patchlist1[[#This Row],[Hostname]],CPU_socket!A:B,2,FALSE)),"",VLOOKUP(Patchlist1[[#This Row],[Hostname]],CPU_socket!A:B,2,FALSE))</f>
        <v/>
      </c>
      <c r="H839" s="184" t="str">
        <f>IF(ISNA(VLOOKUP(Patchlist1[[#This Row],[Hostname]],Vormetric!A:D,4,FALSE)),"",VLOOKUP(Patchlist1[[#This Row],[Hostname]],Vormetric!A:D,4,FALSE))</f>
        <v/>
      </c>
      <c r="I839" s="240" t="str">
        <f>IF(ISNA(VLOOKUP(Patchlist1[[#This Row],[Hostname]],'vm hardware'!A:C,3,FALSE)),"",VLOOKUP(Patchlist1[[#This Row],[Hostname]],'vm hardware'!A:C,3,FALSE))</f>
        <v/>
      </c>
      <c r="J839" s="198"/>
      <c r="K839" s="198" t="s">
        <v>545</v>
      </c>
      <c r="L839" s="198">
        <v>8.1</v>
      </c>
      <c r="M839" s="198" t="s">
        <v>173</v>
      </c>
      <c r="N839" s="198" t="s">
        <v>827</v>
      </c>
      <c r="O839" s="200" t="s">
        <v>279</v>
      </c>
      <c r="P839" s="277" t="s">
        <v>1539</v>
      </c>
      <c r="Q839" s="282"/>
      <c r="R839" s="198" t="s">
        <v>778</v>
      </c>
      <c r="S839" s="242" t="str">
        <f>IF(ISNA(VLOOKUP(Patchlist1[[#This Row],[SERVER OWNER]],Contacts!I:J,2,FALSE)),"",VLOOKUP(Patchlist1[[#This Row],[SERVER OWNER]],Contacts!I:J,2,FALSE))</f>
        <v>rathish-kumar.ikkara-unnikrishnan@allianz.de</v>
      </c>
      <c r="T839" s="243" t="s">
        <v>1540</v>
      </c>
      <c r="U839" s="277" t="s">
        <v>180</v>
      </c>
      <c r="V839" s="202"/>
      <c r="W839" s="202"/>
      <c r="X839" s="244"/>
      <c r="Y839" s="244" t="s">
        <v>279</v>
      </c>
      <c r="Z839" s="157"/>
      <c r="AA839" s="278"/>
    </row>
    <row r="840" spans="1:27" ht="18.75" hidden="1" customHeight="1">
      <c r="A840" s="275" t="s">
        <v>1542</v>
      </c>
      <c r="B840" s="196" t="s">
        <v>124</v>
      </c>
      <c r="C840" s="239" t="b">
        <v>1</v>
      </c>
      <c r="D840" s="182" t="str">
        <f>IF($C840&lt;&gt;TRUE,IF(ISNA(VLOOKUP($B840,'Patch Slot'!A$2:$E$39,3,FALSE)),"",VLOOKUP($B840,'Patch Slot'!A$2:$E$39,3,FALSE)),"excluded")</f>
        <v>excluded</v>
      </c>
      <c r="E840" s="182" t="str">
        <f>IF($C840&lt;&gt;TRUE,IF(ISNA(VLOOKUP($B840,'Patch Slot'!A$2:$E$39,4,FALSE)),"",VLOOKUP($B840,'Patch Slot'!A$2:$E$39,4,FALSE)),"excluded")</f>
        <v>excluded</v>
      </c>
      <c r="F840" s="198" t="s">
        <v>826</v>
      </c>
      <c r="G840" s="184" t="str">
        <f>IF(ISNA(VLOOKUP(Patchlist1[[#This Row],[Hostname]],CPU_socket!A:B,2,FALSE)),"",VLOOKUP(Patchlist1[[#This Row],[Hostname]],CPU_socket!A:B,2,FALSE))</f>
        <v/>
      </c>
      <c r="H840" s="184" t="str">
        <f>IF(ISNA(VLOOKUP(Patchlist1[[#This Row],[Hostname]],Vormetric!A:D,4,FALSE)),"",VLOOKUP(Patchlist1[[#This Row],[Hostname]],Vormetric!A:D,4,FALSE))</f>
        <v/>
      </c>
      <c r="I840" s="198" t="str">
        <f>IF(ISNA(VLOOKUP(Patchlist1[[#This Row],[Hostname]],'vm hardware'!A:C,3,FALSE)),"",VLOOKUP(Patchlist1[[#This Row],[Hostname]],'vm hardware'!A:C,3,FALSE))</f>
        <v/>
      </c>
      <c r="J840" s="276"/>
      <c r="K840" s="198" t="s">
        <v>172</v>
      </c>
      <c r="L840" s="198">
        <v>8.8000000000000007</v>
      </c>
      <c r="M840" s="198" t="s">
        <v>173</v>
      </c>
      <c r="N840" s="198" t="s">
        <v>827</v>
      </c>
      <c r="O840" s="200" t="s">
        <v>279</v>
      </c>
      <c r="P840" s="277" t="s">
        <v>463</v>
      </c>
      <c r="Q840" s="202"/>
      <c r="R840" s="198" t="s">
        <v>603</v>
      </c>
      <c r="S840" s="242" t="str">
        <f>IF(ISNA(VLOOKUP(Patchlist1[[#This Row],[SERVER OWNER]],Contacts!I:J,2,FALSE)),"",VLOOKUP(Patchlist1[[#This Row],[SERVER OWNER]],Contacts!I:J,2,FALSE))</f>
        <v>RANJITHKUMAR.GOPALAKRISHNAN@ALLIANZ.COM</v>
      </c>
      <c r="T840" s="243" t="s">
        <v>1543</v>
      </c>
      <c r="U840" s="277" t="s">
        <v>180</v>
      </c>
      <c r="V840" s="202"/>
      <c r="W840" s="202"/>
      <c r="X840" s="244"/>
      <c r="Y840" s="244" t="s">
        <v>279</v>
      </c>
      <c r="Z840" s="157"/>
      <c r="AA840" s="278"/>
    </row>
    <row r="841" spans="1:27" ht="18.75" hidden="1" customHeight="1">
      <c r="A841" s="275" t="s">
        <v>1544</v>
      </c>
      <c r="B841" s="196" t="s">
        <v>47</v>
      </c>
      <c r="C841" s="239" t="b">
        <v>0</v>
      </c>
      <c r="D841" s="182">
        <f>IF($C841&lt;&gt;TRUE,IF(ISNA(VLOOKUP($B841,'Patch Slot'!A$2:$E$39,3,FALSE)),"",VLOOKUP($B841,'Patch Slot'!A$2:$E$39,3,FALSE)),"excluded")</f>
        <v>45879.333333333299</v>
      </c>
      <c r="E841" s="182" t="str">
        <f>IF($C841&lt;&gt;TRUE,IF(ISNA(VLOOKUP($B841,'Patch Slot'!A$2:$E$39,4,FALSE)),"",VLOOKUP($B841,'Patch Slot'!A$2:$E$39,4,FALSE)),"excluded")</f>
        <v>08:00 – 14:00</v>
      </c>
      <c r="F841" s="198" t="s">
        <v>826</v>
      </c>
      <c r="G841" s="184" t="str">
        <f>IF(ISNA(VLOOKUP(Patchlist1[[#This Row],[Hostname]],CPU_socket!A:B,2,FALSE)),"",VLOOKUP(Patchlist1[[#This Row],[Hostname]],CPU_socket!A:B,2,FALSE))</f>
        <v/>
      </c>
      <c r="H841" s="184" t="str">
        <f>IF(ISNA(VLOOKUP(Patchlist1[[#This Row],[Hostname]],Vormetric!A:D,4,FALSE)),"",VLOOKUP(Patchlist1[[#This Row],[Hostname]],Vormetric!A:D,4,FALSE))</f>
        <v/>
      </c>
      <c r="I841" s="198" t="str">
        <f>IF(ISNA(VLOOKUP(Patchlist1[[#This Row],[Hostname]],'vm hardware'!A:C,3,FALSE)),"",VLOOKUP(Patchlist1[[#This Row],[Hostname]],'vm hardware'!A:C,3,FALSE))</f>
        <v/>
      </c>
      <c r="J841" s="276"/>
      <c r="K841" s="198" t="s">
        <v>172</v>
      </c>
      <c r="L841" s="198">
        <v>8.1</v>
      </c>
      <c r="M841" s="198" t="s">
        <v>173</v>
      </c>
      <c r="N841" s="198" t="s">
        <v>827</v>
      </c>
      <c r="O841" s="200" t="s">
        <v>175</v>
      </c>
      <c r="P841" s="277" t="s">
        <v>1545</v>
      </c>
      <c r="Q841" s="202"/>
      <c r="R841" s="198" t="s">
        <v>1546</v>
      </c>
      <c r="S841" s="242" t="str">
        <f>IF(ISNA(VLOOKUP(Patchlist1[[#This Row],[SERVER OWNER]],Contacts!I:J,2,FALSE)),"",VLOOKUP(Patchlist1[[#This Row],[SERVER OWNER]],Contacts!I:J,2,FALSE))</f>
        <v>pratheesh.gopakumar@allianz.com</v>
      </c>
      <c r="T841" s="243" t="s">
        <v>1547</v>
      </c>
      <c r="U841" s="277" t="s">
        <v>180</v>
      </c>
      <c r="V841" s="202"/>
      <c r="W841" s="202"/>
      <c r="X841" s="244"/>
      <c r="Y841" s="244"/>
      <c r="Z841" s="157"/>
      <c r="AA841" s="278"/>
    </row>
    <row r="842" spans="1:27" ht="18.75" hidden="1" customHeight="1">
      <c r="A842" s="275" t="s">
        <v>1548</v>
      </c>
      <c r="B842" s="196" t="s">
        <v>124</v>
      </c>
      <c r="C842" s="239" t="b">
        <v>0</v>
      </c>
      <c r="D842" s="182">
        <f>IF($C842&lt;&gt;TRUE,IF(ISNA(VLOOKUP($B842,'Patch Slot'!A$2:$E$39,3,FALSE)),"",VLOOKUP($B842,'Patch Slot'!A$2:$E$39,3,FALSE)),"excluded")</f>
        <v>45892.666666666635</v>
      </c>
      <c r="E842" s="182" t="str">
        <f>IF($C842&lt;&gt;TRUE,IF(ISNA(VLOOKUP($B842,'Patch Slot'!A$2:$E$39,4,FALSE)),"",VLOOKUP($B842,'Patch Slot'!A$2:$E$39,4,FALSE)),"excluded")</f>
        <v>16:00 – 20:00</v>
      </c>
      <c r="F842" s="198" t="s">
        <v>826</v>
      </c>
      <c r="G842" s="184" t="str">
        <f>IF(ISNA(VLOOKUP(Patchlist1[[#This Row],[Hostname]],CPU_socket!A:B,2,FALSE)),"",VLOOKUP(Patchlist1[[#This Row],[Hostname]],CPU_socket!A:B,2,FALSE))</f>
        <v/>
      </c>
      <c r="H842" s="184" t="str">
        <f>IF(ISNA(VLOOKUP(Patchlist1[[#This Row],[Hostname]],Vormetric!A:D,4,FALSE)),"",VLOOKUP(Patchlist1[[#This Row],[Hostname]],Vormetric!A:D,4,FALSE))</f>
        <v/>
      </c>
      <c r="I842" s="198" t="str">
        <f>IF(ISNA(VLOOKUP(Patchlist1[[#This Row],[Hostname]],'vm hardware'!A:C,3,FALSE)),"",VLOOKUP(Patchlist1[[#This Row],[Hostname]],'vm hardware'!A:C,3,FALSE))</f>
        <v/>
      </c>
      <c r="J842" s="276"/>
      <c r="K842" s="198" t="s">
        <v>172</v>
      </c>
      <c r="L842" s="198">
        <v>8.1</v>
      </c>
      <c r="M842" s="198" t="s">
        <v>173</v>
      </c>
      <c r="N842" s="198" t="s">
        <v>827</v>
      </c>
      <c r="O842" s="200" t="s">
        <v>175</v>
      </c>
      <c r="P842" s="277" t="s">
        <v>1549</v>
      </c>
      <c r="Q842" s="202"/>
      <c r="R842" s="198" t="s">
        <v>520</v>
      </c>
      <c r="S842" s="242" t="str">
        <f>IF(ISNA(VLOOKUP(Patchlist1[[#This Row],[SERVER OWNER]],Contacts!I:J,2,FALSE)),"",VLOOKUP(Patchlist1[[#This Row],[SERVER OWNER]],Contacts!I:J,2,FALSE))</f>
        <v>mischa.simon@allianz.de</v>
      </c>
      <c r="T842" s="243" t="s">
        <v>1550</v>
      </c>
      <c r="U842" s="277" t="s">
        <v>180</v>
      </c>
      <c r="V842" s="202"/>
      <c r="W842" s="202"/>
      <c r="X842" s="244"/>
      <c r="Y842" s="244"/>
      <c r="Z842" s="157"/>
      <c r="AA842" s="278"/>
    </row>
    <row r="843" spans="1:27" ht="18.75" hidden="1" customHeight="1">
      <c r="A843" s="275" t="s">
        <v>1551</v>
      </c>
      <c r="B843" s="196" t="s">
        <v>87</v>
      </c>
      <c r="C843" s="239" t="b">
        <v>0</v>
      </c>
      <c r="D843" s="182">
        <f>IF($C843&lt;&gt;TRUE,IF(ISNA(VLOOKUP($B843,'Patch Slot'!A$2:$E$39,3,FALSE)),"",VLOOKUP($B843,'Patch Slot'!A$2:$E$39,3,FALSE)),"excluded")</f>
        <v>45886.041666666635</v>
      </c>
      <c r="E843" s="182" t="str">
        <f>IF($C843&lt;&gt;TRUE,IF(ISNA(VLOOKUP($B843,'Patch Slot'!A$2:$E$39,4,FALSE)),"",VLOOKUP($B843,'Patch Slot'!A$2:$E$39,4,FALSE)),"excluded")</f>
        <v>01:00 – 05:00</v>
      </c>
      <c r="F843" s="198" t="s">
        <v>826</v>
      </c>
      <c r="G843" s="184" t="str">
        <f>IF(ISNA(VLOOKUP(Patchlist1[[#This Row],[Hostname]],CPU_socket!A:B,2,FALSE)),"",VLOOKUP(Patchlist1[[#This Row],[Hostname]],CPU_socket!A:B,2,FALSE))</f>
        <v/>
      </c>
      <c r="H843" s="184" t="str">
        <f>IF(ISNA(VLOOKUP(Patchlist1[[#This Row],[Hostname]],Vormetric!A:D,4,FALSE)),"",VLOOKUP(Patchlist1[[#This Row],[Hostname]],Vormetric!A:D,4,FALSE))</f>
        <v/>
      </c>
      <c r="I843" s="198" t="str">
        <f>IF(ISNA(VLOOKUP(Patchlist1[[#This Row],[Hostname]],'vm hardware'!A:C,3,FALSE)),"",VLOOKUP(Patchlist1[[#This Row],[Hostname]],'vm hardware'!A:C,3,FALSE))</f>
        <v/>
      </c>
      <c r="J843" s="276"/>
      <c r="K843" s="198" t="s">
        <v>172</v>
      </c>
      <c r="L843" s="198">
        <v>8.1</v>
      </c>
      <c r="M843" s="198" t="s">
        <v>173</v>
      </c>
      <c r="N843" s="198" t="s">
        <v>827</v>
      </c>
      <c r="O843" s="200" t="s">
        <v>175</v>
      </c>
      <c r="P843" s="277" t="s">
        <v>1549</v>
      </c>
      <c r="Q843" s="202"/>
      <c r="R843" s="198" t="s">
        <v>520</v>
      </c>
      <c r="S843" s="242" t="str">
        <f>IF(ISNA(VLOOKUP(Patchlist1[[#This Row],[SERVER OWNER]],Contacts!I:J,2,FALSE)),"",VLOOKUP(Patchlist1[[#This Row],[SERVER OWNER]],Contacts!I:J,2,FALSE))</f>
        <v>mischa.simon@allianz.de</v>
      </c>
      <c r="T843" s="243" t="s">
        <v>1552</v>
      </c>
      <c r="U843" s="277" t="s">
        <v>180</v>
      </c>
      <c r="V843" s="202"/>
      <c r="W843" s="202"/>
      <c r="X843" s="244"/>
      <c r="Y843" s="244"/>
      <c r="Z843" s="157"/>
      <c r="AA843" s="278"/>
    </row>
    <row r="844" spans="1:27" ht="18.75" hidden="1" customHeight="1">
      <c r="A844" s="275" t="s">
        <v>1553</v>
      </c>
      <c r="B844" s="196" t="s">
        <v>87</v>
      </c>
      <c r="C844" s="239" t="b">
        <v>0</v>
      </c>
      <c r="D844" s="182">
        <f>IF($C844&lt;&gt;TRUE,IF(ISNA(VLOOKUP($B844,'Patch Slot'!A$2:$E$39,3,FALSE)),"",VLOOKUP($B844,'Patch Slot'!A$2:$E$39,3,FALSE)),"excluded")</f>
        <v>45886.041666666635</v>
      </c>
      <c r="E844" s="182" t="str">
        <f>IF($C844&lt;&gt;TRUE,IF(ISNA(VLOOKUP($B844,'Patch Slot'!A$2:$E$39,4,FALSE)),"",VLOOKUP($B844,'Patch Slot'!A$2:$E$39,4,FALSE)),"excluded")</f>
        <v>01:00 – 05:00</v>
      </c>
      <c r="F844" s="198" t="s">
        <v>826</v>
      </c>
      <c r="G844" s="184" t="str">
        <f>IF(ISNA(VLOOKUP(Patchlist1[[#This Row],[Hostname]],CPU_socket!A:B,2,FALSE)),"",VLOOKUP(Patchlist1[[#This Row],[Hostname]],CPU_socket!A:B,2,FALSE))</f>
        <v/>
      </c>
      <c r="H844" s="184" t="str">
        <f>IF(ISNA(VLOOKUP(Patchlist1[[#This Row],[Hostname]],Vormetric!A:D,4,FALSE)),"",VLOOKUP(Patchlist1[[#This Row],[Hostname]],Vormetric!A:D,4,FALSE))</f>
        <v/>
      </c>
      <c r="I844" s="198" t="str">
        <f>IF(ISNA(VLOOKUP(Patchlist1[[#This Row],[Hostname]],'vm hardware'!A:C,3,FALSE)),"",VLOOKUP(Patchlist1[[#This Row],[Hostname]],'vm hardware'!A:C,3,FALSE))</f>
        <v/>
      </c>
      <c r="J844" s="276"/>
      <c r="K844" s="198" t="s">
        <v>172</v>
      </c>
      <c r="L844" s="198">
        <v>8.1</v>
      </c>
      <c r="M844" s="198" t="s">
        <v>173</v>
      </c>
      <c r="N844" s="198" t="s">
        <v>827</v>
      </c>
      <c r="O844" s="200" t="s">
        <v>175</v>
      </c>
      <c r="P844" s="277" t="s">
        <v>1549</v>
      </c>
      <c r="Q844" s="202"/>
      <c r="R844" s="198" t="s">
        <v>520</v>
      </c>
      <c r="S844" s="242" t="str">
        <f>IF(ISNA(VLOOKUP(Patchlist1[[#This Row],[SERVER OWNER]],Contacts!I:J,2,FALSE)),"",VLOOKUP(Patchlist1[[#This Row],[SERVER OWNER]],Contacts!I:J,2,FALSE))</f>
        <v>mischa.simon@allianz.de</v>
      </c>
      <c r="T844" s="243" t="s">
        <v>1552</v>
      </c>
      <c r="U844" s="277" t="s">
        <v>180</v>
      </c>
      <c r="V844" s="202"/>
      <c r="W844" s="202"/>
      <c r="X844" s="244"/>
      <c r="Y844" s="244"/>
      <c r="Z844" s="157"/>
      <c r="AA844" s="278"/>
    </row>
    <row r="845" spans="1:27" ht="18.75" hidden="1" customHeight="1">
      <c r="A845" s="275" t="s">
        <v>1554</v>
      </c>
      <c r="B845" s="196" t="s">
        <v>80</v>
      </c>
      <c r="C845" s="239" t="b">
        <v>0</v>
      </c>
      <c r="D845" s="182">
        <f>IF($C845&lt;&gt;TRUE,IF(ISNA(VLOOKUP($B845,'Patch Slot'!A$2:$E$39,3,FALSE)),"",VLOOKUP($B845,'Patch Slot'!A$2:$E$39,3,FALSE)),"excluded")</f>
        <v>45885.666666666635</v>
      </c>
      <c r="E845" s="182" t="str">
        <f>IF($C845&lt;&gt;TRUE,IF(ISNA(VLOOKUP($B845,'Patch Slot'!A$2:$E$39,4,FALSE)),"",VLOOKUP($B845,'Patch Slot'!A$2:$E$39,4,FALSE)),"excluded")</f>
        <v>16:00 – 20:00</v>
      </c>
      <c r="F845" s="198" t="s">
        <v>826</v>
      </c>
      <c r="G845" s="184" t="str">
        <f>IF(ISNA(VLOOKUP(Patchlist1[[#This Row],[Hostname]],CPU_socket!A:B,2,FALSE)),"",VLOOKUP(Patchlist1[[#This Row],[Hostname]],CPU_socket!A:B,2,FALSE))</f>
        <v/>
      </c>
      <c r="H845" s="184" t="str">
        <f>IF(ISNA(VLOOKUP(Patchlist1[[#This Row],[Hostname]],Vormetric!A:D,4,FALSE)),"",VLOOKUP(Patchlist1[[#This Row],[Hostname]],Vormetric!A:D,4,FALSE))</f>
        <v/>
      </c>
      <c r="I845" s="240" t="str">
        <f>IF(ISNA(VLOOKUP(Patchlist1[[#This Row],[Hostname]],'vm hardware'!A:C,3,FALSE)),"",VLOOKUP(Patchlist1[[#This Row],[Hostname]],'vm hardware'!A:C,3,FALSE))</f>
        <v/>
      </c>
      <c r="J845" s="198"/>
      <c r="K845" s="198" t="s">
        <v>172</v>
      </c>
      <c r="L845" s="198">
        <v>9.4</v>
      </c>
      <c r="M845" s="198" t="s">
        <v>173</v>
      </c>
      <c r="N845" s="198" t="s">
        <v>827</v>
      </c>
      <c r="O845" s="200" t="s">
        <v>175</v>
      </c>
      <c r="P845" s="277" t="s">
        <v>1555</v>
      </c>
      <c r="Q845" s="282"/>
      <c r="R845" s="198" t="s">
        <v>1556</v>
      </c>
      <c r="S845" s="242" t="str">
        <f>IF(ISNA(VLOOKUP(Patchlist1[[#This Row],[SERVER OWNER]],Contacts!I:J,2,FALSE)),"",VLOOKUP(Patchlist1[[#This Row],[SERVER OWNER]],Contacts!I:J,2,FALSE))</f>
        <v>philippe.mittmann@allianz.de</v>
      </c>
      <c r="T845" s="243" t="s">
        <v>1550</v>
      </c>
      <c r="U845" s="277" t="s">
        <v>180</v>
      </c>
      <c r="V845" s="202"/>
      <c r="W845" s="202"/>
      <c r="X845" s="244"/>
      <c r="Y845" s="244"/>
      <c r="Z845" s="157"/>
      <c r="AA845" s="278"/>
    </row>
    <row r="846" spans="1:27" ht="18.75" hidden="1" customHeight="1">
      <c r="A846" s="275" t="s">
        <v>1557</v>
      </c>
      <c r="B846" s="196" t="s">
        <v>73</v>
      </c>
      <c r="C846" s="239" t="b">
        <v>0</v>
      </c>
      <c r="D846" s="182">
        <f>IF($C846&lt;&gt;TRUE,IF(ISNA(VLOOKUP($B846,'Patch Slot'!A$2:$E$39,3,FALSE)),"",VLOOKUP($B846,'Patch Slot'!A$2:$E$39,3,FALSE)),"excluded")</f>
        <v>45885.041666666635</v>
      </c>
      <c r="E846" s="182" t="str">
        <f>IF($C846&lt;&gt;TRUE,IF(ISNA(VLOOKUP($B846,'Patch Slot'!A$2:$E$39,4,FALSE)),"",VLOOKUP($B846,'Patch Slot'!A$2:$E$39,4,FALSE)),"excluded")</f>
        <v>01:00 – 05:00</v>
      </c>
      <c r="F846" s="198" t="s">
        <v>826</v>
      </c>
      <c r="G846" s="184" t="str">
        <f>IF(ISNA(VLOOKUP(Patchlist1[[#This Row],[Hostname]],CPU_socket!A:B,2,FALSE)),"",VLOOKUP(Patchlist1[[#This Row],[Hostname]],CPU_socket!A:B,2,FALSE))</f>
        <v/>
      </c>
      <c r="H846" s="184" t="str">
        <f>IF(ISNA(VLOOKUP(Patchlist1[[#This Row],[Hostname]],Vormetric!A:D,4,FALSE)),"",VLOOKUP(Patchlist1[[#This Row],[Hostname]],Vormetric!A:D,4,FALSE))</f>
        <v/>
      </c>
      <c r="I846" s="240" t="str">
        <f>IF(ISNA(VLOOKUP(Patchlist1[[#This Row],[Hostname]],'vm hardware'!A:C,3,FALSE)),"",VLOOKUP(Patchlist1[[#This Row],[Hostname]],'vm hardware'!A:C,3,FALSE))</f>
        <v/>
      </c>
      <c r="J846" s="198"/>
      <c r="K846" s="198" t="s">
        <v>545</v>
      </c>
      <c r="L846" s="198">
        <v>9.4</v>
      </c>
      <c r="M846" s="198" t="s">
        <v>173</v>
      </c>
      <c r="N846" s="198" t="s">
        <v>827</v>
      </c>
      <c r="O846" s="200" t="s">
        <v>175</v>
      </c>
      <c r="P846" s="277" t="s">
        <v>1555</v>
      </c>
      <c r="Q846" s="241"/>
      <c r="R846" s="198" t="s">
        <v>1556</v>
      </c>
      <c r="S846" s="242" t="str">
        <f>IF(ISNA(VLOOKUP(Patchlist1[[#This Row],[SERVER OWNER]],Contacts!I:J,2,FALSE)),"",VLOOKUP(Patchlist1[[#This Row],[SERVER OWNER]],Contacts!I:J,2,FALSE))</f>
        <v>philippe.mittmann@allianz.de</v>
      </c>
      <c r="T846" s="243" t="s">
        <v>1550</v>
      </c>
      <c r="U846" s="277" t="s">
        <v>180</v>
      </c>
      <c r="V846" s="202"/>
      <c r="W846" s="202"/>
      <c r="X846" s="244"/>
      <c r="Y846" s="244"/>
      <c r="Z846" s="157"/>
      <c r="AA846" s="278"/>
    </row>
    <row r="847" spans="1:27" ht="18.75" hidden="1" customHeight="1">
      <c r="A847" s="275" t="s">
        <v>1558</v>
      </c>
      <c r="B847" s="196" t="s">
        <v>67</v>
      </c>
      <c r="C847" s="239" t="b">
        <v>0</v>
      </c>
      <c r="D847" s="182">
        <f>IF($C847&lt;&gt;TRUE,IF(ISNA(VLOOKUP($B847,'Patch Slot'!A$2:$E$39,3,FALSE)),"",VLOOKUP($B847,'Patch Slot'!A$2:$E$39,3,FALSE)),"excluded")</f>
        <v>45883.833333333299</v>
      </c>
      <c r="E847" s="182" t="str">
        <f>IF($C847&lt;&gt;TRUE,IF(ISNA(VLOOKUP($B847,'Patch Slot'!A$2:$E$39,4,FALSE)),"",VLOOKUP($B847,'Patch Slot'!A$2:$E$39,4,FALSE)),"excluded")</f>
        <v>20:00 – 24:00</v>
      </c>
      <c r="F847" s="198" t="s">
        <v>826</v>
      </c>
      <c r="G847" s="184" t="str">
        <f>IF(ISNA(VLOOKUP(Patchlist1[[#This Row],[Hostname]],CPU_socket!A:B,2,FALSE)),"",VLOOKUP(Patchlist1[[#This Row],[Hostname]],CPU_socket!A:B,2,FALSE))</f>
        <v/>
      </c>
      <c r="H847" s="184" t="str">
        <f>IF(ISNA(VLOOKUP(Patchlist1[[#This Row],[Hostname]],Vormetric!A:D,4,FALSE)),"",VLOOKUP(Patchlist1[[#This Row],[Hostname]],Vormetric!A:D,4,FALSE))</f>
        <v/>
      </c>
      <c r="I847" s="240" t="str">
        <f>IF(ISNA(VLOOKUP(Patchlist1[[#This Row],[Hostname]],'vm hardware'!A:C,3,FALSE)),"",VLOOKUP(Patchlist1[[#This Row],[Hostname]],'vm hardware'!A:C,3,FALSE))</f>
        <v/>
      </c>
      <c r="J847" s="198"/>
      <c r="K847" s="198" t="s">
        <v>545</v>
      </c>
      <c r="L847" s="198">
        <v>9.4</v>
      </c>
      <c r="M847" s="198" t="s">
        <v>173</v>
      </c>
      <c r="N847" s="198" t="s">
        <v>827</v>
      </c>
      <c r="O847" s="200" t="s">
        <v>175</v>
      </c>
      <c r="P847" s="277" t="s">
        <v>1555</v>
      </c>
      <c r="Q847" s="241"/>
      <c r="R847" s="198" t="s">
        <v>1556</v>
      </c>
      <c r="S847" s="242" t="str">
        <f>IF(ISNA(VLOOKUP(Patchlist1[[#This Row],[SERVER OWNER]],Contacts!I:J,2,FALSE)),"",VLOOKUP(Patchlist1[[#This Row],[SERVER OWNER]],Contacts!I:J,2,FALSE))</f>
        <v>philippe.mittmann@allianz.de</v>
      </c>
      <c r="T847" s="243" t="s">
        <v>1550</v>
      </c>
      <c r="U847" s="277" t="s">
        <v>180</v>
      </c>
      <c r="V847" s="202"/>
      <c r="W847" s="202"/>
      <c r="X847" s="244"/>
      <c r="Y847" s="244"/>
      <c r="Z847" s="157"/>
      <c r="AA847" s="278"/>
    </row>
    <row r="848" spans="1:27" ht="18.75" hidden="1" customHeight="1">
      <c r="A848" s="275" t="s">
        <v>1559</v>
      </c>
      <c r="B848" s="196" t="s">
        <v>51</v>
      </c>
      <c r="C848" s="239" t="b">
        <v>0</v>
      </c>
      <c r="D848" s="182">
        <f>IF($C848&lt;&gt;TRUE,IF(ISNA(VLOOKUP($B848,'Patch Slot'!A$2:$E$39,3,FALSE)),"",VLOOKUP($B848,'Patch Slot'!A$2:$E$39,3,FALSE)),"excluded")</f>
        <v>45880.333333333299</v>
      </c>
      <c r="E848" s="182" t="str">
        <f>IF($C848&lt;&gt;TRUE,IF(ISNA(VLOOKUP($B848,'Patch Slot'!A$2:$E$39,4,FALSE)),"",VLOOKUP($B848,'Patch Slot'!A$2:$E$39,4,FALSE)),"excluded")</f>
        <v>08:00 – 14:00</v>
      </c>
      <c r="F848" s="198" t="s">
        <v>826</v>
      </c>
      <c r="G848" s="184" t="str">
        <f>IF(ISNA(VLOOKUP(Patchlist1[[#This Row],[Hostname]],CPU_socket!A:B,2,FALSE)),"",VLOOKUP(Patchlist1[[#This Row],[Hostname]],CPU_socket!A:B,2,FALSE))</f>
        <v/>
      </c>
      <c r="H848" s="184" t="str">
        <f>IF(ISNA(VLOOKUP(Patchlist1[[#This Row],[Hostname]],Vormetric!A:D,4,FALSE)),"",VLOOKUP(Patchlist1[[#This Row],[Hostname]],Vormetric!A:D,4,FALSE))</f>
        <v/>
      </c>
      <c r="I848" s="198" t="str">
        <f>IF(ISNA(VLOOKUP(Patchlist1[[#This Row],[Hostname]],'vm hardware'!A:C,3,FALSE)),"",VLOOKUP(Patchlist1[[#This Row],[Hostname]],'vm hardware'!A:C,3,FALSE))</f>
        <v/>
      </c>
      <c r="J848" s="276"/>
      <c r="K848" s="198" t="s">
        <v>545</v>
      </c>
      <c r="L848" s="198">
        <v>8.1</v>
      </c>
      <c r="M848" s="198" t="s">
        <v>173</v>
      </c>
      <c r="N848" s="198" t="s">
        <v>827</v>
      </c>
      <c r="O848" s="200" t="s">
        <v>175</v>
      </c>
      <c r="P848" s="277" t="s">
        <v>1549</v>
      </c>
      <c r="Q848" s="202"/>
      <c r="R848" s="198" t="s">
        <v>520</v>
      </c>
      <c r="S848" s="242" t="str">
        <f>IF(ISNA(VLOOKUP(Patchlist1[[#This Row],[SERVER OWNER]],Contacts!I:J,2,FALSE)),"",VLOOKUP(Patchlist1[[#This Row],[SERVER OWNER]],Contacts!I:J,2,FALSE))</f>
        <v>mischa.simon@allianz.de</v>
      </c>
      <c r="T848" s="243" t="s">
        <v>1560</v>
      </c>
      <c r="U848" s="277" t="s">
        <v>180</v>
      </c>
      <c r="V848" s="202"/>
      <c r="W848" s="202"/>
      <c r="X848" s="244"/>
      <c r="Y848" s="244"/>
      <c r="Z848" s="157"/>
      <c r="AA848" s="278"/>
    </row>
    <row r="849" spans="1:27" ht="18.75" hidden="1" customHeight="1">
      <c r="A849" s="275" t="s">
        <v>1561</v>
      </c>
      <c r="B849" s="196" t="s">
        <v>51</v>
      </c>
      <c r="C849" s="239" t="b">
        <v>0</v>
      </c>
      <c r="D849" s="182">
        <f>IF($C849&lt;&gt;TRUE,IF(ISNA(VLOOKUP($B849,'Patch Slot'!A$2:$E$39,3,FALSE)),"",VLOOKUP($B849,'Patch Slot'!A$2:$E$39,3,FALSE)),"excluded")</f>
        <v>45880.333333333299</v>
      </c>
      <c r="E849" s="182" t="str">
        <f>IF($C849&lt;&gt;TRUE,IF(ISNA(VLOOKUP($B849,'Patch Slot'!A$2:$E$39,4,FALSE)),"",VLOOKUP($B849,'Patch Slot'!A$2:$E$39,4,FALSE)),"excluded")</f>
        <v>08:00 – 14:00</v>
      </c>
      <c r="F849" s="198" t="s">
        <v>826</v>
      </c>
      <c r="G849" s="184" t="str">
        <f>IF(ISNA(VLOOKUP(Patchlist1[[#This Row],[Hostname]],CPU_socket!A:B,2,FALSE)),"",VLOOKUP(Patchlist1[[#This Row],[Hostname]],CPU_socket!A:B,2,FALSE))</f>
        <v/>
      </c>
      <c r="H849" s="184" t="str">
        <f>IF(ISNA(VLOOKUP(Patchlist1[[#This Row],[Hostname]],Vormetric!A:D,4,FALSE)),"",VLOOKUP(Patchlist1[[#This Row],[Hostname]],Vormetric!A:D,4,FALSE))</f>
        <v/>
      </c>
      <c r="I849" s="198" t="str">
        <f>IF(ISNA(VLOOKUP(Patchlist1[[#This Row],[Hostname]],'vm hardware'!A:C,3,FALSE)),"",VLOOKUP(Patchlist1[[#This Row],[Hostname]],'vm hardware'!A:C,3,FALSE))</f>
        <v/>
      </c>
      <c r="J849" s="276"/>
      <c r="K849" s="198" t="s">
        <v>172</v>
      </c>
      <c r="L849" s="198">
        <v>8.1</v>
      </c>
      <c r="M849" s="198" t="s">
        <v>173</v>
      </c>
      <c r="N849" s="198" t="s">
        <v>827</v>
      </c>
      <c r="O849" s="200" t="s">
        <v>175</v>
      </c>
      <c r="P849" s="277" t="s">
        <v>1549</v>
      </c>
      <c r="Q849" s="202"/>
      <c r="R849" s="198" t="s">
        <v>520</v>
      </c>
      <c r="S849" s="242" t="str">
        <f>IF(ISNA(VLOOKUP(Patchlist1[[#This Row],[SERVER OWNER]],Contacts!I:J,2,FALSE)),"",VLOOKUP(Patchlist1[[#This Row],[SERVER OWNER]],Contacts!I:J,2,FALSE))</f>
        <v>mischa.simon@allianz.de</v>
      </c>
      <c r="T849" s="243" t="s">
        <v>1560</v>
      </c>
      <c r="U849" s="277" t="s">
        <v>180</v>
      </c>
      <c r="V849" s="202"/>
      <c r="W849" s="202"/>
      <c r="X849" s="244"/>
      <c r="Y849" s="244"/>
      <c r="Z849" s="157"/>
      <c r="AA849" s="278"/>
    </row>
    <row r="850" spans="1:27" ht="18.75" hidden="1" customHeight="1">
      <c r="A850" s="275" t="s">
        <v>1562</v>
      </c>
      <c r="B850" s="196" t="s">
        <v>109</v>
      </c>
      <c r="C850" s="239" t="b">
        <v>0</v>
      </c>
      <c r="D850" s="182">
        <f>IF($C850&lt;&gt;TRUE,IF(ISNA(VLOOKUP($B850,'Patch Slot'!A$2:$E$39,3,FALSE)),"",VLOOKUP($B850,'Patch Slot'!A$2:$E$39,3,FALSE)),"excluded")</f>
        <v>45889.833333333299</v>
      </c>
      <c r="E850" s="182" t="str">
        <f>IF($C850&lt;&gt;TRUE,IF(ISNA(VLOOKUP($B850,'Patch Slot'!A$2:$E$39,4,FALSE)),"",VLOOKUP($B850,'Patch Slot'!A$2:$E$39,4,FALSE)),"excluded")</f>
        <v>20:00 – 24:00</v>
      </c>
      <c r="F850" s="198" t="s">
        <v>826</v>
      </c>
      <c r="G850" s="184" t="str">
        <f>IF(ISNA(VLOOKUP(Patchlist1[[#This Row],[Hostname]],CPU_socket!A:B,2,FALSE)),"",VLOOKUP(Patchlist1[[#This Row],[Hostname]],CPU_socket!A:B,2,FALSE))</f>
        <v/>
      </c>
      <c r="H850" s="184" t="str">
        <f>IF(ISNA(VLOOKUP(Patchlist1[[#This Row],[Hostname]],Vormetric!A:D,4,FALSE)),"",VLOOKUP(Patchlist1[[#This Row],[Hostname]],Vormetric!A:D,4,FALSE))</f>
        <v/>
      </c>
      <c r="I850" s="240" t="str">
        <f>IF(ISNA(VLOOKUP(Patchlist1[[#This Row],[Hostname]],'vm hardware'!A:C,3,FALSE)),"",VLOOKUP(Patchlist1[[#This Row],[Hostname]],'vm hardware'!A:C,3,FALSE))</f>
        <v/>
      </c>
      <c r="J850" s="198"/>
      <c r="K850" s="198" t="s">
        <v>545</v>
      </c>
      <c r="L850" s="198">
        <v>9.4</v>
      </c>
      <c r="M850" s="198" t="s">
        <v>173</v>
      </c>
      <c r="N850" s="198" t="s">
        <v>827</v>
      </c>
      <c r="O850" s="200" t="s">
        <v>175</v>
      </c>
      <c r="P850" s="277" t="s">
        <v>1563</v>
      </c>
      <c r="Q850" s="241"/>
      <c r="R850" s="198" t="s">
        <v>1564</v>
      </c>
      <c r="S850" s="242" t="str">
        <f>IF(ISNA(VLOOKUP(Patchlist1[[#This Row],[SERVER OWNER]],Contacts!I:J,2,FALSE)),"",VLOOKUP(Patchlist1[[#This Row],[SERVER OWNER]],Contacts!I:J,2,FALSE))</f>
        <v>oemer.lacin@allianz.de</v>
      </c>
      <c r="T850" s="243" t="s">
        <v>1565</v>
      </c>
      <c r="U850" s="277" t="s">
        <v>180</v>
      </c>
      <c r="V850" s="202"/>
      <c r="W850" s="202"/>
      <c r="X850" s="244"/>
      <c r="Y850" s="244"/>
      <c r="Z850" s="157"/>
      <c r="AA850" s="278"/>
    </row>
    <row r="851" spans="1:27" ht="18.75" hidden="1" customHeight="1">
      <c r="A851" s="275" t="s">
        <v>1566</v>
      </c>
      <c r="B851" s="196" t="s">
        <v>93</v>
      </c>
      <c r="C851" s="239" t="b">
        <v>0</v>
      </c>
      <c r="D851" s="182">
        <f>IF($C851&lt;&gt;TRUE,IF(ISNA(VLOOKUP($B851,'Patch Slot'!A$2:$E$39,3,FALSE)),"",VLOOKUP($B851,'Patch Slot'!A$2:$E$39,3,FALSE)),"excluded")</f>
        <v>45886.583333333299</v>
      </c>
      <c r="E851" s="182" t="str">
        <f>IF($C851&lt;&gt;TRUE,IF(ISNA(VLOOKUP($B851,'Patch Slot'!A$2:$E$39,4,FALSE)),"",VLOOKUP($B851,'Patch Slot'!A$2:$E$39,4,FALSE)),"excluded")</f>
        <v>14:00 – 18:00</v>
      </c>
      <c r="F851" s="198" t="s">
        <v>826</v>
      </c>
      <c r="G851" s="184" t="str">
        <f>IF(ISNA(VLOOKUP(Patchlist1[[#This Row],[Hostname]],CPU_socket!A:B,2,FALSE)),"",VLOOKUP(Patchlist1[[#This Row],[Hostname]],CPU_socket!A:B,2,FALSE))</f>
        <v/>
      </c>
      <c r="H851" s="184" t="str">
        <f>IF(ISNA(VLOOKUP(Patchlist1[[#This Row],[Hostname]],Vormetric!A:D,4,FALSE)),"",VLOOKUP(Patchlist1[[#This Row],[Hostname]],Vormetric!A:D,4,FALSE))</f>
        <v/>
      </c>
      <c r="I851" s="240" t="str">
        <f>IF(ISNA(VLOOKUP(Patchlist1[[#This Row],[Hostname]],'vm hardware'!A:C,3,FALSE)),"",VLOOKUP(Patchlist1[[#This Row],[Hostname]],'vm hardware'!A:C,3,FALSE))</f>
        <v/>
      </c>
      <c r="J851" s="198"/>
      <c r="K851" s="198" t="s">
        <v>545</v>
      </c>
      <c r="L851" s="198">
        <v>9.4</v>
      </c>
      <c r="M851" s="198" t="s">
        <v>173</v>
      </c>
      <c r="N851" s="198" t="s">
        <v>827</v>
      </c>
      <c r="O851" s="200" t="s">
        <v>175</v>
      </c>
      <c r="P851" s="277" t="s">
        <v>1563</v>
      </c>
      <c r="Q851" s="241"/>
      <c r="R851" s="198" t="s">
        <v>1564</v>
      </c>
      <c r="S851" s="242" t="str">
        <f>IF(ISNA(VLOOKUP(Patchlist1[[#This Row],[SERVER OWNER]],Contacts!I:J,2,FALSE)),"",VLOOKUP(Patchlist1[[#This Row],[SERVER OWNER]],Contacts!I:J,2,FALSE))</f>
        <v>oemer.lacin@allianz.de</v>
      </c>
      <c r="T851" s="243" t="s">
        <v>1565</v>
      </c>
      <c r="U851" s="277" t="s">
        <v>180</v>
      </c>
      <c r="V851" s="202"/>
      <c r="W851" s="202"/>
      <c r="X851" s="244"/>
      <c r="Y851" s="244"/>
      <c r="Z851" s="157"/>
      <c r="AA851" s="278"/>
    </row>
    <row r="852" spans="1:27" ht="18.75" hidden="1" customHeight="1">
      <c r="A852" s="275" t="s">
        <v>1567</v>
      </c>
      <c r="B852" s="196" t="s">
        <v>93</v>
      </c>
      <c r="C852" s="239" t="b">
        <v>0</v>
      </c>
      <c r="D852" s="182">
        <f>IF($C852&lt;&gt;TRUE,IF(ISNA(VLOOKUP($B852,'Patch Slot'!A$2:$E$39,3,FALSE)),"",VLOOKUP($B852,'Patch Slot'!A$2:$E$39,3,FALSE)),"excluded")</f>
        <v>45886.583333333299</v>
      </c>
      <c r="E852" s="182" t="str">
        <f>IF($C852&lt;&gt;TRUE,IF(ISNA(VLOOKUP($B852,'Patch Slot'!A$2:$E$39,4,FALSE)),"",VLOOKUP($B852,'Patch Slot'!A$2:$E$39,4,FALSE)),"excluded")</f>
        <v>14:00 – 18:00</v>
      </c>
      <c r="F852" s="198" t="s">
        <v>826</v>
      </c>
      <c r="G852" s="184" t="str">
        <f>IF(ISNA(VLOOKUP(Patchlist1[[#This Row],[Hostname]],CPU_socket!A:B,2,FALSE)),"",VLOOKUP(Patchlist1[[#This Row],[Hostname]],CPU_socket!A:B,2,FALSE))</f>
        <v/>
      </c>
      <c r="H852" s="184" t="str">
        <f>IF(ISNA(VLOOKUP(Patchlist1[[#This Row],[Hostname]],Vormetric!A:D,4,FALSE)),"",VLOOKUP(Patchlist1[[#This Row],[Hostname]],Vormetric!A:D,4,FALSE))</f>
        <v/>
      </c>
      <c r="I852" s="240" t="str">
        <f>IF(ISNA(VLOOKUP(Patchlist1[[#This Row],[Hostname]],'vm hardware'!A:C,3,FALSE)),"",VLOOKUP(Patchlist1[[#This Row],[Hostname]],'vm hardware'!A:C,3,FALSE))</f>
        <v/>
      </c>
      <c r="J852" s="198"/>
      <c r="K852" s="198" t="s">
        <v>545</v>
      </c>
      <c r="L852" s="198">
        <v>9.4</v>
      </c>
      <c r="M852" s="198" t="s">
        <v>173</v>
      </c>
      <c r="N852" s="198" t="s">
        <v>827</v>
      </c>
      <c r="O852" s="200" t="s">
        <v>175</v>
      </c>
      <c r="P852" s="277" t="s">
        <v>1563</v>
      </c>
      <c r="Q852" s="241"/>
      <c r="R852" s="198" t="s">
        <v>1564</v>
      </c>
      <c r="S852" s="242" t="str">
        <f>IF(ISNA(VLOOKUP(Patchlist1[[#This Row],[SERVER OWNER]],Contacts!I:J,2,FALSE)),"",VLOOKUP(Patchlist1[[#This Row],[SERVER OWNER]],Contacts!I:J,2,FALSE))</f>
        <v>oemer.lacin@allianz.de</v>
      </c>
      <c r="T852" s="243" t="s">
        <v>1565</v>
      </c>
      <c r="U852" s="277" t="s">
        <v>180</v>
      </c>
      <c r="V852" s="202"/>
      <c r="W852" s="202"/>
      <c r="X852" s="244"/>
      <c r="Y852" s="244"/>
      <c r="Z852" s="157"/>
      <c r="AA852" s="278"/>
    </row>
    <row r="853" spans="1:27" ht="18.75" hidden="1" customHeight="1">
      <c r="A853" s="275" t="s">
        <v>1568</v>
      </c>
      <c r="B853" s="196" t="s">
        <v>73</v>
      </c>
      <c r="C853" s="239" t="b">
        <v>0</v>
      </c>
      <c r="D853" s="182">
        <f>IF($C853&lt;&gt;TRUE,IF(ISNA(VLOOKUP($B853,'Patch Slot'!A$2:$E$39,3,FALSE)),"",VLOOKUP($B853,'Patch Slot'!A$2:$E$39,3,FALSE)),"excluded")</f>
        <v>45885.041666666635</v>
      </c>
      <c r="E853" s="182" t="str">
        <f>IF($C853&lt;&gt;TRUE,IF(ISNA(VLOOKUP($B853,'Patch Slot'!A$2:$E$39,4,FALSE)),"",VLOOKUP($B853,'Patch Slot'!A$2:$E$39,4,FALSE)),"excluded")</f>
        <v>01:00 – 05:00</v>
      </c>
      <c r="F853" s="198" t="s">
        <v>826</v>
      </c>
      <c r="G853" s="184" t="str">
        <f>IF(ISNA(VLOOKUP(Patchlist1[[#This Row],[Hostname]],CPU_socket!A:B,2,FALSE)),"",VLOOKUP(Patchlist1[[#This Row],[Hostname]],CPU_socket!A:B,2,FALSE))</f>
        <v/>
      </c>
      <c r="H853" s="184" t="str">
        <f>IF(ISNA(VLOOKUP(Patchlist1[[#This Row],[Hostname]],Vormetric!A:D,4,FALSE)),"",VLOOKUP(Patchlist1[[#This Row],[Hostname]],Vormetric!A:D,4,FALSE))</f>
        <v/>
      </c>
      <c r="I853" s="240" t="str">
        <f>IF(ISNA(VLOOKUP(Patchlist1[[#This Row],[Hostname]],'vm hardware'!A:C,3,FALSE)),"",VLOOKUP(Patchlist1[[#This Row],[Hostname]],'vm hardware'!A:C,3,FALSE))</f>
        <v/>
      </c>
      <c r="J853" s="198"/>
      <c r="K853" s="198" t="s">
        <v>545</v>
      </c>
      <c r="L853" s="198">
        <v>9.4</v>
      </c>
      <c r="M853" s="198" t="s">
        <v>173</v>
      </c>
      <c r="N853" s="198" t="s">
        <v>827</v>
      </c>
      <c r="O853" s="200" t="s">
        <v>175</v>
      </c>
      <c r="P853" s="277" t="s">
        <v>1563</v>
      </c>
      <c r="Q853" s="241"/>
      <c r="R853" s="198" t="s">
        <v>1564</v>
      </c>
      <c r="S853" s="242" t="str">
        <f>IF(ISNA(VLOOKUP(Patchlist1[[#This Row],[SERVER OWNER]],Contacts!I:J,2,FALSE)),"",VLOOKUP(Patchlist1[[#This Row],[SERVER OWNER]],Contacts!I:J,2,FALSE))</f>
        <v>oemer.lacin@allianz.de</v>
      </c>
      <c r="T853" s="243" t="s">
        <v>1565</v>
      </c>
      <c r="U853" s="277" t="s">
        <v>180</v>
      </c>
      <c r="V853" s="202"/>
      <c r="W853" s="202"/>
      <c r="X853" s="244"/>
      <c r="Y853" s="244"/>
      <c r="Z853" s="157"/>
      <c r="AA853" s="278"/>
    </row>
    <row r="854" spans="1:27" ht="18.75" hidden="1" customHeight="1">
      <c r="A854" s="275" t="s">
        <v>1569</v>
      </c>
      <c r="B854" s="196" t="s">
        <v>124</v>
      </c>
      <c r="C854" s="239" t="b">
        <v>0</v>
      </c>
      <c r="D854" s="182">
        <f>IF($C854&lt;&gt;TRUE,IF(ISNA(VLOOKUP($B854,'Patch Slot'!A$2:$E$39,3,FALSE)),"",VLOOKUP($B854,'Patch Slot'!A$2:$E$39,3,FALSE)),"excluded")</f>
        <v>45892.666666666635</v>
      </c>
      <c r="E854" s="182" t="str">
        <f>IF($C854&lt;&gt;TRUE,IF(ISNA(VLOOKUP($B854,'Patch Slot'!A$2:$E$39,4,FALSE)),"",VLOOKUP($B854,'Patch Slot'!A$2:$E$39,4,FALSE)),"excluded")</f>
        <v>16:00 – 20:00</v>
      </c>
      <c r="F854" s="198" t="s">
        <v>826</v>
      </c>
      <c r="G854" s="184" t="str">
        <f>IF(ISNA(VLOOKUP(Patchlist1[[#This Row],[Hostname]],CPU_socket!A:B,2,FALSE)),"",VLOOKUP(Patchlist1[[#This Row],[Hostname]],CPU_socket!A:B,2,FALSE))</f>
        <v/>
      </c>
      <c r="H854" s="184" t="str">
        <f>IF(ISNA(VLOOKUP(Patchlist1[[#This Row],[Hostname]],Vormetric!A:D,4,FALSE)),"",VLOOKUP(Patchlist1[[#This Row],[Hostname]],Vormetric!A:D,4,FALSE))</f>
        <v/>
      </c>
      <c r="I854" s="198" t="str">
        <f>IF(ISNA(VLOOKUP(Patchlist1[[#This Row],[Hostname]],'vm hardware'!A:C,3,FALSE)),"",VLOOKUP(Patchlist1[[#This Row],[Hostname]],'vm hardware'!A:C,3,FALSE))</f>
        <v/>
      </c>
      <c r="J854" s="276"/>
      <c r="K854" s="198" t="s">
        <v>172</v>
      </c>
      <c r="L854" s="198">
        <v>8.8000000000000007</v>
      </c>
      <c r="M854" s="198" t="s">
        <v>173</v>
      </c>
      <c r="N854" s="198" t="s">
        <v>827</v>
      </c>
      <c r="O854" s="200" t="s">
        <v>175</v>
      </c>
      <c r="P854" s="277" t="s">
        <v>1570</v>
      </c>
      <c r="Q854" s="202"/>
      <c r="R854" s="198" t="s">
        <v>1571</v>
      </c>
      <c r="S854" s="242" t="str">
        <f>IF(ISNA(VLOOKUP(Patchlist1[[#This Row],[SERVER OWNER]],Contacts!I:J,2,FALSE)),"",VLOOKUP(Patchlist1[[#This Row],[SERVER OWNER]],Contacts!I:J,2,FALSE))</f>
        <v>rahul-udaykumar.patil@allianz.com</v>
      </c>
      <c r="T854" s="243" t="s">
        <v>1572</v>
      </c>
      <c r="U854" s="277" t="s">
        <v>180</v>
      </c>
      <c r="V854" s="202"/>
      <c r="W854" s="202"/>
      <c r="X854" s="244"/>
      <c r="Y854" s="244" t="s">
        <v>452</v>
      </c>
      <c r="Z854" s="157"/>
      <c r="AA854" s="278"/>
    </row>
    <row r="855" spans="1:27" ht="18.75" hidden="1" customHeight="1">
      <c r="A855" s="275" t="s">
        <v>1573</v>
      </c>
      <c r="B855" s="196" t="s">
        <v>73</v>
      </c>
      <c r="C855" s="239" t="b">
        <v>0</v>
      </c>
      <c r="D855" s="182">
        <f>IF($C855&lt;&gt;TRUE,IF(ISNA(VLOOKUP($B855,'Patch Slot'!A$2:$E$39,3,FALSE)),"",VLOOKUP($B855,'Patch Slot'!A$2:$E$39,3,FALSE)),"excluded")</f>
        <v>45885.041666666635</v>
      </c>
      <c r="E855" s="182" t="str">
        <f>IF($C855&lt;&gt;TRUE,IF(ISNA(VLOOKUP($B855,'Patch Slot'!A$2:$E$39,4,FALSE)),"",VLOOKUP($B855,'Patch Slot'!A$2:$E$39,4,FALSE)),"excluded")</f>
        <v>01:00 – 05:00</v>
      </c>
      <c r="F855" s="198" t="s">
        <v>826</v>
      </c>
      <c r="G855" s="184" t="str">
        <f>IF(ISNA(VLOOKUP(Patchlist1[[#This Row],[Hostname]],CPU_socket!A:B,2,FALSE)),"",VLOOKUP(Patchlist1[[#This Row],[Hostname]],CPU_socket!A:B,2,FALSE))</f>
        <v/>
      </c>
      <c r="H855" s="184" t="str">
        <f>IF(ISNA(VLOOKUP(Patchlist1[[#This Row],[Hostname]],Vormetric!A:D,4,FALSE)),"",VLOOKUP(Patchlist1[[#This Row],[Hostname]],Vormetric!A:D,4,FALSE))</f>
        <v/>
      </c>
      <c r="I855" s="198" t="str">
        <f>IF(ISNA(VLOOKUP(Patchlist1[[#This Row],[Hostname]],'vm hardware'!A:C,3,FALSE)),"",VLOOKUP(Patchlist1[[#This Row],[Hostname]],'vm hardware'!A:C,3,FALSE))</f>
        <v/>
      </c>
      <c r="J855" s="276"/>
      <c r="K855" s="198" t="s">
        <v>545</v>
      </c>
      <c r="L855" s="198">
        <v>8.8000000000000007</v>
      </c>
      <c r="M855" s="198" t="s">
        <v>173</v>
      </c>
      <c r="N855" s="198" t="s">
        <v>827</v>
      </c>
      <c r="O855" s="200" t="s">
        <v>175</v>
      </c>
      <c r="P855" s="277" t="s">
        <v>1570</v>
      </c>
      <c r="Q855" s="202"/>
      <c r="R855" s="198" t="s">
        <v>1276</v>
      </c>
      <c r="S855" s="242" t="str">
        <f>IF(ISNA(VLOOKUP(Patchlist1[[#This Row],[SERVER OWNER]],Contacts!I:J,2,FALSE)),"",VLOOKUP(Patchlist1[[#This Row],[SERVER OWNER]],Contacts!I:J,2,FALSE))</f>
        <v>naman.kumar-agrawal@allianz.com</v>
      </c>
      <c r="T855" s="243" t="s">
        <v>1574</v>
      </c>
      <c r="U855" s="277" t="s">
        <v>180</v>
      </c>
      <c r="V855" s="202"/>
      <c r="W855" s="202"/>
      <c r="X855" s="244"/>
      <c r="Y855" s="244" t="s">
        <v>452</v>
      </c>
      <c r="Z855" s="157"/>
      <c r="AA855" s="278"/>
    </row>
    <row r="856" spans="1:27" ht="18.75" hidden="1" customHeight="1">
      <c r="A856" s="275" t="s">
        <v>1575</v>
      </c>
      <c r="B856" s="196" t="s">
        <v>73</v>
      </c>
      <c r="C856" s="239" t="b">
        <v>0</v>
      </c>
      <c r="D856" s="182">
        <f>IF($C856&lt;&gt;TRUE,IF(ISNA(VLOOKUP($B856,'Patch Slot'!A$2:$E$39,3,FALSE)),"",VLOOKUP($B856,'Patch Slot'!A$2:$E$39,3,FALSE)),"excluded")</f>
        <v>45885.041666666635</v>
      </c>
      <c r="E856" s="182" t="str">
        <f>IF($C856&lt;&gt;TRUE,IF(ISNA(VLOOKUP($B856,'Patch Slot'!A$2:$E$39,4,FALSE)),"",VLOOKUP($B856,'Patch Slot'!A$2:$E$39,4,FALSE)),"excluded")</f>
        <v>01:00 – 05:00</v>
      </c>
      <c r="F856" s="198" t="s">
        <v>826</v>
      </c>
      <c r="G856" s="184" t="str">
        <f>IF(ISNA(VLOOKUP(Patchlist1[[#This Row],[Hostname]],CPU_socket!A:B,2,FALSE)),"",VLOOKUP(Patchlist1[[#This Row],[Hostname]],CPU_socket!A:B,2,FALSE))</f>
        <v/>
      </c>
      <c r="H856" s="184" t="str">
        <f>IF(ISNA(VLOOKUP(Patchlist1[[#This Row],[Hostname]],Vormetric!A:D,4,FALSE)),"",VLOOKUP(Patchlist1[[#This Row],[Hostname]],Vormetric!A:D,4,FALSE))</f>
        <v/>
      </c>
      <c r="I856" s="198" t="str">
        <f>IF(ISNA(VLOOKUP(Patchlist1[[#This Row],[Hostname]],'vm hardware'!A:C,3,FALSE)),"",VLOOKUP(Patchlist1[[#This Row],[Hostname]],'vm hardware'!A:C,3,FALSE))</f>
        <v/>
      </c>
      <c r="J856" s="276"/>
      <c r="K856" s="198" t="s">
        <v>545</v>
      </c>
      <c r="L856" s="198">
        <v>8.8000000000000007</v>
      </c>
      <c r="M856" s="198" t="s">
        <v>173</v>
      </c>
      <c r="N856" s="198" t="s">
        <v>827</v>
      </c>
      <c r="O856" s="200" t="s">
        <v>175</v>
      </c>
      <c r="P856" s="277" t="s">
        <v>1576</v>
      </c>
      <c r="Q856" s="202"/>
      <c r="R856" s="198" t="s">
        <v>1276</v>
      </c>
      <c r="S856" s="242" t="str">
        <f>IF(ISNA(VLOOKUP(Patchlist1[[#This Row],[SERVER OWNER]],Contacts!I:J,2,FALSE)),"",VLOOKUP(Patchlist1[[#This Row],[SERVER OWNER]],Contacts!I:J,2,FALSE))</f>
        <v>naman.kumar-agrawal@allianz.com</v>
      </c>
      <c r="T856" s="243" t="s">
        <v>1574</v>
      </c>
      <c r="U856" s="277" t="s">
        <v>180</v>
      </c>
      <c r="V856" s="202"/>
      <c r="W856" s="202"/>
      <c r="X856" s="244"/>
      <c r="Y856" s="244"/>
      <c r="Z856" s="157"/>
      <c r="AA856" s="278"/>
    </row>
    <row r="857" spans="1:27" ht="18.75" hidden="1" customHeight="1">
      <c r="A857" s="275" t="s">
        <v>1577</v>
      </c>
      <c r="B857" s="196" t="s">
        <v>124</v>
      </c>
      <c r="C857" s="239" t="b">
        <v>0</v>
      </c>
      <c r="D857" s="182">
        <f>IF($C857&lt;&gt;TRUE,IF(ISNA(VLOOKUP($B857,'Patch Slot'!A$2:$E$39,3,FALSE)),"",VLOOKUP($B857,'Patch Slot'!A$2:$E$39,3,FALSE)),"excluded")</f>
        <v>45892.666666666635</v>
      </c>
      <c r="E857" s="182" t="str">
        <f>IF($C857&lt;&gt;TRUE,IF(ISNA(VLOOKUP($B857,'Patch Slot'!A$2:$E$39,4,FALSE)),"",VLOOKUP($B857,'Patch Slot'!A$2:$E$39,4,FALSE)),"excluded")</f>
        <v>16:00 – 20:00</v>
      </c>
      <c r="F857" s="198" t="s">
        <v>826</v>
      </c>
      <c r="G857" s="184" t="str">
        <f>IF(ISNA(VLOOKUP(Patchlist1[[#This Row],[Hostname]],CPU_socket!A:B,2,FALSE)),"",VLOOKUP(Patchlist1[[#This Row],[Hostname]],CPU_socket!A:B,2,FALSE))</f>
        <v/>
      </c>
      <c r="H857" s="184" t="str">
        <f>IF(ISNA(VLOOKUP(Patchlist1[[#This Row],[Hostname]],Vormetric!A:D,4,FALSE)),"",VLOOKUP(Patchlist1[[#This Row],[Hostname]],Vormetric!A:D,4,FALSE))</f>
        <v/>
      </c>
      <c r="I857" s="198" t="str">
        <f>IF(ISNA(VLOOKUP(Patchlist1[[#This Row],[Hostname]],'vm hardware'!A:C,3,FALSE)),"",VLOOKUP(Patchlist1[[#This Row],[Hostname]],'vm hardware'!A:C,3,FALSE))</f>
        <v/>
      </c>
      <c r="J857" s="276"/>
      <c r="K857" s="198" t="s">
        <v>172</v>
      </c>
      <c r="L857" s="198">
        <v>8.1</v>
      </c>
      <c r="M857" s="198" t="s">
        <v>173</v>
      </c>
      <c r="N857" s="198" t="s">
        <v>827</v>
      </c>
      <c r="O857" s="200" t="s">
        <v>175</v>
      </c>
      <c r="P857" s="277" t="s">
        <v>1578</v>
      </c>
      <c r="Q857" s="202"/>
      <c r="R857" s="198" t="s">
        <v>1579</v>
      </c>
      <c r="S857" s="242" t="s">
        <v>1580</v>
      </c>
      <c r="T857" s="243" t="s">
        <v>1581</v>
      </c>
      <c r="U857" s="277" t="s">
        <v>180</v>
      </c>
      <c r="V857" s="202"/>
      <c r="W857" s="202"/>
      <c r="X857" s="244"/>
      <c r="Y857" s="244"/>
      <c r="Z857" s="157"/>
      <c r="AA857" s="278"/>
    </row>
    <row r="858" spans="1:27" ht="18.75" hidden="1" customHeight="1">
      <c r="A858" s="275" t="s">
        <v>1582</v>
      </c>
      <c r="B858" s="196" t="s">
        <v>127</v>
      </c>
      <c r="C858" s="239" t="b">
        <v>0</v>
      </c>
      <c r="D858" s="182">
        <f>IF($C858&lt;&gt;TRUE,IF(ISNA(VLOOKUP($B858,'Patch Slot'!A$2:$E$39,3,FALSE)),"",VLOOKUP($B858,'Patch Slot'!A$2:$E$39,3,FALSE)),"excluded")</f>
        <v>45892.833333333299</v>
      </c>
      <c r="E858" s="182" t="str">
        <f>IF($C858&lt;&gt;TRUE,IF(ISNA(VLOOKUP($B858,'Patch Slot'!A$2:$E$39,4,FALSE)),"",VLOOKUP($B858,'Patch Slot'!A$2:$E$39,4,FALSE)),"excluded")</f>
        <v>20:00 – 24:00</v>
      </c>
      <c r="F858" s="198" t="s">
        <v>826</v>
      </c>
      <c r="G858" s="184" t="str">
        <f>IF(ISNA(VLOOKUP(Patchlist1[[#This Row],[Hostname]],CPU_socket!A:B,2,FALSE)),"",VLOOKUP(Patchlist1[[#This Row],[Hostname]],CPU_socket!A:B,2,FALSE))</f>
        <v/>
      </c>
      <c r="H858" s="281" t="s">
        <v>285</v>
      </c>
      <c r="I858" s="198" t="str">
        <f>IF(ISNA(VLOOKUP(Patchlist1[[#This Row],[Hostname]],'vm hardware'!A:C,3,FALSE)),"",VLOOKUP(Patchlist1[[#This Row],[Hostname]],'vm hardware'!A:C,3,FALSE))</f>
        <v/>
      </c>
      <c r="J858" s="276"/>
      <c r="K858" s="198" t="s">
        <v>172</v>
      </c>
      <c r="L858" s="198">
        <v>8.1</v>
      </c>
      <c r="M858" s="198" t="s">
        <v>173</v>
      </c>
      <c r="N858" s="198" t="s">
        <v>827</v>
      </c>
      <c r="O858" s="200" t="s">
        <v>175</v>
      </c>
      <c r="P858" s="277" t="s">
        <v>546</v>
      </c>
      <c r="Q858" s="157"/>
      <c r="R858" s="198" t="s">
        <v>547</v>
      </c>
      <c r="S858" s="242" t="str">
        <f>IF(ISNA(VLOOKUP(Patchlist1[[#This Row],[SERVER OWNER]],Contacts!I:J,2,FALSE)),"",VLOOKUP(Patchlist1[[#This Row],[SERVER OWNER]],Contacts!I:J,2,FALSE))</f>
        <v>klaus.ostermann@allianz.de</v>
      </c>
      <c r="T858" s="243" t="s">
        <v>548</v>
      </c>
      <c r="U858" s="277" t="s">
        <v>180</v>
      </c>
      <c r="V858" s="202"/>
      <c r="W858" s="202"/>
      <c r="X858" s="244"/>
      <c r="Y858" s="244"/>
      <c r="Z858" s="157"/>
      <c r="AA858" s="278"/>
    </row>
    <row r="859" spans="1:27" ht="18.75" hidden="1" customHeight="1">
      <c r="A859" s="275" t="s">
        <v>1583</v>
      </c>
      <c r="B859" s="196" t="s">
        <v>127</v>
      </c>
      <c r="C859" s="239" t="b">
        <v>0</v>
      </c>
      <c r="D859" s="182">
        <f>IF($C859&lt;&gt;TRUE,IF(ISNA(VLOOKUP($B859,'Patch Slot'!A$2:$E$39,3,FALSE)),"",VLOOKUP($B859,'Patch Slot'!A$2:$E$39,3,FALSE)),"excluded")</f>
        <v>45892.833333333299</v>
      </c>
      <c r="E859" s="182" t="str">
        <f>IF($C859&lt;&gt;TRUE,IF(ISNA(VLOOKUP($B859,'Patch Slot'!A$2:$E$39,4,FALSE)),"",VLOOKUP($B859,'Patch Slot'!A$2:$E$39,4,FALSE)),"excluded")</f>
        <v>20:00 – 24:00</v>
      </c>
      <c r="F859" s="198" t="s">
        <v>826</v>
      </c>
      <c r="G859" s="184" t="str">
        <f>IF(ISNA(VLOOKUP(Patchlist1[[#This Row],[Hostname]],CPU_socket!A:B,2,FALSE)),"",VLOOKUP(Patchlist1[[#This Row],[Hostname]],CPU_socket!A:B,2,FALSE))</f>
        <v/>
      </c>
      <c r="H859" s="281" t="s">
        <v>285</v>
      </c>
      <c r="I859" s="198" t="str">
        <f>IF(ISNA(VLOOKUP(Patchlist1[[#This Row],[Hostname]],'vm hardware'!A:C,3,FALSE)),"",VLOOKUP(Patchlist1[[#This Row],[Hostname]],'vm hardware'!A:C,3,FALSE))</f>
        <v/>
      </c>
      <c r="J859" s="276"/>
      <c r="K859" s="198" t="s">
        <v>172</v>
      </c>
      <c r="L859" s="198">
        <v>8.1</v>
      </c>
      <c r="M859" s="198" t="s">
        <v>173</v>
      </c>
      <c r="N859" s="198" t="s">
        <v>827</v>
      </c>
      <c r="O859" s="200" t="s">
        <v>175</v>
      </c>
      <c r="P859" s="277" t="s">
        <v>546</v>
      </c>
      <c r="Q859" s="157"/>
      <c r="R859" s="198" t="s">
        <v>547</v>
      </c>
      <c r="S859" s="242" t="str">
        <f>IF(ISNA(VLOOKUP(Patchlist1[[#This Row],[SERVER OWNER]],Contacts!I:J,2,FALSE)),"",VLOOKUP(Patchlist1[[#This Row],[SERVER OWNER]],Contacts!I:J,2,FALSE))</f>
        <v>klaus.ostermann@allianz.de</v>
      </c>
      <c r="T859" s="243" t="s">
        <v>548</v>
      </c>
      <c r="U859" s="277" t="s">
        <v>180</v>
      </c>
      <c r="V859" s="202"/>
      <c r="W859" s="202"/>
      <c r="X859" s="244"/>
      <c r="Y859" s="244"/>
      <c r="Z859" s="157"/>
      <c r="AA859" s="278"/>
    </row>
    <row r="860" spans="1:27" ht="18.75" hidden="1" customHeight="1">
      <c r="A860" s="275" t="s">
        <v>1584</v>
      </c>
      <c r="B860" s="196" t="s">
        <v>127</v>
      </c>
      <c r="C860" s="239" t="b">
        <v>0</v>
      </c>
      <c r="D860" s="182">
        <f>IF($C860&lt;&gt;TRUE,IF(ISNA(VLOOKUP($B860,'Patch Slot'!A$2:$E$39,3,FALSE)),"",VLOOKUP($B860,'Patch Slot'!A$2:$E$39,3,FALSE)),"excluded")</f>
        <v>45892.833333333299</v>
      </c>
      <c r="E860" s="182" t="str">
        <f>IF($C860&lt;&gt;TRUE,IF(ISNA(VLOOKUP($B860,'Patch Slot'!A$2:$E$39,4,FALSE)),"",VLOOKUP($B860,'Patch Slot'!A$2:$E$39,4,FALSE)),"excluded")</f>
        <v>20:00 – 24:00</v>
      </c>
      <c r="F860" s="198" t="s">
        <v>826</v>
      </c>
      <c r="G860" s="184" t="str">
        <f>IF(ISNA(VLOOKUP(Patchlist1[[#This Row],[Hostname]],CPU_socket!A:B,2,FALSE)),"",VLOOKUP(Patchlist1[[#This Row],[Hostname]],CPU_socket!A:B,2,FALSE))</f>
        <v/>
      </c>
      <c r="H860" s="281" t="s">
        <v>285</v>
      </c>
      <c r="I860" s="198" t="str">
        <f>IF(ISNA(VLOOKUP(Patchlist1[[#This Row],[Hostname]],'vm hardware'!A:C,3,FALSE)),"",VLOOKUP(Patchlist1[[#This Row],[Hostname]],'vm hardware'!A:C,3,FALSE))</f>
        <v/>
      </c>
      <c r="J860" s="276"/>
      <c r="K860" s="198" t="s">
        <v>172</v>
      </c>
      <c r="L860" s="198">
        <v>8.1</v>
      </c>
      <c r="M860" s="198" t="s">
        <v>173</v>
      </c>
      <c r="N860" s="198" t="s">
        <v>827</v>
      </c>
      <c r="O860" s="200" t="s">
        <v>175</v>
      </c>
      <c r="P860" s="277" t="s">
        <v>546</v>
      </c>
      <c r="Q860" s="157"/>
      <c r="R860" s="198" t="s">
        <v>547</v>
      </c>
      <c r="S860" s="242" t="str">
        <f>IF(ISNA(VLOOKUP(Patchlist1[[#This Row],[SERVER OWNER]],Contacts!I:J,2,FALSE)),"",VLOOKUP(Patchlist1[[#This Row],[SERVER OWNER]],Contacts!I:J,2,FALSE))</f>
        <v>klaus.ostermann@allianz.de</v>
      </c>
      <c r="T860" s="243" t="s">
        <v>548</v>
      </c>
      <c r="U860" s="277" t="s">
        <v>180</v>
      </c>
      <c r="V860" s="202"/>
      <c r="W860" s="202"/>
      <c r="X860" s="244"/>
      <c r="Y860" s="244"/>
      <c r="Z860" s="157"/>
      <c r="AA860" s="278"/>
    </row>
    <row r="861" spans="1:27" ht="18.75" hidden="1" customHeight="1">
      <c r="A861" s="275" t="s">
        <v>1585</v>
      </c>
      <c r="B861" s="196" t="s">
        <v>127</v>
      </c>
      <c r="C861" s="239" t="b">
        <v>0</v>
      </c>
      <c r="D861" s="182">
        <f>IF($C861&lt;&gt;TRUE,IF(ISNA(VLOOKUP($B861,'Patch Slot'!A$2:$E$39,3,FALSE)),"",VLOOKUP($B861,'Patch Slot'!A$2:$E$39,3,FALSE)),"excluded")</f>
        <v>45892.833333333299</v>
      </c>
      <c r="E861" s="182" t="str">
        <f>IF($C861&lt;&gt;TRUE,IF(ISNA(VLOOKUP($B861,'Patch Slot'!A$2:$E$39,4,FALSE)),"",VLOOKUP($B861,'Patch Slot'!A$2:$E$39,4,FALSE)),"excluded")</f>
        <v>20:00 – 24:00</v>
      </c>
      <c r="F861" s="198" t="s">
        <v>826</v>
      </c>
      <c r="G861" s="184" t="str">
        <f>IF(ISNA(VLOOKUP(Patchlist1[[#This Row],[Hostname]],CPU_socket!A:B,2,FALSE)),"",VLOOKUP(Patchlist1[[#This Row],[Hostname]],CPU_socket!A:B,2,FALSE))</f>
        <v/>
      </c>
      <c r="H861" s="281" t="s">
        <v>285</v>
      </c>
      <c r="I861" s="198" t="str">
        <f>IF(ISNA(VLOOKUP(Patchlist1[[#This Row],[Hostname]],'vm hardware'!A:C,3,FALSE)),"",VLOOKUP(Patchlist1[[#This Row],[Hostname]],'vm hardware'!A:C,3,FALSE))</f>
        <v/>
      </c>
      <c r="J861" s="276"/>
      <c r="K861" s="198" t="s">
        <v>172</v>
      </c>
      <c r="L861" s="198">
        <v>8.1</v>
      </c>
      <c r="M861" s="198" t="s">
        <v>173</v>
      </c>
      <c r="N861" s="198" t="s">
        <v>827</v>
      </c>
      <c r="O861" s="200" t="s">
        <v>175</v>
      </c>
      <c r="P861" s="277" t="s">
        <v>546</v>
      </c>
      <c r="Q861" s="157"/>
      <c r="R861" s="198" t="s">
        <v>547</v>
      </c>
      <c r="S861" s="242" t="str">
        <f>IF(ISNA(VLOOKUP(Patchlist1[[#This Row],[SERVER OWNER]],Contacts!I:J,2,FALSE)),"",VLOOKUP(Patchlist1[[#This Row],[SERVER OWNER]],Contacts!I:J,2,FALSE))</f>
        <v>klaus.ostermann@allianz.de</v>
      </c>
      <c r="T861" s="243" t="s">
        <v>548</v>
      </c>
      <c r="U861" s="277" t="s">
        <v>180</v>
      </c>
      <c r="V861" s="202"/>
      <c r="W861" s="202"/>
      <c r="X861" s="244"/>
      <c r="Y861" s="244"/>
      <c r="Z861" s="157"/>
      <c r="AA861" s="278"/>
    </row>
    <row r="862" spans="1:27" ht="18.75" hidden="1" customHeight="1">
      <c r="A862" s="275" t="s">
        <v>1586</v>
      </c>
      <c r="B862" s="196" t="s">
        <v>127</v>
      </c>
      <c r="C862" s="239" t="b">
        <v>0</v>
      </c>
      <c r="D862" s="182">
        <f>IF($C862&lt;&gt;TRUE,IF(ISNA(VLOOKUP($B862,'Patch Slot'!A$2:$E$39,3,FALSE)),"",VLOOKUP($B862,'Patch Slot'!A$2:$E$39,3,FALSE)),"excluded")</f>
        <v>45892.833333333299</v>
      </c>
      <c r="E862" s="182" t="str">
        <f>IF($C862&lt;&gt;TRUE,IF(ISNA(VLOOKUP($B862,'Patch Slot'!A$2:$E$39,4,FALSE)),"",VLOOKUP($B862,'Patch Slot'!A$2:$E$39,4,FALSE)),"excluded")</f>
        <v>20:00 – 24:00</v>
      </c>
      <c r="F862" s="198" t="s">
        <v>826</v>
      </c>
      <c r="G862" s="184" t="str">
        <f>IF(ISNA(VLOOKUP(Patchlist1[[#This Row],[Hostname]],CPU_socket!A:B,2,FALSE)),"",VLOOKUP(Patchlist1[[#This Row],[Hostname]],CPU_socket!A:B,2,FALSE))</f>
        <v/>
      </c>
      <c r="H862" s="281" t="s">
        <v>285</v>
      </c>
      <c r="I862" s="198" t="str">
        <f>IF(ISNA(VLOOKUP(Patchlist1[[#This Row],[Hostname]],'vm hardware'!A:C,3,FALSE)),"",VLOOKUP(Patchlist1[[#This Row],[Hostname]],'vm hardware'!A:C,3,FALSE))</f>
        <v/>
      </c>
      <c r="J862" s="276"/>
      <c r="K862" s="198" t="s">
        <v>172</v>
      </c>
      <c r="L862" s="198">
        <v>8.1</v>
      </c>
      <c r="M862" s="198" t="s">
        <v>173</v>
      </c>
      <c r="N862" s="198" t="s">
        <v>827</v>
      </c>
      <c r="O862" s="200" t="s">
        <v>175</v>
      </c>
      <c r="P862" s="277" t="s">
        <v>546</v>
      </c>
      <c r="Q862" s="157"/>
      <c r="R862" s="198" t="s">
        <v>547</v>
      </c>
      <c r="S862" s="242" t="str">
        <f>IF(ISNA(VLOOKUP(Patchlist1[[#This Row],[SERVER OWNER]],Contacts!I:J,2,FALSE)),"",VLOOKUP(Patchlist1[[#This Row],[SERVER OWNER]],Contacts!I:J,2,FALSE))</f>
        <v>klaus.ostermann@allianz.de</v>
      </c>
      <c r="T862" s="243" t="s">
        <v>548</v>
      </c>
      <c r="U862" s="277" t="s">
        <v>180</v>
      </c>
      <c r="V862" s="202"/>
      <c r="W862" s="202"/>
      <c r="X862" s="244"/>
      <c r="Y862" s="244"/>
      <c r="Z862" s="157"/>
      <c r="AA862" s="278"/>
    </row>
    <row r="863" spans="1:27" ht="18.75" hidden="1" customHeight="1">
      <c r="A863" s="275" t="s">
        <v>1587</v>
      </c>
      <c r="B863" s="196" t="s">
        <v>118</v>
      </c>
      <c r="C863" s="239" t="b">
        <v>0</v>
      </c>
      <c r="D863" s="182">
        <f>IF($C863&lt;&gt;TRUE,IF(ISNA(VLOOKUP($B863,'Patch Slot'!A$2:$E$39,3,FALSE)),"",VLOOKUP($B863,'Patch Slot'!A$2:$E$39,3,FALSE)),"excluded")</f>
        <v>45891.833333333299</v>
      </c>
      <c r="E863" s="182" t="str">
        <f>IF($C863&lt;&gt;TRUE,IF(ISNA(VLOOKUP($B863,'Patch Slot'!A$2:$E$39,4,FALSE)),"",VLOOKUP($B863,'Patch Slot'!A$2:$E$39,4,FALSE)),"excluded")</f>
        <v>20:00 – 24:00</v>
      </c>
      <c r="F863" s="198" t="s">
        <v>826</v>
      </c>
      <c r="G863" s="184" t="str">
        <f>IF(ISNA(VLOOKUP(Patchlist1[[#This Row],[Hostname]],CPU_socket!A:B,2,FALSE)),"",VLOOKUP(Patchlist1[[#This Row],[Hostname]],CPU_socket!A:B,2,FALSE))</f>
        <v/>
      </c>
      <c r="H863" s="184" t="str">
        <f>IF(ISNA(VLOOKUP(Patchlist1[[#This Row],[Hostname]],Vormetric!A:D,4,FALSE)),"",VLOOKUP(Patchlist1[[#This Row],[Hostname]],Vormetric!A:D,4,FALSE))</f>
        <v/>
      </c>
      <c r="I863" s="198" t="str">
        <f>IF(ISNA(VLOOKUP(Patchlist1[[#This Row],[Hostname]],'vm hardware'!A:C,3,FALSE)),"",VLOOKUP(Patchlist1[[#This Row],[Hostname]],'vm hardware'!A:C,3,FALSE))</f>
        <v/>
      </c>
      <c r="J863" s="276"/>
      <c r="K863" s="198" t="s">
        <v>172</v>
      </c>
      <c r="L863" s="198">
        <v>8.1</v>
      </c>
      <c r="M863" s="198" t="s">
        <v>173</v>
      </c>
      <c r="N863" s="198" t="s">
        <v>827</v>
      </c>
      <c r="O863" s="200" t="s">
        <v>175</v>
      </c>
      <c r="P863" s="277" t="s">
        <v>439</v>
      </c>
      <c r="Q863" s="202"/>
      <c r="R863" s="198" t="s">
        <v>440</v>
      </c>
      <c r="S863" s="242" t="str">
        <f>IF(ISNA(VLOOKUP(Patchlist1[[#This Row],[SERVER OWNER]],Contacts!I:J,2,FALSE)),"",VLOOKUP(Patchlist1[[#This Row],[SERVER OWNER]],Contacts!I:J,2,FALSE))</f>
        <v>marco.kube@allianz.de</v>
      </c>
      <c r="T863" s="243" t="s">
        <v>601</v>
      </c>
      <c r="U863" s="277" t="s">
        <v>180</v>
      </c>
      <c r="V863" s="202"/>
      <c r="W863" s="202"/>
      <c r="X863" s="244"/>
      <c r="Y863" s="244" t="s">
        <v>452</v>
      </c>
      <c r="Z863" s="157"/>
      <c r="AA863" s="278"/>
    </row>
    <row r="864" spans="1:27" ht="18.75" hidden="1" customHeight="1">
      <c r="A864" s="275" t="s">
        <v>1588</v>
      </c>
      <c r="B864" s="196" t="s">
        <v>93</v>
      </c>
      <c r="C864" s="239" t="b">
        <v>0</v>
      </c>
      <c r="D864" s="182">
        <f>IF($C864&lt;&gt;TRUE,IF(ISNA(VLOOKUP($B864,'Patch Slot'!A$2:$E$39,3,FALSE)),"",VLOOKUP($B864,'Patch Slot'!A$2:$E$39,3,FALSE)),"excluded")</f>
        <v>45886.583333333299</v>
      </c>
      <c r="E864" s="182" t="str">
        <f>IF($C864&lt;&gt;TRUE,IF(ISNA(VLOOKUP($B864,'Patch Slot'!A$2:$E$39,4,FALSE)),"",VLOOKUP($B864,'Patch Slot'!A$2:$E$39,4,FALSE)),"excluded")</f>
        <v>14:00 – 18:00</v>
      </c>
      <c r="F864" s="198" t="s">
        <v>826</v>
      </c>
      <c r="G864" s="184" t="str">
        <f>IF(ISNA(VLOOKUP(Patchlist1[[#This Row],[Hostname]],CPU_socket!A:B,2,FALSE)),"",VLOOKUP(Patchlist1[[#This Row],[Hostname]],CPU_socket!A:B,2,FALSE))</f>
        <v/>
      </c>
      <c r="H864" s="184" t="str">
        <f>IF(ISNA(VLOOKUP(Patchlist1[[#This Row],[Hostname]],Vormetric!A:D,4,FALSE)),"",VLOOKUP(Patchlist1[[#This Row],[Hostname]],Vormetric!A:D,4,FALSE))</f>
        <v/>
      </c>
      <c r="I864" s="198" t="str">
        <f>IF(ISNA(VLOOKUP(Patchlist1[[#This Row],[Hostname]],'vm hardware'!A:C,3,FALSE)),"",VLOOKUP(Patchlist1[[#This Row],[Hostname]],'vm hardware'!A:C,3,FALSE))</f>
        <v/>
      </c>
      <c r="J864" s="276"/>
      <c r="K864" s="198" t="s">
        <v>172</v>
      </c>
      <c r="L864" s="198">
        <v>8.1</v>
      </c>
      <c r="M864" s="198" t="s">
        <v>372</v>
      </c>
      <c r="N864" s="198" t="s">
        <v>827</v>
      </c>
      <c r="O864" s="200" t="s">
        <v>175</v>
      </c>
      <c r="P864" s="277" t="s">
        <v>650</v>
      </c>
      <c r="Q864" s="202"/>
      <c r="R864" s="198" t="s">
        <v>1589</v>
      </c>
      <c r="S864" s="242" t="str">
        <f>IF(ISNA(VLOOKUP(Patchlist1[[#This Row],[SERVER OWNER]],Contacts!I:J,2,FALSE)),"",VLOOKUP(Patchlist1[[#This Row],[SERVER OWNER]],Contacts!I:J,2,FALSE))</f>
        <v>manuela.dillinger@allianz.com</v>
      </c>
      <c r="T864" s="243" t="s">
        <v>1590</v>
      </c>
      <c r="U864" s="277" t="s">
        <v>180</v>
      </c>
      <c r="V864" s="202"/>
      <c r="W864" s="202"/>
      <c r="X864" s="244"/>
      <c r="Y864" s="244"/>
      <c r="Z864" s="157"/>
      <c r="AA864" s="278"/>
    </row>
    <row r="865" spans="1:27" ht="18.75" hidden="1" customHeight="1">
      <c r="A865" s="275" t="s">
        <v>1591</v>
      </c>
      <c r="B865" s="196" t="s">
        <v>47</v>
      </c>
      <c r="C865" s="239" t="b">
        <v>0</v>
      </c>
      <c r="D865" s="182">
        <f>IF($C865&lt;&gt;TRUE,IF(ISNA(VLOOKUP($B865,'Patch Slot'!A$2:$E$39,3,FALSE)),"",VLOOKUP($B865,'Patch Slot'!A$2:$E$39,3,FALSE)),"excluded")</f>
        <v>45879.333333333299</v>
      </c>
      <c r="E865" s="182" t="str">
        <f>IF($C865&lt;&gt;TRUE,IF(ISNA(VLOOKUP($B865,'Patch Slot'!A$2:$E$39,4,FALSE)),"",VLOOKUP($B865,'Patch Slot'!A$2:$E$39,4,FALSE)),"excluded")</f>
        <v>08:00 – 14:00</v>
      </c>
      <c r="F865" s="198" t="s">
        <v>826</v>
      </c>
      <c r="G865" s="184" t="str">
        <f>IF(ISNA(VLOOKUP(Patchlist1[[#This Row],[Hostname]],CPU_socket!A:B,2,FALSE)),"",VLOOKUP(Patchlist1[[#This Row],[Hostname]],CPU_socket!A:B,2,FALSE))</f>
        <v/>
      </c>
      <c r="H865" s="184" t="str">
        <f>IF(ISNA(VLOOKUP(Patchlist1[[#This Row],[Hostname]],Vormetric!A:D,4,FALSE)),"",VLOOKUP(Patchlist1[[#This Row],[Hostname]],Vormetric!A:D,4,FALSE))</f>
        <v/>
      </c>
      <c r="I865" s="198" t="str">
        <f>IF(ISNA(VLOOKUP(Patchlist1[[#This Row],[Hostname]],'vm hardware'!A:C,3,FALSE)),"",VLOOKUP(Patchlist1[[#This Row],[Hostname]],'vm hardware'!A:C,3,FALSE))</f>
        <v/>
      </c>
      <c r="J865" s="276"/>
      <c r="K865" s="198" t="s">
        <v>172</v>
      </c>
      <c r="L865" s="198">
        <v>8.1</v>
      </c>
      <c r="M865" s="198" t="s">
        <v>458</v>
      </c>
      <c r="N865" s="198" t="s">
        <v>827</v>
      </c>
      <c r="O865" s="200" t="s">
        <v>175</v>
      </c>
      <c r="P865" s="277" t="s">
        <v>609</v>
      </c>
      <c r="Q865" s="202"/>
      <c r="R865" s="198" t="s">
        <v>610</v>
      </c>
      <c r="S865" s="242" t="str">
        <f>IF(ISNA(VLOOKUP(Patchlist1[[#This Row],[SERVER OWNER]],Contacts!I:J,2,FALSE)),"",VLOOKUP(Patchlist1[[#This Row],[SERVER OWNER]],Contacts!I:J,2,FALSE))</f>
        <v>KABILAN.SENTHAMILSELVAN@ALLIANZ.COM</v>
      </c>
      <c r="T865" s="243" t="s">
        <v>611</v>
      </c>
      <c r="U865" s="277" t="s">
        <v>180</v>
      </c>
      <c r="V865" s="202"/>
      <c r="W865" s="202"/>
      <c r="X865" s="244"/>
      <c r="Y865" s="244"/>
      <c r="Z865" s="157"/>
      <c r="AA865" s="278"/>
    </row>
    <row r="866" spans="1:27" ht="18.75" hidden="1" customHeight="1">
      <c r="A866" s="275" t="s">
        <v>1592</v>
      </c>
      <c r="B866" s="196" t="s">
        <v>109</v>
      </c>
      <c r="C866" s="239" t="b">
        <v>0</v>
      </c>
      <c r="D866" s="182">
        <f>IF($C866&lt;&gt;TRUE,IF(ISNA(VLOOKUP($B866,'Patch Slot'!A$2:$E$39,3,FALSE)),"",VLOOKUP($B866,'Patch Slot'!A$2:$E$39,3,FALSE)),"excluded")</f>
        <v>45889.833333333299</v>
      </c>
      <c r="E866" s="182" t="str">
        <f>IF($C866&lt;&gt;TRUE,IF(ISNA(VLOOKUP($B866,'Patch Slot'!A$2:$E$39,4,FALSE)),"",VLOOKUP($B866,'Patch Slot'!A$2:$E$39,4,FALSE)),"excluded")</f>
        <v>20:00 – 24:00</v>
      </c>
      <c r="F866" s="198" t="s">
        <v>826</v>
      </c>
      <c r="G866" s="184" t="str">
        <f>IF(ISNA(VLOOKUP(Patchlist1[[#This Row],[Hostname]],CPU_socket!A:B,2,FALSE)),"",VLOOKUP(Patchlist1[[#This Row],[Hostname]],CPU_socket!A:B,2,FALSE))</f>
        <v/>
      </c>
      <c r="H866" s="184" t="str">
        <f>IF(ISNA(VLOOKUP(Patchlist1[[#This Row],[Hostname]],Vormetric!A:D,4,FALSE)),"",VLOOKUP(Patchlist1[[#This Row],[Hostname]],Vormetric!A:D,4,FALSE))</f>
        <v/>
      </c>
      <c r="I866" s="198" t="str">
        <f>IF(ISNA(VLOOKUP(Patchlist1[[#This Row],[Hostname]],'vm hardware'!A:C,3,FALSE)),"",VLOOKUP(Patchlist1[[#This Row],[Hostname]],'vm hardware'!A:C,3,FALSE))</f>
        <v/>
      </c>
      <c r="J866" s="276"/>
      <c r="K866" s="198" t="s">
        <v>172</v>
      </c>
      <c r="L866" s="198">
        <v>8.1</v>
      </c>
      <c r="M866" s="198" t="s">
        <v>173</v>
      </c>
      <c r="N866" s="198" t="s">
        <v>827</v>
      </c>
      <c r="O866" s="200" t="s">
        <v>175</v>
      </c>
      <c r="P866" s="277" t="s">
        <v>581</v>
      </c>
      <c r="Q866" s="202"/>
      <c r="R866" s="198" t="s">
        <v>618</v>
      </c>
      <c r="S866" s="242" t="str">
        <f>IF(ISNA(VLOOKUP(Patchlist1[[#This Row],[SERVER OWNER]],Contacts!I:J,2,FALSE)),"",VLOOKUP(Patchlist1[[#This Row],[SERVER OWNER]],Contacts!I:J,2,FALSE))</f>
        <v>JINO.SUSEELAN@ALLIANZ.COM</v>
      </c>
      <c r="T866" s="243" t="s">
        <v>619</v>
      </c>
      <c r="U866" s="277" t="s">
        <v>180</v>
      </c>
      <c r="V866" s="202"/>
      <c r="W866" s="202"/>
      <c r="X866" s="244"/>
      <c r="Y866" s="244"/>
      <c r="Z866" s="157"/>
      <c r="AA866" s="278"/>
    </row>
    <row r="867" spans="1:27" ht="18.75" hidden="1" customHeight="1">
      <c r="A867" s="275" t="s">
        <v>1593</v>
      </c>
      <c r="B867" s="196" t="s">
        <v>109</v>
      </c>
      <c r="C867" s="239" t="b">
        <v>0</v>
      </c>
      <c r="D867" s="182">
        <f>IF($C867&lt;&gt;TRUE,IF(ISNA(VLOOKUP($B867,'Patch Slot'!A$2:$E$39,3,FALSE)),"",VLOOKUP($B867,'Patch Slot'!A$2:$E$39,3,FALSE)),"excluded")</f>
        <v>45889.833333333299</v>
      </c>
      <c r="E867" s="182" t="str">
        <f>IF($C867&lt;&gt;TRUE,IF(ISNA(VLOOKUP($B867,'Patch Slot'!A$2:$E$39,4,FALSE)),"",VLOOKUP($B867,'Patch Slot'!A$2:$E$39,4,FALSE)),"excluded")</f>
        <v>20:00 – 24:00</v>
      </c>
      <c r="F867" s="198" t="s">
        <v>826</v>
      </c>
      <c r="G867" s="184" t="str">
        <f>IF(ISNA(VLOOKUP(Patchlist1[[#This Row],[Hostname]],CPU_socket!A:B,2,FALSE)),"",VLOOKUP(Patchlist1[[#This Row],[Hostname]],CPU_socket!A:B,2,FALSE))</f>
        <v/>
      </c>
      <c r="H867" s="184" t="str">
        <f>IF(ISNA(VLOOKUP(Patchlist1[[#This Row],[Hostname]],Vormetric!A:D,4,FALSE)),"",VLOOKUP(Patchlist1[[#This Row],[Hostname]],Vormetric!A:D,4,FALSE))</f>
        <v/>
      </c>
      <c r="I867" s="198" t="str">
        <f>IF(ISNA(VLOOKUP(Patchlist1[[#This Row],[Hostname]],'vm hardware'!A:C,3,FALSE)),"",VLOOKUP(Patchlist1[[#This Row],[Hostname]],'vm hardware'!A:C,3,FALSE))</f>
        <v/>
      </c>
      <c r="J867" s="276"/>
      <c r="K867" s="198" t="s">
        <v>545</v>
      </c>
      <c r="L867" s="198">
        <v>8.1</v>
      </c>
      <c r="M867" s="198" t="s">
        <v>654</v>
      </c>
      <c r="N867" s="198" t="s">
        <v>827</v>
      </c>
      <c r="O867" s="200" t="s">
        <v>175</v>
      </c>
      <c r="P867" s="277" t="s">
        <v>655</v>
      </c>
      <c r="Q867" s="202"/>
      <c r="R867" s="198" t="s">
        <v>659</v>
      </c>
      <c r="S867" s="242" t="str">
        <f>IF(ISNA(VLOOKUP(Patchlist1[[#This Row],[SERVER OWNER]],Contacts!I:J,2,FALSE)),"",VLOOKUP(Patchlist1[[#This Row],[SERVER OWNER]],Contacts!I:J,2,FALSE))</f>
        <v>Bernd.Wagensonner@allianz.at</v>
      </c>
      <c r="T867" s="243" t="s">
        <v>1594</v>
      </c>
      <c r="U867" s="277" t="s">
        <v>180</v>
      </c>
      <c r="V867" s="202"/>
      <c r="W867" s="202"/>
      <c r="X867" s="244"/>
      <c r="Y867" s="244"/>
      <c r="Z867" s="157"/>
      <c r="AA867" s="278"/>
    </row>
    <row r="868" spans="1:27" ht="18.75" hidden="1" customHeight="1">
      <c r="A868" s="275" t="s">
        <v>1595</v>
      </c>
      <c r="B868" s="196" t="s">
        <v>115</v>
      </c>
      <c r="C868" s="239" t="b">
        <v>0</v>
      </c>
      <c r="D868" s="182">
        <f>IF($C868&lt;&gt;TRUE,IF(ISNA(VLOOKUP($B868,'Patch Slot'!A$2:$E$39,3,FALSE)),"",VLOOKUP($B868,'Patch Slot'!A$2:$E$39,3,FALSE)),"excluded")</f>
        <v>45890.833333333299</v>
      </c>
      <c r="E868" s="182" t="str">
        <f>IF($C868&lt;&gt;TRUE,IF(ISNA(VLOOKUP($B868,'Patch Slot'!A$2:$E$39,4,FALSE)),"",VLOOKUP($B868,'Patch Slot'!A$2:$E$39,4,FALSE)),"excluded")</f>
        <v>20:00 – 24:00</v>
      </c>
      <c r="F868" s="198" t="s">
        <v>826</v>
      </c>
      <c r="G868" s="184" t="str">
        <f>IF(ISNA(VLOOKUP(Patchlist1[[#This Row],[Hostname]],CPU_socket!A:B,2,FALSE)),"",VLOOKUP(Patchlist1[[#This Row],[Hostname]],CPU_socket!A:B,2,FALSE))</f>
        <v/>
      </c>
      <c r="H868" s="184" t="str">
        <f>IF(ISNA(VLOOKUP(Patchlist1[[#This Row],[Hostname]],Vormetric!A:D,4,FALSE)),"",VLOOKUP(Patchlist1[[#This Row],[Hostname]],Vormetric!A:D,4,FALSE))</f>
        <v/>
      </c>
      <c r="I868" s="198" t="str">
        <f>IF(ISNA(VLOOKUP(Patchlist1[[#This Row],[Hostname]],'vm hardware'!A:C,3,FALSE)),"",VLOOKUP(Patchlist1[[#This Row],[Hostname]],'vm hardware'!A:C,3,FALSE))</f>
        <v/>
      </c>
      <c r="J868" s="276"/>
      <c r="K868" s="198" t="s">
        <v>172</v>
      </c>
      <c r="L868" s="198">
        <v>8.1</v>
      </c>
      <c r="M868" s="198" t="s">
        <v>654</v>
      </c>
      <c r="N868" s="198" t="s">
        <v>827</v>
      </c>
      <c r="O868" s="200" t="s">
        <v>175</v>
      </c>
      <c r="P868" s="277" t="s">
        <v>655</v>
      </c>
      <c r="Q868" s="202"/>
      <c r="R868" s="198" t="s">
        <v>659</v>
      </c>
      <c r="S868" s="242" t="str">
        <f>IF(ISNA(VLOOKUP(Patchlist1[[#This Row],[SERVER OWNER]],Contacts!I:J,2,FALSE)),"",VLOOKUP(Patchlist1[[#This Row],[SERVER OWNER]],Contacts!I:J,2,FALSE))</f>
        <v>Bernd.Wagensonner@allianz.at</v>
      </c>
      <c r="T868" s="243" t="s">
        <v>1594</v>
      </c>
      <c r="U868" s="277" t="s">
        <v>180</v>
      </c>
      <c r="V868" s="202"/>
      <c r="W868" s="202"/>
      <c r="X868" s="244"/>
      <c r="Y868" s="244"/>
      <c r="Z868" s="157"/>
      <c r="AA868" s="278"/>
    </row>
    <row r="869" spans="1:27" ht="18.75" hidden="1" customHeight="1">
      <c r="A869" s="275" t="s">
        <v>1596</v>
      </c>
      <c r="B869" s="196" t="s">
        <v>115</v>
      </c>
      <c r="C869" s="239" t="b">
        <v>0</v>
      </c>
      <c r="D869" s="182">
        <f>IF($C869&lt;&gt;TRUE,IF(ISNA(VLOOKUP($B869,'Patch Slot'!A$2:$E$39,3,FALSE)),"",VLOOKUP($B869,'Patch Slot'!A$2:$E$39,3,FALSE)),"excluded")</f>
        <v>45890.833333333299</v>
      </c>
      <c r="E869" s="182" t="str">
        <f>IF($C869&lt;&gt;TRUE,IF(ISNA(VLOOKUP($B869,'Patch Slot'!A$2:$E$39,4,FALSE)),"",VLOOKUP($B869,'Patch Slot'!A$2:$E$39,4,FALSE)),"excluded")</f>
        <v>20:00 – 24:00</v>
      </c>
      <c r="F869" s="198" t="s">
        <v>826</v>
      </c>
      <c r="G869" s="184" t="str">
        <f>IF(ISNA(VLOOKUP(Patchlist1[[#This Row],[Hostname]],CPU_socket!A:B,2,FALSE)),"",VLOOKUP(Patchlist1[[#This Row],[Hostname]],CPU_socket!A:B,2,FALSE))</f>
        <v/>
      </c>
      <c r="H869" s="184" t="str">
        <f>IF(ISNA(VLOOKUP(Patchlist1[[#This Row],[Hostname]],Vormetric!A:D,4,FALSE)),"",VLOOKUP(Patchlist1[[#This Row],[Hostname]],Vormetric!A:D,4,FALSE))</f>
        <v/>
      </c>
      <c r="I869" s="198" t="str">
        <f>IF(ISNA(VLOOKUP(Patchlist1[[#This Row],[Hostname]],'vm hardware'!A:C,3,FALSE)),"",VLOOKUP(Patchlist1[[#This Row],[Hostname]],'vm hardware'!A:C,3,FALSE))</f>
        <v/>
      </c>
      <c r="J869" s="276"/>
      <c r="K869" s="198" t="s">
        <v>545</v>
      </c>
      <c r="L869" s="198">
        <v>8.1</v>
      </c>
      <c r="M869" s="198" t="s">
        <v>654</v>
      </c>
      <c r="N869" s="198" t="s">
        <v>827</v>
      </c>
      <c r="O869" s="200" t="s">
        <v>175</v>
      </c>
      <c r="P869" s="277" t="s">
        <v>655</v>
      </c>
      <c r="Q869" s="202"/>
      <c r="R869" s="198" t="s">
        <v>659</v>
      </c>
      <c r="S869" s="242" t="str">
        <f>IF(ISNA(VLOOKUP(Patchlist1[[#This Row],[SERVER OWNER]],Contacts!I:J,2,FALSE)),"",VLOOKUP(Patchlist1[[#This Row],[SERVER OWNER]],Contacts!I:J,2,FALSE))</f>
        <v>Bernd.Wagensonner@allianz.at</v>
      </c>
      <c r="T869" s="243" t="s">
        <v>1594</v>
      </c>
      <c r="U869" s="277" t="s">
        <v>180</v>
      </c>
      <c r="V869" s="202"/>
      <c r="W869" s="202"/>
      <c r="X869" s="244"/>
      <c r="Y869" s="244"/>
      <c r="Z869" s="157"/>
      <c r="AA869" s="278"/>
    </row>
    <row r="870" spans="1:27" ht="18.75" hidden="1" customHeight="1">
      <c r="A870" s="275" t="s">
        <v>1597</v>
      </c>
      <c r="B870" s="196" t="s">
        <v>106</v>
      </c>
      <c r="C870" s="239" t="b">
        <v>0</v>
      </c>
      <c r="D870" s="182">
        <f>IF($C870&lt;&gt;TRUE,IF(ISNA(VLOOKUP($B870,'Patch Slot'!A$2:$E$39,3,FALSE)),"",VLOOKUP($B870,'Patch Slot'!A$2:$E$39,3,FALSE)),"excluded")</f>
        <v>45888.833333333299</v>
      </c>
      <c r="E870" s="182" t="str">
        <f>IF($C870&lt;&gt;TRUE,IF(ISNA(VLOOKUP($B870,'Patch Slot'!A$2:$E$39,4,FALSE)),"",VLOOKUP($B870,'Patch Slot'!A$2:$E$39,4,FALSE)),"excluded")</f>
        <v>20:00 – 24:00</v>
      </c>
      <c r="F870" s="198" t="s">
        <v>826</v>
      </c>
      <c r="G870" s="184" t="str">
        <f>IF(ISNA(VLOOKUP(Patchlist1[[#This Row],[Hostname]],CPU_socket!A:B,2,FALSE)),"",VLOOKUP(Patchlist1[[#This Row],[Hostname]],CPU_socket!A:B,2,FALSE))</f>
        <v/>
      </c>
      <c r="H870" s="184" t="str">
        <f>IF(ISNA(VLOOKUP(Patchlist1[[#This Row],[Hostname]],Vormetric!A:D,4,FALSE)),"",VLOOKUP(Patchlist1[[#This Row],[Hostname]],Vormetric!A:D,4,FALSE))</f>
        <v/>
      </c>
      <c r="I870" s="198" t="str">
        <f>IF(ISNA(VLOOKUP(Patchlist1[[#This Row],[Hostname]],'vm hardware'!A:C,3,FALSE)),"",VLOOKUP(Patchlist1[[#This Row],[Hostname]],'vm hardware'!A:C,3,FALSE))</f>
        <v/>
      </c>
      <c r="J870" s="276"/>
      <c r="K870" s="198" t="s">
        <v>172</v>
      </c>
      <c r="L870" s="198">
        <v>8.1</v>
      </c>
      <c r="M870" s="198" t="s">
        <v>654</v>
      </c>
      <c r="N870" s="198" t="s">
        <v>827</v>
      </c>
      <c r="O870" s="200" t="s">
        <v>175</v>
      </c>
      <c r="P870" s="277" t="s">
        <v>655</v>
      </c>
      <c r="Q870" s="202"/>
      <c r="R870" s="198" t="s">
        <v>659</v>
      </c>
      <c r="S870" s="242" t="str">
        <f>IF(ISNA(VLOOKUP(Patchlist1[[#This Row],[SERVER OWNER]],Contacts!I:J,2,FALSE)),"",VLOOKUP(Patchlist1[[#This Row],[SERVER OWNER]],Contacts!I:J,2,FALSE))</f>
        <v>Bernd.Wagensonner@allianz.at</v>
      </c>
      <c r="T870" s="243" t="s">
        <v>1594</v>
      </c>
      <c r="U870" s="277" t="s">
        <v>180</v>
      </c>
      <c r="V870" s="202"/>
      <c r="W870" s="202"/>
      <c r="X870" s="244"/>
      <c r="Y870" s="244"/>
      <c r="Z870" s="157"/>
      <c r="AA870" s="278"/>
    </row>
    <row r="871" spans="1:27" ht="18.75" hidden="1" customHeight="1">
      <c r="A871" s="275" t="s">
        <v>1598</v>
      </c>
      <c r="B871" s="196" t="s">
        <v>106</v>
      </c>
      <c r="C871" s="239" t="b">
        <v>0</v>
      </c>
      <c r="D871" s="182">
        <f>IF($C871&lt;&gt;TRUE,IF(ISNA(VLOOKUP($B871,'Patch Slot'!A$2:$E$39,3,FALSE)),"",VLOOKUP($B871,'Patch Slot'!A$2:$E$39,3,FALSE)),"excluded")</f>
        <v>45888.833333333299</v>
      </c>
      <c r="E871" s="182" t="str">
        <f>IF($C871&lt;&gt;TRUE,IF(ISNA(VLOOKUP($B871,'Patch Slot'!A$2:$E$39,4,FALSE)),"",VLOOKUP($B871,'Patch Slot'!A$2:$E$39,4,FALSE)),"excluded")</f>
        <v>20:00 – 24:00</v>
      </c>
      <c r="F871" s="198" t="s">
        <v>826</v>
      </c>
      <c r="G871" s="184" t="str">
        <f>IF(ISNA(VLOOKUP(Patchlist1[[#This Row],[Hostname]],CPU_socket!A:B,2,FALSE)),"",VLOOKUP(Patchlist1[[#This Row],[Hostname]],CPU_socket!A:B,2,FALSE))</f>
        <v/>
      </c>
      <c r="H871" s="184" t="str">
        <f>IF(ISNA(VLOOKUP(Patchlist1[[#This Row],[Hostname]],Vormetric!A:D,4,FALSE)),"",VLOOKUP(Patchlist1[[#This Row],[Hostname]],Vormetric!A:D,4,FALSE))</f>
        <v/>
      </c>
      <c r="I871" s="198" t="str">
        <f>IF(ISNA(VLOOKUP(Patchlist1[[#This Row],[Hostname]],'vm hardware'!A:C,3,FALSE)),"",VLOOKUP(Patchlist1[[#This Row],[Hostname]],'vm hardware'!A:C,3,FALSE))</f>
        <v/>
      </c>
      <c r="J871" s="276"/>
      <c r="K871" s="198" t="s">
        <v>172</v>
      </c>
      <c r="L871" s="198">
        <v>8.1</v>
      </c>
      <c r="M871" s="198" t="s">
        <v>654</v>
      </c>
      <c r="N871" s="198" t="s">
        <v>827</v>
      </c>
      <c r="O871" s="200" t="s">
        <v>175</v>
      </c>
      <c r="P871" s="277" t="s">
        <v>655</v>
      </c>
      <c r="Q871" s="202"/>
      <c r="R871" s="198" t="s">
        <v>659</v>
      </c>
      <c r="S871" s="242" t="str">
        <f>IF(ISNA(VLOOKUP(Patchlist1[[#This Row],[SERVER OWNER]],Contacts!I:J,2,FALSE)),"",VLOOKUP(Patchlist1[[#This Row],[SERVER OWNER]],Contacts!I:J,2,FALSE))</f>
        <v>Bernd.Wagensonner@allianz.at</v>
      </c>
      <c r="T871" s="243" t="s">
        <v>1594</v>
      </c>
      <c r="U871" s="277" t="s">
        <v>180</v>
      </c>
      <c r="V871" s="202"/>
      <c r="W871" s="202"/>
      <c r="X871" s="244"/>
      <c r="Y871" s="244"/>
      <c r="Z871" s="157"/>
      <c r="AA871" s="278"/>
    </row>
    <row r="872" spans="1:27" ht="18.75" hidden="1" customHeight="1">
      <c r="A872" s="275" t="s">
        <v>1599</v>
      </c>
      <c r="B872" s="196" t="s">
        <v>87</v>
      </c>
      <c r="C872" s="239" t="b">
        <v>0</v>
      </c>
      <c r="D872" s="182">
        <f>IF($C872&lt;&gt;TRUE,IF(ISNA(VLOOKUP($B872,'Patch Slot'!A$2:$E$39,3,FALSE)),"",VLOOKUP($B872,'Patch Slot'!A$2:$E$39,3,FALSE)),"excluded")</f>
        <v>45886.041666666635</v>
      </c>
      <c r="E872" s="182" t="str">
        <f>IF($C872&lt;&gt;TRUE,IF(ISNA(VLOOKUP($B872,'Patch Slot'!A$2:$E$39,4,FALSE)),"",VLOOKUP($B872,'Patch Slot'!A$2:$E$39,4,FALSE)),"excluded")</f>
        <v>01:00 – 05:00</v>
      </c>
      <c r="F872" s="198" t="s">
        <v>826</v>
      </c>
      <c r="G872" s="184" t="str">
        <f>IF(ISNA(VLOOKUP(Patchlist1[[#This Row],[Hostname]],CPU_socket!A:B,2,FALSE)),"",VLOOKUP(Patchlist1[[#This Row],[Hostname]],CPU_socket!A:B,2,FALSE))</f>
        <v/>
      </c>
      <c r="H872" s="184" t="str">
        <f>IF(ISNA(VLOOKUP(Patchlist1[[#This Row],[Hostname]],Vormetric!A:D,4,FALSE)),"",VLOOKUP(Patchlist1[[#This Row],[Hostname]],Vormetric!A:D,4,FALSE))</f>
        <v/>
      </c>
      <c r="I872" s="198" t="str">
        <f>IF(ISNA(VLOOKUP(Patchlist1[[#This Row],[Hostname]],'vm hardware'!A:C,3,FALSE)),"",VLOOKUP(Patchlist1[[#This Row],[Hostname]],'vm hardware'!A:C,3,FALSE))</f>
        <v/>
      </c>
      <c r="J872" s="276"/>
      <c r="K872" s="198" t="s">
        <v>172</v>
      </c>
      <c r="L872" s="198">
        <v>8.1</v>
      </c>
      <c r="M872" s="198" t="s">
        <v>173</v>
      </c>
      <c r="N872" s="198" t="s">
        <v>827</v>
      </c>
      <c r="O872" s="200" t="s">
        <v>175</v>
      </c>
      <c r="P872" s="277" t="s">
        <v>405</v>
      </c>
      <c r="Q872" s="202"/>
      <c r="R872" s="198" t="s">
        <v>406</v>
      </c>
      <c r="S872" s="242" t="str">
        <f>IF(ISNA(VLOOKUP(Patchlist1[[#This Row],[SERVER OWNER]],Contacts!I:J,2,FALSE)),"",VLOOKUP(Patchlist1[[#This Row],[SERVER OWNER]],Contacts!I:J,2,FALSE))</f>
        <v>prashant.baravkar@allianz.com</v>
      </c>
      <c r="T872" s="243" t="s">
        <v>1600</v>
      </c>
      <c r="U872" s="277" t="s">
        <v>180</v>
      </c>
      <c r="V872" s="202"/>
      <c r="W872" s="202"/>
      <c r="X872" s="244"/>
      <c r="Y872" s="244"/>
      <c r="Z872" s="157"/>
      <c r="AA872" s="278"/>
    </row>
    <row r="873" spans="1:27" ht="18.75" hidden="1" customHeight="1">
      <c r="A873" s="275" t="s">
        <v>1601</v>
      </c>
      <c r="B873" s="196" t="s">
        <v>80</v>
      </c>
      <c r="C873" s="239" t="b">
        <v>0</v>
      </c>
      <c r="D873" s="182">
        <f>IF($C873&lt;&gt;TRUE,IF(ISNA(VLOOKUP($B873,'Patch Slot'!A$2:$E$39,3,FALSE)),"",VLOOKUP($B873,'Patch Slot'!A$2:$E$39,3,FALSE)),"excluded")</f>
        <v>45885.666666666635</v>
      </c>
      <c r="E873" s="182" t="str">
        <f>IF($C873&lt;&gt;TRUE,IF(ISNA(VLOOKUP($B873,'Patch Slot'!A$2:$E$39,4,FALSE)),"",VLOOKUP($B873,'Patch Slot'!A$2:$E$39,4,FALSE)),"excluded")</f>
        <v>16:00 – 20:00</v>
      </c>
      <c r="F873" s="198" t="s">
        <v>826</v>
      </c>
      <c r="G873" s="184" t="str">
        <f>IF(ISNA(VLOOKUP(Patchlist1[[#This Row],[Hostname]],CPU_socket!A:B,2,FALSE)),"",VLOOKUP(Patchlist1[[#This Row],[Hostname]],CPU_socket!A:B,2,FALSE))</f>
        <v/>
      </c>
      <c r="H873" s="184" t="str">
        <f>IF(ISNA(VLOOKUP(Patchlist1[[#This Row],[Hostname]],Vormetric!A:D,4,FALSE)),"",VLOOKUP(Patchlist1[[#This Row],[Hostname]],Vormetric!A:D,4,FALSE))</f>
        <v/>
      </c>
      <c r="I873" s="198" t="str">
        <f>IF(ISNA(VLOOKUP(Patchlist1[[#This Row],[Hostname]],'vm hardware'!A:C,3,FALSE)),"",VLOOKUP(Patchlist1[[#This Row],[Hostname]],'vm hardware'!A:C,3,FALSE))</f>
        <v/>
      </c>
      <c r="J873" s="276"/>
      <c r="K873" s="198" t="s">
        <v>172</v>
      </c>
      <c r="L873" s="198">
        <v>8.1</v>
      </c>
      <c r="M873" s="198" t="s">
        <v>173</v>
      </c>
      <c r="N873" s="198" t="s">
        <v>827</v>
      </c>
      <c r="O873" s="200" t="s">
        <v>175</v>
      </c>
      <c r="P873" s="277" t="s">
        <v>405</v>
      </c>
      <c r="Q873" s="202"/>
      <c r="R873" s="198" t="s">
        <v>406</v>
      </c>
      <c r="S873" s="242" t="str">
        <f>IF(ISNA(VLOOKUP(Patchlist1[[#This Row],[SERVER OWNER]],Contacts!I:J,2,FALSE)),"",VLOOKUP(Patchlist1[[#This Row],[SERVER OWNER]],Contacts!I:J,2,FALSE))</f>
        <v>prashant.baravkar@allianz.com</v>
      </c>
      <c r="T873" s="243" t="s">
        <v>1600</v>
      </c>
      <c r="U873" s="277" t="s">
        <v>180</v>
      </c>
      <c r="V873" s="202"/>
      <c r="W873" s="202"/>
      <c r="X873" s="244"/>
      <c r="Y873" s="244"/>
      <c r="Z873" s="157"/>
      <c r="AA873" s="278"/>
    </row>
    <row r="874" spans="1:27" ht="18.75" hidden="1" customHeight="1">
      <c r="A874" s="275" t="s">
        <v>1602</v>
      </c>
      <c r="B874" s="196" t="s">
        <v>87</v>
      </c>
      <c r="C874" s="239" t="b">
        <v>0</v>
      </c>
      <c r="D874" s="182">
        <f>IF($C874&lt;&gt;TRUE,IF(ISNA(VLOOKUP($B874,'Patch Slot'!A$2:$E$39,3,FALSE)),"",VLOOKUP($B874,'Patch Slot'!A$2:$E$39,3,FALSE)),"excluded")</f>
        <v>45886.041666666635</v>
      </c>
      <c r="E874" s="182" t="str">
        <f>IF($C874&lt;&gt;TRUE,IF(ISNA(VLOOKUP($B874,'Patch Slot'!A$2:$E$39,4,FALSE)),"",VLOOKUP($B874,'Patch Slot'!A$2:$E$39,4,FALSE)),"excluded")</f>
        <v>01:00 – 05:00</v>
      </c>
      <c r="F874" s="198" t="s">
        <v>826</v>
      </c>
      <c r="G874" s="184" t="str">
        <f>IF(ISNA(VLOOKUP(Patchlist1[[#This Row],[Hostname]],CPU_socket!A:B,2,FALSE)),"",VLOOKUP(Patchlist1[[#This Row],[Hostname]],CPU_socket!A:B,2,FALSE))</f>
        <v/>
      </c>
      <c r="H874" s="184" t="str">
        <f>IF(ISNA(VLOOKUP(Patchlist1[[#This Row],[Hostname]],Vormetric!A:D,4,FALSE)),"",VLOOKUP(Patchlist1[[#This Row],[Hostname]],Vormetric!A:D,4,FALSE))</f>
        <v/>
      </c>
      <c r="I874" s="198" t="str">
        <f>IF(ISNA(VLOOKUP(Patchlist1[[#This Row],[Hostname]],'vm hardware'!A:C,3,FALSE)),"",VLOOKUP(Patchlist1[[#This Row],[Hostname]],'vm hardware'!A:C,3,FALSE))</f>
        <v/>
      </c>
      <c r="J874" s="276"/>
      <c r="K874" s="198" t="s">
        <v>545</v>
      </c>
      <c r="L874" s="198">
        <v>8.8000000000000007</v>
      </c>
      <c r="M874" s="198" t="s">
        <v>173</v>
      </c>
      <c r="N874" s="198" t="s">
        <v>827</v>
      </c>
      <c r="O874" s="200" t="s">
        <v>175</v>
      </c>
      <c r="P874" s="277" t="s">
        <v>405</v>
      </c>
      <c r="Q874" s="202"/>
      <c r="R874" s="198" t="s">
        <v>406</v>
      </c>
      <c r="S874" s="242" t="str">
        <f>IF(ISNA(VLOOKUP(Patchlist1[[#This Row],[SERVER OWNER]],Contacts!I:J,2,FALSE)),"",VLOOKUP(Patchlist1[[#This Row],[SERVER OWNER]],Contacts!I:J,2,FALSE))</f>
        <v>prashant.baravkar@allianz.com</v>
      </c>
      <c r="T874" s="243" t="s">
        <v>1600</v>
      </c>
      <c r="U874" s="277" t="s">
        <v>180</v>
      </c>
      <c r="V874" s="202"/>
      <c r="W874" s="202"/>
      <c r="X874" s="244"/>
      <c r="Y874" s="244"/>
      <c r="Z874" s="157"/>
      <c r="AA874" s="278"/>
    </row>
    <row r="875" spans="1:27" ht="18.75" hidden="1" customHeight="1">
      <c r="A875" s="275" t="s">
        <v>1603</v>
      </c>
      <c r="B875" s="196" t="s">
        <v>80</v>
      </c>
      <c r="C875" s="239" t="b">
        <v>0</v>
      </c>
      <c r="D875" s="182">
        <f>IF($C875&lt;&gt;TRUE,IF(ISNA(VLOOKUP($B875,'Patch Slot'!A$2:$E$39,3,FALSE)),"",VLOOKUP($B875,'Patch Slot'!A$2:$E$39,3,FALSE)),"excluded")</f>
        <v>45885.666666666635</v>
      </c>
      <c r="E875" s="182" t="str">
        <f>IF($C875&lt;&gt;TRUE,IF(ISNA(VLOOKUP($B875,'Patch Slot'!A$2:$E$39,4,FALSE)),"",VLOOKUP($B875,'Patch Slot'!A$2:$E$39,4,FALSE)),"excluded")</f>
        <v>16:00 – 20:00</v>
      </c>
      <c r="F875" s="198" t="s">
        <v>826</v>
      </c>
      <c r="G875" s="184" t="str">
        <f>IF(ISNA(VLOOKUP(Patchlist1[[#This Row],[Hostname]],CPU_socket!A:B,2,FALSE)),"",VLOOKUP(Patchlist1[[#This Row],[Hostname]],CPU_socket!A:B,2,FALSE))</f>
        <v/>
      </c>
      <c r="H875" s="184" t="str">
        <f>IF(ISNA(VLOOKUP(Patchlist1[[#This Row],[Hostname]],Vormetric!A:D,4,FALSE)),"",VLOOKUP(Patchlist1[[#This Row],[Hostname]],Vormetric!A:D,4,FALSE))</f>
        <v/>
      </c>
      <c r="I875" s="198" t="str">
        <f>IF(ISNA(VLOOKUP(Patchlist1[[#This Row],[Hostname]],'vm hardware'!A:C,3,FALSE)),"",VLOOKUP(Patchlist1[[#This Row],[Hostname]],'vm hardware'!A:C,3,FALSE))</f>
        <v/>
      </c>
      <c r="J875" s="276"/>
      <c r="K875" s="198" t="s">
        <v>545</v>
      </c>
      <c r="L875" s="198">
        <v>8.8000000000000007</v>
      </c>
      <c r="M875" s="198" t="s">
        <v>173</v>
      </c>
      <c r="N875" s="198" t="s">
        <v>827</v>
      </c>
      <c r="O875" s="200" t="s">
        <v>175</v>
      </c>
      <c r="P875" s="277" t="s">
        <v>405</v>
      </c>
      <c r="Q875" s="202"/>
      <c r="R875" s="198" t="s">
        <v>406</v>
      </c>
      <c r="S875" s="242" t="str">
        <f>IF(ISNA(VLOOKUP(Patchlist1[[#This Row],[SERVER OWNER]],Contacts!I:J,2,FALSE)),"",VLOOKUP(Patchlist1[[#This Row],[SERVER OWNER]],Contacts!I:J,2,FALSE))</f>
        <v>prashant.baravkar@allianz.com</v>
      </c>
      <c r="T875" s="243" t="s">
        <v>1600</v>
      </c>
      <c r="U875" s="277" t="s">
        <v>180</v>
      </c>
      <c r="V875" s="202"/>
      <c r="W875" s="202"/>
      <c r="X875" s="244"/>
      <c r="Y875" s="244"/>
      <c r="Z875" s="157"/>
      <c r="AA875" s="278"/>
    </row>
    <row r="876" spans="1:27" ht="18.75" hidden="1" customHeight="1">
      <c r="A876" s="275" t="s">
        <v>1604</v>
      </c>
      <c r="B876" s="196" t="s">
        <v>80</v>
      </c>
      <c r="C876" s="239" t="b">
        <v>0</v>
      </c>
      <c r="D876" s="182">
        <f>IF($C876&lt;&gt;TRUE,IF(ISNA(VLOOKUP($B876,'Patch Slot'!A$2:$E$39,3,FALSE)),"",VLOOKUP($B876,'Patch Slot'!A$2:$E$39,3,FALSE)),"excluded")</f>
        <v>45885.666666666635</v>
      </c>
      <c r="E876" s="182" t="str">
        <f>IF($C876&lt;&gt;TRUE,IF(ISNA(VLOOKUP($B876,'Patch Slot'!A$2:$E$39,4,FALSE)),"",VLOOKUP($B876,'Patch Slot'!A$2:$E$39,4,FALSE)),"excluded")</f>
        <v>16:00 – 20:00</v>
      </c>
      <c r="F876" s="198" t="s">
        <v>826</v>
      </c>
      <c r="G876" s="184" t="str">
        <f>IF(ISNA(VLOOKUP(Patchlist1[[#This Row],[Hostname]],CPU_socket!A:B,2,FALSE)),"",VLOOKUP(Patchlist1[[#This Row],[Hostname]],CPU_socket!A:B,2,FALSE))</f>
        <v/>
      </c>
      <c r="H876" s="184" t="str">
        <f>IF(ISNA(VLOOKUP(Patchlist1[[#This Row],[Hostname]],Vormetric!A:D,4,FALSE)),"",VLOOKUP(Patchlist1[[#This Row],[Hostname]],Vormetric!A:D,4,FALSE))</f>
        <v/>
      </c>
      <c r="I876" s="198" t="str">
        <f>IF(ISNA(VLOOKUP(Patchlist1[[#This Row],[Hostname]],'vm hardware'!A:C,3,FALSE)),"",VLOOKUP(Patchlist1[[#This Row],[Hostname]],'vm hardware'!A:C,3,FALSE))</f>
        <v/>
      </c>
      <c r="J876" s="276"/>
      <c r="K876" s="198" t="s">
        <v>172</v>
      </c>
      <c r="L876" s="198">
        <v>8.1</v>
      </c>
      <c r="M876" s="198" t="s">
        <v>443</v>
      </c>
      <c r="N876" s="198" t="s">
        <v>827</v>
      </c>
      <c r="O876" s="200" t="s">
        <v>175</v>
      </c>
      <c r="P876" s="277" t="s">
        <v>624</v>
      </c>
      <c r="Q876" s="202"/>
      <c r="R876" s="198" t="s">
        <v>625</v>
      </c>
      <c r="S876" s="242" t="s">
        <v>626</v>
      </c>
      <c r="T876" s="243" t="s">
        <v>627</v>
      </c>
      <c r="U876" s="277" t="s">
        <v>180</v>
      </c>
      <c r="V876" s="202"/>
      <c r="W876" s="202"/>
      <c r="X876" s="244"/>
      <c r="Y876" s="244"/>
      <c r="Z876" s="157"/>
      <c r="AA876" s="278"/>
    </row>
    <row r="877" spans="1:27" ht="18.75" hidden="1" customHeight="1">
      <c r="A877" s="275" t="s">
        <v>1605</v>
      </c>
      <c r="B877" s="196" t="s">
        <v>80</v>
      </c>
      <c r="C877" s="239" t="b">
        <v>0</v>
      </c>
      <c r="D877" s="182">
        <f>IF($C877&lt;&gt;TRUE,IF(ISNA(VLOOKUP($B877,'Patch Slot'!A$2:$E$39,3,FALSE)),"",VLOOKUP($B877,'Patch Slot'!A$2:$E$39,3,FALSE)),"excluded")</f>
        <v>45885.666666666635</v>
      </c>
      <c r="E877" s="182" t="str">
        <f>IF($C877&lt;&gt;TRUE,IF(ISNA(VLOOKUP($B877,'Patch Slot'!A$2:$E$39,4,FALSE)),"",VLOOKUP($B877,'Patch Slot'!A$2:$E$39,4,FALSE)),"excluded")</f>
        <v>16:00 – 20:00</v>
      </c>
      <c r="F877" s="198" t="s">
        <v>826</v>
      </c>
      <c r="G877" s="184" t="str">
        <f>IF(ISNA(VLOOKUP(Patchlist1[[#This Row],[Hostname]],CPU_socket!A:B,2,FALSE)),"",VLOOKUP(Patchlist1[[#This Row],[Hostname]],CPU_socket!A:B,2,FALSE))</f>
        <v/>
      </c>
      <c r="H877" s="281" t="s">
        <v>285</v>
      </c>
      <c r="I877" s="198" t="str">
        <f>IF(ISNA(VLOOKUP(Patchlist1[[#This Row],[Hostname]],'vm hardware'!A:C,3,FALSE)),"",VLOOKUP(Patchlist1[[#This Row],[Hostname]],'vm hardware'!A:C,3,FALSE))</f>
        <v/>
      </c>
      <c r="J877" s="276"/>
      <c r="K877" s="198" t="s">
        <v>172</v>
      </c>
      <c r="L877" s="198">
        <v>8.1</v>
      </c>
      <c r="M877" s="198" t="s">
        <v>443</v>
      </c>
      <c r="N877" s="198" t="s">
        <v>827</v>
      </c>
      <c r="O877" s="200" t="s">
        <v>175</v>
      </c>
      <c r="P877" s="277" t="s">
        <v>624</v>
      </c>
      <c r="Q877" s="202"/>
      <c r="R877" s="198" t="s">
        <v>625</v>
      </c>
      <c r="S877" s="242" t="s">
        <v>626</v>
      </c>
      <c r="T877" s="243" t="s">
        <v>627</v>
      </c>
      <c r="U877" s="277" t="s">
        <v>180</v>
      </c>
      <c r="V877" s="202"/>
      <c r="W877" s="202"/>
      <c r="X877" s="244"/>
      <c r="Y877" s="244"/>
      <c r="Z877" s="157"/>
      <c r="AA877" s="278"/>
    </row>
    <row r="878" spans="1:27" ht="18.75" hidden="1" customHeight="1">
      <c r="A878" s="275" t="s">
        <v>1606</v>
      </c>
      <c r="B878" s="196" t="s">
        <v>80</v>
      </c>
      <c r="C878" s="239" t="b">
        <v>0</v>
      </c>
      <c r="D878" s="182">
        <f>IF($C878&lt;&gt;TRUE,IF(ISNA(VLOOKUP($B878,'Patch Slot'!A$2:$E$39,3,FALSE)),"",VLOOKUP($B878,'Patch Slot'!A$2:$E$39,3,FALSE)),"excluded")</f>
        <v>45885.666666666635</v>
      </c>
      <c r="E878" s="182" t="str">
        <f>IF($C878&lt;&gt;TRUE,IF(ISNA(VLOOKUP($B878,'Patch Slot'!A$2:$E$39,4,FALSE)),"",VLOOKUP($B878,'Patch Slot'!A$2:$E$39,4,FALSE)),"excluded")</f>
        <v>16:00 – 20:00</v>
      </c>
      <c r="F878" s="198" t="s">
        <v>826</v>
      </c>
      <c r="G878" s="184" t="str">
        <f>IF(ISNA(VLOOKUP(Patchlist1[[#This Row],[Hostname]],CPU_socket!A:B,2,FALSE)),"",VLOOKUP(Patchlist1[[#This Row],[Hostname]],CPU_socket!A:B,2,FALSE))</f>
        <v/>
      </c>
      <c r="H878" s="184" t="str">
        <f>IF(ISNA(VLOOKUP(Patchlist1[[#This Row],[Hostname]],Vormetric!A:D,4,FALSE)),"",VLOOKUP(Patchlist1[[#This Row],[Hostname]],Vormetric!A:D,4,FALSE))</f>
        <v/>
      </c>
      <c r="I878" s="198" t="str">
        <f>IF(ISNA(VLOOKUP(Patchlist1[[#This Row],[Hostname]],'vm hardware'!A:C,3,FALSE)),"",VLOOKUP(Patchlist1[[#This Row],[Hostname]],'vm hardware'!A:C,3,FALSE))</f>
        <v/>
      </c>
      <c r="J878" s="276"/>
      <c r="K878" s="198" t="s">
        <v>172</v>
      </c>
      <c r="L878" s="198">
        <v>8.1</v>
      </c>
      <c r="M878" s="198" t="s">
        <v>443</v>
      </c>
      <c r="N878" s="198" t="s">
        <v>827</v>
      </c>
      <c r="O878" s="200" t="s">
        <v>175</v>
      </c>
      <c r="P878" s="277" t="s">
        <v>624</v>
      </c>
      <c r="Q878" s="202"/>
      <c r="R878" s="198" t="s">
        <v>625</v>
      </c>
      <c r="S878" s="242" t="s">
        <v>626</v>
      </c>
      <c r="T878" s="243" t="s">
        <v>627</v>
      </c>
      <c r="U878" s="277" t="s">
        <v>180</v>
      </c>
      <c r="V878" s="202"/>
      <c r="W878" s="202"/>
      <c r="X878" s="244"/>
      <c r="Y878" s="244"/>
      <c r="Z878" s="157"/>
      <c r="AA878" s="278"/>
    </row>
    <row r="879" spans="1:27" ht="18.75" hidden="1" customHeight="1">
      <c r="A879" s="275" t="s">
        <v>1607</v>
      </c>
      <c r="B879" s="196" t="s">
        <v>80</v>
      </c>
      <c r="C879" s="239" t="b">
        <v>0</v>
      </c>
      <c r="D879" s="182">
        <f>IF($C879&lt;&gt;TRUE,IF(ISNA(VLOOKUP($B879,'Patch Slot'!A$2:$E$39,3,FALSE)),"",VLOOKUP($B879,'Patch Slot'!A$2:$E$39,3,FALSE)),"excluded")</f>
        <v>45885.666666666635</v>
      </c>
      <c r="E879" s="182" t="str">
        <f>IF($C879&lt;&gt;TRUE,IF(ISNA(VLOOKUP($B879,'Patch Slot'!A$2:$E$39,4,FALSE)),"",VLOOKUP($B879,'Patch Slot'!A$2:$E$39,4,FALSE)),"excluded")</f>
        <v>16:00 – 20:00</v>
      </c>
      <c r="F879" s="198" t="s">
        <v>826</v>
      </c>
      <c r="G879" s="184" t="str">
        <f>IF(ISNA(VLOOKUP(Patchlist1[[#This Row],[Hostname]],CPU_socket!A:B,2,FALSE)),"",VLOOKUP(Patchlist1[[#This Row],[Hostname]],CPU_socket!A:B,2,FALSE))</f>
        <v/>
      </c>
      <c r="H879" s="184" t="str">
        <f>IF(ISNA(VLOOKUP(Patchlist1[[#This Row],[Hostname]],Vormetric!A:D,4,FALSE)),"",VLOOKUP(Patchlist1[[#This Row],[Hostname]],Vormetric!A:D,4,FALSE))</f>
        <v/>
      </c>
      <c r="I879" s="198" t="str">
        <f>IF(ISNA(VLOOKUP(Patchlist1[[#This Row],[Hostname]],'vm hardware'!A:C,3,FALSE)),"",VLOOKUP(Patchlist1[[#This Row],[Hostname]],'vm hardware'!A:C,3,FALSE))</f>
        <v/>
      </c>
      <c r="J879" s="276"/>
      <c r="K879" s="198" t="s">
        <v>172</v>
      </c>
      <c r="L879" s="198">
        <v>8.1</v>
      </c>
      <c r="M879" s="198" t="s">
        <v>443</v>
      </c>
      <c r="N879" s="198" t="s">
        <v>827</v>
      </c>
      <c r="O879" s="200" t="s">
        <v>175</v>
      </c>
      <c r="P879" s="277" t="s">
        <v>624</v>
      </c>
      <c r="Q879" s="202"/>
      <c r="R879" s="198" t="s">
        <v>625</v>
      </c>
      <c r="S879" s="242" t="s">
        <v>626</v>
      </c>
      <c r="T879" s="243" t="s">
        <v>627</v>
      </c>
      <c r="U879" s="277" t="s">
        <v>180</v>
      </c>
      <c r="V879" s="202"/>
      <c r="W879" s="202"/>
      <c r="X879" s="244"/>
      <c r="Y879" s="244"/>
      <c r="Z879" s="157"/>
      <c r="AA879" s="278"/>
    </row>
    <row r="880" spans="1:27" ht="18.75" hidden="1" customHeight="1">
      <c r="A880" s="275" t="s">
        <v>1608</v>
      </c>
      <c r="B880" s="196" t="s">
        <v>80</v>
      </c>
      <c r="C880" s="239" t="b">
        <v>0</v>
      </c>
      <c r="D880" s="182">
        <f>IF($C880&lt;&gt;TRUE,IF(ISNA(VLOOKUP($B880,'Patch Slot'!A$2:$E$39,3,FALSE)),"",VLOOKUP($B880,'Patch Slot'!A$2:$E$39,3,FALSE)),"excluded")</f>
        <v>45885.666666666635</v>
      </c>
      <c r="E880" s="182" t="str">
        <f>IF($C880&lt;&gt;TRUE,IF(ISNA(VLOOKUP($B880,'Patch Slot'!A$2:$E$39,4,FALSE)),"",VLOOKUP($B880,'Patch Slot'!A$2:$E$39,4,FALSE)),"excluded")</f>
        <v>16:00 – 20:00</v>
      </c>
      <c r="F880" s="198" t="s">
        <v>826</v>
      </c>
      <c r="G880" s="184" t="str">
        <f>IF(ISNA(VLOOKUP(Patchlist1[[#This Row],[Hostname]],CPU_socket!A:B,2,FALSE)),"",VLOOKUP(Patchlist1[[#This Row],[Hostname]],CPU_socket!A:B,2,FALSE))</f>
        <v/>
      </c>
      <c r="H880" s="184" t="str">
        <f>IF(ISNA(VLOOKUP(Patchlist1[[#This Row],[Hostname]],Vormetric!A:D,4,FALSE)),"",VLOOKUP(Patchlist1[[#This Row],[Hostname]],Vormetric!A:D,4,FALSE))</f>
        <v/>
      </c>
      <c r="I880" s="198" t="str">
        <f>IF(ISNA(VLOOKUP(Patchlist1[[#This Row],[Hostname]],'vm hardware'!A:C,3,FALSE)),"",VLOOKUP(Patchlist1[[#This Row],[Hostname]],'vm hardware'!A:C,3,FALSE))</f>
        <v/>
      </c>
      <c r="J880" s="276"/>
      <c r="K880" s="198" t="s">
        <v>172</v>
      </c>
      <c r="L880" s="198">
        <v>8.1</v>
      </c>
      <c r="M880" s="198" t="s">
        <v>443</v>
      </c>
      <c r="N880" s="198" t="s">
        <v>827</v>
      </c>
      <c r="O880" s="200" t="s">
        <v>175</v>
      </c>
      <c r="P880" s="277" t="s">
        <v>624</v>
      </c>
      <c r="Q880" s="202"/>
      <c r="R880" s="198" t="s">
        <v>625</v>
      </c>
      <c r="S880" s="242" t="s">
        <v>626</v>
      </c>
      <c r="T880" s="243" t="s">
        <v>627</v>
      </c>
      <c r="U880" s="277" t="s">
        <v>180</v>
      </c>
      <c r="V880" s="202"/>
      <c r="W880" s="202"/>
      <c r="X880" s="244"/>
      <c r="Y880" s="244"/>
      <c r="Z880" s="157"/>
      <c r="AA880" s="278"/>
    </row>
    <row r="881" spans="1:27" ht="18.75" hidden="1" customHeight="1">
      <c r="A881" s="275" t="s">
        <v>1609</v>
      </c>
      <c r="B881" s="196" t="s">
        <v>80</v>
      </c>
      <c r="C881" s="239" t="b">
        <v>0</v>
      </c>
      <c r="D881" s="182">
        <f>IF($C881&lt;&gt;TRUE,IF(ISNA(VLOOKUP($B881,'Patch Slot'!A$2:$E$39,3,FALSE)),"",VLOOKUP($B881,'Patch Slot'!A$2:$E$39,3,FALSE)),"excluded")</f>
        <v>45885.666666666635</v>
      </c>
      <c r="E881" s="182" t="str">
        <f>IF($C881&lt;&gt;TRUE,IF(ISNA(VLOOKUP($B881,'Patch Slot'!A$2:$E$39,4,FALSE)),"",VLOOKUP($B881,'Patch Slot'!A$2:$E$39,4,FALSE)),"excluded")</f>
        <v>16:00 – 20:00</v>
      </c>
      <c r="F881" s="198" t="s">
        <v>826</v>
      </c>
      <c r="G881" s="184" t="str">
        <f>IF(ISNA(VLOOKUP(Patchlist1[[#This Row],[Hostname]],CPU_socket!A:B,2,FALSE)),"",VLOOKUP(Patchlist1[[#This Row],[Hostname]],CPU_socket!A:B,2,FALSE))</f>
        <v/>
      </c>
      <c r="H881" s="184" t="str">
        <f>IF(ISNA(VLOOKUP(Patchlist1[[#This Row],[Hostname]],Vormetric!A:D,4,FALSE)),"",VLOOKUP(Patchlist1[[#This Row],[Hostname]],Vormetric!A:D,4,FALSE))</f>
        <v/>
      </c>
      <c r="I881" s="198" t="str">
        <f>IF(ISNA(VLOOKUP(Patchlist1[[#This Row],[Hostname]],'vm hardware'!A:C,3,FALSE)),"",VLOOKUP(Patchlist1[[#This Row],[Hostname]],'vm hardware'!A:C,3,FALSE))</f>
        <v/>
      </c>
      <c r="J881" s="276"/>
      <c r="K881" s="198" t="s">
        <v>172</v>
      </c>
      <c r="L881" s="198">
        <v>8.1</v>
      </c>
      <c r="M881" s="198" t="s">
        <v>443</v>
      </c>
      <c r="N881" s="198" t="s">
        <v>827</v>
      </c>
      <c r="O881" s="200" t="s">
        <v>175</v>
      </c>
      <c r="P881" s="277" t="s">
        <v>624</v>
      </c>
      <c r="Q881" s="202"/>
      <c r="R881" s="198" t="s">
        <v>625</v>
      </c>
      <c r="S881" s="242" t="s">
        <v>626</v>
      </c>
      <c r="T881" s="243" t="s">
        <v>627</v>
      </c>
      <c r="U881" s="277" t="s">
        <v>180</v>
      </c>
      <c r="V881" s="202"/>
      <c r="W881" s="202"/>
      <c r="X881" s="244"/>
      <c r="Y881" s="244"/>
      <c r="Z881" s="157"/>
      <c r="AA881" s="278"/>
    </row>
    <row r="882" spans="1:27" ht="18.75" hidden="1" customHeight="1">
      <c r="A882" s="275" t="s">
        <v>1610</v>
      </c>
      <c r="B882" s="196" t="s">
        <v>80</v>
      </c>
      <c r="C882" s="239" t="b">
        <v>0</v>
      </c>
      <c r="D882" s="182">
        <f>IF($C882&lt;&gt;TRUE,IF(ISNA(VLOOKUP($B882,'Patch Slot'!A$2:$E$39,3,FALSE)),"",VLOOKUP($B882,'Patch Slot'!A$2:$E$39,3,FALSE)),"excluded")</f>
        <v>45885.666666666635</v>
      </c>
      <c r="E882" s="182" t="str">
        <f>IF($C882&lt;&gt;TRUE,IF(ISNA(VLOOKUP($B882,'Patch Slot'!A$2:$E$39,4,FALSE)),"",VLOOKUP($B882,'Patch Slot'!A$2:$E$39,4,FALSE)),"excluded")</f>
        <v>16:00 – 20:00</v>
      </c>
      <c r="F882" s="198" t="s">
        <v>826</v>
      </c>
      <c r="G882" s="184" t="str">
        <f>IF(ISNA(VLOOKUP(Patchlist1[[#This Row],[Hostname]],CPU_socket!A:B,2,FALSE)),"",VLOOKUP(Patchlist1[[#This Row],[Hostname]],CPU_socket!A:B,2,FALSE))</f>
        <v/>
      </c>
      <c r="H882" s="184" t="str">
        <f>IF(ISNA(VLOOKUP(Patchlist1[[#This Row],[Hostname]],Vormetric!A:D,4,FALSE)),"",VLOOKUP(Patchlist1[[#This Row],[Hostname]],Vormetric!A:D,4,FALSE))</f>
        <v/>
      </c>
      <c r="I882" s="198" t="str">
        <f>IF(ISNA(VLOOKUP(Patchlist1[[#This Row],[Hostname]],'vm hardware'!A:C,3,FALSE)),"",VLOOKUP(Patchlist1[[#This Row],[Hostname]],'vm hardware'!A:C,3,FALSE))</f>
        <v/>
      </c>
      <c r="J882" s="276"/>
      <c r="K882" s="198" t="s">
        <v>172</v>
      </c>
      <c r="L882" s="198">
        <v>8.1</v>
      </c>
      <c r="M882" s="198" t="s">
        <v>443</v>
      </c>
      <c r="N882" s="198" t="s">
        <v>827</v>
      </c>
      <c r="O882" s="200" t="s">
        <v>175</v>
      </c>
      <c r="P882" s="277" t="s">
        <v>624</v>
      </c>
      <c r="Q882" s="202"/>
      <c r="R882" s="198" t="s">
        <v>625</v>
      </c>
      <c r="S882" s="242" t="s">
        <v>626</v>
      </c>
      <c r="T882" s="243" t="s">
        <v>627</v>
      </c>
      <c r="U882" s="277" t="s">
        <v>180</v>
      </c>
      <c r="V882" s="202"/>
      <c r="W882" s="202"/>
      <c r="X882" s="244"/>
      <c r="Y882" s="244"/>
      <c r="Z882" s="157"/>
      <c r="AA882" s="278"/>
    </row>
    <row r="883" spans="1:27" ht="18.75" hidden="1" customHeight="1">
      <c r="A883" s="275" t="s">
        <v>1611</v>
      </c>
      <c r="B883" s="196" t="s">
        <v>80</v>
      </c>
      <c r="C883" s="239" t="b">
        <v>0</v>
      </c>
      <c r="D883" s="182">
        <f>IF($C883&lt;&gt;TRUE,IF(ISNA(VLOOKUP($B883,'Patch Slot'!A$2:$E$39,3,FALSE)),"",VLOOKUP($B883,'Patch Slot'!A$2:$E$39,3,FALSE)),"excluded")</f>
        <v>45885.666666666635</v>
      </c>
      <c r="E883" s="182" t="str">
        <f>IF($C883&lt;&gt;TRUE,IF(ISNA(VLOOKUP($B883,'Patch Slot'!A$2:$E$39,4,FALSE)),"",VLOOKUP($B883,'Patch Slot'!A$2:$E$39,4,FALSE)),"excluded")</f>
        <v>16:00 – 20:00</v>
      </c>
      <c r="F883" s="198" t="s">
        <v>826</v>
      </c>
      <c r="G883" s="184" t="str">
        <f>IF(ISNA(VLOOKUP(Patchlist1[[#This Row],[Hostname]],CPU_socket!A:B,2,FALSE)),"",VLOOKUP(Patchlist1[[#This Row],[Hostname]],CPU_socket!A:B,2,FALSE))</f>
        <v/>
      </c>
      <c r="H883" s="184" t="str">
        <f>IF(ISNA(VLOOKUP(Patchlist1[[#This Row],[Hostname]],Vormetric!A:D,4,FALSE)),"",VLOOKUP(Patchlist1[[#This Row],[Hostname]],Vormetric!A:D,4,FALSE))</f>
        <v/>
      </c>
      <c r="I883" s="198" t="str">
        <f>IF(ISNA(VLOOKUP(Patchlist1[[#This Row],[Hostname]],'vm hardware'!A:C,3,FALSE)),"",VLOOKUP(Patchlist1[[#This Row],[Hostname]],'vm hardware'!A:C,3,FALSE))</f>
        <v/>
      </c>
      <c r="J883" s="276"/>
      <c r="K883" s="198" t="s">
        <v>172</v>
      </c>
      <c r="L883" s="198">
        <v>8.1</v>
      </c>
      <c r="M883" s="198" t="s">
        <v>443</v>
      </c>
      <c r="N883" s="198" t="s">
        <v>827</v>
      </c>
      <c r="O883" s="200" t="s">
        <v>175</v>
      </c>
      <c r="P883" s="277" t="s">
        <v>624</v>
      </c>
      <c r="Q883" s="202"/>
      <c r="R883" s="198" t="s">
        <v>625</v>
      </c>
      <c r="S883" s="242" t="s">
        <v>626</v>
      </c>
      <c r="T883" s="243" t="s">
        <v>627</v>
      </c>
      <c r="U883" s="277" t="s">
        <v>180</v>
      </c>
      <c r="V883" s="202"/>
      <c r="W883" s="202"/>
      <c r="X883" s="244"/>
      <c r="Y883" s="244"/>
      <c r="Z883" s="157"/>
      <c r="AA883" s="278"/>
    </row>
    <row r="884" spans="1:27" ht="18.75" hidden="1" customHeight="1">
      <c r="A884" s="275" t="s">
        <v>1612</v>
      </c>
      <c r="B884" s="196" t="s">
        <v>80</v>
      </c>
      <c r="C884" s="239" t="b">
        <v>0</v>
      </c>
      <c r="D884" s="182">
        <f>IF($C884&lt;&gt;TRUE,IF(ISNA(VLOOKUP($B884,'Patch Slot'!A$2:$E$39,3,FALSE)),"",VLOOKUP($B884,'Patch Slot'!A$2:$E$39,3,FALSE)),"excluded")</f>
        <v>45885.666666666635</v>
      </c>
      <c r="E884" s="182" t="str">
        <f>IF($C884&lt;&gt;TRUE,IF(ISNA(VLOOKUP($B884,'Patch Slot'!A$2:$E$39,4,FALSE)),"",VLOOKUP($B884,'Patch Slot'!A$2:$E$39,4,FALSE)),"excluded")</f>
        <v>16:00 – 20:00</v>
      </c>
      <c r="F884" s="198" t="s">
        <v>826</v>
      </c>
      <c r="G884" s="184" t="str">
        <f>IF(ISNA(VLOOKUP(Patchlist1[[#This Row],[Hostname]],CPU_socket!A:B,2,FALSE)),"",VLOOKUP(Patchlist1[[#This Row],[Hostname]],CPU_socket!A:B,2,FALSE))</f>
        <v/>
      </c>
      <c r="H884" s="184" t="str">
        <f>IF(ISNA(VLOOKUP(Patchlist1[[#This Row],[Hostname]],Vormetric!A:D,4,FALSE)),"",VLOOKUP(Patchlist1[[#This Row],[Hostname]],Vormetric!A:D,4,FALSE))</f>
        <v/>
      </c>
      <c r="I884" s="198" t="str">
        <f>IF(ISNA(VLOOKUP(Patchlist1[[#This Row],[Hostname]],'vm hardware'!A:C,3,FALSE)),"",VLOOKUP(Patchlist1[[#This Row],[Hostname]],'vm hardware'!A:C,3,FALSE))</f>
        <v/>
      </c>
      <c r="J884" s="276"/>
      <c r="K884" s="198" t="s">
        <v>172</v>
      </c>
      <c r="L884" s="198">
        <v>8.1</v>
      </c>
      <c r="M884" s="198" t="s">
        <v>443</v>
      </c>
      <c r="N884" s="198" t="s">
        <v>827</v>
      </c>
      <c r="O884" s="200" t="s">
        <v>175</v>
      </c>
      <c r="P884" s="277" t="s">
        <v>624</v>
      </c>
      <c r="Q884" s="202"/>
      <c r="R884" s="198" t="s">
        <v>625</v>
      </c>
      <c r="S884" s="242" t="s">
        <v>626</v>
      </c>
      <c r="T884" s="243" t="s">
        <v>627</v>
      </c>
      <c r="U884" s="277" t="s">
        <v>180</v>
      </c>
      <c r="V884" s="202"/>
      <c r="W884" s="202"/>
      <c r="X884" s="244"/>
      <c r="Y884" s="244"/>
      <c r="Z884" s="157"/>
      <c r="AA884" s="278"/>
    </row>
    <row r="885" spans="1:27" ht="18.75" hidden="1" customHeight="1">
      <c r="A885" s="275" t="s">
        <v>1613</v>
      </c>
      <c r="B885" s="196" t="s">
        <v>80</v>
      </c>
      <c r="C885" s="239" t="b">
        <v>0</v>
      </c>
      <c r="D885" s="182">
        <f>IF($C885&lt;&gt;TRUE,IF(ISNA(VLOOKUP($B885,'Patch Slot'!A$2:$E$39,3,FALSE)),"",VLOOKUP($B885,'Patch Slot'!A$2:$E$39,3,FALSE)),"excluded")</f>
        <v>45885.666666666635</v>
      </c>
      <c r="E885" s="182" t="str">
        <f>IF($C885&lt;&gt;TRUE,IF(ISNA(VLOOKUP($B885,'Patch Slot'!A$2:$E$39,4,FALSE)),"",VLOOKUP($B885,'Patch Slot'!A$2:$E$39,4,FALSE)),"excluded")</f>
        <v>16:00 – 20:00</v>
      </c>
      <c r="F885" s="198" t="s">
        <v>826</v>
      </c>
      <c r="G885" s="184" t="str">
        <f>IF(ISNA(VLOOKUP(Patchlist1[[#This Row],[Hostname]],CPU_socket!A:B,2,FALSE)),"",VLOOKUP(Patchlist1[[#This Row],[Hostname]],CPU_socket!A:B,2,FALSE))</f>
        <v/>
      </c>
      <c r="H885" s="184" t="str">
        <f>IF(ISNA(VLOOKUP(Patchlist1[[#This Row],[Hostname]],Vormetric!A:D,4,FALSE)),"",VLOOKUP(Patchlist1[[#This Row],[Hostname]],Vormetric!A:D,4,FALSE))</f>
        <v/>
      </c>
      <c r="I885" s="198" t="str">
        <f>IF(ISNA(VLOOKUP(Patchlist1[[#This Row],[Hostname]],'vm hardware'!A:C,3,FALSE)),"",VLOOKUP(Patchlist1[[#This Row],[Hostname]],'vm hardware'!A:C,3,FALSE))</f>
        <v/>
      </c>
      <c r="J885" s="276"/>
      <c r="K885" s="198" t="s">
        <v>172</v>
      </c>
      <c r="L885" s="198">
        <v>8.1</v>
      </c>
      <c r="M885" s="198" t="s">
        <v>443</v>
      </c>
      <c r="N885" s="198" t="s">
        <v>827</v>
      </c>
      <c r="O885" s="200" t="s">
        <v>175</v>
      </c>
      <c r="P885" s="277" t="s">
        <v>624</v>
      </c>
      <c r="Q885" s="202"/>
      <c r="R885" s="198" t="s">
        <v>625</v>
      </c>
      <c r="S885" s="242" t="s">
        <v>626</v>
      </c>
      <c r="T885" s="243" t="s">
        <v>627</v>
      </c>
      <c r="U885" s="277" t="s">
        <v>180</v>
      </c>
      <c r="V885" s="202"/>
      <c r="W885" s="202"/>
      <c r="X885" s="244"/>
      <c r="Y885" s="244"/>
      <c r="Z885" s="157"/>
      <c r="AA885" s="278"/>
    </row>
    <row r="886" spans="1:27" ht="18.75" hidden="1" customHeight="1">
      <c r="A886" s="275" t="s">
        <v>1614</v>
      </c>
      <c r="B886" s="196" t="s">
        <v>93</v>
      </c>
      <c r="C886" s="239" t="b">
        <v>0</v>
      </c>
      <c r="D886" s="182">
        <f>IF($C886&lt;&gt;TRUE,IF(ISNA(VLOOKUP($B886,'Patch Slot'!A$2:$E$39,3,FALSE)),"",VLOOKUP($B886,'Patch Slot'!A$2:$E$39,3,FALSE)),"excluded")</f>
        <v>45886.583333333299</v>
      </c>
      <c r="E886" s="182" t="str">
        <f>IF($C886&lt;&gt;TRUE,IF(ISNA(VLOOKUP($B886,'Patch Slot'!A$2:$E$39,4,FALSE)),"",VLOOKUP($B886,'Patch Slot'!A$2:$E$39,4,FALSE)),"excluded")</f>
        <v>14:00 – 18:00</v>
      </c>
      <c r="F886" s="198" t="s">
        <v>826</v>
      </c>
      <c r="G886" s="184" t="str">
        <f>IF(ISNA(VLOOKUP(Patchlist1[[#This Row],[Hostname]],CPU_socket!A:B,2,FALSE)),"",VLOOKUP(Patchlist1[[#This Row],[Hostname]],CPU_socket!A:B,2,FALSE))</f>
        <v/>
      </c>
      <c r="H886" s="184" t="str">
        <f>IF(ISNA(VLOOKUP(Patchlist1[[#This Row],[Hostname]],Vormetric!A:D,4,FALSE)),"",VLOOKUP(Patchlist1[[#This Row],[Hostname]],Vormetric!A:D,4,FALSE))</f>
        <v/>
      </c>
      <c r="I886" s="198" t="str">
        <f>IF(ISNA(VLOOKUP(Patchlist1[[#This Row],[Hostname]],'vm hardware'!A:C,3,FALSE)),"",VLOOKUP(Patchlist1[[#This Row],[Hostname]],'vm hardware'!A:C,3,FALSE))</f>
        <v/>
      </c>
      <c r="J886" s="276"/>
      <c r="K886" s="198" t="s">
        <v>172</v>
      </c>
      <c r="L886" s="198">
        <v>9.4</v>
      </c>
      <c r="M886" s="198" t="s">
        <v>372</v>
      </c>
      <c r="N886" s="198" t="s">
        <v>827</v>
      </c>
      <c r="O886" s="200" t="s">
        <v>175</v>
      </c>
      <c r="P886" s="277" t="s">
        <v>650</v>
      </c>
      <c r="Q886" s="202"/>
      <c r="R886" s="198" t="s">
        <v>1615</v>
      </c>
      <c r="S886" s="242" t="s">
        <v>1616</v>
      </c>
      <c r="T886" s="243" t="s">
        <v>652</v>
      </c>
      <c r="U886" s="277" t="s">
        <v>180</v>
      </c>
      <c r="V886" s="202"/>
      <c r="W886" s="202"/>
      <c r="X886" s="244"/>
      <c r="Y886" s="244"/>
      <c r="Z886" s="157"/>
      <c r="AA886" s="278"/>
    </row>
    <row r="887" spans="1:27" ht="18.75" hidden="1" customHeight="1">
      <c r="A887" s="275" t="s">
        <v>1617</v>
      </c>
      <c r="B887" s="196" t="s">
        <v>106</v>
      </c>
      <c r="C887" s="239" t="b">
        <v>0</v>
      </c>
      <c r="D887" s="182">
        <f>IF($C887&lt;&gt;TRUE,IF(ISNA(VLOOKUP($B887,'Patch Slot'!A$2:$E$39,3,FALSE)),"",VLOOKUP($B887,'Patch Slot'!A$2:$E$39,3,FALSE)),"excluded")</f>
        <v>45888.833333333299</v>
      </c>
      <c r="E887" s="182" t="str">
        <f>IF($C887&lt;&gt;TRUE,IF(ISNA(VLOOKUP($B887,'Patch Slot'!A$2:$E$39,4,FALSE)),"",VLOOKUP($B887,'Patch Slot'!A$2:$E$39,4,FALSE)),"excluded")</f>
        <v>20:00 – 24:00</v>
      </c>
      <c r="F887" s="198" t="s">
        <v>826</v>
      </c>
      <c r="G887" s="184" t="str">
        <f>IF(ISNA(VLOOKUP(Patchlist1[[#This Row],[Hostname]],CPU_socket!A:B,2,FALSE)),"",VLOOKUP(Patchlist1[[#This Row],[Hostname]],CPU_socket!A:B,2,FALSE))</f>
        <v/>
      </c>
      <c r="H887" s="184" t="str">
        <f>IF(ISNA(VLOOKUP(Patchlist1[[#This Row],[Hostname]],Vormetric!A:D,4,FALSE)),"",VLOOKUP(Patchlist1[[#This Row],[Hostname]],Vormetric!A:D,4,FALSE))</f>
        <v/>
      </c>
      <c r="I887" s="198" t="str">
        <f>IF(ISNA(VLOOKUP(Patchlist1[[#This Row],[Hostname]],'vm hardware'!A:C,3,FALSE)),"",VLOOKUP(Patchlist1[[#This Row],[Hostname]],'vm hardware'!A:C,3,FALSE))</f>
        <v/>
      </c>
      <c r="J887" s="276"/>
      <c r="K887" s="198" t="s">
        <v>172</v>
      </c>
      <c r="L887" s="198">
        <v>8.1</v>
      </c>
      <c r="M887" s="198" t="s">
        <v>654</v>
      </c>
      <c r="N887" s="198" t="s">
        <v>827</v>
      </c>
      <c r="O887" s="200" t="s">
        <v>175</v>
      </c>
      <c r="P887" s="277" t="s">
        <v>655</v>
      </c>
      <c r="Q887" s="202"/>
      <c r="R887" s="198" t="s">
        <v>656</v>
      </c>
      <c r="S887" s="242" t="str">
        <f>IF(ISNA(VLOOKUP(Patchlist1[[#This Row],[SERVER OWNER]],Contacts!I:J,2,FALSE)),"",VLOOKUP(Patchlist1[[#This Row],[SERVER OWNER]],Contacts!I:J,2,FALSE))</f>
        <v>Bernhard.Krasselt@allianz.at</v>
      </c>
      <c r="T887" s="243" t="s">
        <v>657</v>
      </c>
      <c r="U887" s="277" t="s">
        <v>180</v>
      </c>
      <c r="V887" s="202"/>
      <c r="W887" s="202"/>
      <c r="X887" s="244"/>
      <c r="Y887" s="244"/>
      <c r="Z887" s="157"/>
      <c r="AA887" s="278"/>
    </row>
    <row r="888" spans="1:27" ht="18.75" hidden="1" customHeight="1">
      <c r="A888" s="275" t="s">
        <v>1618</v>
      </c>
      <c r="B888" s="196" t="s">
        <v>109</v>
      </c>
      <c r="C888" s="239" t="b">
        <v>0</v>
      </c>
      <c r="D888" s="182">
        <f>IF($C888&lt;&gt;TRUE,IF(ISNA(VLOOKUP($B888,'Patch Slot'!A$2:$E$39,3,FALSE)),"",VLOOKUP($B888,'Patch Slot'!A$2:$E$39,3,FALSE)),"excluded")</f>
        <v>45889.833333333299</v>
      </c>
      <c r="E888" s="182" t="str">
        <f>IF($C888&lt;&gt;TRUE,IF(ISNA(VLOOKUP($B888,'Patch Slot'!A$2:$E$39,4,FALSE)),"",VLOOKUP($B888,'Patch Slot'!A$2:$E$39,4,FALSE)),"excluded")</f>
        <v>20:00 – 24:00</v>
      </c>
      <c r="F888" s="198" t="s">
        <v>826</v>
      </c>
      <c r="G888" s="184" t="str">
        <f>IF(ISNA(VLOOKUP(Patchlist1[[#This Row],[Hostname]],CPU_socket!A:B,2,FALSE)),"",VLOOKUP(Patchlist1[[#This Row],[Hostname]],CPU_socket!A:B,2,FALSE))</f>
        <v/>
      </c>
      <c r="H888" s="184" t="str">
        <f>IF(ISNA(VLOOKUP(Patchlist1[[#This Row],[Hostname]],Vormetric!A:D,4,FALSE)),"",VLOOKUP(Patchlist1[[#This Row],[Hostname]],Vormetric!A:D,4,FALSE))</f>
        <v/>
      </c>
      <c r="I888" s="198" t="str">
        <f>IF(ISNA(VLOOKUP(Patchlist1[[#This Row],[Hostname]],'vm hardware'!A:C,3,FALSE)),"",VLOOKUP(Patchlist1[[#This Row],[Hostname]],'vm hardware'!A:C,3,FALSE))</f>
        <v/>
      </c>
      <c r="J888" s="276"/>
      <c r="K888" s="198" t="s">
        <v>172</v>
      </c>
      <c r="L888" s="198">
        <v>8.1</v>
      </c>
      <c r="M888" s="198" t="s">
        <v>173</v>
      </c>
      <c r="N888" s="198" t="s">
        <v>827</v>
      </c>
      <c r="O888" s="200" t="s">
        <v>175</v>
      </c>
      <c r="P888" s="277" t="s">
        <v>581</v>
      </c>
      <c r="Q888" s="202"/>
      <c r="R888" s="198" t="s">
        <v>1212</v>
      </c>
      <c r="S888" s="242" t="str">
        <f>IF(ISNA(VLOOKUP(Patchlist1[[#This Row],[SERVER OWNER]],Contacts!I:J,2,FALSE)),"",VLOOKUP(Patchlist1[[#This Row],[SERVER OWNER]],Contacts!I:J,2,FALSE))</f>
        <v>abin.abraham@allianz.de</v>
      </c>
      <c r="T888" s="243" t="s">
        <v>1619</v>
      </c>
      <c r="U888" s="277" t="s">
        <v>180</v>
      </c>
      <c r="V888" s="202"/>
      <c r="W888" s="202"/>
      <c r="X888" s="244"/>
      <c r="Y888" s="244"/>
      <c r="Z888" s="157"/>
      <c r="AA888" s="278"/>
    </row>
    <row r="889" spans="1:27" ht="18.75" hidden="1" customHeight="1">
      <c r="A889" s="275" t="s">
        <v>1620</v>
      </c>
      <c r="B889" s="196" t="s">
        <v>133</v>
      </c>
      <c r="C889" s="239" t="b">
        <v>0</v>
      </c>
      <c r="D889" s="182">
        <f>IF($C889&lt;&gt;TRUE,IF(ISNA(VLOOKUP($B889,'Patch Slot'!A$2:$E$39,3,FALSE)),"",VLOOKUP($B889,'Patch Slot'!A$2:$E$39,3,FALSE)),"excluded")</f>
        <v>45893.833333333299</v>
      </c>
      <c r="E889" s="182" t="str">
        <f>IF($C889&lt;&gt;TRUE,IF(ISNA(VLOOKUP($B889,'Patch Slot'!A$2:$E$39,4,FALSE)),"",VLOOKUP($B889,'Patch Slot'!A$2:$E$39,4,FALSE)),"excluded")</f>
        <v>20:00 – 24:00</v>
      </c>
      <c r="F889" s="198" t="s">
        <v>826</v>
      </c>
      <c r="G889" s="184" t="str">
        <f>IF(ISNA(VLOOKUP(Patchlist1[[#This Row],[Hostname]],CPU_socket!A:B,2,FALSE)),"",VLOOKUP(Patchlist1[[#This Row],[Hostname]],CPU_socket!A:B,2,FALSE))</f>
        <v/>
      </c>
      <c r="H889" s="184" t="str">
        <f>IF(ISNA(VLOOKUP(Patchlist1[[#This Row],[Hostname]],Vormetric!A:D,4,FALSE)),"",VLOOKUP(Patchlist1[[#This Row],[Hostname]],Vormetric!A:D,4,FALSE))</f>
        <v/>
      </c>
      <c r="I889" s="198" t="str">
        <f>IF(ISNA(VLOOKUP(Patchlist1[[#This Row],[Hostname]],'vm hardware'!A:C,3,FALSE)),"",VLOOKUP(Patchlist1[[#This Row],[Hostname]],'vm hardware'!A:C,3,FALSE))</f>
        <v/>
      </c>
      <c r="J889" s="276"/>
      <c r="K889" s="198" t="s">
        <v>172</v>
      </c>
      <c r="L889" s="198">
        <v>8.1</v>
      </c>
      <c r="M889" s="198" t="s">
        <v>173</v>
      </c>
      <c r="N889" s="198" t="s">
        <v>827</v>
      </c>
      <c r="O889" s="200" t="s">
        <v>175</v>
      </c>
      <c r="P889" s="277" t="s">
        <v>1621</v>
      </c>
      <c r="Q889" s="202"/>
      <c r="R889" s="198" t="s">
        <v>1622</v>
      </c>
      <c r="S889" s="242" t="str">
        <f>IF(ISNA(VLOOKUP(Patchlist1[[#This Row],[SERVER OWNER]],Contacts!I:J,2,FALSE)),"",VLOOKUP(Patchlist1[[#This Row],[SERVER OWNER]],Contacts!I:J,2,FALSE))</f>
        <v>rainer.mahlo@allianz.de</v>
      </c>
      <c r="T889" s="243" t="s">
        <v>1623</v>
      </c>
      <c r="U889" s="277" t="s">
        <v>180</v>
      </c>
      <c r="V889" s="202"/>
      <c r="W889" s="202"/>
      <c r="X889" s="244"/>
      <c r="Y889" s="244"/>
      <c r="Z889" s="157"/>
      <c r="AA889" s="278"/>
    </row>
    <row r="890" spans="1:27" ht="18.75" hidden="1" customHeight="1">
      <c r="A890" s="275" t="s">
        <v>1624</v>
      </c>
      <c r="B890" s="196" t="s">
        <v>84</v>
      </c>
      <c r="C890" s="239" t="b">
        <v>0</v>
      </c>
      <c r="D890" s="182">
        <f>IF($C890&lt;&gt;TRUE,IF(ISNA(VLOOKUP($B890,'Patch Slot'!A$2:$E$39,3,FALSE)),"",VLOOKUP($B890,'Patch Slot'!A$2:$E$39,3,FALSE)),"excluded")</f>
        <v>45885.833333333299</v>
      </c>
      <c r="E890" s="182" t="str">
        <f>IF($C890&lt;&gt;TRUE,IF(ISNA(VLOOKUP($B890,'Patch Slot'!A$2:$E$39,4,FALSE)),"",VLOOKUP($B890,'Patch Slot'!A$2:$E$39,4,FALSE)),"excluded")</f>
        <v>20:00 – 24:00</v>
      </c>
      <c r="F890" s="198" t="s">
        <v>826</v>
      </c>
      <c r="G890" s="184" t="str">
        <f>IF(ISNA(VLOOKUP(Patchlist1[[#This Row],[Hostname]],CPU_socket!A:B,2,FALSE)),"",VLOOKUP(Patchlist1[[#This Row],[Hostname]],CPU_socket!A:B,2,FALSE))</f>
        <v/>
      </c>
      <c r="H890" s="184" t="str">
        <f>IF(ISNA(VLOOKUP(Patchlist1[[#This Row],[Hostname]],Vormetric!A:D,4,FALSE)),"",VLOOKUP(Patchlist1[[#This Row],[Hostname]],Vormetric!A:D,4,FALSE))</f>
        <v/>
      </c>
      <c r="I890" s="198" t="str">
        <f>IF(ISNA(VLOOKUP(Patchlist1[[#This Row],[Hostname]],'vm hardware'!A:C,3,FALSE)),"",VLOOKUP(Patchlist1[[#This Row],[Hostname]],'vm hardware'!A:C,3,FALSE))</f>
        <v/>
      </c>
      <c r="J890" s="276"/>
      <c r="K890" s="198" t="s">
        <v>172</v>
      </c>
      <c r="L890" s="198">
        <v>8.1</v>
      </c>
      <c r="M890" s="198" t="s">
        <v>372</v>
      </c>
      <c r="N890" s="198" t="s">
        <v>827</v>
      </c>
      <c r="O890" s="200" t="s">
        <v>175</v>
      </c>
      <c r="P890" s="277" t="s">
        <v>1625</v>
      </c>
      <c r="Q890" s="202"/>
      <c r="R890" s="198" t="s">
        <v>1626</v>
      </c>
      <c r="S890" s="242" t="str">
        <f>IF(ISNA(VLOOKUP(Patchlist1[[#This Row],[SERVER OWNER]],Contacts!I:J,2,FALSE)),"",VLOOKUP(Patchlist1[[#This Row],[SERVER OWNER]],Contacts!I:J,2,FALSE))</f>
        <v>gerard.samson@allianz.com</v>
      </c>
      <c r="T890" s="243" t="s">
        <v>1627</v>
      </c>
      <c r="U890" s="277" t="s">
        <v>180</v>
      </c>
      <c r="V890" s="202"/>
      <c r="W890" s="202"/>
      <c r="X890" s="244"/>
      <c r="Y890" s="244"/>
      <c r="Z890" s="157"/>
      <c r="AA890" s="278"/>
    </row>
    <row r="891" spans="1:27" ht="18.75" hidden="1" customHeight="1">
      <c r="A891" s="275" t="s">
        <v>1628</v>
      </c>
      <c r="B891" s="196" t="s">
        <v>130</v>
      </c>
      <c r="C891" s="239" t="b">
        <v>0</v>
      </c>
      <c r="D891" s="182">
        <f>IF($C891&lt;&gt;TRUE,IF(ISNA(VLOOKUP($B891,'Patch Slot'!A$2:$E$39,3,FALSE)),"",VLOOKUP($B891,'Patch Slot'!A$2:$E$39,3,FALSE)),"excluded")</f>
        <v>45893.666666666635</v>
      </c>
      <c r="E891" s="182" t="str">
        <f>IF($C891&lt;&gt;TRUE,IF(ISNA(VLOOKUP($B891,'Patch Slot'!A$2:$E$39,4,FALSE)),"",VLOOKUP($B891,'Patch Slot'!A$2:$E$39,4,FALSE)),"excluded")</f>
        <v>16:00 – 20:00</v>
      </c>
      <c r="F891" s="198" t="s">
        <v>826</v>
      </c>
      <c r="G891" s="184" t="str">
        <f>IF(ISNA(VLOOKUP(Patchlist1[[#This Row],[Hostname]],CPU_socket!A:B,2,FALSE)),"",VLOOKUP(Patchlist1[[#This Row],[Hostname]],CPU_socket!A:B,2,FALSE))</f>
        <v/>
      </c>
      <c r="H891" s="184" t="str">
        <f>IF(ISNA(VLOOKUP(Patchlist1[[#This Row],[Hostname]],Vormetric!A:D,4,FALSE)),"",VLOOKUP(Patchlist1[[#This Row],[Hostname]],Vormetric!A:D,4,FALSE))</f>
        <v/>
      </c>
      <c r="I891" s="198" t="str">
        <f>IF(ISNA(VLOOKUP(Patchlist1[[#This Row],[Hostname]],'vm hardware'!A:C,3,FALSE)),"",VLOOKUP(Patchlist1[[#This Row],[Hostname]],'vm hardware'!A:C,3,FALSE))</f>
        <v/>
      </c>
      <c r="J891" s="276"/>
      <c r="K891" s="198" t="s">
        <v>172</v>
      </c>
      <c r="L891" s="198">
        <v>8.1</v>
      </c>
      <c r="M891" s="198" t="s">
        <v>173</v>
      </c>
      <c r="N891" s="198" t="s">
        <v>827</v>
      </c>
      <c r="O891" s="200" t="s">
        <v>175</v>
      </c>
      <c r="P891" s="277" t="s">
        <v>667</v>
      </c>
      <c r="Q891" s="202"/>
      <c r="R891" s="198" t="s">
        <v>668</v>
      </c>
      <c r="S891" s="242" t="str">
        <f>IF(ISNA(VLOOKUP(Patchlist1[[#This Row],[SERVER OWNER]],Contacts!I:J,2,FALSE)),"",VLOOKUP(Patchlist1[[#This Row],[SERVER OWNER]],Contacts!I:J,2,FALSE))</f>
        <v>stefan.janning@allianz.com</v>
      </c>
      <c r="T891" s="243" t="s">
        <v>669</v>
      </c>
      <c r="U891" s="277" t="s">
        <v>180</v>
      </c>
      <c r="V891" s="202"/>
      <c r="W891" s="202"/>
      <c r="X891" s="244"/>
      <c r="Y891" s="244"/>
      <c r="Z891" s="157"/>
      <c r="AA891" s="278"/>
    </row>
    <row r="892" spans="1:27" ht="18.75" hidden="1" customHeight="1">
      <c r="A892" s="275" t="s">
        <v>1629</v>
      </c>
      <c r="B892" s="196" t="s">
        <v>130</v>
      </c>
      <c r="C892" s="239" t="b">
        <v>0</v>
      </c>
      <c r="D892" s="182">
        <f>IF($C892&lt;&gt;TRUE,IF(ISNA(VLOOKUP($B892,'Patch Slot'!A$2:$E$39,3,FALSE)),"",VLOOKUP($B892,'Patch Slot'!A$2:$E$39,3,FALSE)),"excluded")</f>
        <v>45893.666666666635</v>
      </c>
      <c r="E892" s="182" t="str">
        <f>IF($C892&lt;&gt;TRUE,IF(ISNA(VLOOKUP($B892,'Patch Slot'!A$2:$E$39,4,FALSE)),"",VLOOKUP($B892,'Patch Slot'!A$2:$E$39,4,FALSE)),"excluded")</f>
        <v>16:00 – 20:00</v>
      </c>
      <c r="F892" s="198" t="s">
        <v>826</v>
      </c>
      <c r="G892" s="184" t="str">
        <f>IF(ISNA(VLOOKUP(Patchlist1[[#This Row],[Hostname]],CPU_socket!A:B,2,FALSE)),"",VLOOKUP(Patchlist1[[#This Row],[Hostname]],CPU_socket!A:B,2,FALSE))</f>
        <v/>
      </c>
      <c r="H892" s="184" t="str">
        <f>IF(ISNA(VLOOKUP(Patchlist1[[#This Row],[Hostname]],Vormetric!A:D,4,FALSE)),"",VLOOKUP(Patchlist1[[#This Row],[Hostname]],Vormetric!A:D,4,FALSE))</f>
        <v/>
      </c>
      <c r="I892" s="198" t="str">
        <f>IF(ISNA(VLOOKUP(Patchlist1[[#This Row],[Hostname]],'vm hardware'!A:C,3,FALSE)),"",VLOOKUP(Patchlist1[[#This Row],[Hostname]],'vm hardware'!A:C,3,FALSE))</f>
        <v/>
      </c>
      <c r="J892" s="276"/>
      <c r="K892" s="198" t="s">
        <v>172</v>
      </c>
      <c r="L892" s="198">
        <v>8.1</v>
      </c>
      <c r="M892" s="198" t="s">
        <v>173</v>
      </c>
      <c r="N892" s="198" t="s">
        <v>827</v>
      </c>
      <c r="O892" s="200" t="s">
        <v>175</v>
      </c>
      <c r="P892" s="277" t="s">
        <v>667</v>
      </c>
      <c r="Q892" s="202"/>
      <c r="R892" s="198" t="s">
        <v>668</v>
      </c>
      <c r="S892" s="242" t="str">
        <f>IF(ISNA(VLOOKUP(Patchlist1[[#This Row],[SERVER OWNER]],Contacts!I:J,2,FALSE)),"",VLOOKUP(Patchlist1[[#This Row],[SERVER OWNER]],Contacts!I:J,2,FALSE))</f>
        <v>stefan.janning@allianz.com</v>
      </c>
      <c r="T892" s="243" t="s">
        <v>669</v>
      </c>
      <c r="U892" s="277" t="s">
        <v>180</v>
      </c>
      <c r="V892" s="202"/>
      <c r="W892" s="202"/>
      <c r="X892" s="244"/>
      <c r="Y892" s="244"/>
      <c r="Z892" s="157"/>
      <c r="AA892" s="278"/>
    </row>
    <row r="893" spans="1:27" ht="18.75" hidden="1" customHeight="1">
      <c r="A893" s="275" t="s">
        <v>1630</v>
      </c>
      <c r="B893" s="196" t="s">
        <v>130</v>
      </c>
      <c r="C893" s="239" t="b">
        <v>0</v>
      </c>
      <c r="D893" s="182">
        <f>IF($C893&lt;&gt;TRUE,IF(ISNA(VLOOKUP($B893,'Patch Slot'!A$2:$E$39,3,FALSE)),"",VLOOKUP($B893,'Patch Slot'!A$2:$E$39,3,FALSE)),"excluded")</f>
        <v>45893.666666666635</v>
      </c>
      <c r="E893" s="182" t="str">
        <f>IF($C893&lt;&gt;TRUE,IF(ISNA(VLOOKUP($B893,'Patch Slot'!A$2:$E$39,4,FALSE)),"",VLOOKUP($B893,'Patch Slot'!A$2:$E$39,4,FALSE)),"excluded")</f>
        <v>16:00 – 20:00</v>
      </c>
      <c r="F893" s="198" t="s">
        <v>826</v>
      </c>
      <c r="G893" s="184" t="str">
        <f>IF(ISNA(VLOOKUP(Patchlist1[[#This Row],[Hostname]],CPU_socket!A:B,2,FALSE)),"",VLOOKUP(Patchlist1[[#This Row],[Hostname]],CPU_socket!A:B,2,FALSE))</f>
        <v/>
      </c>
      <c r="H893" s="184" t="str">
        <f>IF(ISNA(VLOOKUP(Patchlist1[[#This Row],[Hostname]],Vormetric!A:D,4,FALSE)),"",VLOOKUP(Patchlist1[[#This Row],[Hostname]],Vormetric!A:D,4,FALSE))</f>
        <v/>
      </c>
      <c r="I893" s="198" t="str">
        <f>IF(ISNA(VLOOKUP(Patchlist1[[#This Row],[Hostname]],'vm hardware'!A:C,3,FALSE)),"",VLOOKUP(Patchlist1[[#This Row],[Hostname]],'vm hardware'!A:C,3,FALSE))</f>
        <v/>
      </c>
      <c r="J893" s="276"/>
      <c r="K893" s="198" t="s">
        <v>172</v>
      </c>
      <c r="L893" s="198">
        <v>8.1</v>
      </c>
      <c r="M893" s="198" t="s">
        <v>173</v>
      </c>
      <c r="N893" s="198" t="s">
        <v>827</v>
      </c>
      <c r="O893" s="200" t="s">
        <v>175</v>
      </c>
      <c r="P893" s="277" t="s">
        <v>667</v>
      </c>
      <c r="Q893" s="202"/>
      <c r="R893" s="198" t="s">
        <v>668</v>
      </c>
      <c r="S893" s="242" t="str">
        <f>IF(ISNA(VLOOKUP(Patchlist1[[#This Row],[SERVER OWNER]],Contacts!I:J,2,FALSE)),"",VLOOKUP(Patchlist1[[#This Row],[SERVER OWNER]],Contacts!I:J,2,FALSE))</f>
        <v>stefan.janning@allianz.com</v>
      </c>
      <c r="T893" s="243" t="s">
        <v>669</v>
      </c>
      <c r="U893" s="277" t="s">
        <v>180</v>
      </c>
      <c r="V893" s="202"/>
      <c r="W893" s="202"/>
      <c r="X893" s="244"/>
      <c r="Y893" s="244"/>
      <c r="Z893" s="157"/>
      <c r="AA893" s="278"/>
    </row>
    <row r="894" spans="1:27" ht="18.75" hidden="1" customHeight="1">
      <c r="A894" s="275" t="s">
        <v>1631</v>
      </c>
      <c r="B894" s="196" t="s">
        <v>130</v>
      </c>
      <c r="C894" s="239" t="b">
        <v>0</v>
      </c>
      <c r="D894" s="182">
        <f>IF($C894&lt;&gt;TRUE,IF(ISNA(VLOOKUP($B894,'Patch Slot'!A$2:$E$39,3,FALSE)),"",VLOOKUP($B894,'Patch Slot'!A$2:$E$39,3,FALSE)),"excluded")</f>
        <v>45893.666666666635</v>
      </c>
      <c r="E894" s="182" t="str">
        <f>IF($C894&lt;&gt;TRUE,IF(ISNA(VLOOKUP($B894,'Patch Slot'!A$2:$E$39,4,FALSE)),"",VLOOKUP($B894,'Patch Slot'!A$2:$E$39,4,FALSE)),"excluded")</f>
        <v>16:00 – 20:00</v>
      </c>
      <c r="F894" s="198" t="s">
        <v>826</v>
      </c>
      <c r="G894" s="184" t="str">
        <f>IF(ISNA(VLOOKUP(Patchlist1[[#This Row],[Hostname]],CPU_socket!A:B,2,FALSE)),"",VLOOKUP(Patchlist1[[#This Row],[Hostname]],CPU_socket!A:B,2,FALSE))</f>
        <v/>
      </c>
      <c r="H894" s="184" t="str">
        <f>IF(ISNA(VLOOKUP(Patchlist1[[#This Row],[Hostname]],Vormetric!A:D,4,FALSE)),"",VLOOKUP(Patchlist1[[#This Row],[Hostname]],Vormetric!A:D,4,FALSE))</f>
        <v/>
      </c>
      <c r="I894" s="198" t="str">
        <f>IF(ISNA(VLOOKUP(Patchlist1[[#This Row],[Hostname]],'vm hardware'!A:C,3,FALSE)),"",VLOOKUP(Patchlist1[[#This Row],[Hostname]],'vm hardware'!A:C,3,FALSE))</f>
        <v/>
      </c>
      <c r="J894" s="276"/>
      <c r="K894" s="198" t="s">
        <v>172</v>
      </c>
      <c r="L894" s="198">
        <v>8.1</v>
      </c>
      <c r="M894" s="198" t="s">
        <v>173</v>
      </c>
      <c r="N894" s="198" t="s">
        <v>827</v>
      </c>
      <c r="O894" s="200" t="s">
        <v>175</v>
      </c>
      <c r="P894" s="277" t="s">
        <v>667</v>
      </c>
      <c r="Q894" s="202"/>
      <c r="R894" s="198" t="s">
        <v>668</v>
      </c>
      <c r="S894" s="242" t="str">
        <f>IF(ISNA(VLOOKUP(Patchlist1[[#This Row],[SERVER OWNER]],Contacts!I:J,2,FALSE)),"",VLOOKUP(Patchlist1[[#This Row],[SERVER OWNER]],Contacts!I:J,2,FALSE))</f>
        <v>stefan.janning@allianz.com</v>
      </c>
      <c r="T894" s="243" t="s">
        <v>669</v>
      </c>
      <c r="U894" s="277" t="s">
        <v>180</v>
      </c>
      <c r="V894" s="202"/>
      <c r="W894" s="202"/>
      <c r="X894" s="244"/>
      <c r="Y894" s="244"/>
      <c r="Z894" s="157"/>
      <c r="AA894" s="278"/>
    </row>
    <row r="895" spans="1:27" ht="18.75" hidden="1" customHeight="1">
      <c r="A895" s="275" t="s">
        <v>1632</v>
      </c>
      <c r="B895" s="196" t="s">
        <v>93</v>
      </c>
      <c r="C895" s="239" t="b">
        <v>0</v>
      </c>
      <c r="D895" s="182">
        <f>IF($C895&lt;&gt;TRUE,IF(ISNA(VLOOKUP($B895,'Patch Slot'!A$2:$E$39,3,FALSE)),"",VLOOKUP($B895,'Patch Slot'!A$2:$E$39,3,FALSE)),"excluded")</f>
        <v>45886.583333333299</v>
      </c>
      <c r="E895" s="182" t="str">
        <f>IF($C895&lt;&gt;TRUE,IF(ISNA(VLOOKUP($B895,'Patch Slot'!A$2:$E$39,4,FALSE)),"",VLOOKUP($B895,'Patch Slot'!A$2:$E$39,4,FALSE)),"excluded")</f>
        <v>14:00 – 18:00</v>
      </c>
      <c r="F895" s="198" t="s">
        <v>826</v>
      </c>
      <c r="G895" s="184" t="str">
        <f>IF(ISNA(VLOOKUP(Patchlist1[[#This Row],[Hostname]],CPU_socket!A:B,2,FALSE)),"",VLOOKUP(Patchlist1[[#This Row],[Hostname]],CPU_socket!A:B,2,FALSE))</f>
        <v/>
      </c>
      <c r="H895" s="184" t="str">
        <f>IF(ISNA(VLOOKUP(Patchlist1[[#This Row],[Hostname]],Vormetric!A:D,4,FALSE)),"",VLOOKUP(Patchlist1[[#This Row],[Hostname]],Vormetric!A:D,4,FALSE))</f>
        <v/>
      </c>
      <c r="I895" s="198" t="str">
        <f>IF(ISNA(VLOOKUP(Patchlist1[[#This Row],[Hostname]],'vm hardware'!A:C,3,FALSE)),"",VLOOKUP(Patchlist1[[#This Row],[Hostname]],'vm hardware'!A:C,3,FALSE))</f>
        <v/>
      </c>
      <c r="J895" s="276"/>
      <c r="K895" s="198" t="s">
        <v>172</v>
      </c>
      <c r="L895" s="198">
        <v>8.1</v>
      </c>
      <c r="M895" s="198" t="s">
        <v>173</v>
      </c>
      <c r="N895" s="198" t="s">
        <v>827</v>
      </c>
      <c r="O895" s="200" t="s">
        <v>175</v>
      </c>
      <c r="P895" s="277" t="s">
        <v>667</v>
      </c>
      <c r="Q895" s="202"/>
      <c r="R895" s="198" t="s">
        <v>668</v>
      </c>
      <c r="S895" s="242" t="str">
        <f>IF(ISNA(VLOOKUP(Patchlist1[[#This Row],[SERVER OWNER]],Contacts!I:J,2,FALSE)),"",VLOOKUP(Patchlist1[[#This Row],[SERVER OWNER]],Contacts!I:J,2,FALSE))</f>
        <v>stefan.janning@allianz.com</v>
      </c>
      <c r="T895" s="243" t="s">
        <v>669</v>
      </c>
      <c r="U895" s="277" t="s">
        <v>180</v>
      </c>
      <c r="V895" s="202"/>
      <c r="W895" s="202"/>
      <c r="X895" s="244"/>
      <c r="Y895" s="244"/>
      <c r="Z895" s="157"/>
      <c r="AA895" s="278"/>
    </row>
    <row r="896" spans="1:27" ht="18.75" hidden="1" customHeight="1">
      <c r="A896" s="275" t="s">
        <v>1633</v>
      </c>
      <c r="B896" s="196" t="s">
        <v>87</v>
      </c>
      <c r="C896" s="239" t="b">
        <v>0</v>
      </c>
      <c r="D896" s="182">
        <f>IF($C896&lt;&gt;TRUE,IF(ISNA(VLOOKUP($B896,'Patch Slot'!A$2:$E$39,3,FALSE)),"",VLOOKUP($B896,'Patch Slot'!A$2:$E$39,3,FALSE)),"excluded")</f>
        <v>45886.041666666635</v>
      </c>
      <c r="E896" s="182" t="str">
        <f>IF($C896&lt;&gt;TRUE,IF(ISNA(VLOOKUP($B896,'Patch Slot'!A$2:$E$39,4,FALSE)),"",VLOOKUP($B896,'Patch Slot'!A$2:$E$39,4,FALSE)),"excluded")</f>
        <v>01:00 – 05:00</v>
      </c>
      <c r="F896" s="198" t="s">
        <v>826</v>
      </c>
      <c r="G896" s="184" t="str">
        <f>IF(ISNA(VLOOKUP(Patchlist1[[#This Row],[Hostname]],CPU_socket!A:B,2,FALSE)),"",VLOOKUP(Patchlist1[[#This Row],[Hostname]],CPU_socket!A:B,2,FALSE))</f>
        <v/>
      </c>
      <c r="H896" s="184" t="str">
        <f>IF(ISNA(VLOOKUP(Patchlist1[[#This Row],[Hostname]],Vormetric!A:D,4,FALSE)),"",VLOOKUP(Patchlist1[[#This Row],[Hostname]],Vormetric!A:D,4,FALSE))</f>
        <v/>
      </c>
      <c r="I896" s="198" t="str">
        <f>IF(ISNA(VLOOKUP(Patchlist1[[#This Row],[Hostname]],'vm hardware'!A:C,3,FALSE)),"",VLOOKUP(Patchlist1[[#This Row],[Hostname]],'vm hardware'!A:C,3,FALSE))</f>
        <v/>
      </c>
      <c r="J896" s="276"/>
      <c r="K896" s="198" t="s">
        <v>172</v>
      </c>
      <c r="L896" s="198">
        <v>8.1</v>
      </c>
      <c r="M896" s="198" t="s">
        <v>173</v>
      </c>
      <c r="N896" s="198" t="s">
        <v>827</v>
      </c>
      <c r="O896" s="200" t="s">
        <v>175</v>
      </c>
      <c r="P896" s="277" t="s">
        <v>667</v>
      </c>
      <c r="Q896" s="202"/>
      <c r="R896" s="198" t="s">
        <v>668</v>
      </c>
      <c r="S896" s="242" t="str">
        <f>IF(ISNA(VLOOKUP(Patchlist1[[#This Row],[SERVER OWNER]],Contacts!I:J,2,FALSE)),"",VLOOKUP(Patchlist1[[#This Row],[SERVER OWNER]],Contacts!I:J,2,FALSE))</f>
        <v>stefan.janning@allianz.com</v>
      </c>
      <c r="T896" s="243" t="s">
        <v>669</v>
      </c>
      <c r="U896" s="277" t="s">
        <v>180</v>
      </c>
      <c r="V896" s="202"/>
      <c r="W896" s="202"/>
      <c r="X896" s="244"/>
      <c r="Y896" s="244"/>
      <c r="Z896" s="157"/>
      <c r="AA896" s="278"/>
    </row>
    <row r="897" spans="1:27" ht="18.75" hidden="1" customHeight="1">
      <c r="A897" s="275" t="s">
        <v>1634</v>
      </c>
      <c r="B897" s="196" t="s">
        <v>87</v>
      </c>
      <c r="C897" s="239" t="b">
        <v>0</v>
      </c>
      <c r="D897" s="182">
        <f>IF($C897&lt;&gt;TRUE,IF(ISNA(VLOOKUP($B897,'Patch Slot'!A$2:$E$39,3,FALSE)),"",VLOOKUP($B897,'Patch Slot'!A$2:$E$39,3,FALSE)),"excluded")</f>
        <v>45886.041666666635</v>
      </c>
      <c r="E897" s="182" t="str">
        <f>IF($C897&lt;&gt;TRUE,IF(ISNA(VLOOKUP($B897,'Patch Slot'!A$2:$E$39,4,FALSE)),"",VLOOKUP($B897,'Patch Slot'!A$2:$E$39,4,FALSE)),"excluded")</f>
        <v>01:00 – 05:00</v>
      </c>
      <c r="F897" s="198" t="s">
        <v>826</v>
      </c>
      <c r="G897" s="184" t="str">
        <f>IF(ISNA(VLOOKUP(Patchlist1[[#This Row],[Hostname]],CPU_socket!A:B,2,FALSE)),"",VLOOKUP(Patchlist1[[#This Row],[Hostname]],CPU_socket!A:B,2,FALSE))</f>
        <v/>
      </c>
      <c r="H897" s="184" t="str">
        <f>IF(ISNA(VLOOKUP(Patchlist1[[#This Row],[Hostname]],Vormetric!A:D,4,FALSE)),"",VLOOKUP(Patchlist1[[#This Row],[Hostname]],Vormetric!A:D,4,FALSE))</f>
        <v/>
      </c>
      <c r="I897" s="198" t="str">
        <f>IF(ISNA(VLOOKUP(Patchlist1[[#This Row],[Hostname]],'vm hardware'!A:C,3,FALSE)),"",VLOOKUP(Patchlist1[[#This Row],[Hostname]],'vm hardware'!A:C,3,FALSE))</f>
        <v/>
      </c>
      <c r="J897" s="276"/>
      <c r="K897" s="198" t="s">
        <v>172</v>
      </c>
      <c r="L897" s="198">
        <v>8.1</v>
      </c>
      <c r="M897" s="198" t="s">
        <v>173</v>
      </c>
      <c r="N897" s="198" t="s">
        <v>827</v>
      </c>
      <c r="O897" s="200" t="s">
        <v>175</v>
      </c>
      <c r="P897" s="277" t="s">
        <v>667</v>
      </c>
      <c r="Q897" s="202"/>
      <c r="R897" s="198" t="s">
        <v>668</v>
      </c>
      <c r="S897" s="242" t="str">
        <f>IF(ISNA(VLOOKUP(Patchlist1[[#This Row],[SERVER OWNER]],Contacts!I:J,2,FALSE)),"",VLOOKUP(Patchlist1[[#This Row],[SERVER OWNER]],Contacts!I:J,2,FALSE))</f>
        <v>stefan.janning@allianz.com</v>
      </c>
      <c r="T897" s="243" t="s">
        <v>669</v>
      </c>
      <c r="U897" s="277" t="s">
        <v>180</v>
      </c>
      <c r="V897" s="202"/>
      <c r="W897" s="202"/>
      <c r="X897" s="244"/>
      <c r="Y897" s="244"/>
      <c r="Z897" s="157"/>
      <c r="AA897" s="278"/>
    </row>
    <row r="898" spans="1:27" ht="18.75" hidden="1" customHeight="1">
      <c r="A898" s="275" t="s">
        <v>1635</v>
      </c>
      <c r="B898" s="196" t="s">
        <v>76</v>
      </c>
      <c r="C898" s="239" t="b">
        <v>0</v>
      </c>
      <c r="D898" s="182">
        <f>IF($C898&lt;&gt;TRUE,IF(ISNA(VLOOKUP($B898,'Patch Slot'!A$2:$E$39,3,FALSE)),"",VLOOKUP($B898,'Patch Slot'!A$2:$E$39,3,FALSE)),"excluded")</f>
        <v>45885.166666666635</v>
      </c>
      <c r="E898" s="182" t="str">
        <f>IF($C898&lt;&gt;TRUE,IF(ISNA(VLOOKUP($B898,'Patch Slot'!A$2:$E$39,4,FALSE)),"",VLOOKUP($B898,'Patch Slot'!A$2:$E$39,4,FALSE)),"excluded")</f>
        <v>04:00 – 08:00</v>
      </c>
      <c r="F898" s="198" t="s">
        <v>826</v>
      </c>
      <c r="G898" s="184" t="str">
        <f>IF(ISNA(VLOOKUP(Patchlist1[[#This Row],[Hostname]],CPU_socket!A:B,2,FALSE)),"",VLOOKUP(Patchlist1[[#This Row],[Hostname]],CPU_socket!A:B,2,FALSE))</f>
        <v/>
      </c>
      <c r="H898" s="184" t="str">
        <f>IF(ISNA(VLOOKUP(Patchlist1[[#This Row],[Hostname]],Vormetric!A:D,4,FALSE)),"",VLOOKUP(Patchlist1[[#This Row],[Hostname]],Vormetric!A:D,4,FALSE))</f>
        <v/>
      </c>
      <c r="I898" s="198" t="str">
        <f>IF(ISNA(VLOOKUP(Patchlist1[[#This Row],[Hostname]],'vm hardware'!A:C,3,FALSE)),"",VLOOKUP(Patchlist1[[#This Row],[Hostname]],'vm hardware'!A:C,3,FALSE))</f>
        <v/>
      </c>
      <c r="J898" s="276"/>
      <c r="K898" s="198" t="s">
        <v>172</v>
      </c>
      <c r="L898" s="198">
        <v>8.1</v>
      </c>
      <c r="M898" s="198" t="s">
        <v>173</v>
      </c>
      <c r="N898" s="198" t="s">
        <v>827</v>
      </c>
      <c r="O898" s="200" t="s">
        <v>175</v>
      </c>
      <c r="P898" s="277" t="s">
        <v>667</v>
      </c>
      <c r="Q898" s="202"/>
      <c r="R898" s="198" t="s">
        <v>668</v>
      </c>
      <c r="S898" s="242" t="str">
        <f>IF(ISNA(VLOOKUP(Patchlist1[[#This Row],[SERVER OWNER]],Contacts!I:J,2,FALSE)),"",VLOOKUP(Patchlist1[[#This Row],[SERVER OWNER]],Contacts!I:J,2,FALSE))</f>
        <v>stefan.janning@allianz.com</v>
      </c>
      <c r="T898" s="243" t="s">
        <v>669</v>
      </c>
      <c r="U898" s="277" t="s">
        <v>180</v>
      </c>
      <c r="V898" s="202"/>
      <c r="W898" s="202"/>
      <c r="X898" s="244"/>
      <c r="Y898" s="244"/>
      <c r="Z898" s="157"/>
      <c r="AA898" s="278"/>
    </row>
    <row r="899" spans="1:27" ht="18.75" hidden="1" customHeight="1">
      <c r="A899" s="275" t="s">
        <v>1636</v>
      </c>
      <c r="B899" s="196" t="s">
        <v>84</v>
      </c>
      <c r="C899" s="239" t="b">
        <v>0</v>
      </c>
      <c r="D899" s="182">
        <f>IF($C899&lt;&gt;TRUE,IF(ISNA(VLOOKUP($B899,'Patch Slot'!A$2:$E$39,3,FALSE)),"",VLOOKUP($B899,'Patch Slot'!A$2:$E$39,3,FALSE)),"excluded")</f>
        <v>45885.833333333299</v>
      </c>
      <c r="E899" s="182" t="str">
        <f>IF($C899&lt;&gt;TRUE,IF(ISNA(VLOOKUP($B899,'Patch Slot'!A$2:$E$39,4,FALSE)),"",VLOOKUP($B899,'Patch Slot'!A$2:$E$39,4,FALSE)),"excluded")</f>
        <v>20:00 – 24:00</v>
      </c>
      <c r="F899" s="198" t="s">
        <v>826</v>
      </c>
      <c r="G899" s="184" t="str">
        <f>IF(ISNA(VLOOKUP(Patchlist1[[#This Row],[Hostname]],CPU_socket!A:B,2,FALSE)),"",VLOOKUP(Patchlist1[[#This Row],[Hostname]],CPU_socket!A:B,2,FALSE))</f>
        <v/>
      </c>
      <c r="H899" s="184" t="str">
        <f>IF(ISNA(VLOOKUP(Patchlist1[[#This Row],[Hostname]],Vormetric!A:D,4,FALSE)),"",VLOOKUP(Patchlist1[[#This Row],[Hostname]],Vormetric!A:D,4,FALSE))</f>
        <v/>
      </c>
      <c r="I899" s="198" t="str">
        <f>IF(ISNA(VLOOKUP(Patchlist1[[#This Row],[Hostname]],'vm hardware'!A:C,3,FALSE)),"",VLOOKUP(Patchlist1[[#This Row],[Hostname]],'vm hardware'!A:C,3,FALSE))</f>
        <v/>
      </c>
      <c r="J899" s="276"/>
      <c r="K899" s="198" t="s">
        <v>172</v>
      </c>
      <c r="L899" s="198">
        <v>8.1</v>
      </c>
      <c r="M899" s="198" t="s">
        <v>173</v>
      </c>
      <c r="N899" s="198" t="s">
        <v>827</v>
      </c>
      <c r="O899" s="200" t="s">
        <v>175</v>
      </c>
      <c r="P899" s="277" t="s">
        <v>1637</v>
      </c>
      <c r="Q899" s="202"/>
      <c r="R899" s="198" t="s">
        <v>1638</v>
      </c>
      <c r="S899" s="242" t="str">
        <f>IF(ISNA(VLOOKUP(Patchlist1[[#This Row],[SERVER OWNER]],Contacts!I:J,2,FALSE)),"",VLOOKUP(Patchlist1[[#This Row],[SERVER OWNER]],Contacts!I:J,2,FALSE))</f>
        <v>manuela.boehm@allianz.de</v>
      </c>
      <c r="T899" s="243" t="s">
        <v>1639</v>
      </c>
      <c r="U899" s="277" t="s">
        <v>180</v>
      </c>
      <c r="V899" s="202"/>
      <c r="W899" s="202"/>
      <c r="X899" s="244"/>
      <c r="Y899" s="244"/>
      <c r="Z899" s="157"/>
      <c r="AA899" s="278"/>
    </row>
    <row r="900" spans="1:27" ht="18.75" hidden="1" customHeight="1">
      <c r="A900" s="275" t="s">
        <v>1640</v>
      </c>
      <c r="B900" s="196" t="s">
        <v>84</v>
      </c>
      <c r="C900" s="239" t="b">
        <v>0</v>
      </c>
      <c r="D900" s="182">
        <f>IF($C900&lt;&gt;TRUE,IF(ISNA(VLOOKUP($B900,'Patch Slot'!A$2:$E$39,3,FALSE)),"",VLOOKUP($B900,'Patch Slot'!A$2:$E$39,3,FALSE)),"excluded")</f>
        <v>45885.833333333299</v>
      </c>
      <c r="E900" s="182" t="str">
        <f>IF($C900&lt;&gt;TRUE,IF(ISNA(VLOOKUP($B900,'Patch Slot'!A$2:$E$39,4,FALSE)),"",VLOOKUP($B900,'Patch Slot'!A$2:$E$39,4,FALSE)),"excluded")</f>
        <v>20:00 – 24:00</v>
      </c>
      <c r="F900" s="198" t="s">
        <v>826</v>
      </c>
      <c r="G900" s="184" t="str">
        <f>IF(ISNA(VLOOKUP(Patchlist1[[#This Row],[Hostname]],CPU_socket!A:B,2,FALSE)),"",VLOOKUP(Patchlist1[[#This Row],[Hostname]],CPU_socket!A:B,2,FALSE))</f>
        <v/>
      </c>
      <c r="H900" s="184" t="str">
        <f>IF(ISNA(VLOOKUP(Patchlist1[[#This Row],[Hostname]],Vormetric!A:D,4,FALSE)),"",VLOOKUP(Patchlist1[[#This Row],[Hostname]],Vormetric!A:D,4,FALSE))</f>
        <v/>
      </c>
      <c r="I900" s="198" t="str">
        <f>IF(ISNA(VLOOKUP(Patchlist1[[#This Row],[Hostname]],'vm hardware'!A:C,3,FALSE)),"",VLOOKUP(Patchlist1[[#This Row],[Hostname]],'vm hardware'!A:C,3,FALSE))</f>
        <v/>
      </c>
      <c r="J900" s="276"/>
      <c r="K900" s="198" t="s">
        <v>172</v>
      </c>
      <c r="L900" s="198">
        <v>8.1</v>
      </c>
      <c r="M900" s="198" t="s">
        <v>173</v>
      </c>
      <c r="N900" s="198" t="s">
        <v>827</v>
      </c>
      <c r="O900" s="200" t="s">
        <v>175</v>
      </c>
      <c r="P900" s="277" t="s">
        <v>1637</v>
      </c>
      <c r="Q900" s="202"/>
      <c r="R900" s="198" t="s">
        <v>1638</v>
      </c>
      <c r="S900" s="242" t="str">
        <f>IF(ISNA(VLOOKUP(Patchlist1[[#This Row],[SERVER OWNER]],Contacts!I:J,2,FALSE)),"",VLOOKUP(Patchlist1[[#This Row],[SERVER OWNER]],Contacts!I:J,2,FALSE))</f>
        <v>manuela.boehm@allianz.de</v>
      </c>
      <c r="T900" s="243" t="s">
        <v>1639</v>
      </c>
      <c r="U900" s="277" t="s">
        <v>180</v>
      </c>
      <c r="V900" s="202"/>
      <c r="W900" s="202"/>
      <c r="X900" s="244"/>
      <c r="Y900" s="244"/>
      <c r="Z900" s="157"/>
      <c r="AA900" s="278"/>
    </row>
    <row r="901" spans="1:27" ht="18.75" hidden="1" customHeight="1">
      <c r="A901" s="275" t="s">
        <v>1641</v>
      </c>
      <c r="B901" s="196" t="s">
        <v>60</v>
      </c>
      <c r="C901" s="239" t="b">
        <v>0</v>
      </c>
      <c r="D901" s="182">
        <f>IF($C901&lt;&gt;TRUE,IF(ISNA(VLOOKUP($B901,'Patch Slot'!A$2:$E$39,3,FALSE)),"",VLOOKUP($B901,'Patch Slot'!A$2:$E$39,3,FALSE)),"excluded")</f>
        <v>45883.041666666635</v>
      </c>
      <c r="E901" s="182" t="str">
        <f>IF($C901&lt;&gt;TRUE,IF(ISNA(VLOOKUP($B901,'Patch Slot'!A$2:$E$39,4,FALSE)),"",VLOOKUP($B901,'Patch Slot'!A$2:$E$39,4,FALSE)),"excluded")</f>
        <v>01:00 – 05:00</v>
      </c>
      <c r="F901" s="198" t="s">
        <v>826</v>
      </c>
      <c r="G901" s="184" t="str">
        <f>IF(ISNA(VLOOKUP(Patchlist1[[#This Row],[Hostname]],CPU_socket!A:B,2,FALSE)),"",VLOOKUP(Patchlist1[[#This Row],[Hostname]],CPU_socket!A:B,2,FALSE))</f>
        <v/>
      </c>
      <c r="H901" s="184" t="str">
        <f>IF(ISNA(VLOOKUP(Patchlist1[[#This Row],[Hostname]],Vormetric!A:D,4,FALSE)),"",VLOOKUP(Patchlist1[[#This Row],[Hostname]],Vormetric!A:D,4,FALSE))</f>
        <v/>
      </c>
      <c r="I901" s="240" t="str">
        <f>IF(ISNA(VLOOKUP(Patchlist1[[#This Row],[Hostname]],'vm hardware'!A:C,3,FALSE)),"",VLOOKUP(Patchlist1[[#This Row],[Hostname]],'vm hardware'!A:C,3,FALSE))</f>
        <v/>
      </c>
      <c r="J901" s="198"/>
      <c r="K901" s="198" t="s">
        <v>172</v>
      </c>
      <c r="L901" s="198">
        <v>9.4</v>
      </c>
      <c r="M901" s="198" t="s">
        <v>173</v>
      </c>
      <c r="N901" s="198" t="s">
        <v>827</v>
      </c>
      <c r="O901" s="200" t="s">
        <v>175</v>
      </c>
      <c r="P901" s="277" t="s">
        <v>552</v>
      </c>
      <c r="Q901" s="241"/>
      <c r="R901" s="198" t="s">
        <v>1642</v>
      </c>
      <c r="S901" s="242" t="s">
        <v>1643</v>
      </c>
      <c r="T901" s="243" t="s">
        <v>1644</v>
      </c>
      <c r="U901" s="277" t="s">
        <v>180</v>
      </c>
      <c r="V901" s="202"/>
      <c r="W901" s="202"/>
      <c r="X901" s="244"/>
      <c r="Y901" s="244"/>
      <c r="Z901" s="157"/>
      <c r="AA901" s="278"/>
    </row>
    <row r="902" spans="1:27" ht="18.75" hidden="1" customHeight="1">
      <c r="A902" s="275" t="s">
        <v>1645</v>
      </c>
      <c r="B902" s="196" t="s">
        <v>47</v>
      </c>
      <c r="C902" s="239" t="b">
        <v>0</v>
      </c>
      <c r="D902" s="182">
        <f>IF($C902&lt;&gt;TRUE,IF(ISNA(VLOOKUP($B902,'Patch Slot'!A$2:$E$39,3,FALSE)),"",VLOOKUP($B902,'Patch Slot'!A$2:$E$39,3,FALSE)),"excluded")</f>
        <v>45879.333333333299</v>
      </c>
      <c r="E902" s="182" t="str">
        <f>IF($C902&lt;&gt;TRUE,IF(ISNA(VLOOKUP($B902,'Patch Slot'!A$2:$E$39,4,FALSE)),"",VLOOKUP($B902,'Patch Slot'!A$2:$E$39,4,FALSE)),"excluded")</f>
        <v>08:00 – 14:00</v>
      </c>
      <c r="F902" s="198" t="s">
        <v>826</v>
      </c>
      <c r="G902" s="184" t="str">
        <f>IF(ISNA(VLOOKUP(Patchlist1[[#This Row],[Hostname]],CPU_socket!A:B,2,FALSE)),"",VLOOKUP(Patchlist1[[#This Row],[Hostname]],CPU_socket!A:B,2,FALSE))</f>
        <v/>
      </c>
      <c r="H902" s="184" t="str">
        <f>IF(ISNA(VLOOKUP(Patchlist1[[#This Row],[Hostname]],Vormetric!A:D,4,FALSE)),"",VLOOKUP(Patchlist1[[#This Row],[Hostname]],Vormetric!A:D,4,FALSE))</f>
        <v/>
      </c>
      <c r="I902" s="240" t="str">
        <f>IF(ISNA(VLOOKUP(Patchlist1[[#This Row],[Hostname]],'vm hardware'!A:C,3,FALSE)),"",VLOOKUP(Patchlist1[[#This Row],[Hostname]],'vm hardware'!A:C,3,FALSE))</f>
        <v/>
      </c>
      <c r="J902" s="198"/>
      <c r="K902" s="198" t="s">
        <v>172</v>
      </c>
      <c r="L902" s="198">
        <v>9.4</v>
      </c>
      <c r="M902" s="198" t="s">
        <v>173</v>
      </c>
      <c r="N902" s="198" t="s">
        <v>827</v>
      </c>
      <c r="O902" s="200" t="s">
        <v>175</v>
      </c>
      <c r="P902" s="277" t="s">
        <v>552</v>
      </c>
      <c r="Q902" s="241"/>
      <c r="R902" s="198" t="s">
        <v>1642</v>
      </c>
      <c r="S902" s="242" t="s">
        <v>1643</v>
      </c>
      <c r="T902" s="243" t="s">
        <v>1646</v>
      </c>
      <c r="U902" s="277" t="s">
        <v>180</v>
      </c>
      <c r="V902" s="202"/>
      <c r="W902" s="202"/>
      <c r="X902" s="244"/>
      <c r="Y902" s="244"/>
      <c r="Z902" s="157"/>
      <c r="AA902" s="278"/>
    </row>
    <row r="903" spans="1:27" ht="18.75" hidden="1" customHeight="1">
      <c r="A903" s="275" t="s">
        <v>1647</v>
      </c>
      <c r="B903" s="196" t="s">
        <v>87</v>
      </c>
      <c r="C903" s="239" t="b">
        <v>0</v>
      </c>
      <c r="D903" s="182">
        <f>IF($C903&lt;&gt;TRUE,IF(ISNA(VLOOKUP($B903,'Patch Slot'!A$2:$E$39,3,FALSE)),"",VLOOKUP($B903,'Patch Slot'!A$2:$E$39,3,FALSE)),"excluded")</f>
        <v>45886.041666666635</v>
      </c>
      <c r="E903" s="182" t="str">
        <f>IF($C903&lt;&gt;TRUE,IF(ISNA(VLOOKUP($B903,'Patch Slot'!A$2:$E$39,4,FALSE)),"",VLOOKUP($B903,'Patch Slot'!A$2:$E$39,4,FALSE)),"excluded")</f>
        <v>01:00 – 05:00</v>
      </c>
      <c r="F903" s="198" t="s">
        <v>826</v>
      </c>
      <c r="G903" s="184" t="str">
        <f>IF(ISNA(VLOOKUP(Patchlist1[[#This Row],[Hostname]],CPU_socket!A:B,2,FALSE)),"",VLOOKUP(Patchlist1[[#This Row],[Hostname]],CPU_socket!A:B,2,FALSE))</f>
        <v/>
      </c>
      <c r="H903" s="184" t="str">
        <f>IF(ISNA(VLOOKUP(Patchlist1[[#This Row],[Hostname]],Vormetric!A:D,4,FALSE)),"",VLOOKUP(Patchlist1[[#This Row],[Hostname]],Vormetric!A:D,4,FALSE))</f>
        <v/>
      </c>
      <c r="I903" s="240" t="str">
        <f>IF(ISNA(VLOOKUP(Patchlist1[[#This Row],[Hostname]],'vm hardware'!A:C,3,FALSE)),"",VLOOKUP(Patchlist1[[#This Row],[Hostname]],'vm hardware'!A:C,3,FALSE))</f>
        <v/>
      </c>
      <c r="J903" s="198"/>
      <c r="K903" s="198" t="s">
        <v>545</v>
      </c>
      <c r="L903" s="198">
        <v>9.4</v>
      </c>
      <c r="M903" s="198" t="s">
        <v>173</v>
      </c>
      <c r="N903" s="198" t="s">
        <v>827</v>
      </c>
      <c r="O903" s="200" t="s">
        <v>175</v>
      </c>
      <c r="P903" s="277" t="s">
        <v>552</v>
      </c>
      <c r="Q903" s="241"/>
      <c r="R903" s="198" t="s">
        <v>553</v>
      </c>
      <c r="S903" s="242" t="str">
        <f>IF(ISNA(VLOOKUP(Patchlist1[[#This Row],[SERVER OWNER]],Contacts!I:J,2,FALSE)),"",VLOOKUP(Patchlist1[[#This Row],[SERVER OWNER]],Contacts!I:J,2,FALSE))</f>
        <v>markus.ampferl@allianz.de</v>
      </c>
      <c r="T903" s="243" t="s">
        <v>554</v>
      </c>
      <c r="U903" s="277" t="s">
        <v>180</v>
      </c>
      <c r="V903" s="202"/>
      <c r="W903" s="202"/>
      <c r="X903" s="244"/>
      <c r="Y903" s="244"/>
      <c r="Z903" s="157"/>
      <c r="AA903" s="278"/>
    </row>
    <row r="904" spans="1:27" ht="18.75" hidden="1" customHeight="1">
      <c r="A904" s="275" t="s">
        <v>1648</v>
      </c>
      <c r="B904" s="196" t="s">
        <v>67</v>
      </c>
      <c r="C904" s="239" t="b">
        <v>1</v>
      </c>
      <c r="D904" s="182" t="str">
        <f>IF($C904&lt;&gt;TRUE,IF(ISNA(VLOOKUP($B904,'Patch Slot'!A$2:$E$39,3,FALSE)),"",VLOOKUP($B904,'Patch Slot'!A$2:$E$39,3,FALSE)),"excluded")</f>
        <v>excluded</v>
      </c>
      <c r="E904" s="182" t="str">
        <f>IF($C904&lt;&gt;TRUE,IF(ISNA(VLOOKUP($B904,'Patch Slot'!A$2:$E$39,4,FALSE)),"",VLOOKUP($B904,'Patch Slot'!A$2:$E$39,4,FALSE)),"excluded")</f>
        <v>excluded</v>
      </c>
      <c r="F904" s="198" t="s">
        <v>826</v>
      </c>
      <c r="G904" s="184" t="str">
        <f>IF(ISNA(VLOOKUP(Patchlist1[[#This Row],[Hostname]],CPU_socket!A:B,2,FALSE)),"",VLOOKUP(Patchlist1[[#This Row],[Hostname]],CPU_socket!A:B,2,FALSE))</f>
        <v/>
      </c>
      <c r="H904" s="184" t="str">
        <f>IF(ISNA(VLOOKUP(Patchlist1[[#This Row],[Hostname]],Vormetric!A:D,4,FALSE)),"",VLOOKUP(Patchlist1[[#This Row],[Hostname]],Vormetric!A:D,4,FALSE))</f>
        <v/>
      </c>
      <c r="I904" s="198" t="str">
        <f>IF(ISNA(VLOOKUP(Patchlist1[[#This Row],[Hostname]],'vm hardware'!A:C,3,FALSE)),"",VLOOKUP(Patchlist1[[#This Row],[Hostname]],'vm hardware'!A:C,3,FALSE))</f>
        <v/>
      </c>
      <c r="J904" s="276" t="s">
        <v>1649</v>
      </c>
      <c r="K904" s="198" t="s">
        <v>172</v>
      </c>
      <c r="L904" s="198">
        <v>8.1</v>
      </c>
      <c r="M904" s="198" t="s">
        <v>688</v>
      </c>
      <c r="N904" s="198" t="s">
        <v>827</v>
      </c>
      <c r="O904" s="200" t="s">
        <v>279</v>
      </c>
      <c r="P904" s="277" t="s">
        <v>689</v>
      </c>
      <c r="Q904" s="202"/>
      <c r="R904" s="198" t="s">
        <v>690</v>
      </c>
      <c r="S904" s="242" t="str">
        <f>IF(ISNA(VLOOKUP(Patchlist1[[#This Row],[SERVER OWNER]],Contacts!I:J,2,FALSE)),"",VLOOKUP(Patchlist1[[#This Row],[SERVER OWNER]],Contacts!I:J,2,FALSE))</f>
        <v>johann.wiesheu@allianz.de</v>
      </c>
      <c r="T904" s="243" t="s">
        <v>691</v>
      </c>
      <c r="U904" s="277" t="s">
        <v>180</v>
      </c>
      <c r="V904" s="202"/>
      <c r="W904" s="202"/>
      <c r="X904" s="244"/>
      <c r="Y904" s="244" t="s">
        <v>279</v>
      </c>
      <c r="Z904" s="157"/>
      <c r="AA904" s="278"/>
    </row>
    <row r="905" spans="1:27" ht="18.75" hidden="1" customHeight="1">
      <c r="A905" s="275" t="s">
        <v>1650</v>
      </c>
      <c r="B905" s="196" t="s">
        <v>93</v>
      </c>
      <c r="C905" s="239" t="b">
        <v>0</v>
      </c>
      <c r="D905" s="182">
        <f>IF($C905&lt;&gt;TRUE,IF(ISNA(VLOOKUP($B905,'Patch Slot'!A$2:$E$39,3,FALSE)),"",VLOOKUP($B905,'Patch Slot'!A$2:$E$39,3,FALSE)),"excluded")</f>
        <v>45886.583333333299</v>
      </c>
      <c r="E905" s="182" t="str">
        <f>IF($C905&lt;&gt;TRUE,IF(ISNA(VLOOKUP($B905,'Patch Slot'!A$2:$E$39,4,FALSE)),"",VLOOKUP($B905,'Patch Slot'!A$2:$E$39,4,FALSE)),"excluded")</f>
        <v>14:00 – 18:00</v>
      </c>
      <c r="F905" s="198" t="s">
        <v>826</v>
      </c>
      <c r="G905" s="184" t="str">
        <f>IF(ISNA(VLOOKUP(Patchlist1[[#This Row],[Hostname]],CPU_socket!A:B,2,FALSE)),"",VLOOKUP(Patchlist1[[#This Row],[Hostname]],CPU_socket!A:B,2,FALSE))</f>
        <v/>
      </c>
      <c r="H905" s="184" t="str">
        <f>IF(ISNA(VLOOKUP(Patchlist1[[#This Row],[Hostname]],Vormetric!A:D,4,FALSE)),"",VLOOKUP(Patchlist1[[#This Row],[Hostname]],Vormetric!A:D,4,FALSE))</f>
        <v/>
      </c>
      <c r="I905" s="240" t="str">
        <f>IF(ISNA(VLOOKUP(Patchlist1[[#This Row],[Hostname]],'vm hardware'!A:C,3,FALSE)),"",VLOOKUP(Patchlist1[[#This Row],[Hostname]],'vm hardware'!A:C,3,FALSE))</f>
        <v/>
      </c>
      <c r="J905" s="198"/>
      <c r="K905" s="198" t="s">
        <v>545</v>
      </c>
      <c r="L905" s="198">
        <v>8.1</v>
      </c>
      <c r="M905" s="198" t="s">
        <v>443</v>
      </c>
      <c r="N905" s="198" t="s">
        <v>827</v>
      </c>
      <c r="O905" s="200" t="s">
        <v>175</v>
      </c>
      <c r="P905" s="277" t="s">
        <v>694</v>
      </c>
      <c r="Q905" s="282"/>
      <c r="R905" s="198" t="s">
        <v>695</v>
      </c>
      <c r="S905" s="242" t="s">
        <v>696</v>
      </c>
      <c r="T905" s="243" t="s">
        <v>704</v>
      </c>
      <c r="U905" s="277" t="s">
        <v>180</v>
      </c>
      <c r="V905" s="202"/>
      <c r="W905" s="202"/>
      <c r="X905" s="244"/>
      <c r="Y905" s="244"/>
      <c r="Z905" s="157"/>
      <c r="AA905" s="278"/>
    </row>
    <row r="906" spans="1:27" ht="18.75" hidden="1" customHeight="1">
      <c r="A906" s="275" t="s">
        <v>1651</v>
      </c>
      <c r="B906" s="196" t="s">
        <v>43</v>
      </c>
      <c r="C906" s="239" t="b">
        <v>0</v>
      </c>
      <c r="D906" s="182">
        <f>IF($C906&lt;&gt;TRUE,IF(ISNA(VLOOKUP($B906,'Patch Slot'!A$2:$E$39,3,FALSE)),"",VLOOKUP($B906,'Patch Slot'!A$2:$E$39,3,FALSE)),"excluded")</f>
        <v>45878.333333333299</v>
      </c>
      <c r="E906" s="182" t="str">
        <f>IF($C906&lt;&gt;TRUE,IF(ISNA(VLOOKUP($B906,'Patch Slot'!A$2:$E$39,4,FALSE)),"",VLOOKUP($B906,'Patch Slot'!A$2:$E$39,4,FALSE)),"excluded")</f>
        <v>08:00 – 14:00</v>
      </c>
      <c r="F906" s="198" t="s">
        <v>826</v>
      </c>
      <c r="G906" s="184" t="str">
        <f>IF(ISNA(VLOOKUP(Patchlist1[[#This Row],[Hostname]],CPU_socket!A:B,2,FALSE)),"",VLOOKUP(Patchlist1[[#This Row],[Hostname]],CPU_socket!A:B,2,FALSE))</f>
        <v/>
      </c>
      <c r="H906" s="184" t="str">
        <f>IF(ISNA(VLOOKUP(Patchlist1[[#This Row],[Hostname]],Vormetric!A:D,4,FALSE)),"",VLOOKUP(Patchlist1[[#This Row],[Hostname]],Vormetric!A:D,4,FALSE))</f>
        <v/>
      </c>
      <c r="I906" s="198" t="str">
        <f>IF(ISNA(VLOOKUP(Patchlist1[[#This Row],[Hostname]],'vm hardware'!A:C,3,FALSE)),"",VLOOKUP(Patchlist1[[#This Row],[Hostname]],'vm hardware'!A:C,3,FALSE))</f>
        <v/>
      </c>
      <c r="J906" s="198"/>
      <c r="K906" s="198" t="s">
        <v>545</v>
      </c>
      <c r="L906" s="198">
        <v>8.1</v>
      </c>
      <c r="M906" s="198" t="s">
        <v>173</v>
      </c>
      <c r="N906" s="198" t="s">
        <v>827</v>
      </c>
      <c r="O906" s="200" t="s">
        <v>175</v>
      </c>
      <c r="P906" s="277" t="s">
        <v>694</v>
      </c>
      <c r="Q906" s="283"/>
      <c r="R906" s="198" t="s">
        <v>695</v>
      </c>
      <c r="S906" s="242" t="s">
        <v>696</v>
      </c>
      <c r="T906" s="243" t="s">
        <v>704</v>
      </c>
      <c r="U906" s="277" t="s">
        <v>180</v>
      </c>
      <c r="V906" s="202"/>
      <c r="W906" s="202"/>
      <c r="X906" s="244"/>
      <c r="Y906" s="244"/>
      <c r="Z906" s="157"/>
      <c r="AA906" s="278"/>
    </row>
    <row r="907" spans="1:27" ht="18.75" hidden="1" customHeight="1">
      <c r="A907" s="275" t="s">
        <v>1652</v>
      </c>
      <c r="B907" s="196" t="s">
        <v>57</v>
      </c>
      <c r="C907" s="239" t="b">
        <v>0</v>
      </c>
      <c r="D907" s="182">
        <f>IF($C907&lt;&gt;TRUE,IF(ISNA(VLOOKUP($B907,'Patch Slot'!A$2:$E$39,3,FALSE)),"",VLOOKUP($B907,'Patch Slot'!A$2:$E$39,3,FALSE)),"excluded")</f>
        <v>45882.833333333299</v>
      </c>
      <c r="E907" s="182" t="str">
        <f>IF($C907&lt;&gt;TRUE,IF(ISNA(VLOOKUP($B907,'Patch Slot'!A$2:$E$39,4,FALSE)),"",VLOOKUP($B907,'Patch Slot'!A$2:$E$39,4,FALSE)),"excluded")</f>
        <v>20:00 – 24:00</v>
      </c>
      <c r="F907" s="198" t="s">
        <v>826</v>
      </c>
      <c r="G907" s="184" t="str">
        <f>IF(ISNA(VLOOKUP(Patchlist1[[#This Row],[Hostname]],CPU_socket!A:B,2,FALSE)),"",VLOOKUP(Patchlist1[[#This Row],[Hostname]],CPU_socket!A:B,2,FALSE))</f>
        <v/>
      </c>
      <c r="H907" s="184" t="str">
        <f>IF(ISNA(VLOOKUP(Patchlist1[[#This Row],[Hostname]],Vormetric!A:D,4,FALSE)),"",VLOOKUP(Patchlist1[[#This Row],[Hostname]],Vormetric!A:D,4,FALSE))</f>
        <v/>
      </c>
      <c r="I907" s="198" t="str">
        <f>IF(ISNA(VLOOKUP(Patchlist1[[#This Row],[Hostname]],'vm hardware'!A:C,3,FALSE)),"",VLOOKUP(Patchlist1[[#This Row],[Hostname]],'vm hardware'!A:C,3,FALSE))</f>
        <v/>
      </c>
      <c r="J907" s="276"/>
      <c r="K907" s="198" t="s">
        <v>172</v>
      </c>
      <c r="L907" s="198">
        <v>8.1</v>
      </c>
      <c r="M907" s="198" t="s">
        <v>173</v>
      </c>
      <c r="N907" s="198" t="s">
        <v>827</v>
      </c>
      <c r="O907" s="200" t="s">
        <v>175</v>
      </c>
      <c r="P907" s="277" t="s">
        <v>506</v>
      </c>
      <c r="Q907" s="202"/>
      <c r="R907" s="198" t="s">
        <v>511</v>
      </c>
      <c r="S907" s="242" t="str">
        <f>IF(ISNA(VLOOKUP(Patchlist1[[#This Row],[SERVER OWNER]],Contacts!I:J,2,FALSE)),"",VLOOKUP(Patchlist1[[#This Row],[SERVER OWNER]],Contacts!I:J,2,FALSE))</f>
        <v>fabian.funk@allianz.de</v>
      </c>
      <c r="T907" s="243" t="s">
        <v>509</v>
      </c>
      <c r="U907" s="277" t="s">
        <v>180</v>
      </c>
      <c r="V907" s="202"/>
      <c r="W907" s="202"/>
      <c r="X907" s="244"/>
      <c r="Y907" s="244"/>
      <c r="Z907" s="157"/>
      <c r="AA907" s="278"/>
    </row>
    <row r="908" spans="1:27" ht="18.75" hidden="1" customHeight="1">
      <c r="A908" s="275" t="s">
        <v>1653</v>
      </c>
      <c r="B908" s="196" t="s">
        <v>124</v>
      </c>
      <c r="C908" s="239" t="b">
        <v>0</v>
      </c>
      <c r="D908" s="182">
        <f>IF($C908&lt;&gt;TRUE,IF(ISNA(VLOOKUP($B908,'Patch Slot'!A$2:$E$39,3,FALSE)),"",VLOOKUP($B908,'Patch Slot'!A$2:$E$39,3,FALSE)),"excluded")</f>
        <v>45892.666666666635</v>
      </c>
      <c r="E908" s="182" t="str">
        <f>IF($C908&lt;&gt;TRUE,IF(ISNA(VLOOKUP($B908,'Patch Slot'!A$2:$E$39,4,FALSE)),"",VLOOKUP($B908,'Patch Slot'!A$2:$E$39,4,FALSE)),"excluded")</f>
        <v>16:00 – 20:00</v>
      </c>
      <c r="F908" s="198" t="s">
        <v>826</v>
      </c>
      <c r="G908" s="184" t="str">
        <f>IF(ISNA(VLOOKUP(Patchlist1[[#This Row],[Hostname]],CPU_socket!A:B,2,FALSE)),"",VLOOKUP(Patchlist1[[#This Row],[Hostname]],CPU_socket!A:B,2,FALSE))</f>
        <v/>
      </c>
      <c r="H908" s="184" t="str">
        <f>IF(ISNA(VLOOKUP(Patchlist1[[#This Row],[Hostname]],Vormetric!A:D,4,FALSE)),"",VLOOKUP(Patchlist1[[#This Row],[Hostname]],Vormetric!A:D,4,FALSE))</f>
        <v/>
      </c>
      <c r="I908" s="198" t="str">
        <f>IF(ISNA(VLOOKUP(Patchlist1[[#This Row],[Hostname]],'vm hardware'!A:C,3,FALSE)),"",VLOOKUP(Patchlist1[[#This Row],[Hostname]],'vm hardware'!A:C,3,FALSE))</f>
        <v/>
      </c>
      <c r="J908" s="276"/>
      <c r="K908" s="198" t="s">
        <v>172</v>
      </c>
      <c r="L908" s="198">
        <v>8.1</v>
      </c>
      <c r="M908" s="198" t="s">
        <v>173</v>
      </c>
      <c r="N908" s="198" t="s">
        <v>827</v>
      </c>
      <c r="O908" s="200" t="s">
        <v>175</v>
      </c>
      <c r="P908" s="277" t="s">
        <v>1654</v>
      </c>
      <c r="Q908" s="202"/>
      <c r="R908" s="198" t="s">
        <v>1655</v>
      </c>
      <c r="S908" s="242" t="str">
        <f>IF(ISNA(VLOOKUP(Patchlist1[[#This Row],[SERVER OWNER]],Contacts!I:J,2,FALSE)),"",VLOOKUP(Patchlist1[[#This Row],[SERVER OWNER]],Contacts!I:J,2,FALSE))</f>
        <v>frank.westerhoff@allianz.de</v>
      </c>
      <c r="T908" s="243" t="s">
        <v>1656</v>
      </c>
      <c r="U908" s="277" t="s">
        <v>180</v>
      </c>
      <c r="V908" s="202"/>
      <c r="W908" s="202"/>
      <c r="X908" s="244"/>
      <c r="Y908" s="244"/>
      <c r="Z908" s="157"/>
      <c r="AA908" s="278"/>
    </row>
    <row r="909" spans="1:27" ht="18.75" hidden="1" customHeight="1">
      <c r="A909" s="275" t="s">
        <v>1657</v>
      </c>
      <c r="B909" s="196" t="s">
        <v>57</v>
      </c>
      <c r="C909" s="239" t="b">
        <v>0</v>
      </c>
      <c r="D909" s="182">
        <f>IF($C909&lt;&gt;TRUE,IF(ISNA(VLOOKUP($B909,'Patch Slot'!A$2:$E$39,3,FALSE)),"",VLOOKUP($B909,'Patch Slot'!A$2:$E$39,3,FALSE)),"excluded")</f>
        <v>45882.833333333299</v>
      </c>
      <c r="E909" s="182" t="str">
        <f>IF($C909&lt;&gt;TRUE,IF(ISNA(VLOOKUP($B909,'Patch Slot'!A$2:$E$39,4,FALSE)),"",VLOOKUP($B909,'Patch Slot'!A$2:$E$39,4,FALSE)),"excluded")</f>
        <v>20:00 – 24:00</v>
      </c>
      <c r="F909" s="198" t="s">
        <v>826</v>
      </c>
      <c r="G909" s="184" t="str">
        <f>IF(ISNA(VLOOKUP(Patchlist1[[#This Row],[Hostname]],CPU_socket!A:B,2,FALSE)),"",VLOOKUP(Patchlist1[[#This Row],[Hostname]],CPU_socket!A:B,2,FALSE))</f>
        <v/>
      </c>
      <c r="H909" s="184" t="str">
        <f>IF(ISNA(VLOOKUP(Patchlist1[[#This Row],[Hostname]],Vormetric!A:D,4,FALSE)),"",VLOOKUP(Patchlist1[[#This Row],[Hostname]],Vormetric!A:D,4,FALSE))</f>
        <v/>
      </c>
      <c r="I909" s="198" t="str">
        <f>IF(ISNA(VLOOKUP(Patchlist1[[#This Row],[Hostname]],'vm hardware'!A:C,3,FALSE)),"",VLOOKUP(Patchlist1[[#This Row],[Hostname]],'vm hardware'!A:C,3,FALSE))</f>
        <v/>
      </c>
      <c r="J909" s="276"/>
      <c r="K909" s="198" t="s">
        <v>172</v>
      </c>
      <c r="L909" s="198">
        <v>8.4</v>
      </c>
      <c r="M909" s="198" t="s">
        <v>173</v>
      </c>
      <c r="N909" s="198" t="s">
        <v>827</v>
      </c>
      <c r="O909" s="200" t="s">
        <v>175</v>
      </c>
      <c r="P909" s="277" t="s">
        <v>581</v>
      </c>
      <c r="Q909" s="202"/>
      <c r="R909" s="198" t="s">
        <v>557</v>
      </c>
      <c r="S909" s="242" t="str">
        <f>IF(ISNA(VLOOKUP(Patchlist1[[#This Row],[SERVER OWNER]],Contacts!I:J,2,FALSE)),"",VLOOKUP(Patchlist1[[#This Row],[SERVER OWNER]],Contacts!I:J,2,FALSE))</f>
        <v>stefan.szukal@allianz.com</v>
      </c>
      <c r="T909" s="243" t="s">
        <v>579</v>
      </c>
      <c r="U909" s="277" t="s">
        <v>180</v>
      </c>
      <c r="V909" s="202"/>
      <c r="W909" s="202"/>
      <c r="X909" s="244"/>
      <c r="Y909" s="244"/>
      <c r="Z909" s="157"/>
      <c r="AA909" s="278"/>
    </row>
    <row r="910" spans="1:27" ht="18.75" hidden="1" customHeight="1">
      <c r="A910" s="275" t="s">
        <v>1658</v>
      </c>
      <c r="B910" s="196" t="s">
        <v>67</v>
      </c>
      <c r="C910" s="239" t="b">
        <v>0</v>
      </c>
      <c r="D910" s="182">
        <f>IF($C910&lt;&gt;TRUE,IF(ISNA(VLOOKUP($B910,'Patch Slot'!A$2:$E$39,3,FALSE)),"",VLOOKUP($B910,'Patch Slot'!A$2:$E$39,3,FALSE)),"excluded")</f>
        <v>45883.833333333299</v>
      </c>
      <c r="E910" s="182" t="str">
        <f>IF($C910&lt;&gt;TRUE,IF(ISNA(VLOOKUP($B910,'Patch Slot'!A$2:$E$39,4,FALSE)),"",VLOOKUP($B910,'Patch Slot'!A$2:$E$39,4,FALSE)),"excluded")</f>
        <v>20:00 – 24:00</v>
      </c>
      <c r="F910" s="198" t="s">
        <v>826</v>
      </c>
      <c r="G910" s="184" t="str">
        <f>IF(ISNA(VLOOKUP(Patchlist1[[#This Row],[Hostname]],CPU_socket!A:B,2,FALSE)),"",VLOOKUP(Patchlist1[[#This Row],[Hostname]],CPU_socket!A:B,2,FALSE))</f>
        <v/>
      </c>
      <c r="H910" s="184" t="str">
        <f>IF(ISNA(VLOOKUP(Patchlist1[[#This Row],[Hostname]],Vormetric!A:D,4,FALSE)),"",VLOOKUP(Patchlist1[[#This Row],[Hostname]],Vormetric!A:D,4,FALSE))</f>
        <v/>
      </c>
      <c r="I910" s="198" t="str">
        <f>IF(ISNA(VLOOKUP(Patchlist1[[#This Row],[Hostname]],'vm hardware'!A:C,3,FALSE)),"",VLOOKUP(Patchlist1[[#This Row],[Hostname]],'vm hardware'!A:C,3,FALSE))</f>
        <v/>
      </c>
      <c r="J910" s="276"/>
      <c r="K910" s="198" t="s">
        <v>545</v>
      </c>
      <c r="L910" s="198">
        <v>8.1</v>
      </c>
      <c r="M910" s="198" t="s">
        <v>245</v>
      </c>
      <c r="N910" s="198" t="s">
        <v>827</v>
      </c>
      <c r="O910" s="200" t="s">
        <v>175</v>
      </c>
      <c r="P910" s="277" t="s">
        <v>246</v>
      </c>
      <c r="Q910" s="202"/>
      <c r="R910" s="198" t="s">
        <v>248</v>
      </c>
      <c r="S910" s="242" t="str">
        <f>IF(ISNA(VLOOKUP(Patchlist1[[#This Row],[SERVER OWNER]],Contacts!I:J,2,FALSE)),"",VLOOKUP(Patchlist1[[#This Row],[SERVER OWNER]],Contacts!I:J,2,FALSE))</f>
        <v>Giorgio.Conti@allianz.it</v>
      </c>
      <c r="T910" s="243" t="s">
        <v>296</v>
      </c>
      <c r="U910" s="277" t="s">
        <v>180</v>
      </c>
      <c r="V910" s="202"/>
      <c r="W910" s="202"/>
      <c r="X910" s="244"/>
      <c r="Y910" s="244"/>
      <c r="Z910" s="157"/>
      <c r="AA910" s="278"/>
    </row>
    <row r="911" spans="1:27" ht="18.75" hidden="1" customHeight="1">
      <c r="A911" s="275" t="s">
        <v>1659</v>
      </c>
      <c r="B911" s="196" t="s">
        <v>67</v>
      </c>
      <c r="C911" s="239" t="b">
        <v>0</v>
      </c>
      <c r="D911" s="182">
        <f>IF($C911&lt;&gt;TRUE,IF(ISNA(VLOOKUP($B911,'Patch Slot'!A$2:$E$39,3,FALSE)),"",VLOOKUP($B911,'Patch Slot'!A$2:$E$39,3,FALSE)),"excluded")</f>
        <v>45883.833333333299</v>
      </c>
      <c r="E911" s="182" t="str">
        <f>IF($C911&lt;&gt;TRUE,IF(ISNA(VLOOKUP($B911,'Patch Slot'!A$2:$E$39,4,FALSE)),"",VLOOKUP($B911,'Patch Slot'!A$2:$E$39,4,FALSE)),"excluded")</f>
        <v>20:00 – 24:00</v>
      </c>
      <c r="F911" s="198" t="s">
        <v>826</v>
      </c>
      <c r="G911" s="184" t="str">
        <f>IF(ISNA(VLOOKUP(Patchlist1[[#This Row],[Hostname]],CPU_socket!A:B,2,FALSE)),"",VLOOKUP(Patchlist1[[#This Row],[Hostname]],CPU_socket!A:B,2,FALSE))</f>
        <v/>
      </c>
      <c r="H911" s="184" t="str">
        <f>IF(ISNA(VLOOKUP(Patchlist1[[#This Row],[Hostname]],Vormetric!A:D,4,FALSE)),"",VLOOKUP(Patchlist1[[#This Row],[Hostname]],Vormetric!A:D,4,FALSE))</f>
        <v/>
      </c>
      <c r="I911" s="198" t="str">
        <f>IF(ISNA(VLOOKUP(Patchlist1[[#This Row],[Hostname]],'vm hardware'!A:C,3,FALSE)),"",VLOOKUP(Patchlist1[[#This Row],[Hostname]],'vm hardware'!A:C,3,FALSE))</f>
        <v/>
      </c>
      <c r="J911" s="276"/>
      <c r="K911" s="198" t="s">
        <v>545</v>
      </c>
      <c r="L911" s="198">
        <v>8.1</v>
      </c>
      <c r="M911" s="198" t="s">
        <v>245</v>
      </c>
      <c r="N911" s="198" t="s">
        <v>827</v>
      </c>
      <c r="O911" s="200" t="s">
        <v>175</v>
      </c>
      <c r="P911" s="277" t="s">
        <v>246</v>
      </c>
      <c r="Q911" s="202"/>
      <c r="R911" s="198" t="s">
        <v>248</v>
      </c>
      <c r="S911" s="242" t="str">
        <f>IF(ISNA(VLOOKUP(Patchlist1[[#This Row],[SERVER OWNER]],Contacts!I:J,2,FALSE)),"",VLOOKUP(Patchlist1[[#This Row],[SERVER OWNER]],Contacts!I:J,2,FALSE))</f>
        <v>Giorgio.Conti@allianz.it</v>
      </c>
      <c r="T911" s="243" t="s">
        <v>296</v>
      </c>
      <c r="U911" s="277" t="s">
        <v>180</v>
      </c>
      <c r="V911" s="202"/>
      <c r="W911" s="202"/>
      <c r="X911" s="244"/>
      <c r="Y911" s="244"/>
      <c r="Z911" s="157"/>
      <c r="AA911" s="278"/>
    </row>
    <row r="912" spans="1:27" ht="18.75" hidden="1" customHeight="1">
      <c r="A912" s="275" t="s">
        <v>1660</v>
      </c>
      <c r="B912" s="196" t="s">
        <v>100</v>
      </c>
      <c r="C912" s="239" t="b">
        <v>0</v>
      </c>
      <c r="D912" s="182">
        <f>IF($C912&lt;&gt;TRUE,IF(ISNA(VLOOKUP($B912,'Patch Slot'!A$2:$E$39,3,FALSE)),"",VLOOKUP($B912,'Patch Slot'!A$2:$E$39,3,FALSE)),"excluded")</f>
        <v>45887.833333333299</v>
      </c>
      <c r="E912" s="182" t="str">
        <f>IF($C912&lt;&gt;TRUE,IF(ISNA(VLOOKUP($B912,'Patch Slot'!A$2:$E$39,4,FALSE)),"",VLOOKUP($B912,'Patch Slot'!A$2:$E$39,4,FALSE)),"excluded")</f>
        <v>20:00 – 24:00</v>
      </c>
      <c r="F912" s="198" t="s">
        <v>826</v>
      </c>
      <c r="G912" s="184" t="str">
        <f>IF(ISNA(VLOOKUP(Patchlist1[[#This Row],[Hostname]],CPU_socket!A:B,2,FALSE)),"",VLOOKUP(Patchlist1[[#This Row],[Hostname]],CPU_socket!A:B,2,FALSE))</f>
        <v/>
      </c>
      <c r="H912" s="184" t="str">
        <f>IF(ISNA(VLOOKUP(Patchlist1[[#This Row],[Hostname]],Vormetric!A:D,4,FALSE)),"",VLOOKUP(Patchlist1[[#This Row],[Hostname]],Vormetric!A:D,4,FALSE))</f>
        <v/>
      </c>
      <c r="I912" s="240" t="str">
        <f>IF(ISNA(VLOOKUP(Patchlist1[[#This Row],[Hostname]],'vm hardware'!A:C,3,FALSE)),"",VLOOKUP(Patchlist1[[#This Row],[Hostname]],'vm hardware'!A:C,3,FALSE))</f>
        <v/>
      </c>
      <c r="J912" s="198"/>
      <c r="K912" s="198" t="s">
        <v>545</v>
      </c>
      <c r="L912" s="198">
        <v>8.1</v>
      </c>
      <c r="M912" s="198" t="s">
        <v>245</v>
      </c>
      <c r="N912" s="198" t="s">
        <v>827</v>
      </c>
      <c r="O912" s="200" t="s">
        <v>175</v>
      </c>
      <c r="P912" s="277" t="s">
        <v>1661</v>
      </c>
      <c r="Q912" s="282"/>
      <c r="R912" s="198" t="s">
        <v>248</v>
      </c>
      <c r="S912" s="242" t="str">
        <f>IF(ISNA(VLOOKUP(Patchlist1[[#This Row],[SERVER OWNER]],Contacts!I:J,2,FALSE)),"",VLOOKUP(Patchlist1[[#This Row],[SERVER OWNER]],Contacts!I:J,2,FALSE))</f>
        <v>Giorgio.Conti@allianz.it</v>
      </c>
      <c r="T912" s="243" t="s">
        <v>1662</v>
      </c>
      <c r="U912" s="277" t="s">
        <v>180</v>
      </c>
      <c r="V912" s="202"/>
      <c r="W912" s="202"/>
      <c r="X912" s="244"/>
      <c r="Y912" s="244"/>
      <c r="Z912" s="157"/>
      <c r="AA912" s="278"/>
    </row>
    <row r="913" spans="1:27" ht="18.75" hidden="1" customHeight="1">
      <c r="A913" s="275" t="s">
        <v>1663</v>
      </c>
      <c r="B913" s="196" t="s">
        <v>100</v>
      </c>
      <c r="C913" s="239" t="b">
        <v>0</v>
      </c>
      <c r="D913" s="182">
        <f>IF($C913&lt;&gt;TRUE,IF(ISNA(VLOOKUP($B913,'Patch Slot'!A$2:$E$39,3,FALSE)),"",VLOOKUP($B913,'Patch Slot'!A$2:$E$39,3,FALSE)),"excluded")</f>
        <v>45887.833333333299</v>
      </c>
      <c r="E913" s="182" t="str">
        <f>IF($C913&lt;&gt;TRUE,IF(ISNA(VLOOKUP($B913,'Patch Slot'!A$2:$E$39,4,FALSE)),"",VLOOKUP($B913,'Patch Slot'!A$2:$E$39,4,FALSE)),"excluded")</f>
        <v>20:00 – 24:00</v>
      </c>
      <c r="F913" s="198" t="s">
        <v>826</v>
      </c>
      <c r="G913" s="184" t="str">
        <f>IF(ISNA(VLOOKUP(Patchlist1[[#This Row],[Hostname]],CPU_socket!A:B,2,FALSE)),"",VLOOKUP(Patchlist1[[#This Row],[Hostname]],CPU_socket!A:B,2,FALSE))</f>
        <v/>
      </c>
      <c r="H913" s="184" t="str">
        <f>IF(ISNA(VLOOKUP(Patchlist1[[#This Row],[Hostname]],Vormetric!A:D,4,FALSE)),"",VLOOKUP(Patchlist1[[#This Row],[Hostname]],Vormetric!A:D,4,FALSE))</f>
        <v/>
      </c>
      <c r="I913" s="240" t="str">
        <f>IF(ISNA(VLOOKUP(Patchlist1[[#This Row],[Hostname]],'vm hardware'!A:C,3,FALSE)),"",VLOOKUP(Patchlist1[[#This Row],[Hostname]],'vm hardware'!A:C,3,FALSE))</f>
        <v/>
      </c>
      <c r="J913" s="198"/>
      <c r="K913" s="198" t="s">
        <v>545</v>
      </c>
      <c r="L913" s="198">
        <v>8.1</v>
      </c>
      <c r="M913" s="198" t="s">
        <v>245</v>
      </c>
      <c r="N913" s="198" t="s">
        <v>827</v>
      </c>
      <c r="O913" s="200" t="s">
        <v>175</v>
      </c>
      <c r="P913" s="277" t="s">
        <v>246</v>
      </c>
      <c r="Q913" s="241"/>
      <c r="R913" s="198" t="s">
        <v>248</v>
      </c>
      <c r="S913" s="242" t="str">
        <f>IF(ISNA(VLOOKUP(Patchlist1[[#This Row],[SERVER OWNER]],Contacts!I:J,2,FALSE)),"",VLOOKUP(Patchlist1[[#This Row],[SERVER OWNER]],Contacts!I:J,2,FALSE))</f>
        <v>Giorgio.Conti@allianz.it</v>
      </c>
      <c r="T913" s="243" t="s">
        <v>296</v>
      </c>
      <c r="U913" s="277" t="s">
        <v>180</v>
      </c>
      <c r="V913" s="202"/>
      <c r="W913" s="202"/>
      <c r="X913" s="244"/>
      <c r="Y913" s="244"/>
      <c r="Z913" s="157"/>
      <c r="AA913" s="278"/>
    </row>
    <row r="914" spans="1:27" ht="18.75" hidden="1" customHeight="1">
      <c r="A914" s="275" t="s">
        <v>1664</v>
      </c>
      <c r="B914" s="196" t="s">
        <v>97</v>
      </c>
      <c r="C914" s="239" t="b">
        <v>0</v>
      </c>
      <c r="D914" s="182">
        <f>IF($C914&lt;&gt;TRUE,IF(ISNA(VLOOKUP($B914,'Patch Slot'!A$2:$E$39,3,FALSE)),"",VLOOKUP($B914,'Patch Slot'!A$2:$E$39,3,FALSE)),"excluded")</f>
        <v>45887.333333333299</v>
      </c>
      <c r="E914" s="182" t="str">
        <f>IF($C914&lt;&gt;TRUE,IF(ISNA(VLOOKUP($B914,'Patch Slot'!A$2:$E$39,4,FALSE)),"",VLOOKUP($B914,'Patch Slot'!A$2:$E$39,4,FALSE)),"excluded")</f>
        <v>08:00 – 14:00</v>
      </c>
      <c r="F914" s="198" t="s">
        <v>826</v>
      </c>
      <c r="G914" s="184" t="str">
        <f>IF(ISNA(VLOOKUP(Patchlist1[[#This Row],[Hostname]],CPU_socket!A:B,2,FALSE)),"",VLOOKUP(Patchlist1[[#This Row],[Hostname]],CPU_socket!A:B,2,FALSE))</f>
        <v/>
      </c>
      <c r="H914" s="184" t="str">
        <f>IF(ISNA(VLOOKUP(Patchlist1[[#This Row],[Hostname]],Vormetric!A:D,4,FALSE)),"",VLOOKUP(Patchlist1[[#This Row],[Hostname]],Vormetric!A:D,4,FALSE))</f>
        <v/>
      </c>
      <c r="I914" s="240" t="str">
        <f>IF(ISNA(VLOOKUP(Patchlist1[[#This Row],[Hostname]],'vm hardware'!A:C,3,FALSE)),"",VLOOKUP(Patchlist1[[#This Row],[Hostname]],'vm hardware'!A:C,3,FALSE))</f>
        <v/>
      </c>
      <c r="J914" s="198"/>
      <c r="K914" s="198" t="s">
        <v>545</v>
      </c>
      <c r="L914" s="198">
        <v>8.1</v>
      </c>
      <c r="M914" s="198" t="s">
        <v>245</v>
      </c>
      <c r="N914" s="198" t="s">
        <v>827</v>
      </c>
      <c r="O914" s="200" t="s">
        <v>175</v>
      </c>
      <c r="P914" s="277" t="s">
        <v>246</v>
      </c>
      <c r="Q914" s="241"/>
      <c r="R914" s="198" t="s">
        <v>248</v>
      </c>
      <c r="S914" s="242" t="str">
        <f>IF(ISNA(VLOOKUP(Patchlist1[[#This Row],[SERVER OWNER]],Contacts!I:J,2,FALSE)),"",VLOOKUP(Patchlist1[[#This Row],[SERVER OWNER]],Contacts!I:J,2,FALSE))</f>
        <v>Giorgio.Conti@allianz.it</v>
      </c>
      <c r="T914" s="243" t="s">
        <v>296</v>
      </c>
      <c r="U914" s="277" t="s">
        <v>180</v>
      </c>
      <c r="V914" s="202"/>
      <c r="W914" s="202"/>
      <c r="X914" s="244"/>
      <c r="Y914" s="244"/>
      <c r="Z914" s="157"/>
      <c r="AA914" s="278"/>
    </row>
    <row r="915" spans="1:27" ht="18.75" hidden="1" customHeight="1">
      <c r="A915" s="275" t="s">
        <v>1665</v>
      </c>
      <c r="B915" s="196" t="s">
        <v>34</v>
      </c>
      <c r="C915" s="239" t="b">
        <v>0</v>
      </c>
      <c r="D915" s="182">
        <f>IF($C915&lt;&gt;TRUE,IF(ISNA(VLOOKUP($B915,'Patch Slot'!A$2:$E$39,3,FALSE)),"",VLOOKUP($B915,'Patch Slot'!A$2:$E$39,3,FALSE)),"excluded")</f>
        <v>45876.833333333299</v>
      </c>
      <c r="E915" s="182" t="str">
        <f>IF($C915&lt;&gt;TRUE,IF(ISNA(VLOOKUP($B915,'Patch Slot'!A$2:$E$39,4,FALSE)),"",VLOOKUP($B915,'Patch Slot'!A$2:$E$39,4,FALSE)),"excluded")</f>
        <v>20:00 – 24:00</v>
      </c>
      <c r="F915" s="198" t="s">
        <v>826</v>
      </c>
      <c r="G915" s="184" t="str">
        <f>IF(ISNA(VLOOKUP(Patchlist1[[#This Row],[Hostname]],CPU_socket!A:B,2,FALSE)),"",VLOOKUP(Patchlist1[[#This Row],[Hostname]],CPU_socket!A:B,2,FALSE))</f>
        <v/>
      </c>
      <c r="H915" s="281" t="s">
        <v>285</v>
      </c>
      <c r="I915" s="198" t="str">
        <f>IF(ISNA(VLOOKUP(Patchlist1[[#This Row],[Hostname]],'vm hardware'!A:C,3,FALSE)),"",VLOOKUP(Patchlist1[[#This Row],[Hostname]],'vm hardware'!A:C,3,FALSE))</f>
        <v/>
      </c>
      <c r="J915" s="198"/>
      <c r="K915" s="198" t="s">
        <v>172</v>
      </c>
      <c r="L915" s="198">
        <v>9.4</v>
      </c>
      <c r="M915" s="198" t="s">
        <v>173</v>
      </c>
      <c r="N915" s="198" t="s">
        <v>827</v>
      </c>
      <c r="O915" s="200" t="s">
        <v>175</v>
      </c>
      <c r="P915" s="277" t="s">
        <v>781</v>
      </c>
      <c r="Q915" s="283"/>
      <c r="R915" s="198" t="s">
        <v>782</v>
      </c>
      <c r="S915" s="242" t="str">
        <f>IF(ISNA(VLOOKUP(Patchlist1[[#This Row],[SERVER OWNER]],Contacts!I:J,2,FALSE)),"",VLOOKUP(Patchlist1[[#This Row],[SERVER OWNER]],Contacts!I:J,2,FALSE))</f>
        <v>oliver.harm@allianz.de</v>
      </c>
      <c r="T915" s="284" t="s">
        <v>783</v>
      </c>
      <c r="U915" s="277" t="s">
        <v>180</v>
      </c>
      <c r="V915" s="202"/>
      <c r="W915" s="202"/>
      <c r="X915" s="244"/>
      <c r="Y915" s="244"/>
      <c r="Z915" s="157"/>
      <c r="AA915" s="278"/>
    </row>
    <row r="916" spans="1:27" ht="18.75" hidden="1" customHeight="1">
      <c r="A916" s="275" t="s">
        <v>1666</v>
      </c>
      <c r="B916" s="196" t="s">
        <v>39</v>
      </c>
      <c r="C916" s="239" t="b">
        <v>0</v>
      </c>
      <c r="D916" s="182">
        <f>IF($C916&lt;&gt;TRUE,IF(ISNA(VLOOKUP($B916,'Patch Slot'!A$2:$E$39,3,FALSE)),"",VLOOKUP($B916,'Patch Slot'!A$2:$E$39,3,FALSE)),"excluded")</f>
        <v>45877.833333333299</v>
      </c>
      <c r="E916" s="182" t="str">
        <f>IF($C916&lt;&gt;TRUE,IF(ISNA(VLOOKUP($B916,'Patch Slot'!A$2:$E$39,4,FALSE)),"",VLOOKUP($B916,'Patch Slot'!A$2:$E$39,4,FALSE)),"excluded")</f>
        <v>20:00 – 24:00</v>
      </c>
      <c r="F916" s="198" t="s">
        <v>826</v>
      </c>
      <c r="G916" s="184" t="str">
        <f>IF(ISNA(VLOOKUP(Patchlist1[[#This Row],[Hostname]],CPU_socket!A:B,2,FALSE)),"",VLOOKUP(Patchlist1[[#This Row],[Hostname]],CPU_socket!A:B,2,FALSE))</f>
        <v/>
      </c>
      <c r="H916" s="281" t="s">
        <v>285</v>
      </c>
      <c r="I916" s="198" t="str">
        <f>IF(ISNA(VLOOKUP(Patchlist1[[#This Row],[Hostname]],'vm hardware'!A:C,3,FALSE)),"",VLOOKUP(Patchlist1[[#This Row],[Hostname]],'vm hardware'!A:C,3,FALSE))</f>
        <v/>
      </c>
      <c r="J916" s="198"/>
      <c r="K916" s="198" t="s">
        <v>172</v>
      </c>
      <c r="L916" s="198">
        <v>9.4</v>
      </c>
      <c r="M916" s="198" t="s">
        <v>173</v>
      </c>
      <c r="N916" s="198" t="s">
        <v>827</v>
      </c>
      <c r="O916" s="200" t="s">
        <v>175</v>
      </c>
      <c r="P916" s="277" t="s">
        <v>781</v>
      </c>
      <c r="Q916" s="283"/>
      <c r="R916" s="198" t="s">
        <v>782</v>
      </c>
      <c r="S916" s="242" t="str">
        <f>IF(ISNA(VLOOKUP(Patchlist1[[#This Row],[SERVER OWNER]],Contacts!I:J,2,FALSE)),"",VLOOKUP(Patchlist1[[#This Row],[SERVER OWNER]],Contacts!I:J,2,FALSE))</f>
        <v>oliver.harm@allianz.de</v>
      </c>
      <c r="T916" s="243" t="s">
        <v>783</v>
      </c>
      <c r="U916" s="277" t="s">
        <v>180</v>
      </c>
      <c r="V916" s="202"/>
      <c r="W916" s="202"/>
      <c r="X916" s="244"/>
      <c r="Y916" s="244"/>
      <c r="Z916" s="157"/>
      <c r="AA916" s="278"/>
    </row>
    <row r="917" spans="1:27" ht="18.75" hidden="1" customHeight="1">
      <c r="A917" s="275" t="s">
        <v>1667</v>
      </c>
      <c r="B917" s="196" t="s">
        <v>57</v>
      </c>
      <c r="C917" s="239" t="b">
        <v>0</v>
      </c>
      <c r="D917" s="182">
        <f>IF($C917&lt;&gt;TRUE,IF(ISNA(VLOOKUP($B917,'Patch Slot'!A$2:$E$39,3,FALSE)),"",VLOOKUP($B917,'Patch Slot'!A$2:$E$39,3,FALSE)),"excluded")</f>
        <v>45882.833333333299</v>
      </c>
      <c r="E917" s="182" t="str">
        <f>IF($C917&lt;&gt;TRUE,IF(ISNA(VLOOKUP($B917,'Patch Slot'!A$2:$E$39,4,FALSE)),"",VLOOKUP($B917,'Patch Slot'!A$2:$E$39,4,FALSE)),"excluded")</f>
        <v>20:00 – 24:00</v>
      </c>
      <c r="F917" s="198" t="s">
        <v>826</v>
      </c>
      <c r="G917" s="184" t="str">
        <f>IF(ISNA(VLOOKUP(Patchlist1[[#This Row],[Hostname]],CPU_socket!A:B,2,FALSE)),"",VLOOKUP(Patchlist1[[#This Row],[Hostname]],CPU_socket!A:B,2,FALSE))</f>
        <v/>
      </c>
      <c r="H917" s="184" t="str">
        <f>IF(ISNA(VLOOKUP(Patchlist1[[#This Row],[Hostname]],Vormetric!A:D,4,FALSE)),"",VLOOKUP(Patchlist1[[#This Row],[Hostname]],Vormetric!A:D,4,FALSE))</f>
        <v/>
      </c>
      <c r="I917" s="198" t="str">
        <f>IF(ISNA(VLOOKUP(Patchlist1[[#This Row],[Hostname]],'vm hardware'!A:C,3,FALSE)),"",VLOOKUP(Patchlist1[[#This Row],[Hostname]],'vm hardware'!A:C,3,FALSE))</f>
        <v/>
      </c>
      <c r="J917" s="198"/>
      <c r="K917" s="198" t="s">
        <v>545</v>
      </c>
      <c r="L917" s="198">
        <v>8.1</v>
      </c>
      <c r="M917" s="198" t="s">
        <v>735</v>
      </c>
      <c r="N917" s="198" t="s">
        <v>827</v>
      </c>
      <c r="O917" s="200" t="s">
        <v>175</v>
      </c>
      <c r="P917" s="277" t="s">
        <v>736</v>
      </c>
      <c r="Q917" s="283"/>
      <c r="R917" s="198" t="s">
        <v>737</v>
      </c>
      <c r="S917" s="242" t="str">
        <f>IF(ISNA(VLOOKUP(Patchlist1[[#This Row],[SERVER OWNER]],Contacts!I:J,2,FALSE)),"",VLOOKUP(Patchlist1[[#This Row],[SERVER OWNER]],Contacts!I:J,2,FALSE))</f>
        <v>greg.george@investmentdataservices.com</v>
      </c>
      <c r="T917" s="243" t="s">
        <v>738</v>
      </c>
      <c r="U917" s="277" t="s">
        <v>180</v>
      </c>
      <c r="V917" s="202"/>
      <c r="W917" s="202"/>
      <c r="X917" s="244"/>
      <c r="Y917" s="244"/>
      <c r="Z917" s="157"/>
      <c r="AA917" s="278"/>
    </row>
    <row r="918" spans="1:27" ht="18.75" hidden="1" customHeight="1">
      <c r="A918" s="275" t="s">
        <v>1668</v>
      </c>
      <c r="B918" s="196" t="s">
        <v>130</v>
      </c>
      <c r="C918" s="239" t="b">
        <v>1</v>
      </c>
      <c r="D918" s="182" t="str">
        <f>IF($C918&lt;&gt;TRUE,IF(ISNA(VLOOKUP($B918,'Patch Slot'!A$2:$E$39,3,FALSE)),"",VLOOKUP($B918,'Patch Slot'!A$2:$E$39,3,FALSE)),"excluded")</f>
        <v>excluded</v>
      </c>
      <c r="E918" s="182" t="str">
        <f>IF($C918&lt;&gt;TRUE,IF(ISNA(VLOOKUP($B918,'Patch Slot'!A$2:$E$39,4,FALSE)),"",VLOOKUP($B918,'Patch Slot'!A$2:$E$39,4,FALSE)),"excluded")</f>
        <v>excluded</v>
      </c>
      <c r="F918" s="198" t="s">
        <v>826</v>
      </c>
      <c r="G918" s="184" t="str">
        <f>IF(ISNA(VLOOKUP(Patchlist1[[#This Row],[Hostname]],CPU_socket!A:B,2,FALSE)),"",VLOOKUP(Patchlist1[[#This Row],[Hostname]],CPU_socket!A:B,2,FALSE))</f>
        <v/>
      </c>
      <c r="H918" s="184" t="str">
        <f>IF(ISNA(VLOOKUP(Patchlist1[[#This Row],[Hostname]],Vormetric!A:D,4,FALSE)),"",VLOOKUP(Patchlist1[[#This Row],[Hostname]],Vormetric!A:D,4,FALSE))</f>
        <v/>
      </c>
      <c r="I918" s="240" t="str">
        <f>IF(ISNA(VLOOKUP(Patchlist1[[#This Row],[Hostname]],'vm hardware'!A:C,3,FALSE)),"",VLOOKUP(Patchlist1[[#This Row],[Hostname]],'vm hardware'!A:C,3,FALSE))</f>
        <v/>
      </c>
      <c r="J918" s="198"/>
      <c r="K918" s="198" t="s">
        <v>545</v>
      </c>
      <c r="L918" s="198">
        <v>9.4</v>
      </c>
      <c r="M918" s="198" t="s">
        <v>496</v>
      </c>
      <c r="N918" s="198" t="s">
        <v>827</v>
      </c>
      <c r="O918" s="200" t="s">
        <v>279</v>
      </c>
      <c r="P918" s="201" t="s">
        <v>479</v>
      </c>
      <c r="Q918" s="241"/>
      <c r="R918" s="198" t="s">
        <v>480</v>
      </c>
      <c r="S918" s="242" t="s">
        <v>481</v>
      </c>
      <c r="T918" s="243" t="s">
        <v>1669</v>
      </c>
      <c r="U918" s="277" t="s">
        <v>180</v>
      </c>
      <c r="V918" s="202"/>
      <c r="W918" s="202"/>
      <c r="X918" s="244"/>
      <c r="Y918" s="244" t="s">
        <v>279</v>
      </c>
      <c r="Z918" s="157"/>
      <c r="AA918" s="278"/>
    </row>
    <row r="919" spans="1:27" ht="18.75" hidden="1" customHeight="1">
      <c r="A919" s="275" t="s">
        <v>1670</v>
      </c>
      <c r="B919" s="196" t="s">
        <v>121</v>
      </c>
      <c r="C919" s="239" t="b">
        <v>1</v>
      </c>
      <c r="D919" s="182" t="str">
        <f>IF($C919&lt;&gt;TRUE,IF(ISNA(VLOOKUP($B919,'Patch Slot'!A$2:$E$39,3,FALSE)),"",VLOOKUP($B919,'Patch Slot'!A$2:$E$39,3,FALSE)),"excluded")</f>
        <v>excluded</v>
      </c>
      <c r="E919" s="182" t="str">
        <f>IF($C919&lt;&gt;TRUE,IF(ISNA(VLOOKUP($B919,'Patch Slot'!A$2:$E$39,4,FALSE)),"",VLOOKUP($B919,'Patch Slot'!A$2:$E$39,4,FALSE)),"excluded")</f>
        <v>excluded</v>
      </c>
      <c r="F919" s="198" t="s">
        <v>826</v>
      </c>
      <c r="G919" s="184" t="str">
        <f>IF(ISNA(VLOOKUP(Patchlist1[[#This Row],[Hostname]],CPU_socket!A:B,2,FALSE)),"",VLOOKUP(Patchlist1[[#This Row],[Hostname]],CPU_socket!A:B,2,FALSE))</f>
        <v/>
      </c>
      <c r="H919" s="184" t="str">
        <f>IF(ISNA(VLOOKUP(Patchlist1[[#This Row],[Hostname]],Vormetric!A:D,4,FALSE)),"",VLOOKUP(Patchlist1[[#This Row],[Hostname]],Vormetric!A:D,4,FALSE))</f>
        <v/>
      </c>
      <c r="I919" s="240" t="str">
        <f>IF(ISNA(VLOOKUP(Patchlist1[[#This Row],[Hostname]],'vm hardware'!A:C,3,FALSE)),"",VLOOKUP(Patchlist1[[#This Row],[Hostname]],'vm hardware'!A:C,3,FALSE))</f>
        <v/>
      </c>
      <c r="J919" s="198"/>
      <c r="K919" s="198" t="s">
        <v>545</v>
      </c>
      <c r="L919" s="198">
        <v>9.4</v>
      </c>
      <c r="M919" s="198" t="s">
        <v>496</v>
      </c>
      <c r="N919" s="198" t="s">
        <v>827</v>
      </c>
      <c r="O919" s="200" t="s">
        <v>279</v>
      </c>
      <c r="P919" s="201" t="s">
        <v>479</v>
      </c>
      <c r="Q919" s="241"/>
      <c r="R919" s="198" t="s">
        <v>480</v>
      </c>
      <c r="S919" s="242" t="s">
        <v>481</v>
      </c>
      <c r="T919" s="243" t="s">
        <v>1669</v>
      </c>
      <c r="U919" s="277" t="s">
        <v>180</v>
      </c>
      <c r="V919" s="202"/>
      <c r="W919" s="202"/>
      <c r="X919" s="244"/>
      <c r="Y919" s="244" t="s">
        <v>279</v>
      </c>
      <c r="Z919" s="157"/>
      <c r="AA919" s="278"/>
    </row>
    <row r="920" spans="1:27" ht="18.75" hidden="1" customHeight="1">
      <c r="A920" s="275" t="s">
        <v>1671</v>
      </c>
      <c r="B920" s="196" t="s">
        <v>80</v>
      </c>
      <c r="C920" s="239" t="b">
        <v>1</v>
      </c>
      <c r="D920" s="182" t="str">
        <f>IF($C920&lt;&gt;TRUE,IF(ISNA(VLOOKUP($B920,'Patch Slot'!A$2:$E$39,3,FALSE)),"",VLOOKUP($B920,'Patch Slot'!A$2:$E$39,3,FALSE)),"excluded")</f>
        <v>excluded</v>
      </c>
      <c r="E920" s="182" t="str">
        <f>IF($C920&lt;&gt;TRUE,IF(ISNA(VLOOKUP($B920,'Patch Slot'!A$2:$E$39,4,FALSE)),"",VLOOKUP($B920,'Patch Slot'!A$2:$E$39,4,FALSE)),"excluded")</f>
        <v>excluded</v>
      </c>
      <c r="F920" s="198" t="s">
        <v>826</v>
      </c>
      <c r="G920" s="184" t="str">
        <f>IF(ISNA(VLOOKUP(Patchlist1[[#This Row],[Hostname]],CPU_socket!A:B,2,FALSE)),"",VLOOKUP(Patchlist1[[#This Row],[Hostname]],CPU_socket!A:B,2,FALSE))</f>
        <v/>
      </c>
      <c r="H920" s="184" t="str">
        <f>IF(ISNA(VLOOKUP(Patchlist1[[#This Row],[Hostname]],Vormetric!A:D,4,FALSE)),"",VLOOKUP(Patchlist1[[#This Row],[Hostname]],Vormetric!A:D,4,FALSE))</f>
        <v/>
      </c>
      <c r="I920" s="240" t="str">
        <f>IF(ISNA(VLOOKUP(Patchlist1[[#This Row],[Hostname]],'vm hardware'!A:C,3,FALSE)),"",VLOOKUP(Patchlist1[[#This Row],[Hostname]],'vm hardware'!A:C,3,FALSE))</f>
        <v/>
      </c>
      <c r="J920" s="198"/>
      <c r="K920" s="198" t="s">
        <v>545</v>
      </c>
      <c r="L920" s="198">
        <v>9.4</v>
      </c>
      <c r="M920" s="198" t="s">
        <v>496</v>
      </c>
      <c r="N920" s="198" t="s">
        <v>827</v>
      </c>
      <c r="O920" s="200" t="s">
        <v>279</v>
      </c>
      <c r="P920" s="201" t="s">
        <v>479</v>
      </c>
      <c r="Q920" s="241"/>
      <c r="R920" s="198" t="s">
        <v>480</v>
      </c>
      <c r="S920" s="242" t="s">
        <v>481</v>
      </c>
      <c r="T920" s="243" t="s">
        <v>1669</v>
      </c>
      <c r="U920" s="277" t="s">
        <v>180</v>
      </c>
      <c r="V920" s="202"/>
      <c r="W920" s="202"/>
      <c r="X920" s="244"/>
      <c r="Y920" s="244" t="s">
        <v>279</v>
      </c>
      <c r="Z920" s="157"/>
      <c r="AA920" s="278"/>
    </row>
    <row r="921" spans="1:27" ht="18.75" hidden="1" customHeight="1">
      <c r="A921" s="275" t="s">
        <v>1672</v>
      </c>
      <c r="B921" s="196" t="s">
        <v>47</v>
      </c>
      <c r="C921" s="239" t="b">
        <v>1</v>
      </c>
      <c r="D921" s="182" t="str">
        <f>IF($C921&lt;&gt;TRUE,IF(ISNA(VLOOKUP($B921,'Patch Slot'!A$2:$E$39,3,FALSE)),"",VLOOKUP($B921,'Patch Slot'!A$2:$E$39,3,FALSE)),"excluded")</f>
        <v>excluded</v>
      </c>
      <c r="E921" s="182" t="str">
        <f>IF($C921&lt;&gt;TRUE,IF(ISNA(VLOOKUP($B921,'Patch Slot'!A$2:$E$39,4,FALSE)),"",VLOOKUP($B921,'Patch Slot'!A$2:$E$39,4,FALSE)),"excluded")</f>
        <v>excluded</v>
      </c>
      <c r="F921" s="198" t="s">
        <v>826</v>
      </c>
      <c r="G921" s="184" t="str">
        <f>IF(ISNA(VLOOKUP(Patchlist1[[#This Row],[Hostname]],CPU_socket!A:B,2,FALSE)),"",VLOOKUP(Patchlist1[[#This Row],[Hostname]],CPU_socket!A:B,2,FALSE))</f>
        <v/>
      </c>
      <c r="H921" s="184" t="str">
        <f>IF(ISNA(VLOOKUP(Patchlist1[[#This Row],[Hostname]],Vormetric!A:D,4,FALSE)),"",VLOOKUP(Patchlist1[[#This Row],[Hostname]],Vormetric!A:D,4,FALSE))</f>
        <v/>
      </c>
      <c r="I921" s="240" t="str">
        <f>IF(ISNA(VLOOKUP(Patchlist1[[#This Row],[Hostname]],'vm hardware'!A:C,3,FALSE)),"",VLOOKUP(Patchlist1[[#This Row],[Hostname]],'vm hardware'!A:C,3,FALSE))</f>
        <v/>
      </c>
      <c r="J921" s="198"/>
      <c r="K921" s="198" t="s">
        <v>545</v>
      </c>
      <c r="L921" s="198">
        <v>9.4</v>
      </c>
      <c r="M921" s="198" t="s">
        <v>496</v>
      </c>
      <c r="N921" s="198" t="s">
        <v>827</v>
      </c>
      <c r="O921" s="200" t="s">
        <v>279</v>
      </c>
      <c r="P921" s="201" t="s">
        <v>479</v>
      </c>
      <c r="Q921" s="241"/>
      <c r="R921" s="198" t="s">
        <v>480</v>
      </c>
      <c r="S921" s="242" t="s">
        <v>481</v>
      </c>
      <c r="T921" s="243" t="s">
        <v>1669</v>
      </c>
      <c r="U921" s="277" t="s">
        <v>180</v>
      </c>
      <c r="V921" s="202"/>
      <c r="W921" s="202"/>
      <c r="X921" s="244"/>
      <c r="Y921" s="244" t="s">
        <v>279</v>
      </c>
      <c r="Z921" s="157"/>
      <c r="AA921" s="278"/>
    </row>
    <row r="922" spans="1:27" ht="18.75" hidden="1" customHeight="1">
      <c r="A922" s="275" t="s">
        <v>1673</v>
      </c>
      <c r="B922" s="196" t="s">
        <v>39</v>
      </c>
      <c r="C922" s="239" t="b">
        <v>0</v>
      </c>
      <c r="D922" s="182">
        <f>IF($C922&lt;&gt;TRUE,IF(ISNA(VLOOKUP($B922,'Patch Slot'!A$2:$E$39,3,FALSE)),"",VLOOKUP($B922,'Patch Slot'!A$2:$E$39,3,FALSE)),"excluded")</f>
        <v>45877.833333333299</v>
      </c>
      <c r="E922" s="182" t="str">
        <f>IF($C922&lt;&gt;TRUE,IF(ISNA(VLOOKUP($B922,'Patch Slot'!A$2:$E$39,4,FALSE)),"",VLOOKUP($B922,'Patch Slot'!A$2:$E$39,4,FALSE)),"excluded")</f>
        <v>20:00 – 24:00</v>
      </c>
      <c r="F922" s="198" t="s">
        <v>826</v>
      </c>
      <c r="G922" s="184" t="str">
        <f>IF(ISNA(VLOOKUP(Patchlist1[[#This Row],[Hostname]],CPU_socket!A:B,2,FALSE)),"",VLOOKUP(Patchlist1[[#This Row],[Hostname]],CPU_socket!A:B,2,FALSE))</f>
        <v/>
      </c>
      <c r="H922" s="184" t="str">
        <f>IF(ISNA(VLOOKUP(Patchlist1[[#This Row],[Hostname]],Vormetric!A:D,4,FALSE)),"",VLOOKUP(Patchlist1[[#This Row],[Hostname]],Vormetric!A:D,4,FALSE))</f>
        <v/>
      </c>
      <c r="I922" s="240" t="str">
        <f>IF(ISNA(VLOOKUP(Patchlist1[[#This Row],[Hostname]],'vm hardware'!A:C,3,FALSE)),"",VLOOKUP(Patchlist1[[#This Row],[Hostname]],'vm hardware'!A:C,3,FALSE))</f>
        <v/>
      </c>
      <c r="J922" s="198"/>
      <c r="K922" s="198" t="s">
        <v>545</v>
      </c>
      <c r="L922" s="198">
        <v>8.1</v>
      </c>
      <c r="M922" s="198" t="s">
        <v>448</v>
      </c>
      <c r="N922" s="198" t="s">
        <v>827</v>
      </c>
      <c r="O922" s="200" t="s">
        <v>175</v>
      </c>
      <c r="P922" s="277" t="s">
        <v>449</v>
      </c>
      <c r="Q922" s="241"/>
      <c r="R922" s="198" t="s">
        <v>1118</v>
      </c>
      <c r="S922" s="242" t="str">
        <f>IF(ISNA(VLOOKUP(Patchlist1[[#This Row],[SERVER OWNER]],Contacts!I:J,2,FALSE)),"",VLOOKUP(Patchlist1[[#This Row],[SERVER OWNER]],Contacts!I:J,2,FALSE))</f>
        <v>externe.anass.koufa@allianz.fr</v>
      </c>
      <c r="T922" s="243" t="s">
        <v>1125</v>
      </c>
      <c r="U922" s="277" t="s">
        <v>180</v>
      </c>
      <c r="V922" s="202"/>
      <c r="W922" s="202"/>
      <c r="X922" s="244"/>
      <c r="Y922" s="244" t="s">
        <v>452</v>
      </c>
      <c r="Z922" s="157"/>
      <c r="AA922" s="278"/>
    </row>
    <row r="923" spans="1:27" ht="18.75" hidden="1" customHeight="1">
      <c r="A923" s="275" t="s">
        <v>1674</v>
      </c>
      <c r="B923" s="196" t="s">
        <v>130</v>
      </c>
      <c r="C923" s="239" t="b">
        <v>0</v>
      </c>
      <c r="D923" s="182">
        <f>IF($C923&lt;&gt;TRUE,IF(ISNA(VLOOKUP($B923,'Patch Slot'!A$2:$E$39,3,FALSE)),"",VLOOKUP($B923,'Patch Slot'!A$2:$E$39,3,FALSE)),"excluded")</f>
        <v>45893.666666666635</v>
      </c>
      <c r="E923" s="182" t="str">
        <f>IF($C923&lt;&gt;TRUE,IF(ISNA(VLOOKUP($B923,'Patch Slot'!A$2:$E$39,4,FALSE)),"",VLOOKUP($B923,'Patch Slot'!A$2:$E$39,4,FALSE)),"excluded")</f>
        <v>16:00 – 20:00</v>
      </c>
      <c r="F923" s="198" t="s">
        <v>826</v>
      </c>
      <c r="G923" s="184" t="str">
        <f>IF(ISNA(VLOOKUP(Patchlist1[[#This Row],[Hostname]],CPU_socket!A:B,2,FALSE)),"",VLOOKUP(Patchlist1[[#This Row],[Hostname]],CPU_socket!A:B,2,FALSE))</f>
        <v/>
      </c>
      <c r="H923" s="184" t="str">
        <f>IF(ISNA(VLOOKUP(Patchlist1[[#This Row],[Hostname]],Vormetric!A:D,4,FALSE)),"",VLOOKUP(Patchlist1[[#This Row],[Hostname]],Vormetric!A:D,4,FALSE))</f>
        <v/>
      </c>
      <c r="I923" s="198" t="str">
        <f>IF(ISNA(VLOOKUP(Patchlist1[[#This Row],[Hostname]],'vm hardware'!A:C,3,FALSE)),"",VLOOKUP(Patchlist1[[#This Row],[Hostname]],'vm hardware'!A:C,3,FALSE))</f>
        <v/>
      </c>
      <c r="J923" s="276"/>
      <c r="K923" s="198" t="s">
        <v>172</v>
      </c>
      <c r="L923" s="198">
        <v>8.1</v>
      </c>
      <c r="M923" s="198" t="s">
        <v>443</v>
      </c>
      <c r="N923" s="198" t="s">
        <v>827</v>
      </c>
      <c r="O923" s="200" t="s">
        <v>175</v>
      </c>
      <c r="P923" s="277" t="s">
        <v>1675</v>
      </c>
      <c r="Q923" s="202"/>
      <c r="R923" s="198" t="s">
        <v>1676</v>
      </c>
      <c r="S923" s="242" t="str">
        <f>IF(ISNA(VLOOKUP(Patchlist1[[#This Row],[SERVER OWNER]],Contacts!I:J,2,FALSE)),"",VLOOKUP(Patchlist1[[#This Row],[SERVER OWNER]],Contacts!I:J,2,FALSE))</f>
        <v>woraphan.wongkoon@allianz.com</v>
      </c>
      <c r="T923" s="243" t="s">
        <v>1677</v>
      </c>
      <c r="U923" s="277" t="s">
        <v>180</v>
      </c>
      <c r="V923" s="202"/>
      <c r="W923" s="202"/>
      <c r="X923" s="244"/>
      <c r="Y923" s="244" t="s">
        <v>452</v>
      </c>
      <c r="Z923" s="157"/>
      <c r="AA923" s="278"/>
    </row>
    <row r="924" spans="1:27" ht="18.75" hidden="1" customHeight="1">
      <c r="A924" s="275" t="s">
        <v>1678</v>
      </c>
      <c r="B924" s="196" t="s">
        <v>124</v>
      </c>
      <c r="C924" s="239" t="b">
        <v>1</v>
      </c>
      <c r="D924" s="182" t="str">
        <f>IF($C924&lt;&gt;TRUE,IF(ISNA(VLOOKUP($B924,'Patch Slot'!A$2:$E$39,3,FALSE)),"",VLOOKUP($B924,'Patch Slot'!A$2:$E$39,3,FALSE)),"excluded")</f>
        <v>excluded</v>
      </c>
      <c r="E924" s="182" t="str">
        <f>IF($C924&lt;&gt;TRUE,IF(ISNA(VLOOKUP($B924,'Patch Slot'!A$2:$E$39,4,FALSE)),"",VLOOKUP($B924,'Patch Slot'!A$2:$E$39,4,FALSE)),"excluded")</f>
        <v>excluded</v>
      </c>
      <c r="F924" s="198" t="s">
        <v>826</v>
      </c>
      <c r="G924" s="184" t="str">
        <f>IF(ISNA(VLOOKUP(Patchlist1[[#This Row],[Hostname]],CPU_socket!A:B,2,FALSE)),"",VLOOKUP(Patchlist1[[#This Row],[Hostname]],CPU_socket!A:B,2,FALSE))</f>
        <v/>
      </c>
      <c r="H924" s="184" t="str">
        <f>IF(ISNA(VLOOKUP(Patchlist1[[#This Row],[Hostname]],Vormetric!A:D,4,FALSE)),"",VLOOKUP(Patchlist1[[#This Row],[Hostname]],Vormetric!A:D,4,FALSE))</f>
        <v/>
      </c>
      <c r="I924" s="198" t="str">
        <f>IF(ISNA(VLOOKUP(Patchlist1[[#This Row],[Hostname]],'vm hardware'!A:C,3,FALSE)),"",VLOOKUP(Patchlist1[[#This Row],[Hostname]],'vm hardware'!A:C,3,FALSE))</f>
        <v/>
      </c>
      <c r="J924" s="276"/>
      <c r="K924" s="198" t="s">
        <v>545</v>
      </c>
      <c r="L924" s="198">
        <v>8.1</v>
      </c>
      <c r="M924" s="198" t="s">
        <v>448</v>
      </c>
      <c r="N924" s="198" t="s">
        <v>827</v>
      </c>
      <c r="O924" s="200" t="s">
        <v>279</v>
      </c>
      <c r="P924" s="277" t="s">
        <v>750</v>
      </c>
      <c r="Q924" s="202"/>
      <c r="R924" s="198" t="s">
        <v>1679</v>
      </c>
      <c r="S924" s="242" t="str">
        <f>IF(ISNA(VLOOKUP(Patchlist1[[#This Row],[SERVER OWNER]],Contacts!I:J,2,FALSE)),"",VLOOKUP(Patchlist1[[#This Row],[SERVER OWNER]],Contacts!I:J,2,FALSE))</f>
        <v>rachid.bouzekri@allianz.com</v>
      </c>
      <c r="T924" s="243" t="s">
        <v>1680</v>
      </c>
      <c r="U924" s="277" t="s">
        <v>180</v>
      </c>
      <c r="V924" s="202"/>
      <c r="W924" s="202"/>
      <c r="X924" s="244"/>
      <c r="Y924" s="244" t="s">
        <v>279</v>
      </c>
      <c r="Z924" s="157"/>
      <c r="AA924" s="278"/>
    </row>
    <row r="925" spans="1:27" ht="18.75" hidden="1" customHeight="1">
      <c r="A925" s="275" t="s">
        <v>1681</v>
      </c>
      <c r="B925" s="196" t="s">
        <v>124</v>
      </c>
      <c r="C925" s="239" t="b">
        <v>1</v>
      </c>
      <c r="D925" s="182" t="str">
        <f>IF($C925&lt;&gt;TRUE,IF(ISNA(VLOOKUP($B925,'Patch Slot'!A$2:$E$39,3,FALSE)),"",VLOOKUP($B925,'Patch Slot'!A$2:$E$39,3,FALSE)),"excluded")</f>
        <v>excluded</v>
      </c>
      <c r="E925" s="182" t="str">
        <f>IF($C925&lt;&gt;TRUE,IF(ISNA(VLOOKUP($B925,'Patch Slot'!A$2:$E$39,4,FALSE)),"",VLOOKUP($B925,'Patch Slot'!A$2:$E$39,4,FALSE)),"excluded")</f>
        <v>excluded</v>
      </c>
      <c r="F925" s="198" t="s">
        <v>826</v>
      </c>
      <c r="G925" s="184" t="str">
        <f>IF(ISNA(VLOOKUP(Patchlist1[[#This Row],[Hostname]],CPU_socket!A:B,2,FALSE)),"",VLOOKUP(Patchlist1[[#This Row],[Hostname]],CPU_socket!A:B,2,FALSE))</f>
        <v/>
      </c>
      <c r="H925" s="184" t="str">
        <f>IF(ISNA(VLOOKUP(Patchlist1[[#This Row],[Hostname]],Vormetric!A:D,4,FALSE)),"",VLOOKUP(Patchlist1[[#This Row],[Hostname]],Vormetric!A:D,4,FALSE))</f>
        <v/>
      </c>
      <c r="I925" s="198" t="str">
        <f>IF(ISNA(VLOOKUP(Patchlist1[[#This Row],[Hostname]],'vm hardware'!A:C,3,FALSE)),"",VLOOKUP(Patchlist1[[#This Row],[Hostname]],'vm hardware'!A:C,3,FALSE))</f>
        <v/>
      </c>
      <c r="J925" s="276"/>
      <c r="K925" s="198" t="s">
        <v>545</v>
      </c>
      <c r="L925" s="198">
        <v>8.1</v>
      </c>
      <c r="M925" s="198" t="s">
        <v>448</v>
      </c>
      <c r="N925" s="198" t="s">
        <v>827</v>
      </c>
      <c r="O925" s="200" t="s">
        <v>279</v>
      </c>
      <c r="P925" s="277" t="s">
        <v>750</v>
      </c>
      <c r="Q925" s="202"/>
      <c r="R925" s="198" t="s">
        <v>1679</v>
      </c>
      <c r="S925" s="242" t="str">
        <f>IF(ISNA(VLOOKUP(Patchlist1[[#This Row],[SERVER OWNER]],Contacts!I:J,2,FALSE)),"",VLOOKUP(Patchlist1[[#This Row],[SERVER OWNER]],Contacts!I:J,2,FALSE))</f>
        <v>rachid.bouzekri@allianz.com</v>
      </c>
      <c r="T925" s="243" t="s">
        <v>1680</v>
      </c>
      <c r="U925" s="277" t="s">
        <v>180</v>
      </c>
      <c r="V925" s="202"/>
      <c r="W925" s="202"/>
      <c r="X925" s="244"/>
      <c r="Y925" s="244" t="s">
        <v>279</v>
      </c>
      <c r="Z925" s="157"/>
      <c r="AA925" s="278"/>
    </row>
    <row r="926" spans="1:27" ht="18.75" hidden="1" customHeight="1">
      <c r="A926" s="275" t="s">
        <v>1682</v>
      </c>
      <c r="B926" s="196" t="s">
        <v>124</v>
      </c>
      <c r="C926" s="239" t="b">
        <v>1</v>
      </c>
      <c r="D926" s="182" t="str">
        <f>IF($C926&lt;&gt;TRUE,IF(ISNA(VLOOKUP($B926,'Patch Slot'!A$2:$E$39,3,FALSE)),"",VLOOKUP($B926,'Patch Slot'!A$2:$E$39,3,FALSE)),"excluded")</f>
        <v>excluded</v>
      </c>
      <c r="E926" s="182" t="str">
        <f>IF($C926&lt;&gt;TRUE,IF(ISNA(VLOOKUP($B926,'Patch Slot'!A$2:$E$39,4,FALSE)),"",VLOOKUP($B926,'Patch Slot'!A$2:$E$39,4,FALSE)),"excluded")</f>
        <v>excluded</v>
      </c>
      <c r="F926" s="198" t="s">
        <v>826</v>
      </c>
      <c r="G926" s="184" t="str">
        <f>IF(ISNA(VLOOKUP(Patchlist1[[#This Row],[Hostname]],CPU_socket!A:B,2,FALSE)),"",VLOOKUP(Patchlist1[[#This Row],[Hostname]],CPU_socket!A:B,2,FALSE))</f>
        <v/>
      </c>
      <c r="H926" s="184" t="str">
        <f>IF(ISNA(VLOOKUP(Patchlist1[[#This Row],[Hostname]],Vormetric!A:D,4,FALSE)),"",VLOOKUP(Patchlist1[[#This Row],[Hostname]],Vormetric!A:D,4,FALSE))</f>
        <v/>
      </c>
      <c r="I926" s="198" t="str">
        <f>IF(ISNA(VLOOKUP(Patchlist1[[#This Row],[Hostname]],'vm hardware'!A:C,3,FALSE)),"",VLOOKUP(Patchlist1[[#This Row],[Hostname]],'vm hardware'!A:C,3,FALSE))</f>
        <v/>
      </c>
      <c r="J926" s="276"/>
      <c r="K926" s="198" t="s">
        <v>545</v>
      </c>
      <c r="L926" s="198">
        <v>8.1</v>
      </c>
      <c r="M926" s="198" t="s">
        <v>448</v>
      </c>
      <c r="N926" s="198" t="s">
        <v>827</v>
      </c>
      <c r="O926" s="200" t="s">
        <v>279</v>
      </c>
      <c r="P926" s="277" t="s">
        <v>750</v>
      </c>
      <c r="Q926" s="202"/>
      <c r="R926" s="198" t="s">
        <v>1679</v>
      </c>
      <c r="S926" s="242" t="str">
        <f>IF(ISNA(VLOOKUP(Patchlist1[[#This Row],[SERVER OWNER]],Contacts!I:J,2,FALSE)),"",VLOOKUP(Patchlist1[[#This Row],[SERVER OWNER]],Contacts!I:J,2,FALSE))</f>
        <v>rachid.bouzekri@allianz.com</v>
      </c>
      <c r="T926" s="243" t="s">
        <v>1680</v>
      </c>
      <c r="U926" s="277" t="s">
        <v>180</v>
      </c>
      <c r="V926" s="202"/>
      <c r="W926" s="202"/>
      <c r="X926" s="244"/>
      <c r="Y926" s="244" t="s">
        <v>279</v>
      </c>
      <c r="Z926" s="157"/>
      <c r="AA926" s="278"/>
    </row>
    <row r="927" spans="1:27" ht="18.75" hidden="1" customHeight="1">
      <c r="A927" s="275" t="s">
        <v>1683</v>
      </c>
      <c r="B927" s="196" t="s">
        <v>124</v>
      </c>
      <c r="C927" s="239" t="b">
        <v>1</v>
      </c>
      <c r="D927" s="182" t="str">
        <f>IF($C927&lt;&gt;TRUE,IF(ISNA(VLOOKUP($B927,'Patch Slot'!A$2:$E$39,3,FALSE)),"",VLOOKUP($B927,'Patch Slot'!A$2:$E$39,3,FALSE)),"excluded")</f>
        <v>excluded</v>
      </c>
      <c r="E927" s="182" t="str">
        <f>IF($C927&lt;&gt;TRUE,IF(ISNA(VLOOKUP($B927,'Patch Slot'!A$2:$E$39,4,FALSE)),"",VLOOKUP($B927,'Patch Slot'!A$2:$E$39,4,FALSE)),"excluded")</f>
        <v>excluded</v>
      </c>
      <c r="F927" s="198" t="s">
        <v>826</v>
      </c>
      <c r="G927" s="184" t="str">
        <f>IF(ISNA(VLOOKUP(Patchlist1[[#This Row],[Hostname]],CPU_socket!A:B,2,FALSE)),"",VLOOKUP(Patchlist1[[#This Row],[Hostname]],CPU_socket!A:B,2,FALSE))</f>
        <v/>
      </c>
      <c r="H927" s="184" t="str">
        <f>IF(ISNA(VLOOKUP(Patchlist1[[#This Row],[Hostname]],Vormetric!A:D,4,FALSE)),"",VLOOKUP(Patchlist1[[#This Row],[Hostname]],Vormetric!A:D,4,FALSE))</f>
        <v/>
      </c>
      <c r="I927" s="198" t="str">
        <f>IF(ISNA(VLOOKUP(Patchlist1[[#This Row],[Hostname]],'vm hardware'!A:C,3,FALSE)),"",VLOOKUP(Patchlist1[[#This Row],[Hostname]],'vm hardware'!A:C,3,FALSE))</f>
        <v/>
      </c>
      <c r="J927" s="276"/>
      <c r="K927" s="198" t="s">
        <v>545</v>
      </c>
      <c r="L927" s="198">
        <v>8.1</v>
      </c>
      <c r="M927" s="198" t="s">
        <v>448</v>
      </c>
      <c r="N927" s="198" t="s">
        <v>827</v>
      </c>
      <c r="O927" s="200" t="s">
        <v>279</v>
      </c>
      <c r="P927" s="277" t="s">
        <v>750</v>
      </c>
      <c r="Q927" s="202"/>
      <c r="R927" s="198" t="s">
        <v>751</v>
      </c>
      <c r="S927" s="242" t="str">
        <f>IF(ISNA(VLOOKUP(Patchlist1[[#This Row],[SERVER OWNER]],Contacts!I:J,2,FALSE)),"",VLOOKUP(Patchlist1[[#This Row],[SERVER OWNER]],Contacts!I:J,2,FALSE))</f>
        <v>externe.thierry.le_trehour@allianz.fr</v>
      </c>
      <c r="T927" s="243" t="s">
        <v>752</v>
      </c>
      <c r="U927" s="277" t="s">
        <v>180</v>
      </c>
      <c r="V927" s="202"/>
      <c r="W927" s="202"/>
      <c r="X927" s="244"/>
      <c r="Y927" s="244" t="s">
        <v>279</v>
      </c>
      <c r="Z927" s="157"/>
      <c r="AA927" s="278"/>
    </row>
    <row r="928" spans="1:27" ht="18.75" hidden="1" customHeight="1">
      <c r="A928" s="275" t="s">
        <v>1684</v>
      </c>
      <c r="B928" s="196" t="s">
        <v>124</v>
      </c>
      <c r="C928" s="239" t="b">
        <v>1</v>
      </c>
      <c r="D928" s="182" t="str">
        <f>IF($C928&lt;&gt;TRUE,IF(ISNA(VLOOKUP($B928,'Patch Slot'!A$2:$E$39,3,FALSE)),"",VLOOKUP($B928,'Patch Slot'!A$2:$E$39,3,FALSE)),"excluded")</f>
        <v>excluded</v>
      </c>
      <c r="E928" s="182" t="str">
        <f>IF($C928&lt;&gt;TRUE,IF(ISNA(VLOOKUP($B928,'Patch Slot'!A$2:$E$39,4,FALSE)),"",VLOOKUP($B928,'Patch Slot'!A$2:$E$39,4,FALSE)),"excluded")</f>
        <v>excluded</v>
      </c>
      <c r="F928" s="198" t="s">
        <v>826</v>
      </c>
      <c r="G928" s="184" t="str">
        <f>IF(ISNA(VLOOKUP(Patchlist1[[#This Row],[Hostname]],CPU_socket!A:B,2,FALSE)),"",VLOOKUP(Patchlist1[[#This Row],[Hostname]],CPU_socket!A:B,2,FALSE))</f>
        <v/>
      </c>
      <c r="H928" s="184" t="str">
        <f>IF(ISNA(VLOOKUP(Patchlist1[[#This Row],[Hostname]],Vormetric!A:D,4,FALSE)),"",VLOOKUP(Patchlist1[[#This Row],[Hostname]],Vormetric!A:D,4,FALSE))</f>
        <v/>
      </c>
      <c r="I928" s="198" t="str">
        <f>IF(ISNA(VLOOKUP(Patchlist1[[#This Row],[Hostname]],'vm hardware'!A:C,3,FALSE)),"",VLOOKUP(Patchlist1[[#This Row],[Hostname]],'vm hardware'!A:C,3,FALSE))</f>
        <v/>
      </c>
      <c r="J928" s="276"/>
      <c r="K928" s="198" t="s">
        <v>545</v>
      </c>
      <c r="L928" s="198">
        <v>8.1</v>
      </c>
      <c r="M928" s="198" t="s">
        <v>448</v>
      </c>
      <c r="N928" s="198" t="s">
        <v>827</v>
      </c>
      <c r="O928" s="200" t="s">
        <v>279</v>
      </c>
      <c r="P928" s="277" t="s">
        <v>750</v>
      </c>
      <c r="Q928" s="202"/>
      <c r="R928" s="198" t="s">
        <v>751</v>
      </c>
      <c r="S928" s="242" t="str">
        <f>IF(ISNA(VLOOKUP(Patchlist1[[#This Row],[SERVER OWNER]],Contacts!I:J,2,FALSE)),"",VLOOKUP(Patchlist1[[#This Row],[SERVER OWNER]],Contacts!I:J,2,FALSE))</f>
        <v>externe.thierry.le_trehour@allianz.fr</v>
      </c>
      <c r="T928" s="243" t="s">
        <v>752</v>
      </c>
      <c r="U928" s="277" t="s">
        <v>180</v>
      </c>
      <c r="V928" s="202"/>
      <c r="W928" s="202"/>
      <c r="X928" s="244"/>
      <c r="Y928" s="244" t="s">
        <v>279</v>
      </c>
      <c r="Z928" s="157"/>
      <c r="AA928" s="278"/>
    </row>
    <row r="929" spans="1:27" ht="18.75" hidden="1" customHeight="1">
      <c r="A929" s="275" t="s">
        <v>1685</v>
      </c>
      <c r="B929" s="196" t="s">
        <v>124</v>
      </c>
      <c r="C929" s="239" t="b">
        <v>1</v>
      </c>
      <c r="D929" s="182" t="str">
        <f>IF($C929&lt;&gt;TRUE,IF(ISNA(VLOOKUP($B929,'Patch Slot'!A$2:$E$39,3,FALSE)),"",VLOOKUP($B929,'Patch Slot'!A$2:$E$39,3,FALSE)),"excluded")</f>
        <v>excluded</v>
      </c>
      <c r="E929" s="182" t="str">
        <f>IF($C929&lt;&gt;TRUE,IF(ISNA(VLOOKUP($B929,'Patch Slot'!A$2:$E$39,4,FALSE)),"",VLOOKUP($B929,'Patch Slot'!A$2:$E$39,4,FALSE)),"excluded")</f>
        <v>excluded</v>
      </c>
      <c r="F929" s="198" t="s">
        <v>826</v>
      </c>
      <c r="G929" s="184" t="str">
        <f>IF(ISNA(VLOOKUP(Patchlist1[[#This Row],[Hostname]],CPU_socket!A:B,2,FALSE)),"",VLOOKUP(Patchlist1[[#This Row],[Hostname]],CPU_socket!A:B,2,FALSE))</f>
        <v/>
      </c>
      <c r="H929" s="184" t="str">
        <f>IF(ISNA(VLOOKUP(Patchlist1[[#This Row],[Hostname]],Vormetric!A:D,4,FALSE)),"",VLOOKUP(Patchlist1[[#This Row],[Hostname]],Vormetric!A:D,4,FALSE))</f>
        <v/>
      </c>
      <c r="I929" s="198" t="str">
        <f>IF(ISNA(VLOOKUP(Patchlist1[[#This Row],[Hostname]],'vm hardware'!A:C,3,FALSE)),"",VLOOKUP(Patchlist1[[#This Row],[Hostname]],'vm hardware'!A:C,3,FALSE))</f>
        <v/>
      </c>
      <c r="J929" s="276"/>
      <c r="K929" s="198" t="s">
        <v>545</v>
      </c>
      <c r="L929" s="198">
        <v>8.1</v>
      </c>
      <c r="M929" s="198" t="s">
        <v>448</v>
      </c>
      <c r="N929" s="198" t="s">
        <v>827</v>
      </c>
      <c r="O929" s="200" t="s">
        <v>279</v>
      </c>
      <c r="P929" s="277" t="s">
        <v>750</v>
      </c>
      <c r="Q929" s="202"/>
      <c r="R929" s="198" t="s">
        <v>751</v>
      </c>
      <c r="S929" s="242" t="str">
        <f>IF(ISNA(VLOOKUP(Patchlist1[[#This Row],[SERVER OWNER]],Contacts!I:J,2,FALSE)),"",VLOOKUP(Patchlist1[[#This Row],[SERVER OWNER]],Contacts!I:J,2,FALSE))</f>
        <v>externe.thierry.le_trehour@allianz.fr</v>
      </c>
      <c r="T929" s="243" t="s">
        <v>752</v>
      </c>
      <c r="U929" s="277" t="s">
        <v>180</v>
      </c>
      <c r="V929" s="202"/>
      <c r="W929" s="202"/>
      <c r="X929" s="244"/>
      <c r="Y929" s="244" t="s">
        <v>279</v>
      </c>
      <c r="Z929" s="157"/>
      <c r="AA929" s="278"/>
    </row>
    <row r="930" spans="1:27" ht="18.75" hidden="1" customHeight="1">
      <c r="A930" s="275" t="s">
        <v>1686</v>
      </c>
      <c r="B930" s="196" t="s">
        <v>124</v>
      </c>
      <c r="C930" s="239" t="b">
        <v>1</v>
      </c>
      <c r="D930" s="182" t="str">
        <f>IF($C930&lt;&gt;TRUE,IF(ISNA(VLOOKUP($B930,'Patch Slot'!A$2:$E$39,3,FALSE)),"",VLOOKUP($B930,'Patch Slot'!A$2:$E$39,3,FALSE)),"excluded")</f>
        <v>excluded</v>
      </c>
      <c r="E930" s="182" t="str">
        <f>IF($C930&lt;&gt;TRUE,IF(ISNA(VLOOKUP($B930,'Patch Slot'!A$2:$E$39,4,FALSE)),"",VLOOKUP($B930,'Patch Slot'!A$2:$E$39,4,FALSE)),"excluded")</f>
        <v>excluded</v>
      </c>
      <c r="F930" s="198" t="s">
        <v>826</v>
      </c>
      <c r="G930" s="184" t="str">
        <f>IF(ISNA(VLOOKUP(Patchlist1[[#This Row],[Hostname]],CPU_socket!A:B,2,FALSE)),"",VLOOKUP(Patchlist1[[#This Row],[Hostname]],CPU_socket!A:B,2,FALSE))</f>
        <v/>
      </c>
      <c r="H930" s="184" t="str">
        <f>IF(ISNA(VLOOKUP(Patchlist1[[#This Row],[Hostname]],Vormetric!A:D,4,FALSE)),"",VLOOKUP(Patchlist1[[#This Row],[Hostname]],Vormetric!A:D,4,FALSE))</f>
        <v/>
      </c>
      <c r="I930" s="198" t="str">
        <f>IF(ISNA(VLOOKUP(Patchlist1[[#This Row],[Hostname]],'vm hardware'!A:C,3,FALSE)),"",VLOOKUP(Patchlist1[[#This Row],[Hostname]],'vm hardware'!A:C,3,FALSE))</f>
        <v/>
      </c>
      <c r="J930" s="276"/>
      <c r="K930" s="198" t="s">
        <v>545</v>
      </c>
      <c r="L930" s="198">
        <v>8.1</v>
      </c>
      <c r="M930" s="198" t="s">
        <v>448</v>
      </c>
      <c r="N930" s="198" t="s">
        <v>827</v>
      </c>
      <c r="O930" s="200" t="s">
        <v>279</v>
      </c>
      <c r="P930" s="277" t="s">
        <v>750</v>
      </c>
      <c r="Q930" s="202"/>
      <c r="R930" s="198" t="s">
        <v>751</v>
      </c>
      <c r="S930" s="242" t="str">
        <f>IF(ISNA(VLOOKUP(Patchlist1[[#This Row],[SERVER OWNER]],Contacts!I:J,2,FALSE)),"",VLOOKUP(Patchlist1[[#This Row],[SERVER OWNER]],Contacts!I:J,2,FALSE))</f>
        <v>externe.thierry.le_trehour@allianz.fr</v>
      </c>
      <c r="T930" s="243" t="s">
        <v>752</v>
      </c>
      <c r="U930" s="277" t="s">
        <v>180</v>
      </c>
      <c r="V930" s="202"/>
      <c r="W930" s="202"/>
      <c r="X930" s="244"/>
      <c r="Y930" s="244" t="s">
        <v>279</v>
      </c>
      <c r="Z930" s="157"/>
      <c r="AA930" s="278"/>
    </row>
    <row r="931" spans="1:27" ht="18.75" hidden="1" customHeight="1">
      <c r="A931" s="275" t="s">
        <v>1687</v>
      </c>
      <c r="B931" s="196" t="s">
        <v>124</v>
      </c>
      <c r="C931" s="239" t="b">
        <v>1</v>
      </c>
      <c r="D931" s="182" t="str">
        <f>IF($C931&lt;&gt;TRUE,IF(ISNA(VLOOKUP($B931,'Patch Slot'!A$2:$E$39,3,FALSE)),"",VLOOKUP($B931,'Patch Slot'!A$2:$E$39,3,FALSE)),"excluded")</f>
        <v>excluded</v>
      </c>
      <c r="E931" s="182" t="str">
        <f>IF($C931&lt;&gt;TRUE,IF(ISNA(VLOOKUP($B931,'Patch Slot'!A$2:$E$39,4,FALSE)),"",VLOOKUP($B931,'Patch Slot'!A$2:$E$39,4,FALSE)),"excluded")</f>
        <v>excluded</v>
      </c>
      <c r="F931" s="198" t="s">
        <v>826</v>
      </c>
      <c r="G931" s="184" t="str">
        <f>IF(ISNA(VLOOKUP(Patchlist1[[#This Row],[Hostname]],CPU_socket!A:B,2,FALSE)),"",VLOOKUP(Patchlist1[[#This Row],[Hostname]],CPU_socket!A:B,2,FALSE))</f>
        <v/>
      </c>
      <c r="H931" s="184" t="str">
        <f>IF(ISNA(VLOOKUP(Patchlist1[[#This Row],[Hostname]],Vormetric!A:D,4,FALSE)),"",VLOOKUP(Patchlist1[[#This Row],[Hostname]],Vormetric!A:D,4,FALSE))</f>
        <v/>
      </c>
      <c r="I931" s="198" t="str">
        <f>IF(ISNA(VLOOKUP(Patchlist1[[#This Row],[Hostname]],'vm hardware'!A:C,3,FALSE)),"",VLOOKUP(Patchlist1[[#This Row],[Hostname]],'vm hardware'!A:C,3,FALSE))</f>
        <v/>
      </c>
      <c r="J931" s="276"/>
      <c r="K931" s="198" t="s">
        <v>545</v>
      </c>
      <c r="L931" s="198">
        <v>8.1</v>
      </c>
      <c r="M931" s="198" t="s">
        <v>448</v>
      </c>
      <c r="N931" s="198" t="s">
        <v>827</v>
      </c>
      <c r="O931" s="200" t="s">
        <v>279</v>
      </c>
      <c r="P931" s="277" t="s">
        <v>750</v>
      </c>
      <c r="Q931" s="202"/>
      <c r="R931" s="198" t="s">
        <v>754</v>
      </c>
      <c r="S931" s="242" t="s">
        <v>755</v>
      </c>
      <c r="T931" s="243" t="s">
        <v>756</v>
      </c>
      <c r="U931" s="277" t="s">
        <v>180</v>
      </c>
      <c r="V931" s="202"/>
      <c r="W931" s="202"/>
      <c r="X931" s="244"/>
      <c r="Y931" s="244" t="s">
        <v>279</v>
      </c>
      <c r="Z931" s="157"/>
      <c r="AA931" s="278"/>
    </row>
    <row r="932" spans="1:27" ht="18.75" hidden="1" customHeight="1">
      <c r="A932" s="275" t="s">
        <v>1688</v>
      </c>
      <c r="B932" s="196" t="s">
        <v>121</v>
      </c>
      <c r="C932" s="239" t="b">
        <v>1</v>
      </c>
      <c r="D932" s="182" t="str">
        <f>IF($C932&lt;&gt;TRUE,IF(ISNA(VLOOKUP($B932,'Patch Slot'!A$2:$E$39,3,FALSE)),"",VLOOKUP($B932,'Patch Slot'!A$2:$E$39,3,FALSE)),"excluded")</f>
        <v>excluded</v>
      </c>
      <c r="E932" s="182" t="str">
        <f>IF($C932&lt;&gt;TRUE,IF(ISNA(VLOOKUP($B932,'Patch Slot'!A$2:$E$39,4,FALSE)),"",VLOOKUP($B932,'Patch Slot'!A$2:$E$39,4,FALSE)),"excluded")</f>
        <v>excluded</v>
      </c>
      <c r="F932" s="198" t="s">
        <v>826</v>
      </c>
      <c r="G932" s="184" t="str">
        <f>IF(ISNA(VLOOKUP(Patchlist1[[#This Row],[Hostname]],CPU_socket!A:B,2,FALSE)),"",VLOOKUP(Patchlist1[[#This Row],[Hostname]],CPU_socket!A:B,2,FALSE))</f>
        <v/>
      </c>
      <c r="H932" s="184" t="str">
        <f>IF(ISNA(VLOOKUP(Patchlist1[[#This Row],[Hostname]],Vormetric!A:D,4,FALSE)),"",VLOOKUP(Patchlist1[[#This Row],[Hostname]],Vormetric!A:D,4,FALSE))</f>
        <v/>
      </c>
      <c r="I932" s="198" t="str">
        <f>IF(ISNA(VLOOKUP(Patchlist1[[#This Row],[Hostname]],'vm hardware'!A:C,3,FALSE)),"",VLOOKUP(Patchlist1[[#This Row],[Hostname]],'vm hardware'!A:C,3,FALSE))</f>
        <v/>
      </c>
      <c r="J932" s="276"/>
      <c r="K932" s="198" t="s">
        <v>545</v>
      </c>
      <c r="L932" s="198">
        <v>8.1</v>
      </c>
      <c r="M932" s="198" t="s">
        <v>448</v>
      </c>
      <c r="N932" s="198" t="s">
        <v>827</v>
      </c>
      <c r="O932" s="200" t="s">
        <v>279</v>
      </c>
      <c r="P932" s="277" t="s">
        <v>750</v>
      </c>
      <c r="Q932" s="202"/>
      <c r="R932" s="198" t="s">
        <v>754</v>
      </c>
      <c r="S932" s="242" t="s">
        <v>755</v>
      </c>
      <c r="T932" s="243" t="s">
        <v>756</v>
      </c>
      <c r="U932" s="277" t="s">
        <v>180</v>
      </c>
      <c r="V932" s="202"/>
      <c r="W932" s="202"/>
      <c r="X932" s="244"/>
      <c r="Y932" s="244" t="s">
        <v>279</v>
      </c>
      <c r="Z932" s="157"/>
      <c r="AA932" s="278"/>
    </row>
    <row r="933" spans="1:27" ht="18.75" hidden="1" customHeight="1">
      <c r="A933" s="275" t="s">
        <v>1689</v>
      </c>
      <c r="B933" s="196" t="s">
        <v>121</v>
      </c>
      <c r="C933" s="239" t="b">
        <v>1</v>
      </c>
      <c r="D933" s="182" t="str">
        <f>IF($C933&lt;&gt;TRUE,IF(ISNA(VLOOKUP($B933,'Patch Slot'!A$2:$E$39,3,FALSE)),"",VLOOKUP($B933,'Patch Slot'!A$2:$E$39,3,FALSE)),"excluded")</f>
        <v>excluded</v>
      </c>
      <c r="E933" s="182" t="str">
        <f>IF($C933&lt;&gt;TRUE,IF(ISNA(VLOOKUP($B933,'Patch Slot'!A$2:$E$39,4,FALSE)),"",VLOOKUP($B933,'Patch Slot'!A$2:$E$39,4,FALSE)),"excluded")</f>
        <v>excluded</v>
      </c>
      <c r="F933" s="198" t="s">
        <v>826</v>
      </c>
      <c r="G933" s="184" t="str">
        <f>IF(ISNA(VLOOKUP(Patchlist1[[#This Row],[Hostname]],CPU_socket!A:B,2,FALSE)),"",VLOOKUP(Patchlist1[[#This Row],[Hostname]],CPU_socket!A:B,2,FALSE))</f>
        <v/>
      </c>
      <c r="H933" s="184" t="str">
        <f>IF(ISNA(VLOOKUP(Patchlist1[[#This Row],[Hostname]],Vormetric!A:D,4,FALSE)),"",VLOOKUP(Patchlist1[[#This Row],[Hostname]],Vormetric!A:D,4,FALSE))</f>
        <v/>
      </c>
      <c r="I933" s="198" t="str">
        <f>IF(ISNA(VLOOKUP(Patchlist1[[#This Row],[Hostname]],'vm hardware'!A:C,3,FALSE)),"",VLOOKUP(Patchlist1[[#This Row],[Hostname]],'vm hardware'!A:C,3,FALSE))</f>
        <v/>
      </c>
      <c r="J933" s="276"/>
      <c r="K933" s="198" t="s">
        <v>545</v>
      </c>
      <c r="L933" s="198">
        <v>8.1</v>
      </c>
      <c r="M933" s="198" t="s">
        <v>448</v>
      </c>
      <c r="N933" s="198" t="s">
        <v>827</v>
      </c>
      <c r="O933" s="200" t="s">
        <v>279</v>
      </c>
      <c r="P933" s="277" t="s">
        <v>750</v>
      </c>
      <c r="Q933" s="202"/>
      <c r="R933" s="198" t="s">
        <v>754</v>
      </c>
      <c r="S933" s="242" t="s">
        <v>755</v>
      </c>
      <c r="T933" s="243" t="s">
        <v>756</v>
      </c>
      <c r="U933" s="277" t="s">
        <v>180</v>
      </c>
      <c r="V933" s="202"/>
      <c r="W933" s="202"/>
      <c r="X933" s="244"/>
      <c r="Y933" s="244" t="s">
        <v>279</v>
      </c>
      <c r="Z933" s="157"/>
      <c r="AA933" s="278"/>
    </row>
    <row r="934" spans="1:27" ht="18.75" hidden="1" customHeight="1">
      <c r="A934" s="275" t="s">
        <v>1690</v>
      </c>
      <c r="B934" s="196" t="s">
        <v>121</v>
      </c>
      <c r="C934" s="239" t="b">
        <v>1</v>
      </c>
      <c r="D934" s="182" t="str">
        <f>IF($C934&lt;&gt;TRUE,IF(ISNA(VLOOKUP($B934,'Patch Slot'!A$2:$E$39,3,FALSE)),"",VLOOKUP($B934,'Patch Slot'!A$2:$E$39,3,FALSE)),"excluded")</f>
        <v>excluded</v>
      </c>
      <c r="E934" s="182" t="str">
        <f>IF($C934&lt;&gt;TRUE,IF(ISNA(VLOOKUP($B934,'Patch Slot'!A$2:$E$39,4,FALSE)),"",VLOOKUP($B934,'Patch Slot'!A$2:$E$39,4,FALSE)),"excluded")</f>
        <v>excluded</v>
      </c>
      <c r="F934" s="198" t="s">
        <v>826</v>
      </c>
      <c r="G934" s="184" t="str">
        <f>IF(ISNA(VLOOKUP(Patchlist1[[#This Row],[Hostname]],CPU_socket!A:B,2,FALSE)),"",VLOOKUP(Patchlist1[[#This Row],[Hostname]],CPU_socket!A:B,2,FALSE))</f>
        <v/>
      </c>
      <c r="H934" s="184" t="str">
        <f>IF(ISNA(VLOOKUP(Patchlist1[[#This Row],[Hostname]],Vormetric!A:D,4,FALSE)),"",VLOOKUP(Patchlist1[[#This Row],[Hostname]],Vormetric!A:D,4,FALSE))</f>
        <v/>
      </c>
      <c r="I934" s="198" t="str">
        <f>IF(ISNA(VLOOKUP(Patchlist1[[#This Row],[Hostname]],'vm hardware'!A:C,3,FALSE)),"",VLOOKUP(Patchlist1[[#This Row],[Hostname]],'vm hardware'!A:C,3,FALSE))</f>
        <v/>
      </c>
      <c r="J934" s="276"/>
      <c r="K934" s="198" t="s">
        <v>1691</v>
      </c>
      <c r="L934" s="198">
        <v>8.1</v>
      </c>
      <c r="M934" s="198" t="s">
        <v>448</v>
      </c>
      <c r="N934" s="198" t="s">
        <v>827</v>
      </c>
      <c r="O934" s="200" t="s">
        <v>279</v>
      </c>
      <c r="P934" s="277" t="s">
        <v>750</v>
      </c>
      <c r="Q934" s="202"/>
      <c r="R934" s="198" t="s">
        <v>754</v>
      </c>
      <c r="S934" s="242" t="s">
        <v>755</v>
      </c>
      <c r="T934" s="243" t="s">
        <v>756</v>
      </c>
      <c r="U934" s="277" t="s">
        <v>180</v>
      </c>
      <c r="V934" s="202"/>
      <c r="W934" s="202"/>
      <c r="X934" s="244"/>
      <c r="Y934" s="244" t="s">
        <v>279</v>
      </c>
      <c r="Z934" s="157"/>
      <c r="AA934" s="278"/>
    </row>
    <row r="935" spans="1:27" ht="18.75" hidden="1" customHeight="1">
      <c r="A935" s="275" t="s">
        <v>1692</v>
      </c>
      <c r="B935" s="196" t="s">
        <v>39</v>
      </c>
      <c r="C935" s="239" t="b">
        <v>0</v>
      </c>
      <c r="D935" s="182">
        <f>IF($C935&lt;&gt;TRUE,IF(ISNA(VLOOKUP($B935,'Patch Slot'!A$2:$E$39,3,FALSE)),"",VLOOKUP($B935,'Patch Slot'!A$2:$E$39,3,FALSE)),"excluded")</f>
        <v>45877.833333333299</v>
      </c>
      <c r="E935" s="182" t="str">
        <f>IF($C935&lt;&gt;TRUE,IF(ISNA(VLOOKUP($B935,'Patch Slot'!A$2:$E$39,4,FALSE)),"",VLOOKUP($B935,'Patch Slot'!A$2:$E$39,4,FALSE)),"excluded")</f>
        <v>20:00 – 24:00</v>
      </c>
      <c r="F935" s="198" t="s">
        <v>826</v>
      </c>
      <c r="G935" s="184" t="str">
        <f>IF(ISNA(VLOOKUP(Patchlist1[[#This Row],[Hostname]],CPU_socket!A:B,2,FALSE)),"",VLOOKUP(Patchlist1[[#This Row],[Hostname]],CPU_socket!A:B,2,FALSE))</f>
        <v/>
      </c>
      <c r="H935" s="184" t="str">
        <f>IF(ISNA(VLOOKUP(Patchlist1[[#This Row],[Hostname]],Vormetric!A:D,4,FALSE)),"",VLOOKUP(Patchlist1[[#This Row],[Hostname]],Vormetric!A:D,4,FALSE))</f>
        <v/>
      </c>
      <c r="I935" s="198" t="str">
        <f>IF(ISNA(VLOOKUP(Patchlist1[[#This Row],[Hostname]],'vm hardware'!A:C,3,FALSE)),"",VLOOKUP(Patchlist1[[#This Row],[Hostname]],'vm hardware'!A:C,3,FALSE))</f>
        <v/>
      </c>
      <c r="J935" s="276"/>
      <c r="K935" s="198" t="s">
        <v>172</v>
      </c>
      <c r="L935" s="198">
        <v>8.1</v>
      </c>
      <c r="M935" s="198" t="s">
        <v>173</v>
      </c>
      <c r="N935" s="198" t="s">
        <v>827</v>
      </c>
      <c r="O935" s="200" t="s">
        <v>175</v>
      </c>
      <c r="P935" s="277" t="s">
        <v>1693</v>
      </c>
      <c r="Q935" s="202"/>
      <c r="R935" s="198" t="s">
        <v>520</v>
      </c>
      <c r="S935" s="242" t="str">
        <f>IF(ISNA(VLOOKUP(Patchlist1[[#This Row],[SERVER OWNER]],Contacts!I:J,2,FALSE)),"",VLOOKUP(Patchlist1[[#This Row],[SERVER OWNER]],Contacts!I:J,2,FALSE))</f>
        <v>mischa.simon@allianz.de</v>
      </c>
      <c r="T935" s="243" t="s">
        <v>1694</v>
      </c>
      <c r="U935" s="277" t="s">
        <v>180</v>
      </c>
      <c r="V935" s="202"/>
      <c r="W935" s="202"/>
      <c r="X935" s="244"/>
      <c r="Y935" s="244" t="s">
        <v>452</v>
      </c>
      <c r="Z935" s="157"/>
      <c r="AA935" s="278"/>
    </row>
    <row r="936" spans="1:27" ht="18.75" hidden="1" customHeight="1">
      <c r="A936" s="275" t="s">
        <v>1695</v>
      </c>
      <c r="B936" s="196" t="s">
        <v>39</v>
      </c>
      <c r="C936" s="239" t="b">
        <v>0</v>
      </c>
      <c r="D936" s="182">
        <f>IF($C936&lt;&gt;TRUE,IF(ISNA(VLOOKUP($B936,'Patch Slot'!A$2:$E$39,3,FALSE)),"",VLOOKUP($B936,'Patch Slot'!A$2:$E$39,3,FALSE)),"excluded")</f>
        <v>45877.833333333299</v>
      </c>
      <c r="E936" s="182" t="str">
        <f>IF($C936&lt;&gt;TRUE,IF(ISNA(VLOOKUP($B936,'Patch Slot'!A$2:$E$39,4,FALSE)),"",VLOOKUP($B936,'Patch Slot'!A$2:$E$39,4,FALSE)),"excluded")</f>
        <v>20:00 – 24:00</v>
      </c>
      <c r="F936" s="198" t="s">
        <v>826</v>
      </c>
      <c r="G936" s="184" t="str">
        <f>IF(ISNA(VLOOKUP(Patchlist1[[#This Row],[Hostname]],CPU_socket!A:B,2,FALSE)),"",VLOOKUP(Patchlist1[[#This Row],[Hostname]],CPU_socket!A:B,2,FALSE))</f>
        <v/>
      </c>
      <c r="H936" s="184" t="str">
        <f>IF(ISNA(VLOOKUP(Patchlist1[[#This Row],[Hostname]],Vormetric!A:D,4,FALSE)),"",VLOOKUP(Patchlist1[[#This Row],[Hostname]],Vormetric!A:D,4,FALSE))</f>
        <v/>
      </c>
      <c r="I936" s="198" t="str">
        <f>IF(ISNA(VLOOKUP(Patchlist1[[#This Row],[Hostname]],'vm hardware'!A:C,3,FALSE)),"",VLOOKUP(Patchlist1[[#This Row],[Hostname]],'vm hardware'!A:C,3,FALSE))</f>
        <v/>
      </c>
      <c r="J936" s="276"/>
      <c r="K936" s="198" t="s">
        <v>172</v>
      </c>
      <c r="L936" s="198">
        <v>8.1</v>
      </c>
      <c r="M936" s="198" t="s">
        <v>173</v>
      </c>
      <c r="N936" s="198" t="s">
        <v>827</v>
      </c>
      <c r="O936" s="200" t="s">
        <v>175</v>
      </c>
      <c r="P936" s="277" t="s">
        <v>1696</v>
      </c>
      <c r="Q936" s="202"/>
      <c r="R936" s="198" t="s">
        <v>1697</v>
      </c>
      <c r="S936" s="242" t="str">
        <f>IF(ISNA(VLOOKUP(Patchlist1[[#This Row],[SERVER OWNER]],Contacts!I:J,2,FALSE)),"",VLOOKUP(Patchlist1[[#This Row],[SERVER OWNER]],Contacts!I:J,2,FALSE))</f>
        <v>markus.geishuettner@allianz.de</v>
      </c>
      <c r="T936" s="243" t="s">
        <v>1698</v>
      </c>
      <c r="U936" s="277" t="s">
        <v>180</v>
      </c>
      <c r="V936" s="202"/>
      <c r="W936" s="202"/>
      <c r="X936" s="244"/>
      <c r="Y936" s="244"/>
      <c r="Z936" s="157"/>
      <c r="AA936" s="278"/>
    </row>
    <row r="937" spans="1:27" ht="18.75" hidden="1" customHeight="1">
      <c r="A937" s="275" t="s">
        <v>1699</v>
      </c>
      <c r="B937" s="196" t="s">
        <v>39</v>
      </c>
      <c r="C937" s="239" t="b">
        <v>1</v>
      </c>
      <c r="D937" s="182" t="str">
        <f>IF($C937&lt;&gt;TRUE,IF(ISNA(VLOOKUP($B937,'Patch Slot'!A$2:$E$39,3,FALSE)),"",VLOOKUP($B937,'Patch Slot'!A$2:$E$39,3,FALSE)),"excluded")</f>
        <v>excluded</v>
      </c>
      <c r="E937" s="182" t="str">
        <f>IF($C937&lt;&gt;TRUE,IF(ISNA(VLOOKUP($B937,'Patch Slot'!A$2:$E$39,4,FALSE)),"",VLOOKUP($B937,'Patch Slot'!A$2:$E$39,4,FALSE)),"excluded")</f>
        <v>excluded</v>
      </c>
      <c r="F937" s="198" t="s">
        <v>826</v>
      </c>
      <c r="G937" s="184" t="str">
        <f>IF(ISNA(VLOOKUP(Patchlist1[[#This Row],[Hostname]],CPU_socket!A:B,2,FALSE)),"",VLOOKUP(Patchlist1[[#This Row],[Hostname]],CPU_socket!A:B,2,FALSE))</f>
        <v/>
      </c>
      <c r="H937" s="184" t="str">
        <f>IF(ISNA(VLOOKUP(Patchlist1[[#This Row],[Hostname]],Vormetric!A:D,4,FALSE)),"",VLOOKUP(Patchlist1[[#This Row],[Hostname]],Vormetric!A:D,4,FALSE))</f>
        <v/>
      </c>
      <c r="I937" s="240" t="str">
        <f>IF(ISNA(VLOOKUP(Patchlist1[[#This Row],[Hostname]],'vm hardware'!A:C,3,FALSE)),"",VLOOKUP(Patchlist1[[#This Row],[Hostname]],'vm hardware'!A:C,3,FALSE))</f>
        <v/>
      </c>
      <c r="J937" s="198"/>
      <c r="K937" s="198" t="s">
        <v>545</v>
      </c>
      <c r="L937" s="198">
        <v>8.1</v>
      </c>
      <c r="M937" s="198" t="s">
        <v>448</v>
      </c>
      <c r="N937" s="198" t="s">
        <v>827</v>
      </c>
      <c r="O937" s="200" t="s">
        <v>279</v>
      </c>
      <c r="P937" s="277" t="s">
        <v>750</v>
      </c>
      <c r="Q937" s="241"/>
      <c r="R937" s="198" t="s">
        <v>1700</v>
      </c>
      <c r="S937" s="242" t="str">
        <f>IF(ISNA(VLOOKUP(Patchlist1[[#This Row],[SERVER OWNER]],Contacts!I:J,2,FALSE)),"",VLOOKUP(Patchlist1[[#This Row],[SERVER OWNER]],Contacts!I:J,2,FALSE))</f>
        <v>piratheep.shanmugarajah@allianz.com</v>
      </c>
      <c r="T937" s="243" t="s">
        <v>1701</v>
      </c>
      <c r="U937" s="277" t="s">
        <v>180</v>
      </c>
      <c r="V937" s="202"/>
      <c r="W937" s="202"/>
      <c r="X937" s="244"/>
      <c r="Y937" s="244" t="s">
        <v>279</v>
      </c>
      <c r="Z937" s="157"/>
      <c r="AA937" s="278"/>
    </row>
    <row r="938" spans="1:27" ht="18.75" hidden="1" customHeight="1">
      <c r="A938" s="275" t="s">
        <v>1702</v>
      </c>
      <c r="B938" s="196" t="s">
        <v>39</v>
      </c>
      <c r="C938" s="239" t="b">
        <v>1</v>
      </c>
      <c r="D938" s="182" t="str">
        <f>IF($C938&lt;&gt;TRUE,IF(ISNA(VLOOKUP($B938,'Patch Slot'!A$2:$E$39,3,FALSE)),"",VLOOKUP($B938,'Patch Slot'!A$2:$E$39,3,FALSE)),"excluded")</f>
        <v>excluded</v>
      </c>
      <c r="E938" s="182" t="str">
        <f>IF($C938&lt;&gt;TRUE,IF(ISNA(VLOOKUP($B938,'Patch Slot'!A$2:$E$39,4,FALSE)),"",VLOOKUP($B938,'Patch Slot'!A$2:$E$39,4,FALSE)),"excluded")</f>
        <v>excluded</v>
      </c>
      <c r="F938" s="198" t="s">
        <v>826</v>
      </c>
      <c r="G938" s="184" t="str">
        <f>IF(ISNA(VLOOKUP(Patchlist1[[#This Row],[Hostname]],CPU_socket!A:B,2,FALSE)),"",VLOOKUP(Patchlist1[[#This Row],[Hostname]],CPU_socket!A:B,2,FALSE))</f>
        <v/>
      </c>
      <c r="H938" s="184" t="str">
        <f>IF(ISNA(VLOOKUP(Patchlist1[[#This Row],[Hostname]],Vormetric!A:D,4,FALSE)),"",VLOOKUP(Patchlist1[[#This Row],[Hostname]],Vormetric!A:D,4,FALSE))</f>
        <v/>
      </c>
      <c r="I938" s="240" t="str">
        <f>IF(ISNA(VLOOKUP(Patchlist1[[#This Row],[Hostname]],'vm hardware'!A:C,3,FALSE)),"",VLOOKUP(Patchlist1[[#This Row],[Hostname]],'vm hardware'!A:C,3,FALSE))</f>
        <v/>
      </c>
      <c r="J938" s="198"/>
      <c r="K938" s="198" t="s">
        <v>545</v>
      </c>
      <c r="L938" s="198">
        <v>8.1</v>
      </c>
      <c r="M938" s="198" t="s">
        <v>448</v>
      </c>
      <c r="N938" s="198" t="s">
        <v>827</v>
      </c>
      <c r="O938" s="200" t="s">
        <v>279</v>
      </c>
      <c r="P938" s="277" t="s">
        <v>750</v>
      </c>
      <c r="Q938" s="241"/>
      <c r="R938" s="198" t="s">
        <v>754</v>
      </c>
      <c r="S938" s="242" t="s">
        <v>755</v>
      </c>
      <c r="T938" s="243" t="s">
        <v>756</v>
      </c>
      <c r="U938" s="277" t="s">
        <v>180</v>
      </c>
      <c r="V938" s="202"/>
      <c r="W938" s="202"/>
      <c r="X938" s="244"/>
      <c r="Y938" s="244" t="s">
        <v>279</v>
      </c>
      <c r="Z938" s="157"/>
      <c r="AA938" s="278"/>
    </row>
    <row r="939" spans="1:27" ht="18.75" hidden="1" customHeight="1">
      <c r="A939" s="275" t="s">
        <v>1703</v>
      </c>
      <c r="B939" s="196" t="s">
        <v>39</v>
      </c>
      <c r="C939" s="239" t="b">
        <v>1</v>
      </c>
      <c r="D939" s="182" t="str">
        <f>IF($C939&lt;&gt;TRUE,IF(ISNA(VLOOKUP($B939,'Patch Slot'!A$2:$E$39,3,FALSE)),"",VLOOKUP($B939,'Patch Slot'!A$2:$E$39,3,FALSE)),"excluded")</f>
        <v>excluded</v>
      </c>
      <c r="E939" s="182" t="str">
        <f>IF($C939&lt;&gt;TRUE,IF(ISNA(VLOOKUP($B939,'Patch Slot'!A$2:$E$39,4,FALSE)),"",VLOOKUP($B939,'Patch Slot'!A$2:$E$39,4,FALSE)),"excluded")</f>
        <v>excluded</v>
      </c>
      <c r="F939" s="198" t="s">
        <v>826</v>
      </c>
      <c r="G939" s="184" t="str">
        <f>IF(ISNA(VLOOKUP(Patchlist1[[#This Row],[Hostname]],CPU_socket!A:B,2,FALSE)),"",VLOOKUP(Patchlist1[[#This Row],[Hostname]],CPU_socket!A:B,2,FALSE))</f>
        <v/>
      </c>
      <c r="H939" s="184" t="str">
        <f>IF(ISNA(VLOOKUP(Patchlist1[[#This Row],[Hostname]],Vormetric!A:D,4,FALSE)),"",VLOOKUP(Patchlist1[[#This Row],[Hostname]],Vormetric!A:D,4,FALSE))</f>
        <v/>
      </c>
      <c r="I939" s="240" t="str">
        <f>IF(ISNA(VLOOKUP(Patchlist1[[#This Row],[Hostname]],'vm hardware'!A:C,3,FALSE)),"",VLOOKUP(Patchlist1[[#This Row],[Hostname]],'vm hardware'!A:C,3,FALSE))</f>
        <v/>
      </c>
      <c r="J939" s="198"/>
      <c r="K939" s="198" t="s">
        <v>545</v>
      </c>
      <c r="L939" s="198">
        <v>8.1</v>
      </c>
      <c r="M939" s="198" t="s">
        <v>448</v>
      </c>
      <c r="N939" s="198" t="s">
        <v>827</v>
      </c>
      <c r="O939" s="200" t="s">
        <v>279</v>
      </c>
      <c r="P939" s="277" t="s">
        <v>750</v>
      </c>
      <c r="Q939" s="241"/>
      <c r="R939" s="198" t="s">
        <v>754</v>
      </c>
      <c r="S939" s="242" t="s">
        <v>755</v>
      </c>
      <c r="T939" s="243" t="s">
        <v>756</v>
      </c>
      <c r="U939" s="277" t="s">
        <v>180</v>
      </c>
      <c r="V939" s="202"/>
      <c r="W939" s="202"/>
      <c r="X939" s="244"/>
      <c r="Y939" s="244" t="s">
        <v>279</v>
      </c>
      <c r="Z939" s="157"/>
      <c r="AA939" s="278"/>
    </row>
    <row r="940" spans="1:27" ht="18.75" hidden="1" customHeight="1">
      <c r="A940" s="275" t="s">
        <v>1704</v>
      </c>
      <c r="B940" s="196" t="s">
        <v>39</v>
      </c>
      <c r="C940" s="239" t="b">
        <v>1</v>
      </c>
      <c r="D940" s="182" t="str">
        <f>IF($C940&lt;&gt;TRUE,IF(ISNA(VLOOKUP($B940,'Patch Slot'!A$2:$E$39,3,FALSE)),"",VLOOKUP($B940,'Patch Slot'!A$2:$E$39,3,FALSE)),"excluded")</f>
        <v>excluded</v>
      </c>
      <c r="E940" s="182" t="str">
        <f>IF($C940&lt;&gt;TRUE,IF(ISNA(VLOOKUP($B940,'Patch Slot'!A$2:$E$39,4,FALSE)),"",VLOOKUP($B940,'Patch Slot'!A$2:$E$39,4,FALSE)),"excluded")</f>
        <v>excluded</v>
      </c>
      <c r="F940" s="198" t="s">
        <v>826</v>
      </c>
      <c r="G940" s="184" t="str">
        <f>IF(ISNA(VLOOKUP(Patchlist1[[#This Row],[Hostname]],CPU_socket!A:B,2,FALSE)),"",VLOOKUP(Patchlist1[[#This Row],[Hostname]],CPU_socket!A:B,2,FALSE))</f>
        <v/>
      </c>
      <c r="H940" s="184" t="str">
        <f>IF(ISNA(VLOOKUP(Patchlist1[[#This Row],[Hostname]],Vormetric!A:D,4,FALSE)),"",VLOOKUP(Patchlist1[[#This Row],[Hostname]],Vormetric!A:D,4,FALSE))</f>
        <v/>
      </c>
      <c r="I940" s="240" t="str">
        <f>IF(ISNA(VLOOKUP(Patchlist1[[#This Row],[Hostname]],'vm hardware'!A:C,3,FALSE)),"",VLOOKUP(Patchlist1[[#This Row],[Hostname]],'vm hardware'!A:C,3,FALSE))</f>
        <v/>
      </c>
      <c r="J940" s="198"/>
      <c r="K940" s="198" t="s">
        <v>545</v>
      </c>
      <c r="L940" s="198">
        <v>8.1</v>
      </c>
      <c r="M940" s="198" t="s">
        <v>448</v>
      </c>
      <c r="N940" s="198" t="s">
        <v>827</v>
      </c>
      <c r="O940" s="200" t="s">
        <v>279</v>
      </c>
      <c r="P940" s="277" t="s">
        <v>750</v>
      </c>
      <c r="Q940" s="241"/>
      <c r="R940" s="198" t="s">
        <v>754</v>
      </c>
      <c r="S940" s="242" t="s">
        <v>755</v>
      </c>
      <c r="T940" s="243" t="s">
        <v>756</v>
      </c>
      <c r="U940" s="277" t="s">
        <v>180</v>
      </c>
      <c r="V940" s="202"/>
      <c r="W940" s="202"/>
      <c r="X940" s="244"/>
      <c r="Y940" s="244" t="s">
        <v>279</v>
      </c>
      <c r="Z940" s="157"/>
      <c r="AA940" s="278"/>
    </row>
    <row r="941" spans="1:27" ht="18.75" hidden="1" customHeight="1">
      <c r="A941" s="275" t="s">
        <v>1705</v>
      </c>
      <c r="B941" s="196" t="s">
        <v>39</v>
      </c>
      <c r="C941" s="239" t="b">
        <v>1</v>
      </c>
      <c r="D941" s="182" t="str">
        <f>IF($C941&lt;&gt;TRUE,IF(ISNA(VLOOKUP($B941,'Patch Slot'!A$2:$E$39,3,FALSE)),"",VLOOKUP($B941,'Patch Slot'!A$2:$E$39,3,FALSE)),"excluded")</f>
        <v>excluded</v>
      </c>
      <c r="E941" s="182" t="str">
        <f>IF($C941&lt;&gt;TRUE,IF(ISNA(VLOOKUP($B941,'Patch Slot'!A$2:$E$39,4,FALSE)),"",VLOOKUP($B941,'Patch Slot'!A$2:$E$39,4,FALSE)),"excluded")</f>
        <v>excluded</v>
      </c>
      <c r="F941" s="198" t="s">
        <v>826</v>
      </c>
      <c r="G941" s="184" t="str">
        <f>IF(ISNA(VLOOKUP(Patchlist1[[#This Row],[Hostname]],CPU_socket!A:B,2,FALSE)),"",VLOOKUP(Patchlist1[[#This Row],[Hostname]],CPU_socket!A:B,2,FALSE))</f>
        <v/>
      </c>
      <c r="H941" s="184" t="str">
        <f>IF(ISNA(VLOOKUP(Patchlist1[[#This Row],[Hostname]],Vormetric!A:D,4,FALSE)),"",VLOOKUP(Patchlist1[[#This Row],[Hostname]],Vormetric!A:D,4,FALSE))</f>
        <v/>
      </c>
      <c r="I941" s="240" t="str">
        <f>IF(ISNA(VLOOKUP(Patchlist1[[#This Row],[Hostname]],'vm hardware'!A:C,3,FALSE)),"",VLOOKUP(Patchlist1[[#This Row],[Hostname]],'vm hardware'!A:C,3,FALSE))</f>
        <v/>
      </c>
      <c r="J941" s="198"/>
      <c r="K941" s="198" t="s">
        <v>545</v>
      </c>
      <c r="L941" s="198">
        <v>8.1</v>
      </c>
      <c r="M941" s="198" t="s">
        <v>448</v>
      </c>
      <c r="N941" s="198" t="s">
        <v>827</v>
      </c>
      <c r="O941" s="200" t="s">
        <v>279</v>
      </c>
      <c r="P941" s="277" t="s">
        <v>750</v>
      </c>
      <c r="Q941" s="241"/>
      <c r="R941" s="198" t="s">
        <v>754</v>
      </c>
      <c r="S941" s="242" t="s">
        <v>755</v>
      </c>
      <c r="T941" s="243" t="s">
        <v>756</v>
      </c>
      <c r="U941" s="277" t="s">
        <v>180</v>
      </c>
      <c r="V941" s="202"/>
      <c r="W941" s="202"/>
      <c r="X941" s="244"/>
      <c r="Y941" s="244" t="s">
        <v>279</v>
      </c>
      <c r="Z941" s="157"/>
      <c r="AA941" s="278"/>
    </row>
    <row r="942" spans="1:27" ht="18.75" hidden="1" customHeight="1">
      <c r="A942" s="275" t="s">
        <v>1706</v>
      </c>
      <c r="B942" s="196" t="s">
        <v>39</v>
      </c>
      <c r="C942" s="239" t="b">
        <v>1</v>
      </c>
      <c r="D942" s="182" t="str">
        <f>IF($C942&lt;&gt;TRUE,IF(ISNA(VLOOKUP($B942,'Patch Slot'!A$2:$E$39,3,FALSE)),"",VLOOKUP($B942,'Patch Slot'!A$2:$E$39,3,FALSE)),"excluded")</f>
        <v>excluded</v>
      </c>
      <c r="E942" s="182" t="str">
        <f>IF($C942&lt;&gt;TRUE,IF(ISNA(VLOOKUP($B942,'Patch Slot'!A$2:$E$39,4,FALSE)),"",VLOOKUP($B942,'Patch Slot'!A$2:$E$39,4,FALSE)),"excluded")</f>
        <v>excluded</v>
      </c>
      <c r="F942" s="198" t="s">
        <v>826</v>
      </c>
      <c r="G942" s="184" t="str">
        <f>IF(ISNA(VLOOKUP(Patchlist1[[#This Row],[Hostname]],CPU_socket!A:B,2,FALSE)),"",VLOOKUP(Patchlist1[[#This Row],[Hostname]],CPU_socket!A:B,2,FALSE))</f>
        <v/>
      </c>
      <c r="H942" s="184" t="str">
        <f>IF(ISNA(VLOOKUP(Patchlist1[[#This Row],[Hostname]],Vormetric!A:D,4,FALSE)),"",VLOOKUP(Patchlist1[[#This Row],[Hostname]],Vormetric!A:D,4,FALSE))</f>
        <v/>
      </c>
      <c r="I942" s="240" t="str">
        <f>IF(ISNA(VLOOKUP(Patchlist1[[#This Row],[Hostname]],'vm hardware'!A:C,3,FALSE)),"",VLOOKUP(Patchlist1[[#This Row],[Hostname]],'vm hardware'!A:C,3,FALSE))</f>
        <v/>
      </c>
      <c r="J942" s="198"/>
      <c r="K942" s="198" t="s">
        <v>545</v>
      </c>
      <c r="L942" s="198">
        <v>8.1</v>
      </c>
      <c r="M942" s="198" t="s">
        <v>448</v>
      </c>
      <c r="N942" s="198" t="s">
        <v>827</v>
      </c>
      <c r="O942" s="200" t="s">
        <v>279</v>
      </c>
      <c r="P942" s="277" t="s">
        <v>750</v>
      </c>
      <c r="Q942" s="241"/>
      <c r="R942" s="198" t="s">
        <v>754</v>
      </c>
      <c r="S942" s="242" t="s">
        <v>755</v>
      </c>
      <c r="T942" s="243" t="s">
        <v>756</v>
      </c>
      <c r="U942" s="277" t="s">
        <v>180</v>
      </c>
      <c r="V942" s="202"/>
      <c r="W942" s="202"/>
      <c r="X942" s="244"/>
      <c r="Y942" s="244" t="s">
        <v>279</v>
      </c>
      <c r="Z942" s="157"/>
      <c r="AA942" s="278"/>
    </row>
    <row r="943" spans="1:27" ht="18.75" hidden="1" customHeight="1">
      <c r="A943" s="275" t="s">
        <v>1707</v>
      </c>
      <c r="B943" s="196" t="s">
        <v>39</v>
      </c>
      <c r="C943" s="239" t="b">
        <v>1</v>
      </c>
      <c r="D943" s="182" t="str">
        <f>IF($C943&lt;&gt;TRUE,IF(ISNA(VLOOKUP($B943,'Patch Slot'!A$2:$E$39,3,FALSE)),"",VLOOKUP($B943,'Patch Slot'!A$2:$E$39,3,FALSE)),"excluded")</f>
        <v>excluded</v>
      </c>
      <c r="E943" s="182" t="str">
        <f>IF($C943&lt;&gt;TRUE,IF(ISNA(VLOOKUP($B943,'Patch Slot'!A$2:$E$39,4,FALSE)),"",VLOOKUP($B943,'Patch Slot'!A$2:$E$39,4,FALSE)),"excluded")</f>
        <v>excluded</v>
      </c>
      <c r="F943" s="198" t="s">
        <v>826</v>
      </c>
      <c r="G943" s="184" t="str">
        <f>IF(ISNA(VLOOKUP(Patchlist1[[#This Row],[Hostname]],CPU_socket!A:B,2,FALSE)),"",VLOOKUP(Patchlist1[[#This Row],[Hostname]],CPU_socket!A:B,2,FALSE))</f>
        <v/>
      </c>
      <c r="H943" s="184" t="str">
        <f>IF(ISNA(VLOOKUP(Patchlist1[[#This Row],[Hostname]],Vormetric!A:D,4,FALSE)),"",VLOOKUP(Patchlist1[[#This Row],[Hostname]],Vormetric!A:D,4,FALSE))</f>
        <v/>
      </c>
      <c r="I943" s="240" t="str">
        <f>IF(ISNA(VLOOKUP(Patchlist1[[#This Row],[Hostname]],'vm hardware'!A:C,3,FALSE)),"",VLOOKUP(Patchlist1[[#This Row],[Hostname]],'vm hardware'!A:C,3,FALSE))</f>
        <v/>
      </c>
      <c r="J943" s="198"/>
      <c r="K943" s="198" t="s">
        <v>545</v>
      </c>
      <c r="L943" s="198">
        <v>8.1</v>
      </c>
      <c r="M943" s="198" t="s">
        <v>448</v>
      </c>
      <c r="N943" s="198" t="s">
        <v>827</v>
      </c>
      <c r="O943" s="200" t="s">
        <v>279</v>
      </c>
      <c r="P943" s="277" t="s">
        <v>750</v>
      </c>
      <c r="Q943" s="241"/>
      <c r="R943" s="198" t="s">
        <v>754</v>
      </c>
      <c r="S943" s="242" t="s">
        <v>755</v>
      </c>
      <c r="T943" s="243" t="s">
        <v>756</v>
      </c>
      <c r="U943" s="277" t="s">
        <v>180</v>
      </c>
      <c r="V943" s="202"/>
      <c r="W943" s="202"/>
      <c r="X943" s="244"/>
      <c r="Y943" s="244" t="s">
        <v>279</v>
      </c>
      <c r="Z943" s="157"/>
      <c r="AA943" s="278"/>
    </row>
    <row r="944" spans="1:27" ht="18.75" hidden="1" customHeight="1">
      <c r="A944" s="275" t="s">
        <v>1708</v>
      </c>
      <c r="B944" s="196" t="s">
        <v>39</v>
      </c>
      <c r="C944" s="239" t="b">
        <v>1</v>
      </c>
      <c r="D944" s="182" t="str">
        <f>IF($C944&lt;&gt;TRUE,IF(ISNA(VLOOKUP($B944,'Patch Slot'!A$2:$E$39,3,FALSE)),"",VLOOKUP($B944,'Patch Slot'!A$2:$E$39,3,FALSE)),"excluded")</f>
        <v>excluded</v>
      </c>
      <c r="E944" s="182" t="str">
        <f>IF($C944&lt;&gt;TRUE,IF(ISNA(VLOOKUP($B944,'Patch Slot'!A$2:$E$39,4,FALSE)),"",VLOOKUP($B944,'Patch Slot'!A$2:$E$39,4,FALSE)),"excluded")</f>
        <v>excluded</v>
      </c>
      <c r="F944" s="198" t="s">
        <v>826</v>
      </c>
      <c r="G944" s="184" t="str">
        <f>IF(ISNA(VLOOKUP(Patchlist1[[#This Row],[Hostname]],CPU_socket!A:B,2,FALSE)),"",VLOOKUP(Patchlist1[[#This Row],[Hostname]],CPU_socket!A:B,2,FALSE))</f>
        <v/>
      </c>
      <c r="H944" s="184" t="str">
        <f>IF(ISNA(VLOOKUP(Patchlist1[[#This Row],[Hostname]],Vormetric!A:D,4,FALSE)),"",VLOOKUP(Patchlist1[[#This Row],[Hostname]],Vormetric!A:D,4,FALSE))</f>
        <v/>
      </c>
      <c r="I944" s="240" t="str">
        <f>IF(ISNA(VLOOKUP(Patchlist1[[#This Row],[Hostname]],'vm hardware'!A:C,3,FALSE)),"",VLOOKUP(Patchlist1[[#This Row],[Hostname]],'vm hardware'!A:C,3,FALSE))</f>
        <v/>
      </c>
      <c r="J944" s="198"/>
      <c r="K944" s="198" t="s">
        <v>545</v>
      </c>
      <c r="L944" s="198">
        <v>8.1</v>
      </c>
      <c r="M944" s="198" t="s">
        <v>448</v>
      </c>
      <c r="N944" s="198" t="s">
        <v>827</v>
      </c>
      <c r="O944" s="200" t="s">
        <v>279</v>
      </c>
      <c r="P944" s="277" t="s">
        <v>750</v>
      </c>
      <c r="Q944" s="241"/>
      <c r="R944" s="198" t="s">
        <v>754</v>
      </c>
      <c r="S944" s="242" t="s">
        <v>755</v>
      </c>
      <c r="T944" s="243" t="s">
        <v>756</v>
      </c>
      <c r="U944" s="277" t="s">
        <v>180</v>
      </c>
      <c r="V944" s="202"/>
      <c r="W944" s="202"/>
      <c r="X944" s="244"/>
      <c r="Y944" s="244" t="s">
        <v>279</v>
      </c>
      <c r="Z944" s="157"/>
      <c r="AA944" s="278"/>
    </row>
    <row r="945" spans="1:27" ht="18.75" hidden="1" customHeight="1">
      <c r="A945" s="275" t="s">
        <v>1709</v>
      </c>
      <c r="B945" s="196" t="s">
        <v>39</v>
      </c>
      <c r="C945" s="239" t="b">
        <v>1</v>
      </c>
      <c r="D945" s="182" t="str">
        <f>IF($C945&lt;&gt;TRUE,IF(ISNA(VLOOKUP($B945,'Patch Slot'!A$2:$E$39,3,FALSE)),"",VLOOKUP($B945,'Patch Slot'!A$2:$E$39,3,FALSE)),"excluded")</f>
        <v>excluded</v>
      </c>
      <c r="E945" s="182" t="str">
        <f>IF($C945&lt;&gt;TRUE,IF(ISNA(VLOOKUP($B945,'Patch Slot'!A$2:$E$39,4,FALSE)),"",VLOOKUP($B945,'Patch Slot'!A$2:$E$39,4,FALSE)),"excluded")</f>
        <v>excluded</v>
      </c>
      <c r="F945" s="198" t="s">
        <v>826</v>
      </c>
      <c r="G945" s="184" t="str">
        <f>IF(ISNA(VLOOKUP(Patchlist1[[#This Row],[Hostname]],CPU_socket!A:B,2,FALSE)),"",VLOOKUP(Patchlist1[[#This Row],[Hostname]],CPU_socket!A:B,2,FALSE))</f>
        <v/>
      </c>
      <c r="H945" s="184" t="str">
        <f>IF(ISNA(VLOOKUP(Patchlist1[[#This Row],[Hostname]],Vormetric!A:D,4,FALSE)),"",VLOOKUP(Patchlist1[[#This Row],[Hostname]],Vormetric!A:D,4,FALSE))</f>
        <v/>
      </c>
      <c r="I945" s="240" t="str">
        <f>IF(ISNA(VLOOKUP(Patchlist1[[#This Row],[Hostname]],'vm hardware'!A:C,3,FALSE)),"",VLOOKUP(Patchlist1[[#This Row],[Hostname]],'vm hardware'!A:C,3,FALSE))</f>
        <v/>
      </c>
      <c r="J945" s="198"/>
      <c r="K945" s="198" t="s">
        <v>545</v>
      </c>
      <c r="L945" s="198">
        <v>8.1</v>
      </c>
      <c r="M945" s="198" t="s">
        <v>448</v>
      </c>
      <c r="N945" s="198" t="s">
        <v>827</v>
      </c>
      <c r="O945" s="200" t="s">
        <v>279</v>
      </c>
      <c r="P945" s="277" t="s">
        <v>750</v>
      </c>
      <c r="Q945" s="241"/>
      <c r="R945" s="198" t="s">
        <v>754</v>
      </c>
      <c r="S945" s="242" t="s">
        <v>755</v>
      </c>
      <c r="T945" s="243" t="s">
        <v>756</v>
      </c>
      <c r="U945" s="277" t="s">
        <v>180</v>
      </c>
      <c r="V945" s="202"/>
      <c r="W945" s="202"/>
      <c r="X945" s="244"/>
      <c r="Y945" s="244" t="s">
        <v>279</v>
      </c>
      <c r="Z945" s="157"/>
      <c r="AA945" s="278"/>
    </row>
    <row r="946" spans="1:27" ht="18.75" hidden="1" customHeight="1">
      <c r="A946" s="275" t="s">
        <v>1710</v>
      </c>
      <c r="B946" s="196" t="s">
        <v>39</v>
      </c>
      <c r="C946" s="239" t="b">
        <v>1</v>
      </c>
      <c r="D946" s="182" t="str">
        <f>IF($C946&lt;&gt;TRUE,IF(ISNA(VLOOKUP($B946,'Patch Slot'!A$2:$E$39,3,FALSE)),"",VLOOKUP($B946,'Patch Slot'!A$2:$E$39,3,FALSE)),"excluded")</f>
        <v>excluded</v>
      </c>
      <c r="E946" s="182" t="str">
        <f>IF($C946&lt;&gt;TRUE,IF(ISNA(VLOOKUP($B946,'Patch Slot'!A$2:$E$39,4,FALSE)),"",VLOOKUP($B946,'Patch Slot'!A$2:$E$39,4,FALSE)),"excluded")</f>
        <v>excluded</v>
      </c>
      <c r="F946" s="198" t="s">
        <v>826</v>
      </c>
      <c r="G946" s="184" t="str">
        <f>IF(ISNA(VLOOKUP(Patchlist1[[#This Row],[Hostname]],CPU_socket!A:B,2,FALSE)),"",VLOOKUP(Patchlist1[[#This Row],[Hostname]],CPU_socket!A:B,2,FALSE))</f>
        <v/>
      </c>
      <c r="H946" s="184" t="str">
        <f>IF(ISNA(VLOOKUP(Patchlist1[[#This Row],[Hostname]],Vormetric!A:D,4,FALSE)),"",VLOOKUP(Patchlist1[[#This Row],[Hostname]],Vormetric!A:D,4,FALSE))</f>
        <v/>
      </c>
      <c r="I946" s="240" t="str">
        <f>IF(ISNA(VLOOKUP(Patchlist1[[#This Row],[Hostname]],'vm hardware'!A:C,3,FALSE)),"",VLOOKUP(Patchlist1[[#This Row],[Hostname]],'vm hardware'!A:C,3,FALSE))</f>
        <v/>
      </c>
      <c r="J946" s="198"/>
      <c r="K946" s="198" t="s">
        <v>545</v>
      </c>
      <c r="L946" s="198">
        <v>8.1</v>
      </c>
      <c r="M946" s="198" t="s">
        <v>448</v>
      </c>
      <c r="N946" s="198" t="s">
        <v>827</v>
      </c>
      <c r="O946" s="200" t="s">
        <v>279</v>
      </c>
      <c r="P946" s="277" t="s">
        <v>750</v>
      </c>
      <c r="Q946" s="241"/>
      <c r="R946" s="198" t="s">
        <v>754</v>
      </c>
      <c r="S946" s="242" t="s">
        <v>755</v>
      </c>
      <c r="T946" s="243" t="s">
        <v>756</v>
      </c>
      <c r="U946" s="277" t="s">
        <v>180</v>
      </c>
      <c r="V946" s="202"/>
      <c r="W946" s="202"/>
      <c r="X946" s="244"/>
      <c r="Y946" s="244" t="s">
        <v>279</v>
      </c>
      <c r="Z946" s="157"/>
      <c r="AA946" s="278"/>
    </row>
    <row r="947" spans="1:27" ht="18.75" hidden="1" customHeight="1">
      <c r="A947" s="275" t="s">
        <v>1711</v>
      </c>
      <c r="B947" s="196" t="s">
        <v>39</v>
      </c>
      <c r="C947" s="239" t="b">
        <v>1</v>
      </c>
      <c r="D947" s="182" t="str">
        <f>IF($C947&lt;&gt;TRUE,IF(ISNA(VLOOKUP($B947,'Patch Slot'!A$2:$E$39,3,FALSE)),"",VLOOKUP($B947,'Patch Slot'!A$2:$E$39,3,FALSE)),"excluded")</f>
        <v>excluded</v>
      </c>
      <c r="E947" s="182" t="str">
        <f>IF($C947&lt;&gt;TRUE,IF(ISNA(VLOOKUP($B947,'Patch Slot'!A$2:$E$39,4,FALSE)),"",VLOOKUP($B947,'Patch Slot'!A$2:$E$39,4,FALSE)),"excluded")</f>
        <v>excluded</v>
      </c>
      <c r="F947" s="198" t="s">
        <v>826</v>
      </c>
      <c r="G947" s="184" t="str">
        <f>IF(ISNA(VLOOKUP(Patchlist1[[#This Row],[Hostname]],CPU_socket!A:B,2,FALSE)),"",VLOOKUP(Patchlist1[[#This Row],[Hostname]],CPU_socket!A:B,2,FALSE))</f>
        <v/>
      </c>
      <c r="H947" s="184" t="str">
        <f>IF(ISNA(VLOOKUP(Patchlist1[[#This Row],[Hostname]],Vormetric!A:D,4,FALSE)),"",VLOOKUP(Patchlist1[[#This Row],[Hostname]],Vormetric!A:D,4,FALSE))</f>
        <v/>
      </c>
      <c r="I947" s="240" t="str">
        <f>IF(ISNA(VLOOKUP(Patchlist1[[#This Row],[Hostname]],'vm hardware'!A:C,3,FALSE)),"",VLOOKUP(Patchlist1[[#This Row],[Hostname]],'vm hardware'!A:C,3,FALSE))</f>
        <v/>
      </c>
      <c r="J947" s="198"/>
      <c r="K947" s="198" t="s">
        <v>545</v>
      </c>
      <c r="L947" s="198">
        <v>8.1</v>
      </c>
      <c r="M947" s="198" t="s">
        <v>448</v>
      </c>
      <c r="N947" s="198" t="s">
        <v>827</v>
      </c>
      <c r="O947" s="200" t="s">
        <v>279</v>
      </c>
      <c r="P947" s="277" t="s">
        <v>750</v>
      </c>
      <c r="Q947" s="241"/>
      <c r="R947" s="198" t="s">
        <v>754</v>
      </c>
      <c r="S947" s="242" t="s">
        <v>755</v>
      </c>
      <c r="T947" s="243" t="s">
        <v>756</v>
      </c>
      <c r="U947" s="277" t="s">
        <v>180</v>
      </c>
      <c r="V947" s="202"/>
      <c r="W947" s="202"/>
      <c r="X947" s="244"/>
      <c r="Y947" s="244" t="s">
        <v>279</v>
      </c>
      <c r="Z947" s="157"/>
      <c r="AA947" s="278"/>
    </row>
    <row r="948" spans="1:27" ht="18.75" hidden="1" customHeight="1">
      <c r="A948" s="275" t="s">
        <v>1712</v>
      </c>
      <c r="B948" s="196" t="s">
        <v>124</v>
      </c>
      <c r="C948" s="239" t="b">
        <v>1</v>
      </c>
      <c r="D948" s="182" t="str">
        <f>IF($C948&lt;&gt;TRUE,IF(ISNA(VLOOKUP($B948,'Patch Slot'!A$2:$E$39,3,FALSE)),"",VLOOKUP($B948,'Patch Slot'!A$2:$E$39,3,FALSE)),"excluded")</f>
        <v>excluded</v>
      </c>
      <c r="E948" s="182" t="str">
        <f>IF($C948&lt;&gt;TRUE,IF(ISNA(VLOOKUP($B948,'Patch Slot'!A$2:$E$39,4,FALSE)),"",VLOOKUP($B948,'Patch Slot'!A$2:$E$39,4,FALSE)),"excluded")</f>
        <v>excluded</v>
      </c>
      <c r="F948" s="198" t="s">
        <v>826</v>
      </c>
      <c r="G948" s="184" t="str">
        <f>IF(ISNA(VLOOKUP(Patchlist1[[#This Row],[Hostname]],CPU_socket!A:B,2,FALSE)),"",VLOOKUP(Patchlist1[[#This Row],[Hostname]],CPU_socket!A:B,2,FALSE))</f>
        <v/>
      </c>
      <c r="H948" s="184" t="str">
        <f>IF(ISNA(VLOOKUP(Patchlist1[[#This Row],[Hostname]],Vormetric!A:D,4,FALSE)),"",VLOOKUP(Patchlist1[[#This Row],[Hostname]],Vormetric!A:D,4,FALSE))</f>
        <v/>
      </c>
      <c r="I948" s="198" t="str">
        <f>IF(ISNA(VLOOKUP(Patchlist1[[#This Row],[Hostname]],'vm hardware'!A:C,3,FALSE)),"",VLOOKUP(Patchlist1[[#This Row],[Hostname]],'vm hardware'!A:C,3,FALSE))</f>
        <v/>
      </c>
      <c r="J948" s="276"/>
      <c r="K948" s="198" t="s">
        <v>545</v>
      </c>
      <c r="L948" s="198">
        <v>8.1</v>
      </c>
      <c r="M948" s="198" t="s">
        <v>448</v>
      </c>
      <c r="N948" s="198" t="s">
        <v>827</v>
      </c>
      <c r="O948" s="200" t="s">
        <v>279</v>
      </c>
      <c r="P948" s="277" t="s">
        <v>1713</v>
      </c>
      <c r="Q948" s="202"/>
      <c r="R948" s="198" t="s">
        <v>1700</v>
      </c>
      <c r="S948" s="242" t="str">
        <f>IF(ISNA(VLOOKUP(Patchlist1[[#This Row],[SERVER OWNER]],Contacts!I:J,2,FALSE)),"",VLOOKUP(Patchlist1[[#This Row],[SERVER OWNER]],Contacts!I:J,2,FALSE))</f>
        <v>piratheep.shanmugarajah@allianz.com</v>
      </c>
      <c r="T948" s="243" t="s">
        <v>1714</v>
      </c>
      <c r="U948" s="277" t="s">
        <v>180</v>
      </c>
      <c r="V948" s="202"/>
      <c r="W948" s="202"/>
      <c r="X948" s="244"/>
      <c r="Y948" s="244" t="s">
        <v>279</v>
      </c>
      <c r="Z948" s="157"/>
      <c r="AA948" s="278"/>
    </row>
    <row r="949" spans="1:27" ht="18.75" hidden="1" customHeight="1">
      <c r="A949" s="275" t="s">
        <v>1715</v>
      </c>
      <c r="B949" s="196" t="s">
        <v>39</v>
      </c>
      <c r="C949" s="239" t="b">
        <v>1</v>
      </c>
      <c r="D949" s="182" t="str">
        <f>IF($C949&lt;&gt;TRUE,IF(ISNA(VLOOKUP($B949,'Patch Slot'!A$2:$E$39,3,FALSE)),"",VLOOKUP($B949,'Patch Slot'!A$2:$E$39,3,FALSE)),"excluded")</f>
        <v>excluded</v>
      </c>
      <c r="E949" s="182" t="str">
        <f>IF($C949&lt;&gt;TRUE,IF(ISNA(VLOOKUP($B949,'Patch Slot'!A$2:$E$39,4,FALSE)),"",VLOOKUP($B949,'Patch Slot'!A$2:$E$39,4,FALSE)),"excluded")</f>
        <v>excluded</v>
      </c>
      <c r="F949" s="198" t="s">
        <v>826</v>
      </c>
      <c r="G949" s="184" t="str">
        <f>IF(ISNA(VLOOKUP(Patchlist1[[#This Row],[Hostname]],CPU_socket!A:B,2,FALSE)),"",VLOOKUP(Patchlist1[[#This Row],[Hostname]],CPU_socket!A:B,2,FALSE))</f>
        <v/>
      </c>
      <c r="H949" s="184" t="str">
        <f>IF(ISNA(VLOOKUP(Patchlist1[[#This Row],[Hostname]],Vormetric!A:D,4,FALSE)),"",VLOOKUP(Patchlist1[[#This Row],[Hostname]],Vormetric!A:D,4,FALSE))</f>
        <v/>
      </c>
      <c r="I949" s="240" t="str">
        <f>IF(ISNA(VLOOKUP(Patchlist1[[#This Row],[Hostname]],'vm hardware'!A:C,3,FALSE)),"",VLOOKUP(Patchlist1[[#This Row],[Hostname]],'vm hardware'!A:C,3,FALSE))</f>
        <v/>
      </c>
      <c r="J949" s="198"/>
      <c r="K949" s="198" t="s">
        <v>545</v>
      </c>
      <c r="L949" s="198">
        <v>8.1</v>
      </c>
      <c r="M949" s="198" t="s">
        <v>448</v>
      </c>
      <c r="N949" s="198" t="s">
        <v>827</v>
      </c>
      <c r="O949" s="200" t="s">
        <v>279</v>
      </c>
      <c r="P949" s="277" t="s">
        <v>1713</v>
      </c>
      <c r="Q949" s="241"/>
      <c r="R949" s="198" t="s">
        <v>1716</v>
      </c>
      <c r="S949" s="242" t="str">
        <f>IF(ISNA(VLOOKUP(Patchlist1[[#This Row],[SERVER OWNER]],Contacts!I:J,2,FALSE)),"",VLOOKUP(Patchlist1[[#This Row],[SERVER OWNER]],Contacts!I:J,2,FALSE))</f>
        <v>olivier.ma@allianz.com</v>
      </c>
      <c r="T949" s="243" t="s">
        <v>1717</v>
      </c>
      <c r="U949" s="277" t="s">
        <v>180</v>
      </c>
      <c r="V949" s="202"/>
      <c r="W949" s="202"/>
      <c r="X949" s="244"/>
      <c r="Y949" s="244" t="s">
        <v>279</v>
      </c>
      <c r="Z949" s="157"/>
      <c r="AA949" s="278"/>
    </row>
    <row r="950" spans="1:27" ht="18.75" hidden="1" customHeight="1">
      <c r="A950" s="275" t="s">
        <v>1718</v>
      </c>
      <c r="B950" s="196" t="s">
        <v>39</v>
      </c>
      <c r="C950" s="239" t="b">
        <v>1</v>
      </c>
      <c r="D950" s="182" t="str">
        <f>IF($C950&lt;&gt;TRUE,IF(ISNA(VLOOKUP($B950,'Patch Slot'!A$2:$E$39,3,FALSE)),"",VLOOKUP($B950,'Patch Slot'!A$2:$E$39,3,FALSE)),"excluded")</f>
        <v>excluded</v>
      </c>
      <c r="E950" s="182" t="str">
        <f>IF($C950&lt;&gt;TRUE,IF(ISNA(VLOOKUP($B950,'Patch Slot'!A$2:$E$39,4,FALSE)),"",VLOOKUP($B950,'Patch Slot'!A$2:$E$39,4,FALSE)),"excluded")</f>
        <v>excluded</v>
      </c>
      <c r="F950" s="198" t="s">
        <v>826</v>
      </c>
      <c r="G950" s="184" t="str">
        <f>IF(ISNA(VLOOKUP(Patchlist1[[#This Row],[Hostname]],CPU_socket!A:B,2,FALSE)),"",VLOOKUP(Patchlist1[[#This Row],[Hostname]],CPU_socket!A:B,2,FALSE))</f>
        <v/>
      </c>
      <c r="H950" s="184" t="str">
        <f>IF(ISNA(VLOOKUP(Patchlist1[[#This Row],[Hostname]],Vormetric!A:D,4,FALSE)),"",VLOOKUP(Patchlist1[[#This Row],[Hostname]],Vormetric!A:D,4,FALSE))</f>
        <v/>
      </c>
      <c r="I950" s="240" t="str">
        <f>IF(ISNA(VLOOKUP(Patchlist1[[#This Row],[Hostname]],'vm hardware'!A:C,3,FALSE)),"",VLOOKUP(Patchlist1[[#This Row],[Hostname]],'vm hardware'!A:C,3,FALSE))</f>
        <v/>
      </c>
      <c r="J950" s="198"/>
      <c r="K950" s="198" t="s">
        <v>545</v>
      </c>
      <c r="L950" s="198">
        <v>8.1</v>
      </c>
      <c r="M950" s="198" t="s">
        <v>448</v>
      </c>
      <c r="N950" s="198" t="s">
        <v>827</v>
      </c>
      <c r="O950" s="200" t="s">
        <v>279</v>
      </c>
      <c r="P950" s="277" t="s">
        <v>1713</v>
      </c>
      <c r="Q950" s="241"/>
      <c r="R950" s="198" t="s">
        <v>1716</v>
      </c>
      <c r="S950" s="242" t="str">
        <f>IF(ISNA(VLOOKUP(Patchlist1[[#This Row],[SERVER OWNER]],Contacts!I:J,2,FALSE)),"",VLOOKUP(Patchlist1[[#This Row],[SERVER OWNER]],Contacts!I:J,2,FALSE))</f>
        <v>olivier.ma@allianz.com</v>
      </c>
      <c r="T950" s="243" t="s">
        <v>1717</v>
      </c>
      <c r="U950" s="277" t="s">
        <v>180</v>
      </c>
      <c r="V950" s="202"/>
      <c r="W950" s="202"/>
      <c r="X950" s="244"/>
      <c r="Y950" s="244" t="s">
        <v>279</v>
      </c>
      <c r="Z950" s="157"/>
      <c r="AA950" s="278"/>
    </row>
    <row r="951" spans="1:27" ht="18.75" hidden="1" customHeight="1">
      <c r="A951" s="275" t="s">
        <v>1719</v>
      </c>
      <c r="B951" s="196" t="s">
        <v>133</v>
      </c>
      <c r="C951" s="239" t="b">
        <v>1</v>
      </c>
      <c r="D951" s="182" t="str">
        <f>IF($C951&lt;&gt;TRUE,IF(ISNA(VLOOKUP($B951,'Patch Slot'!A$2:$E$39,3,FALSE)),"",VLOOKUP($B951,'Patch Slot'!A$2:$E$39,3,FALSE)),"excluded")</f>
        <v>excluded</v>
      </c>
      <c r="E951" s="182" t="str">
        <f>IF($C951&lt;&gt;TRUE,IF(ISNA(VLOOKUP($B951,'Patch Slot'!A$2:$E$39,4,FALSE)),"",VLOOKUP($B951,'Patch Slot'!A$2:$E$39,4,FALSE)),"excluded")</f>
        <v>excluded</v>
      </c>
      <c r="F951" s="198" t="s">
        <v>826</v>
      </c>
      <c r="G951" s="184" t="str">
        <f>IF(ISNA(VLOOKUP(Patchlist1[[#This Row],[Hostname]],CPU_socket!A:B,2,FALSE)),"",VLOOKUP(Patchlist1[[#This Row],[Hostname]],CPU_socket!A:B,2,FALSE))</f>
        <v/>
      </c>
      <c r="H951" s="184" t="str">
        <f>IF(ISNA(VLOOKUP(Patchlist1[[#This Row],[Hostname]],Vormetric!A:D,4,FALSE)),"",VLOOKUP(Patchlist1[[#This Row],[Hostname]],Vormetric!A:D,4,FALSE))</f>
        <v/>
      </c>
      <c r="I951" s="198" t="str">
        <f>IF(ISNA(VLOOKUP(Patchlist1[[#This Row],[Hostname]],'vm hardware'!A:C,3,FALSE)),"",VLOOKUP(Patchlist1[[#This Row],[Hostname]],'vm hardware'!A:C,3,FALSE))</f>
        <v/>
      </c>
      <c r="J951" s="276"/>
      <c r="K951" s="198" t="s">
        <v>545</v>
      </c>
      <c r="L951" s="198">
        <v>8.1</v>
      </c>
      <c r="M951" s="198" t="s">
        <v>173</v>
      </c>
      <c r="N951" s="198" t="s">
        <v>827</v>
      </c>
      <c r="O951" s="200" t="s">
        <v>279</v>
      </c>
      <c r="P951" s="277" t="s">
        <v>1720</v>
      </c>
      <c r="Q951" s="202"/>
      <c r="R951" s="198" t="s">
        <v>1721</v>
      </c>
      <c r="S951" s="242" t="str">
        <f>IF(ISNA(VLOOKUP(Patchlist1[[#This Row],[SERVER OWNER]],Contacts!I:J,2,FALSE)),"",VLOOKUP(Patchlist1[[#This Row],[SERVER OWNER]],Contacts!I:J,2,FALSE))</f>
        <v>NITHIN.JOHN@ALLIANZ.COM</v>
      </c>
      <c r="T951" s="243" t="s">
        <v>1722</v>
      </c>
      <c r="U951" s="277" t="s">
        <v>180</v>
      </c>
      <c r="V951" s="202"/>
      <c r="W951" s="202"/>
      <c r="X951" s="244"/>
      <c r="Y951" s="244" t="s">
        <v>279</v>
      </c>
      <c r="Z951" s="157"/>
      <c r="AA951" s="278"/>
    </row>
    <row r="952" spans="1:27" ht="18.75" hidden="1" customHeight="1">
      <c r="A952" s="275" t="s">
        <v>1723</v>
      </c>
      <c r="B952" s="196" t="s">
        <v>133</v>
      </c>
      <c r="C952" s="239" t="b">
        <v>1</v>
      </c>
      <c r="D952" s="182" t="str">
        <f>IF($C952&lt;&gt;TRUE,IF(ISNA(VLOOKUP($B952,'Patch Slot'!A$2:$E$39,3,FALSE)),"",VLOOKUP($B952,'Patch Slot'!A$2:$E$39,3,FALSE)),"excluded")</f>
        <v>excluded</v>
      </c>
      <c r="E952" s="182" t="str">
        <f>IF($C952&lt;&gt;TRUE,IF(ISNA(VLOOKUP($B952,'Patch Slot'!A$2:$E$39,4,FALSE)),"",VLOOKUP($B952,'Patch Slot'!A$2:$E$39,4,FALSE)),"excluded")</f>
        <v>excluded</v>
      </c>
      <c r="F952" s="198" t="s">
        <v>826</v>
      </c>
      <c r="G952" s="184" t="str">
        <f>IF(ISNA(VLOOKUP(Patchlist1[[#This Row],[Hostname]],CPU_socket!A:B,2,FALSE)),"",VLOOKUP(Patchlist1[[#This Row],[Hostname]],CPU_socket!A:B,2,FALSE))</f>
        <v/>
      </c>
      <c r="H952" s="184" t="str">
        <f>IF(ISNA(VLOOKUP(Patchlist1[[#This Row],[Hostname]],Vormetric!A:D,4,FALSE)),"",VLOOKUP(Patchlist1[[#This Row],[Hostname]],Vormetric!A:D,4,FALSE))</f>
        <v/>
      </c>
      <c r="I952" s="198" t="str">
        <f>IF(ISNA(VLOOKUP(Patchlist1[[#This Row],[Hostname]],'vm hardware'!A:C,3,FALSE)),"",VLOOKUP(Patchlist1[[#This Row],[Hostname]],'vm hardware'!A:C,3,FALSE))</f>
        <v/>
      </c>
      <c r="J952" s="276"/>
      <c r="K952" s="198" t="s">
        <v>172</v>
      </c>
      <c r="L952" s="198">
        <v>8.1</v>
      </c>
      <c r="M952" s="198" t="s">
        <v>173</v>
      </c>
      <c r="N952" s="198" t="s">
        <v>827</v>
      </c>
      <c r="O952" s="200" t="s">
        <v>279</v>
      </c>
      <c r="P952" s="277" t="s">
        <v>1720</v>
      </c>
      <c r="Q952" s="202"/>
      <c r="R952" s="198" t="s">
        <v>1721</v>
      </c>
      <c r="S952" s="242" t="str">
        <f>IF(ISNA(VLOOKUP(Patchlist1[[#This Row],[SERVER OWNER]],Contacts!I:J,2,FALSE)),"",VLOOKUP(Patchlist1[[#This Row],[SERVER OWNER]],Contacts!I:J,2,FALSE))</f>
        <v>NITHIN.JOHN@ALLIANZ.COM</v>
      </c>
      <c r="T952" s="243" t="s">
        <v>1722</v>
      </c>
      <c r="U952" s="277" t="s">
        <v>180</v>
      </c>
      <c r="V952" s="202"/>
      <c r="W952" s="202"/>
      <c r="X952" s="244"/>
      <c r="Y952" s="244" t="s">
        <v>279</v>
      </c>
      <c r="Z952" s="157"/>
      <c r="AA952" s="278"/>
    </row>
    <row r="953" spans="1:27" ht="18.75" hidden="1" customHeight="1">
      <c r="A953" s="275" t="s">
        <v>1724</v>
      </c>
      <c r="B953" s="196" t="s">
        <v>73</v>
      </c>
      <c r="C953" s="239" t="b">
        <v>0</v>
      </c>
      <c r="D953" s="182">
        <f>IF($C953&lt;&gt;TRUE,IF(ISNA(VLOOKUP($B953,'Patch Slot'!A$2:$E$39,3,FALSE)),"",VLOOKUP($B953,'Patch Slot'!A$2:$E$39,3,FALSE)),"excluded")</f>
        <v>45885.041666666635</v>
      </c>
      <c r="E953" s="182" t="str">
        <f>IF($C953&lt;&gt;TRUE,IF(ISNA(VLOOKUP($B953,'Patch Slot'!A$2:$E$39,4,FALSE)),"",VLOOKUP($B953,'Patch Slot'!A$2:$E$39,4,FALSE)),"excluded")</f>
        <v>01:00 – 05:00</v>
      </c>
      <c r="F953" s="198" t="s">
        <v>826</v>
      </c>
      <c r="G953" s="184" t="str">
        <f>IF(ISNA(VLOOKUP(Patchlist1[[#This Row],[Hostname]],CPU_socket!A:B,2,FALSE)),"",VLOOKUP(Patchlist1[[#This Row],[Hostname]],CPU_socket!A:B,2,FALSE))</f>
        <v/>
      </c>
      <c r="H953" s="184" t="str">
        <f>IF(ISNA(VLOOKUP(Patchlist1[[#This Row],[Hostname]],Vormetric!A:D,4,FALSE)),"",VLOOKUP(Patchlist1[[#This Row],[Hostname]],Vormetric!A:D,4,FALSE))</f>
        <v/>
      </c>
      <c r="I953" s="198" t="str">
        <f>IF(ISNA(VLOOKUP(Patchlist1[[#This Row],[Hostname]],'vm hardware'!A:C,3,FALSE)),"",VLOOKUP(Patchlist1[[#This Row],[Hostname]],'vm hardware'!A:C,3,FALSE))</f>
        <v/>
      </c>
      <c r="J953" s="198"/>
      <c r="K953" s="198" t="s">
        <v>172</v>
      </c>
      <c r="L953" s="198">
        <v>8.1</v>
      </c>
      <c r="M953" s="198" t="s">
        <v>173</v>
      </c>
      <c r="N953" s="198" t="s">
        <v>827</v>
      </c>
      <c r="O953" s="200" t="s">
        <v>175</v>
      </c>
      <c r="P953" s="277" t="s">
        <v>1725</v>
      </c>
      <c r="Q953" s="283"/>
      <c r="R953" s="198" t="s">
        <v>1726</v>
      </c>
      <c r="S953" s="242" t="str">
        <f>IF(ISNA(VLOOKUP(Patchlist1[[#This Row],[SERVER OWNER]],Contacts!I:J,2,FALSE)),"",VLOOKUP(Patchlist1[[#This Row],[SERVER OWNER]],Contacts!I:J,2,FALSE))</f>
        <v>denny.wippler@allianz.de</v>
      </c>
      <c r="T953" s="243" t="s">
        <v>1727</v>
      </c>
      <c r="U953" s="277" t="s">
        <v>180</v>
      </c>
      <c r="V953" s="202"/>
      <c r="W953" s="202"/>
      <c r="X953" s="244"/>
      <c r="Y953" s="244"/>
      <c r="Z953" s="157"/>
      <c r="AA953" s="278"/>
    </row>
    <row r="954" spans="1:27" ht="18.75" hidden="1" customHeight="1">
      <c r="A954" s="275" t="s">
        <v>1728</v>
      </c>
      <c r="B954" s="196" t="s">
        <v>90</v>
      </c>
      <c r="C954" s="239" t="b">
        <v>0</v>
      </c>
      <c r="D954" s="182">
        <f>IF($C954&lt;&gt;TRUE,IF(ISNA(VLOOKUP($B954,'Patch Slot'!A$2:$E$39,3,FALSE)),"",VLOOKUP($B954,'Patch Slot'!A$2:$E$39,3,FALSE)),"excluded")</f>
        <v>45886.333333333299</v>
      </c>
      <c r="E954" s="182" t="str">
        <f>IF($C954&lt;&gt;TRUE,IF(ISNA(VLOOKUP($B954,'Patch Slot'!A$2:$E$39,4,FALSE)),"",VLOOKUP($B954,'Patch Slot'!A$2:$E$39,4,FALSE)),"excluded")</f>
        <v>08:00 – 14:00</v>
      </c>
      <c r="F954" s="198" t="s">
        <v>826</v>
      </c>
      <c r="G954" s="184" t="str">
        <f>IF(ISNA(VLOOKUP(Patchlist1[[#This Row],[Hostname]],CPU_socket!A:B,2,FALSE)),"",VLOOKUP(Patchlist1[[#This Row],[Hostname]],CPU_socket!A:B,2,FALSE))</f>
        <v/>
      </c>
      <c r="H954" s="184" t="str">
        <f>IF(ISNA(VLOOKUP(Patchlist1[[#This Row],[Hostname]],Vormetric!A:D,4,FALSE)),"",VLOOKUP(Patchlist1[[#This Row],[Hostname]],Vormetric!A:D,4,FALSE))</f>
        <v/>
      </c>
      <c r="I954" s="240" t="str">
        <f>IF(ISNA(VLOOKUP(Patchlist1[[#This Row],[Hostname]],'vm hardware'!A:C,3,FALSE)),"",VLOOKUP(Patchlist1[[#This Row],[Hostname]],'vm hardware'!A:C,3,FALSE))</f>
        <v/>
      </c>
      <c r="J954" s="198"/>
      <c r="K954" s="198" t="s">
        <v>172</v>
      </c>
      <c r="L954" s="198">
        <v>9.4</v>
      </c>
      <c r="M954" s="198" t="s">
        <v>173</v>
      </c>
      <c r="N954" s="198" t="s">
        <v>827</v>
      </c>
      <c r="O954" s="200" t="s">
        <v>175</v>
      </c>
      <c r="P954" s="277" t="s">
        <v>773</v>
      </c>
      <c r="Q954" s="241"/>
      <c r="R954" s="198" t="s">
        <v>774</v>
      </c>
      <c r="S954" s="242" t="str">
        <f>IF(ISNA(VLOOKUP(Patchlist1[[#This Row],[SERVER OWNER]],Contacts!I:J,2,FALSE)),"",VLOOKUP(Patchlist1[[#This Row],[SERVER OWNER]],Contacts!I:J,2,FALSE))</f>
        <v>jithin.joshy@allianz.com</v>
      </c>
      <c r="T954" s="243" t="s">
        <v>775</v>
      </c>
      <c r="U954" s="277" t="s">
        <v>180</v>
      </c>
      <c r="V954" s="202"/>
      <c r="W954" s="202"/>
      <c r="X954" s="244"/>
      <c r="Y954" s="244"/>
      <c r="Z954" s="157"/>
      <c r="AA954" s="278"/>
    </row>
    <row r="955" spans="1:27" ht="18.75" hidden="1" customHeight="1">
      <c r="A955" s="275" t="s">
        <v>1729</v>
      </c>
      <c r="B955" s="196" t="s">
        <v>127</v>
      </c>
      <c r="C955" s="239" t="b">
        <v>0</v>
      </c>
      <c r="D955" s="182">
        <f>IF($C955&lt;&gt;TRUE,IF(ISNA(VLOOKUP($B955,'Patch Slot'!A$2:$E$39,3,FALSE)),"",VLOOKUP($B955,'Patch Slot'!A$2:$E$39,3,FALSE)),"excluded")</f>
        <v>45892.833333333299</v>
      </c>
      <c r="E955" s="182" t="str">
        <f>IF($C955&lt;&gt;TRUE,IF(ISNA(VLOOKUP($B955,'Patch Slot'!A$2:$E$39,4,FALSE)),"",VLOOKUP($B955,'Patch Slot'!A$2:$E$39,4,FALSE)),"excluded")</f>
        <v>20:00 – 24:00</v>
      </c>
      <c r="F955" s="198" t="s">
        <v>826</v>
      </c>
      <c r="G955" s="184" t="str">
        <f>IF(ISNA(VLOOKUP(Patchlist1[[#This Row],[Hostname]],CPU_socket!A:B,2,FALSE)),"",VLOOKUP(Patchlist1[[#This Row],[Hostname]],CPU_socket!A:B,2,FALSE))</f>
        <v/>
      </c>
      <c r="H955" s="184" t="str">
        <f>IF(ISNA(VLOOKUP(Patchlist1[[#This Row],[Hostname]],Vormetric!A:D,4,FALSE)),"",VLOOKUP(Patchlist1[[#This Row],[Hostname]],Vormetric!A:D,4,FALSE))</f>
        <v/>
      </c>
      <c r="I955" s="240" t="str">
        <f>IF(ISNA(VLOOKUP(Patchlist1[[#This Row],[Hostname]],'vm hardware'!A:C,3,FALSE)),"",VLOOKUP(Patchlist1[[#This Row],[Hostname]],'vm hardware'!A:C,3,FALSE))</f>
        <v/>
      </c>
      <c r="J955" s="198"/>
      <c r="K955" s="198" t="s">
        <v>172</v>
      </c>
      <c r="L955" s="198">
        <v>9.4</v>
      </c>
      <c r="M955" s="198" t="s">
        <v>173</v>
      </c>
      <c r="N955" s="198" t="s">
        <v>827</v>
      </c>
      <c r="O955" s="200" t="s">
        <v>175</v>
      </c>
      <c r="P955" s="277" t="s">
        <v>773</v>
      </c>
      <c r="Q955" s="282"/>
      <c r="R955" s="198" t="s">
        <v>1303</v>
      </c>
      <c r="S955" s="242" t="str">
        <f>IF(ISNA(VLOOKUP(Patchlist1[[#This Row],[SERVER OWNER]],Contacts!I:J,2,FALSE)),"",VLOOKUP(Patchlist1[[#This Row],[SERVER OWNER]],Contacts!I:J,2,FALSE))</f>
        <v>GEREON.VOLKER@ALLIANZ.DE</v>
      </c>
      <c r="T955" s="243" t="s">
        <v>1730</v>
      </c>
      <c r="U955" s="277" t="s">
        <v>180</v>
      </c>
      <c r="V955" s="202"/>
      <c r="W955" s="202"/>
      <c r="X955" s="244"/>
      <c r="Y955" s="244"/>
      <c r="Z955" s="157"/>
      <c r="AA955" s="278"/>
    </row>
    <row r="956" spans="1:27" ht="18.75" hidden="1" customHeight="1">
      <c r="A956" s="275" t="s">
        <v>1731</v>
      </c>
      <c r="B956" s="196" t="s">
        <v>124</v>
      </c>
      <c r="C956" s="239" t="b">
        <v>0</v>
      </c>
      <c r="D956" s="182">
        <f>IF($C956&lt;&gt;TRUE,IF(ISNA(VLOOKUP($B956,'Patch Slot'!A$2:$E$39,3,FALSE)),"",VLOOKUP($B956,'Patch Slot'!A$2:$E$39,3,FALSE)),"excluded")</f>
        <v>45892.666666666635</v>
      </c>
      <c r="E956" s="182" t="str">
        <f>IF($C956&lt;&gt;TRUE,IF(ISNA(VLOOKUP($B956,'Patch Slot'!A$2:$E$39,4,FALSE)),"",VLOOKUP($B956,'Patch Slot'!A$2:$E$39,4,FALSE)),"excluded")</f>
        <v>16:00 – 20:00</v>
      </c>
      <c r="F956" s="198" t="s">
        <v>826</v>
      </c>
      <c r="G956" s="184" t="str">
        <f>IF(ISNA(VLOOKUP(Patchlist1[[#This Row],[Hostname]],CPU_socket!A:B,2,FALSE)),"",VLOOKUP(Patchlist1[[#This Row],[Hostname]],CPU_socket!A:B,2,FALSE))</f>
        <v/>
      </c>
      <c r="H956" s="184" t="str">
        <f>IF(ISNA(VLOOKUP(Patchlist1[[#This Row],[Hostname]],Vormetric!A:D,4,FALSE)),"",VLOOKUP(Patchlist1[[#This Row],[Hostname]],Vormetric!A:D,4,FALSE))</f>
        <v/>
      </c>
      <c r="I956" s="240" t="str">
        <f>IF(ISNA(VLOOKUP(Patchlist1[[#This Row],[Hostname]],'vm hardware'!A:C,3,FALSE)),"",VLOOKUP(Patchlist1[[#This Row],[Hostname]],'vm hardware'!A:C,3,FALSE))</f>
        <v/>
      </c>
      <c r="J956" s="198"/>
      <c r="K956" s="198" t="s">
        <v>545</v>
      </c>
      <c r="L956" s="198">
        <v>9.4</v>
      </c>
      <c r="M956" s="198" t="s">
        <v>173</v>
      </c>
      <c r="N956" s="198" t="s">
        <v>827</v>
      </c>
      <c r="O956" s="200" t="s">
        <v>175</v>
      </c>
      <c r="P956" s="277" t="s">
        <v>773</v>
      </c>
      <c r="Q956" s="282"/>
      <c r="R956" s="198" t="s">
        <v>1303</v>
      </c>
      <c r="S956" s="242" t="str">
        <f>IF(ISNA(VLOOKUP(Patchlist1[[#This Row],[SERVER OWNER]],Contacts!I:J,2,FALSE)),"",VLOOKUP(Patchlist1[[#This Row],[SERVER OWNER]],Contacts!I:J,2,FALSE))</f>
        <v>GEREON.VOLKER@ALLIANZ.DE</v>
      </c>
      <c r="T956" s="243" t="s">
        <v>1730</v>
      </c>
      <c r="U956" s="277" t="s">
        <v>180</v>
      </c>
      <c r="V956" s="202"/>
      <c r="W956" s="202"/>
      <c r="X956" s="244"/>
      <c r="Y956" s="244"/>
      <c r="Z956" s="157"/>
      <c r="AA956" s="278"/>
    </row>
    <row r="957" spans="1:27" ht="18.75" hidden="1" customHeight="1">
      <c r="A957" s="275" t="s">
        <v>1732</v>
      </c>
      <c r="B957" s="196" t="s">
        <v>106</v>
      </c>
      <c r="C957" s="239" t="b">
        <v>0</v>
      </c>
      <c r="D957" s="182">
        <f>IF($C957&lt;&gt;TRUE,IF(ISNA(VLOOKUP($B957,'Patch Slot'!A$2:$E$39,3,FALSE)),"",VLOOKUP($B957,'Patch Slot'!A$2:$E$39,3,FALSE)),"excluded")</f>
        <v>45888.833333333299</v>
      </c>
      <c r="E957" s="182" t="str">
        <f>IF($C957&lt;&gt;TRUE,IF(ISNA(VLOOKUP($B957,'Patch Slot'!A$2:$E$39,4,FALSE)),"",VLOOKUP($B957,'Patch Slot'!A$2:$E$39,4,FALSE)),"excluded")</f>
        <v>20:00 – 24:00</v>
      </c>
      <c r="F957" s="198" t="s">
        <v>826</v>
      </c>
      <c r="G957" s="184" t="str">
        <f>IF(ISNA(VLOOKUP(Patchlist1[[#This Row],[Hostname]],CPU_socket!A:B,2,FALSE)),"",VLOOKUP(Patchlist1[[#This Row],[Hostname]],CPU_socket!A:B,2,FALSE))</f>
        <v/>
      </c>
      <c r="H957" s="184" t="str">
        <f>IF(ISNA(VLOOKUP(Patchlist1[[#This Row],[Hostname]],Vormetric!A:D,4,FALSE)),"",VLOOKUP(Patchlist1[[#This Row],[Hostname]],Vormetric!A:D,4,FALSE))</f>
        <v/>
      </c>
      <c r="I957" s="240" t="str">
        <f>IF(ISNA(VLOOKUP(Patchlist1[[#This Row],[Hostname]],'vm hardware'!A:C,3,FALSE)),"",VLOOKUP(Patchlist1[[#This Row],[Hostname]],'vm hardware'!A:C,3,FALSE))</f>
        <v/>
      </c>
      <c r="J957" s="198"/>
      <c r="K957" s="198" t="s">
        <v>172</v>
      </c>
      <c r="L957" s="198">
        <v>9.4</v>
      </c>
      <c r="M957" s="198" t="s">
        <v>173</v>
      </c>
      <c r="N957" s="198" t="s">
        <v>827</v>
      </c>
      <c r="O957" s="200" t="s">
        <v>175</v>
      </c>
      <c r="P957" s="277" t="s">
        <v>773</v>
      </c>
      <c r="Q957" s="282"/>
      <c r="R957" s="198" t="s">
        <v>1303</v>
      </c>
      <c r="S957" s="242" t="str">
        <f>IF(ISNA(VLOOKUP(Patchlist1[[#This Row],[SERVER OWNER]],Contacts!I:J,2,FALSE)),"",VLOOKUP(Patchlist1[[#This Row],[SERVER OWNER]],Contacts!I:J,2,FALSE))</f>
        <v>GEREON.VOLKER@ALLIANZ.DE</v>
      </c>
      <c r="T957" s="243" t="s">
        <v>1730</v>
      </c>
      <c r="U957" s="277" t="s">
        <v>180</v>
      </c>
      <c r="V957" s="202"/>
      <c r="W957" s="202"/>
      <c r="X957" s="244"/>
      <c r="Y957" s="244"/>
      <c r="Z957" s="157"/>
      <c r="AA957" s="278"/>
    </row>
    <row r="958" spans="1:27" ht="18.75" hidden="1" customHeight="1">
      <c r="A958" s="275" t="s">
        <v>1733</v>
      </c>
      <c r="B958" s="196" t="s">
        <v>84</v>
      </c>
      <c r="C958" s="239" t="b">
        <v>0</v>
      </c>
      <c r="D958" s="182">
        <f>IF($C958&lt;&gt;TRUE,IF(ISNA(VLOOKUP($B958,'Patch Slot'!A$2:$E$39,3,FALSE)),"",VLOOKUP($B958,'Patch Slot'!A$2:$E$39,3,FALSE)),"excluded")</f>
        <v>45885.833333333299</v>
      </c>
      <c r="E958" s="182" t="str">
        <f>IF($C958&lt;&gt;TRUE,IF(ISNA(VLOOKUP($B958,'Patch Slot'!A$2:$E$39,4,FALSE)),"",VLOOKUP($B958,'Patch Slot'!A$2:$E$39,4,FALSE)),"excluded")</f>
        <v>20:00 – 24:00</v>
      </c>
      <c r="F958" s="198" t="s">
        <v>826</v>
      </c>
      <c r="G958" s="184" t="str">
        <f>IF(ISNA(VLOOKUP(Patchlist1[[#This Row],[Hostname]],CPU_socket!A:B,2,FALSE)),"",VLOOKUP(Patchlist1[[#This Row],[Hostname]],CPU_socket!A:B,2,FALSE))</f>
        <v/>
      </c>
      <c r="H958" s="184" t="str">
        <f>IF(ISNA(VLOOKUP(Patchlist1[[#This Row],[Hostname]],Vormetric!A:D,4,FALSE)),"",VLOOKUP(Patchlist1[[#This Row],[Hostname]],Vormetric!A:D,4,FALSE))</f>
        <v/>
      </c>
      <c r="I958" s="240" t="str">
        <f>IF(ISNA(VLOOKUP(Patchlist1[[#This Row],[Hostname]],'vm hardware'!A:C,3,FALSE)),"",VLOOKUP(Patchlist1[[#This Row],[Hostname]],'vm hardware'!A:C,3,FALSE))</f>
        <v/>
      </c>
      <c r="J958" s="198"/>
      <c r="K958" s="198" t="s">
        <v>545</v>
      </c>
      <c r="L958" s="198">
        <v>9.4</v>
      </c>
      <c r="M958" s="198" t="s">
        <v>173</v>
      </c>
      <c r="N958" s="198" t="s">
        <v>827</v>
      </c>
      <c r="O958" s="200" t="s">
        <v>175</v>
      </c>
      <c r="P958" s="277" t="s">
        <v>773</v>
      </c>
      <c r="Q958" s="282"/>
      <c r="R958" s="198" t="s">
        <v>1303</v>
      </c>
      <c r="S958" s="242" t="str">
        <f>IF(ISNA(VLOOKUP(Patchlist1[[#This Row],[SERVER OWNER]],Contacts!I:J,2,FALSE)),"",VLOOKUP(Patchlist1[[#This Row],[SERVER OWNER]],Contacts!I:J,2,FALSE))</f>
        <v>GEREON.VOLKER@ALLIANZ.DE</v>
      </c>
      <c r="T958" s="243" t="s">
        <v>1730</v>
      </c>
      <c r="U958" s="277" t="s">
        <v>180</v>
      </c>
      <c r="V958" s="202"/>
      <c r="W958" s="202"/>
      <c r="X958" s="244"/>
      <c r="Y958" s="244"/>
      <c r="Z958" s="157"/>
      <c r="AA958" s="278"/>
    </row>
    <row r="959" spans="1:27" ht="18.75" hidden="1" customHeight="1">
      <c r="A959" s="275" t="s">
        <v>1734</v>
      </c>
      <c r="B959" s="196" t="s">
        <v>76</v>
      </c>
      <c r="C959" s="239" t="b">
        <v>0</v>
      </c>
      <c r="D959" s="182">
        <f>IF($C959&lt;&gt;TRUE,IF(ISNA(VLOOKUP($B959,'Patch Slot'!A$2:$E$39,3,FALSE)),"",VLOOKUP($B959,'Patch Slot'!A$2:$E$39,3,FALSE)),"excluded")</f>
        <v>45885.166666666635</v>
      </c>
      <c r="E959" s="182" t="str">
        <f>IF($C959&lt;&gt;TRUE,IF(ISNA(VLOOKUP($B959,'Patch Slot'!A$2:$E$39,4,FALSE)),"",VLOOKUP($B959,'Patch Slot'!A$2:$E$39,4,FALSE)),"excluded")</f>
        <v>04:00 – 08:00</v>
      </c>
      <c r="F959" s="198" t="s">
        <v>826</v>
      </c>
      <c r="G959" s="184" t="str">
        <f>IF(ISNA(VLOOKUP(Patchlist1[[#This Row],[Hostname]],CPU_socket!A:B,2,FALSE)),"",VLOOKUP(Patchlist1[[#This Row],[Hostname]],CPU_socket!A:B,2,FALSE))</f>
        <v/>
      </c>
      <c r="H959" s="184" t="str">
        <f>IF(ISNA(VLOOKUP(Patchlist1[[#This Row],[Hostname]],Vormetric!A:D,4,FALSE)),"",VLOOKUP(Patchlist1[[#This Row],[Hostname]],Vormetric!A:D,4,FALSE))</f>
        <v/>
      </c>
      <c r="I959" s="240" t="str">
        <f>IF(ISNA(VLOOKUP(Patchlist1[[#This Row],[Hostname]],'vm hardware'!A:C,3,FALSE)),"",VLOOKUP(Patchlist1[[#This Row],[Hostname]],'vm hardware'!A:C,3,FALSE))</f>
        <v/>
      </c>
      <c r="J959" s="198"/>
      <c r="K959" s="198" t="s">
        <v>172</v>
      </c>
      <c r="L959" s="198">
        <v>9.4</v>
      </c>
      <c r="M959" s="198" t="s">
        <v>173</v>
      </c>
      <c r="N959" s="198" t="s">
        <v>827</v>
      </c>
      <c r="O959" s="200" t="s">
        <v>175</v>
      </c>
      <c r="P959" s="277" t="s">
        <v>773</v>
      </c>
      <c r="Q959" s="282"/>
      <c r="R959" s="198" t="s">
        <v>1303</v>
      </c>
      <c r="S959" s="242" t="str">
        <f>IF(ISNA(VLOOKUP(Patchlist1[[#This Row],[SERVER OWNER]],Contacts!I:J,2,FALSE)),"",VLOOKUP(Patchlist1[[#This Row],[SERVER OWNER]],Contacts!I:J,2,FALSE))</f>
        <v>GEREON.VOLKER@ALLIANZ.DE</v>
      </c>
      <c r="T959" s="243" t="s">
        <v>1730</v>
      </c>
      <c r="U959" s="277" t="s">
        <v>180</v>
      </c>
      <c r="V959" s="202"/>
      <c r="W959" s="202"/>
      <c r="X959" s="244"/>
      <c r="Y959" s="244"/>
      <c r="Z959" s="157"/>
      <c r="AA959" s="278"/>
    </row>
    <row r="960" spans="1:27" ht="18.75" hidden="1" customHeight="1">
      <c r="A960" s="275" t="s">
        <v>1735</v>
      </c>
      <c r="B960" s="196" t="s">
        <v>73</v>
      </c>
      <c r="C960" s="239" t="b">
        <v>0</v>
      </c>
      <c r="D960" s="182">
        <f>IF($C960&lt;&gt;TRUE,IF(ISNA(VLOOKUP($B960,'Patch Slot'!A$2:$E$39,3,FALSE)),"",VLOOKUP($B960,'Patch Slot'!A$2:$E$39,3,FALSE)),"excluded")</f>
        <v>45885.041666666635</v>
      </c>
      <c r="E960" s="182" t="str">
        <f>IF($C960&lt;&gt;TRUE,IF(ISNA(VLOOKUP($B960,'Patch Slot'!A$2:$E$39,4,FALSE)),"",VLOOKUP($B960,'Patch Slot'!A$2:$E$39,4,FALSE)),"excluded")</f>
        <v>01:00 – 05:00</v>
      </c>
      <c r="F960" s="198" t="s">
        <v>826</v>
      </c>
      <c r="G960" s="184" t="str">
        <f>IF(ISNA(VLOOKUP(Patchlist1[[#This Row],[Hostname]],CPU_socket!A:B,2,FALSE)),"",VLOOKUP(Patchlist1[[#This Row],[Hostname]],CPU_socket!A:B,2,FALSE))</f>
        <v/>
      </c>
      <c r="H960" s="184" t="str">
        <f>IF(ISNA(VLOOKUP(Patchlist1[[#This Row],[Hostname]],Vormetric!A:D,4,FALSE)),"",VLOOKUP(Patchlist1[[#This Row],[Hostname]],Vormetric!A:D,4,FALSE))</f>
        <v/>
      </c>
      <c r="I960" s="240" t="str">
        <f>IF(ISNA(VLOOKUP(Patchlist1[[#This Row],[Hostname]],'vm hardware'!A:C,3,FALSE)),"",VLOOKUP(Patchlist1[[#This Row],[Hostname]],'vm hardware'!A:C,3,FALSE))</f>
        <v/>
      </c>
      <c r="J960" s="198"/>
      <c r="K960" s="198" t="s">
        <v>545</v>
      </c>
      <c r="L960" s="198">
        <v>9.4</v>
      </c>
      <c r="M960" s="198" t="s">
        <v>173</v>
      </c>
      <c r="N960" s="198" t="s">
        <v>827</v>
      </c>
      <c r="O960" s="200" t="s">
        <v>175</v>
      </c>
      <c r="P960" s="277" t="s">
        <v>773</v>
      </c>
      <c r="Q960" s="282"/>
      <c r="R960" s="198" t="s">
        <v>1303</v>
      </c>
      <c r="S960" s="242" t="str">
        <f>IF(ISNA(VLOOKUP(Patchlist1[[#This Row],[SERVER OWNER]],Contacts!I:J,2,FALSE)),"",VLOOKUP(Patchlist1[[#This Row],[SERVER OWNER]],Contacts!I:J,2,FALSE))</f>
        <v>GEREON.VOLKER@ALLIANZ.DE</v>
      </c>
      <c r="T960" s="243" t="s">
        <v>1730</v>
      </c>
      <c r="U960" s="277" t="s">
        <v>180</v>
      </c>
      <c r="V960" s="202"/>
      <c r="W960" s="202"/>
      <c r="X960" s="244"/>
      <c r="Y960" s="244"/>
      <c r="Z960" s="157"/>
      <c r="AA960" s="278"/>
    </row>
    <row r="961" spans="1:27" ht="18.75" hidden="1" customHeight="1">
      <c r="A961" s="275" t="s">
        <v>1736</v>
      </c>
      <c r="B961" s="196" t="s">
        <v>67</v>
      </c>
      <c r="C961" s="239" t="b">
        <v>0</v>
      </c>
      <c r="D961" s="182">
        <f>IF($C961&lt;&gt;TRUE,IF(ISNA(VLOOKUP($B961,'Patch Slot'!A$2:$E$39,3,FALSE)),"",VLOOKUP($B961,'Patch Slot'!A$2:$E$39,3,FALSE)),"excluded")</f>
        <v>45883.833333333299</v>
      </c>
      <c r="E961" s="182" t="str">
        <f>IF($C961&lt;&gt;TRUE,IF(ISNA(VLOOKUP($B961,'Patch Slot'!A$2:$E$39,4,FALSE)),"",VLOOKUP($B961,'Patch Slot'!A$2:$E$39,4,FALSE)),"excluded")</f>
        <v>20:00 – 24:00</v>
      </c>
      <c r="F961" s="198" t="s">
        <v>826</v>
      </c>
      <c r="G961" s="184" t="str">
        <f>IF(ISNA(VLOOKUP(Patchlist1[[#This Row],[Hostname]],CPU_socket!A:B,2,FALSE)),"",VLOOKUP(Patchlist1[[#This Row],[Hostname]],CPU_socket!A:B,2,FALSE))</f>
        <v/>
      </c>
      <c r="H961" s="184" t="str">
        <f>IF(ISNA(VLOOKUP(Patchlist1[[#This Row],[Hostname]],Vormetric!A:D,4,FALSE)),"",VLOOKUP(Patchlist1[[#This Row],[Hostname]],Vormetric!A:D,4,FALSE))</f>
        <v/>
      </c>
      <c r="I961" s="240" t="str">
        <f>IF(ISNA(VLOOKUP(Patchlist1[[#This Row],[Hostname]],'vm hardware'!A:C,3,FALSE)),"",VLOOKUP(Patchlist1[[#This Row],[Hostname]],'vm hardware'!A:C,3,FALSE))</f>
        <v/>
      </c>
      <c r="J961" s="198"/>
      <c r="K961" s="198" t="s">
        <v>172</v>
      </c>
      <c r="L961" s="198">
        <v>9.4</v>
      </c>
      <c r="M961" s="198" t="s">
        <v>173</v>
      </c>
      <c r="N961" s="198" t="s">
        <v>827</v>
      </c>
      <c r="O961" s="200" t="s">
        <v>175</v>
      </c>
      <c r="P961" s="277" t="s">
        <v>773</v>
      </c>
      <c r="Q961" s="282"/>
      <c r="R961" s="198" t="s">
        <v>1303</v>
      </c>
      <c r="S961" s="242" t="str">
        <f>IF(ISNA(VLOOKUP(Patchlist1[[#This Row],[SERVER OWNER]],Contacts!I:J,2,FALSE)),"",VLOOKUP(Patchlist1[[#This Row],[SERVER OWNER]],Contacts!I:J,2,FALSE))</f>
        <v>GEREON.VOLKER@ALLIANZ.DE</v>
      </c>
      <c r="T961" s="243" t="s">
        <v>1730</v>
      </c>
      <c r="U961" s="277" t="s">
        <v>180</v>
      </c>
      <c r="V961" s="202"/>
      <c r="W961" s="202"/>
      <c r="X961" s="244"/>
      <c r="Y961" s="244"/>
      <c r="Z961" s="157"/>
      <c r="AA961" s="278"/>
    </row>
    <row r="962" spans="1:27" ht="18.75" hidden="1" customHeight="1">
      <c r="A962" s="275" t="s">
        <v>1737</v>
      </c>
      <c r="B962" s="196" t="s">
        <v>57</v>
      </c>
      <c r="C962" s="239" t="b">
        <v>0</v>
      </c>
      <c r="D962" s="182">
        <f>IF($C962&lt;&gt;TRUE,IF(ISNA(VLOOKUP($B962,'Patch Slot'!A$2:$E$39,3,FALSE)),"",VLOOKUP($B962,'Patch Slot'!A$2:$E$39,3,FALSE)),"excluded")</f>
        <v>45882.833333333299</v>
      </c>
      <c r="E962" s="182" t="str">
        <f>IF($C962&lt;&gt;TRUE,IF(ISNA(VLOOKUP($B962,'Patch Slot'!A$2:$E$39,4,FALSE)),"",VLOOKUP($B962,'Patch Slot'!A$2:$E$39,4,FALSE)),"excluded")</f>
        <v>20:00 – 24:00</v>
      </c>
      <c r="F962" s="198" t="s">
        <v>826</v>
      </c>
      <c r="G962" s="184" t="str">
        <f>IF(ISNA(VLOOKUP(Patchlist1[[#This Row],[Hostname]],CPU_socket!A:B,2,FALSE)),"",VLOOKUP(Patchlist1[[#This Row],[Hostname]],CPU_socket!A:B,2,FALSE))</f>
        <v/>
      </c>
      <c r="H962" s="184" t="str">
        <f>IF(ISNA(VLOOKUP(Patchlist1[[#This Row],[Hostname]],Vormetric!A:D,4,FALSE)),"",VLOOKUP(Patchlist1[[#This Row],[Hostname]],Vormetric!A:D,4,FALSE))</f>
        <v/>
      </c>
      <c r="I962" s="240" t="str">
        <f>IF(ISNA(VLOOKUP(Patchlist1[[#This Row],[Hostname]],'vm hardware'!A:C,3,FALSE)),"",VLOOKUP(Patchlist1[[#This Row],[Hostname]],'vm hardware'!A:C,3,FALSE))</f>
        <v/>
      </c>
      <c r="J962" s="198"/>
      <c r="K962" s="198" t="s">
        <v>545</v>
      </c>
      <c r="L962" s="198">
        <v>9.4</v>
      </c>
      <c r="M962" s="198" t="s">
        <v>173</v>
      </c>
      <c r="N962" s="198" t="s">
        <v>827</v>
      </c>
      <c r="O962" s="200" t="s">
        <v>175</v>
      </c>
      <c r="P962" s="277" t="s">
        <v>773</v>
      </c>
      <c r="Q962" s="282"/>
      <c r="R962" s="198" t="s">
        <v>1303</v>
      </c>
      <c r="S962" s="242" t="str">
        <f>IF(ISNA(VLOOKUP(Patchlist1[[#This Row],[SERVER OWNER]],Contacts!I:J,2,FALSE)),"",VLOOKUP(Patchlist1[[#This Row],[SERVER OWNER]],Contacts!I:J,2,FALSE))</f>
        <v>GEREON.VOLKER@ALLIANZ.DE</v>
      </c>
      <c r="T962" s="243" t="s">
        <v>1730</v>
      </c>
      <c r="U962" s="277" t="s">
        <v>180</v>
      </c>
      <c r="V962" s="202"/>
      <c r="W962" s="202"/>
      <c r="X962" s="244"/>
      <c r="Y962" s="244"/>
      <c r="Z962" s="157"/>
      <c r="AA962" s="278"/>
    </row>
    <row r="963" spans="1:27" ht="18.75" hidden="1" customHeight="1">
      <c r="A963" s="275" t="s">
        <v>1738</v>
      </c>
      <c r="B963" s="196" t="s">
        <v>90</v>
      </c>
      <c r="C963" s="239" t="b">
        <v>0</v>
      </c>
      <c r="D963" s="182">
        <f>IF($C963&lt;&gt;TRUE,IF(ISNA(VLOOKUP($B963,'Patch Slot'!A$2:$E$39,3,FALSE)),"",VLOOKUP($B963,'Patch Slot'!A$2:$E$39,3,FALSE)),"excluded")</f>
        <v>45886.333333333299</v>
      </c>
      <c r="E963" s="182" t="str">
        <f>IF($C963&lt;&gt;TRUE,IF(ISNA(VLOOKUP($B963,'Patch Slot'!A$2:$E$39,4,FALSE)),"",VLOOKUP($B963,'Patch Slot'!A$2:$E$39,4,FALSE)),"excluded")</f>
        <v>08:00 – 14:00</v>
      </c>
      <c r="F963" s="198" t="s">
        <v>826</v>
      </c>
      <c r="G963" s="184" t="str">
        <f>IF(ISNA(VLOOKUP(Patchlist1[[#This Row],[Hostname]],CPU_socket!A:B,2,FALSE)),"",VLOOKUP(Patchlist1[[#This Row],[Hostname]],CPU_socket!A:B,2,FALSE))</f>
        <v/>
      </c>
      <c r="H963" s="281" t="s">
        <v>285</v>
      </c>
      <c r="I963" s="198" t="str">
        <f>IF(ISNA(VLOOKUP(Patchlist1[[#This Row],[Hostname]],'vm hardware'!A:C,3,FALSE)),"",VLOOKUP(Patchlist1[[#This Row],[Hostname]],'vm hardware'!A:C,3,FALSE))</f>
        <v/>
      </c>
      <c r="J963" s="276"/>
      <c r="K963" s="198" t="s">
        <v>278</v>
      </c>
      <c r="L963" s="198">
        <v>8.1</v>
      </c>
      <c r="M963" s="198" t="s">
        <v>173</v>
      </c>
      <c r="N963" s="198" t="s">
        <v>827</v>
      </c>
      <c r="O963" s="200" t="s">
        <v>175</v>
      </c>
      <c r="P963" s="277" t="s">
        <v>777</v>
      </c>
      <c r="Q963" s="157"/>
      <c r="R963" s="198" t="s">
        <v>778</v>
      </c>
      <c r="S963" s="242" t="str">
        <f>IF(ISNA(VLOOKUP(Patchlist1[[#This Row],[SERVER OWNER]],Contacts!I:J,2,FALSE)),"",VLOOKUP(Patchlist1[[#This Row],[SERVER OWNER]],Contacts!I:J,2,FALSE))</f>
        <v>rathish-kumar.ikkara-unnikrishnan@allianz.de</v>
      </c>
      <c r="T963" s="243" t="s">
        <v>1739</v>
      </c>
      <c r="U963" s="277" t="s">
        <v>180</v>
      </c>
      <c r="V963" s="202"/>
      <c r="W963" s="202"/>
      <c r="X963" s="244"/>
      <c r="Y963" s="244"/>
      <c r="Z963" s="157"/>
      <c r="AA963" s="278"/>
    </row>
    <row r="964" spans="1:27" ht="18.75" hidden="1" customHeight="1">
      <c r="A964" s="275" t="s">
        <v>1740</v>
      </c>
      <c r="B964" s="196" t="s">
        <v>90</v>
      </c>
      <c r="C964" s="239" t="b">
        <v>0</v>
      </c>
      <c r="D964" s="182">
        <f>IF($C964&lt;&gt;TRUE,IF(ISNA(VLOOKUP($B964,'Patch Slot'!A$2:$E$39,3,FALSE)),"",VLOOKUP($B964,'Patch Slot'!A$2:$E$39,3,FALSE)),"excluded")</f>
        <v>45886.333333333299</v>
      </c>
      <c r="E964" s="182" t="str">
        <f>IF($C964&lt;&gt;TRUE,IF(ISNA(VLOOKUP($B964,'Patch Slot'!A$2:$E$39,4,FALSE)),"",VLOOKUP($B964,'Patch Slot'!A$2:$E$39,4,FALSE)),"excluded")</f>
        <v>08:00 – 14:00</v>
      </c>
      <c r="F964" s="198" t="s">
        <v>826</v>
      </c>
      <c r="G964" s="184" t="str">
        <f>IF(ISNA(VLOOKUP(Patchlist1[[#This Row],[Hostname]],CPU_socket!A:B,2,FALSE)),"",VLOOKUP(Patchlist1[[#This Row],[Hostname]],CPU_socket!A:B,2,FALSE))</f>
        <v/>
      </c>
      <c r="H964" s="281" t="s">
        <v>285</v>
      </c>
      <c r="I964" s="198" t="str">
        <f>IF(ISNA(VLOOKUP(Patchlist1[[#This Row],[Hostname]],'vm hardware'!A:C,3,FALSE)),"",VLOOKUP(Patchlist1[[#This Row],[Hostname]],'vm hardware'!A:C,3,FALSE))</f>
        <v/>
      </c>
      <c r="J964" s="276"/>
      <c r="K964" s="198" t="s">
        <v>232</v>
      </c>
      <c r="L964" s="198">
        <v>8.1</v>
      </c>
      <c r="M964" s="198" t="s">
        <v>173</v>
      </c>
      <c r="N964" s="198" t="s">
        <v>827</v>
      </c>
      <c r="O964" s="200" t="s">
        <v>175</v>
      </c>
      <c r="P964" s="277" t="s">
        <v>777</v>
      </c>
      <c r="Q964" s="157"/>
      <c r="R964" s="198" t="s">
        <v>778</v>
      </c>
      <c r="S964" s="242" t="str">
        <f>IF(ISNA(VLOOKUP(Patchlist1[[#This Row],[SERVER OWNER]],Contacts!I:J,2,FALSE)),"",VLOOKUP(Patchlist1[[#This Row],[SERVER OWNER]],Contacts!I:J,2,FALSE))</f>
        <v>rathish-kumar.ikkara-unnikrishnan@allianz.de</v>
      </c>
      <c r="T964" s="243" t="s">
        <v>1739</v>
      </c>
      <c r="U964" s="277" t="s">
        <v>180</v>
      </c>
      <c r="V964" s="202"/>
      <c r="W964" s="202"/>
      <c r="X964" s="244"/>
      <c r="Y964" s="244"/>
      <c r="Z964" s="157"/>
      <c r="AA964" s="278"/>
    </row>
    <row r="965" spans="1:27" ht="18.75" hidden="1" customHeight="1">
      <c r="A965" s="275" t="s">
        <v>1741</v>
      </c>
      <c r="B965" s="196" t="s">
        <v>90</v>
      </c>
      <c r="C965" s="239" t="b">
        <v>0</v>
      </c>
      <c r="D965" s="182">
        <f>IF($C965&lt;&gt;TRUE,IF(ISNA(VLOOKUP($B965,'Patch Slot'!A$2:$E$39,3,FALSE)),"",VLOOKUP($B965,'Patch Slot'!A$2:$E$39,3,FALSE)),"excluded")</f>
        <v>45886.333333333299</v>
      </c>
      <c r="E965" s="182" t="str">
        <f>IF($C965&lt;&gt;TRUE,IF(ISNA(VLOOKUP($B965,'Patch Slot'!A$2:$E$39,4,FALSE)),"",VLOOKUP($B965,'Patch Slot'!A$2:$E$39,4,FALSE)),"excluded")</f>
        <v>08:00 – 14:00</v>
      </c>
      <c r="F965" s="198" t="s">
        <v>826</v>
      </c>
      <c r="G965" s="184" t="str">
        <f>IF(ISNA(VLOOKUP(Patchlist1[[#This Row],[Hostname]],CPU_socket!A:B,2,FALSE)),"",VLOOKUP(Patchlist1[[#This Row],[Hostname]],CPU_socket!A:B,2,FALSE))</f>
        <v/>
      </c>
      <c r="H965" s="281" t="s">
        <v>285</v>
      </c>
      <c r="I965" s="198" t="str">
        <f>IF(ISNA(VLOOKUP(Patchlist1[[#This Row],[Hostname]],'vm hardware'!A:C,3,FALSE)),"",VLOOKUP(Patchlist1[[#This Row],[Hostname]],'vm hardware'!A:C,3,FALSE))</f>
        <v/>
      </c>
      <c r="J965" s="276"/>
      <c r="K965" s="198" t="s">
        <v>278</v>
      </c>
      <c r="L965" s="198">
        <v>8.1</v>
      </c>
      <c r="M965" s="198" t="s">
        <v>173</v>
      </c>
      <c r="N965" s="198" t="s">
        <v>827</v>
      </c>
      <c r="O965" s="200" t="s">
        <v>175</v>
      </c>
      <c r="P965" s="277" t="s">
        <v>777</v>
      </c>
      <c r="Q965" s="157"/>
      <c r="R965" s="198" t="s">
        <v>778</v>
      </c>
      <c r="S965" s="242" t="str">
        <f>IF(ISNA(VLOOKUP(Patchlist1[[#This Row],[SERVER OWNER]],Contacts!I:J,2,FALSE)),"",VLOOKUP(Patchlist1[[#This Row],[SERVER OWNER]],Contacts!I:J,2,FALSE))</f>
        <v>rathish-kumar.ikkara-unnikrishnan@allianz.de</v>
      </c>
      <c r="T965" s="243" t="s">
        <v>1739</v>
      </c>
      <c r="U965" s="277" t="s">
        <v>180</v>
      </c>
      <c r="V965" s="202"/>
      <c r="W965" s="202"/>
      <c r="X965" s="244"/>
      <c r="Y965" s="244"/>
      <c r="Z965" s="157"/>
      <c r="AA965" s="278"/>
    </row>
    <row r="966" spans="1:27" ht="18.75" hidden="1" customHeight="1">
      <c r="A966" s="275" t="s">
        <v>1742</v>
      </c>
      <c r="B966" s="196" t="s">
        <v>29</v>
      </c>
      <c r="C966" s="239" t="b">
        <v>0</v>
      </c>
      <c r="D966" s="182">
        <f>IF($C966&lt;&gt;TRUE,IF(ISNA(VLOOKUP($B966,'Patch Slot'!A$2:$E$39,3,FALSE)),"",VLOOKUP($B966,'Patch Slot'!A$2:$E$39,3,FALSE)),"excluded")</f>
        <v>45875.833333333299</v>
      </c>
      <c r="E966" s="182" t="str">
        <f>IF($C966&lt;&gt;TRUE,IF(ISNA(VLOOKUP($B966,'Patch Slot'!A$2:$E$39,4,FALSE)),"",VLOOKUP($B966,'Patch Slot'!A$2:$E$39,4,FALSE)),"excluded")</f>
        <v>20:00 – 24:00</v>
      </c>
      <c r="F966" s="198" t="s">
        <v>826</v>
      </c>
      <c r="G966" s="184" t="str">
        <f>IF(ISNA(VLOOKUP(Patchlist1[[#This Row],[Hostname]],CPU_socket!A:B,2,FALSE)),"",VLOOKUP(Patchlist1[[#This Row],[Hostname]],CPU_socket!A:B,2,FALSE))</f>
        <v/>
      </c>
      <c r="H966" s="184" t="str">
        <f>IF(ISNA(VLOOKUP(Patchlist1[[#This Row],[Hostname]],Vormetric!A:D,4,FALSE)),"",VLOOKUP(Patchlist1[[#This Row],[Hostname]],Vormetric!A:D,4,FALSE))</f>
        <v/>
      </c>
      <c r="I966" s="198" t="str">
        <f>IF(ISNA(VLOOKUP(Patchlist1[[#This Row],[Hostname]],'vm hardware'!A:C,3,FALSE)),"",VLOOKUP(Patchlist1[[#This Row],[Hostname]],'vm hardware'!A:C,3,FALSE))</f>
        <v/>
      </c>
      <c r="J966" s="198"/>
      <c r="K966" s="198" t="s">
        <v>172</v>
      </c>
      <c r="L966" s="198">
        <v>9.4</v>
      </c>
      <c r="M966" s="198" t="s">
        <v>173</v>
      </c>
      <c r="N966" s="198" t="s">
        <v>827</v>
      </c>
      <c r="O966" s="200" t="s">
        <v>175</v>
      </c>
      <c r="P966" s="277" t="s">
        <v>781</v>
      </c>
      <c r="Q966" s="283"/>
      <c r="R966" s="198" t="s">
        <v>782</v>
      </c>
      <c r="S966" s="242" t="str">
        <f>IF(ISNA(VLOOKUP(Patchlist1[[#This Row],[SERVER OWNER]],Contacts!I:J,2,FALSE)),"",VLOOKUP(Patchlist1[[#This Row],[SERVER OWNER]],Contacts!I:J,2,FALSE))</f>
        <v>oliver.harm@allianz.de</v>
      </c>
      <c r="T966" s="243" t="s">
        <v>783</v>
      </c>
      <c r="U966" s="277" t="s">
        <v>180</v>
      </c>
      <c r="V966" s="202"/>
      <c r="W966" s="202"/>
      <c r="X966" s="244"/>
      <c r="Y966" s="244"/>
      <c r="Z966" s="157"/>
      <c r="AA966" s="278"/>
    </row>
    <row r="967" spans="1:27" ht="18.75" hidden="1" customHeight="1">
      <c r="A967" s="275" t="s">
        <v>1743</v>
      </c>
      <c r="B967" s="196" t="s">
        <v>34</v>
      </c>
      <c r="C967" s="239" t="b">
        <v>0</v>
      </c>
      <c r="D967" s="182">
        <f>IF($C967&lt;&gt;TRUE,IF(ISNA(VLOOKUP($B967,'Patch Slot'!A$2:$E$39,3,FALSE)),"",VLOOKUP($B967,'Patch Slot'!A$2:$E$39,3,FALSE)),"excluded")</f>
        <v>45876.833333333299</v>
      </c>
      <c r="E967" s="182" t="str">
        <f>IF($C967&lt;&gt;TRUE,IF(ISNA(VLOOKUP($B967,'Patch Slot'!A$2:$E$39,4,FALSE)),"",VLOOKUP($B967,'Patch Slot'!A$2:$E$39,4,FALSE)),"excluded")</f>
        <v>20:00 – 24:00</v>
      </c>
      <c r="F967" s="198" t="s">
        <v>826</v>
      </c>
      <c r="G967" s="184" t="str">
        <f>IF(ISNA(VLOOKUP(Patchlist1[[#This Row],[Hostname]],CPU_socket!A:B,2,FALSE)),"",VLOOKUP(Patchlist1[[#This Row],[Hostname]],CPU_socket!A:B,2,FALSE))</f>
        <v/>
      </c>
      <c r="H967" s="281" t="s">
        <v>285</v>
      </c>
      <c r="I967" s="198" t="str">
        <f>IF(ISNA(VLOOKUP(Patchlist1[[#This Row],[Hostname]],'vm hardware'!A:C,3,FALSE)),"",VLOOKUP(Patchlist1[[#This Row],[Hostname]],'vm hardware'!A:C,3,FALSE))</f>
        <v/>
      </c>
      <c r="J967" s="198"/>
      <c r="K967" s="198" t="s">
        <v>172</v>
      </c>
      <c r="L967" s="198">
        <v>9.4</v>
      </c>
      <c r="M967" s="198" t="s">
        <v>173</v>
      </c>
      <c r="N967" s="198" t="s">
        <v>827</v>
      </c>
      <c r="O967" s="200" t="s">
        <v>175</v>
      </c>
      <c r="P967" s="277" t="s">
        <v>781</v>
      </c>
      <c r="Q967" s="283"/>
      <c r="R967" s="198" t="s">
        <v>782</v>
      </c>
      <c r="S967" s="242" t="str">
        <f>IF(ISNA(VLOOKUP(Patchlist1[[#This Row],[SERVER OWNER]],Contacts!I:J,2,FALSE)),"",VLOOKUP(Patchlist1[[#This Row],[SERVER OWNER]],Contacts!I:J,2,FALSE))</f>
        <v>oliver.harm@allianz.de</v>
      </c>
      <c r="T967" s="243" t="s">
        <v>783</v>
      </c>
      <c r="U967" s="277" t="s">
        <v>180</v>
      </c>
      <c r="V967" s="202"/>
      <c r="W967" s="202"/>
      <c r="X967" s="244"/>
      <c r="Y967" s="244"/>
      <c r="Z967" s="157"/>
      <c r="AA967" s="278"/>
    </row>
    <row r="968" spans="1:27" ht="18.75" hidden="1" customHeight="1">
      <c r="A968" s="275" t="s">
        <v>1744</v>
      </c>
      <c r="B968" s="196" t="s">
        <v>34</v>
      </c>
      <c r="C968" s="239" t="b">
        <v>0</v>
      </c>
      <c r="D968" s="182">
        <f>IF($C968&lt;&gt;TRUE,IF(ISNA(VLOOKUP($B968,'Patch Slot'!A$2:$E$39,3,FALSE)),"",VLOOKUP($B968,'Patch Slot'!A$2:$E$39,3,FALSE)),"excluded")</f>
        <v>45876.833333333299</v>
      </c>
      <c r="E968" s="182" t="str">
        <f>IF($C968&lt;&gt;TRUE,IF(ISNA(VLOOKUP($B968,'Patch Slot'!A$2:$E$39,4,FALSE)),"",VLOOKUP($B968,'Patch Slot'!A$2:$E$39,4,FALSE)),"excluded")</f>
        <v>20:00 – 24:00</v>
      </c>
      <c r="F968" s="198" t="s">
        <v>826</v>
      </c>
      <c r="G968" s="184" t="str">
        <f>IF(ISNA(VLOOKUP(Patchlist1[[#This Row],[Hostname]],CPU_socket!A:B,2,FALSE)),"",VLOOKUP(Patchlist1[[#This Row],[Hostname]],CPU_socket!A:B,2,FALSE))</f>
        <v/>
      </c>
      <c r="H968" s="184" t="str">
        <f>IF(ISNA(VLOOKUP(Patchlist1[[#This Row],[Hostname]],Vormetric!A:D,4,FALSE)),"",VLOOKUP(Patchlist1[[#This Row],[Hostname]],Vormetric!A:D,4,FALSE))</f>
        <v/>
      </c>
      <c r="I968" s="198" t="str">
        <f>IF(ISNA(VLOOKUP(Patchlist1[[#This Row],[Hostname]],'vm hardware'!A:C,3,FALSE)),"",VLOOKUP(Patchlist1[[#This Row],[Hostname]],'vm hardware'!A:C,3,FALSE))</f>
        <v/>
      </c>
      <c r="J968" s="198"/>
      <c r="K968" s="198" t="s">
        <v>172</v>
      </c>
      <c r="L968" s="198">
        <v>9.4</v>
      </c>
      <c r="M968" s="198" t="s">
        <v>173</v>
      </c>
      <c r="N968" s="198" t="s">
        <v>827</v>
      </c>
      <c r="O968" s="200" t="s">
        <v>175</v>
      </c>
      <c r="P968" s="277" t="s">
        <v>781</v>
      </c>
      <c r="Q968" s="283"/>
      <c r="R968" s="198" t="s">
        <v>782</v>
      </c>
      <c r="S968" s="242" t="str">
        <f>IF(ISNA(VLOOKUP(Patchlist1[[#This Row],[SERVER OWNER]],Contacts!I:J,2,FALSE)),"",VLOOKUP(Patchlist1[[#This Row],[SERVER OWNER]],Contacts!I:J,2,FALSE))</f>
        <v>oliver.harm@allianz.de</v>
      </c>
      <c r="T968" s="243" t="s">
        <v>783</v>
      </c>
      <c r="U968" s="277" t="s">
        <v>180</v>
      </c>
      <c r="V968" s="202"/>
      <c r="W968" s="202"/>
      <c r="X968" s="244"/>
      <c r="Y968" s="244"/>
      <c r="Z968" s="157"/>
      <c r="AA968" s="278"/>
    </row>
    <row r="969" spans="1:27" ht="18.75" hidden="1" customHeight="1">
      <c r="A969" s="275" t="s">
        <v>1745</v>
      </c>
      <c r="B969" s="196" t="s">
        <v>57</v>
      </c>
      <c r="C969" s="239" t="b">
        <v>0</v>
      </c>
      <c r="D969" s="182">
        <f>IF($C969&lt;&gt;TRUE,IF(ISNA(VLOOKUP($B969,'Patch Slot'!A$2:$E$39,3,FALSE)),"",VLOOKUP($B969,'Patch Slot'!A$2:$E$39,3,FALSE)),"excluded")</f>
        <v>45882.833333333299</v>
      </c>
      <c r="E969" s="182" t="str">
        <f>IF($C969&lt;&gt;TRUE,IF(ISNA(VLOOKUP($B969,'Patch Slot'!A$2:$E$39,4,FALSE)),"",VLOOKUP($B969,'Patch Slot'!A$2:$E$39,4,FALSE)),"excluded")</f>
        <v>20:00 – 24:00</v>
      </c>
      <c r="F969" s="198" t="s">
        <v>826</v>
      </c>
      <c r="G969" s="184" t="str">
        <f>IF(ISNA(VLOOKUP(Patchlist1[[#This Row],[Hostname]],CPU_socket!A:B,2,FALSE)),"",VLOOKUP(Patchlist1[[#This Row],[Hostname]],CPU_socket!A:B,2,FALSE))</f>
        <v/>
      </c>
      <c r="H969" s="184" t="str">
        <f>IF(ISNA(VLOOKUP(Patchlist1[[#This Row],[Hostname]],Vormetric!A:D,4,FALSE)),"",VLOOKUP(Patchlist1[[#This Row],[Hostname]],Vormetric!A:D,4,FALSE))</f>
        <v/>
      </c>
      <c r="I969" s="240" t="str">
        <f>IF(ISNA(VLOOKUP(Patchlist1[[#This Row],[Hostname]],'vm hardware'!A:C,3,FALSE)),"",VLOOKUP(Patchlist1[[#This Row],[Hostname]],'vm hardware'!A:C,3,FALSE))</f>
        <v/>
      </c>
      <c r="J969" s="198"/>
      <c r="K969" s="198" t="s">
        <v>545</v>
      </c>
      <c r="L969" s="198">
        <v>9.4</v>
      </c>
      <c r="M969" s="198" t="s">
        <v>372</v>
      </c>
      <c r="N969" s="198" t="s">
        <v>827</v>
      </c>
      <c r="O969" s="200" t="s">
        <v>175</v>
      </c>
      <c r="P969" s="277" t="s">
        <v>650</v>
      </c>
      <c r="Q969" s="241"/>
      <c r="R969" s="198" t="s">
        <v>1523</v>
      </c>
      <c r="S969" s="242" t="s">
        <v>1524</v>
      </c>
      <c r="T969" s="243" t="s">
        <v>1527</v>
      </c>
      <c r="U969" s="277" t="s">
        <v>180</v>
      </c>
      <c r="V969" s="202"/>
      <c r="W969" s="202"/>
      <c r="X969" s="244"/>
      <c r="Y969" s="244"/>
      <c r="Z969" s="157"/>
      <c r="AA969" s="278"/>
    </row>
    <row r="970" spans="1:27" ht="18.75" hidden="1" customHeight="1">
      <c r="A970" s="275" t="s">
        <v>1746</v>
      </c>
      <c r="B970" s="196" t="s">
        <v>57</v>
      </c>
      <c r="C970" s="239" t="b">
        <v>0</v>
      </c>
      <c r="D970" s="182">
        <f>IF($C970&lt;&gt;TRUE,IF(ISNA(VLOOKUP($B970,'Patch Slot'!A$2:$E$39,3,FALSE)),"",VLOOKUP($B970,'Patch Slot'!A$2:$E$39,3,FALSE)),"excluded")</f>
        <v>45882.833333333299</v>
      </c>
      <c r="E970" s="182" t="str">
        <f>IF($C970&lt;&gt;TRUE,IF(ISNA(VLOOKUP($B970,'Patch Slot'!A$2:$E$39,4,FALSE)),"",VLOOKUP($B970,'Patch Slot'!A$2:$E$39,4,FALSE)),"excluded")</f>
        <v>20:00 – 24:00</v>
      </c>
      <c r="F970" s="198" t="s">
        <v>826</v>
      </c>
      <c r="G970" s="184" t="str">
        <f>IF(ISNA(VLOOKUP(Patchlist1[[#This Row],[Hostname]],CPU_socket!A:B,2,FALSE)),"",VLOOKUP(Patchlist1[[#This Row],[Hostname]],CPU_socket!A:B,2,FALSE))</f>
        <v/>
      </c>
      <c r="H970" s="184" t="str">
        <f>IF(ISNA(VLOOKUP(Patchlist1[[#This Row],[Hostname]],Vormetric!A:D,4,FALSE)),"",VLOOKUP(Patchlist1[[#This Row],[Hostname]],Vormetric!A:D,4,FALSE))</f>
        <v/>
      </c>
      <c r="I970" s="240" t="str">
        <f>IF(ISNA(VLOOKUP(Patchlist1[[#This Row],[Hostname]],'vm hardware'!A:C,3,FALSE)),"",VLOOKUP(Patchlist1[[#This Row],[Hostname]],'vm hardware'!A:C,3,FALSE))</f>
        <v/>
      </c>
      <c r="J970" s="198"/>
      <c r="K970" s="198" t="s">
        <v>172</v>
      </c>
      <c r="L970" s="198">
        <v>9.4</v>
      </c>
      <c r="M970" s="198" t="s">
        <v>173</v>
      </c>
      <c r="N970" s="198" t="s">
        <v>827</v>
      </c>
      <c r="O970" s="200" t="s">
        <v>175</v>
      </c>
      <c r="P970" s="277" t="s">
        <v>459</v>
      </c>
      <c r="Q970" s="241"/>
      <c r="R970" s="198" t="s">
        <v>1189</v>
      </c>
      <c r="S970" s="242" t="str">
        <f>IF(ISNA(VLOOKUP(Patchlist1[[#This Row],[SERVER OWNER]],Contacts!I:J,2,FALSE)),"",VLOOKUP(Patchlist1[[#This Row],[SERVER OWNER]],Contacts!I:J,2,FALSE))</f>
        <v>lenin.dasan@allianz.com</v>
      </c>
      <c r="T970" s="243" t="s">
        <v>1190</v>
      </c>
      <c r="U970" s="277" t="s">
        <v>180</v>
      </c>
      <c r="V970" s="202"/>
      <c r="W970" s="202"/>
      <c r="X970" s="244"/>
      <c r="Y970" s="244"/>
      <c r="Z970" s="157"/>
      <c r="AA970" s="278"/>
    </row>
    <row r="971" spans="1:27" ht="18.75" hidden="1" customHeight="1">
      <c r="A971" s="275" t="s">
        <v>1747</v>
      </c>
      <c r="B971" s="196" t="s">
        <v>97</v>
      </c>
      <c r="C971" s="239" t="b">
        <v>0</v>
      </c>
      <c r="D971" s="182">
        <f>IF($C971&lt;&gt;TRUE,IF(ISNA(VLOOKUP($B971,'Patch Slot'!A$2:$E$39,3,FALSE)),"",VLOOKUP($B971,'Patch Slot'!A$2:$E$39,3,FALSE)),"excluded")</f>
        <v>45887.333333333299</v>
      </c>
      <c r="E971" s="182" t="str">
        <f>IF($C971&lt;&gt;TRUE,IF(ISNA(VLOOKUP($B971,'Patch Slot'!A$2:$E$39,4,FALSE)),"",VLOOKUP($B971,'Patch Slot'!A$2:$E$39,4,FALSE)),"excluded")</f>
        <v>08:00 – 14:00</v>
      </c>
      <c r="F971" s="198" t="s">
        <v>826</v>
      </c>
      <c r="G971" s="184" t="str">
        <f>IF(ISNA(VLOOKUP(Patchlist1[[#This Row],[Hostname]],CPU_socket!A:B,2,FALSE)),"",VLOOKUP(Patchlist1[[#This Row],[Hostname]],CPU_socket!A:B,2,FALSE))</f>
        <v/>
      </c>
      <c r="H971" s="184" t="str">
        <f>IF(ISNA(VLOOKUP(Patchlist1[[#This Row],[Hostname]],Vormetric!A:D,4,FALSE)),"",VLOOKUP(Patchlist1[[#This Row],[Hostname]],Vormetric!A:D,4,FALSE))</f>
        <v/>
      </c>
      <c r="I971" s="240" t="str">
        <f>IF(ISNA(VLOOKUP(Patchlist1[[#This Row],[Hostname]],'vm hardware'!A:C,3,FALSE)),"",VLOOKUP(Patchlist1[[#This Row],[Hostname]],'vm hardware'!A:C,3,FALSE))</f>
        <v/>
      </c>
      <c r="J971" s="198"/>
      <c r="K971" s="198" t="s">
        <v>172</v>
      </c>
      <c r="L971" s="198">
        <v>8.1</v>
      </c>
      <c r="M971" s="198" t="s">
        <v>173</v>
      </c>
      <c r="N971" s="198" t="s">
        <v>827</v>
      </c>
      <c r="O971" s="200" t="s">
        <v>175</v>
      </c>
      <c r="P971" s="277" t="s">
        <v>781</v>
      </c>
      <c r="Q971" s="282"/>
      <c r="R971" s="198" t="s">
        <v>782</v>
      </c>
      <c r="S971" s="242" t="str">
        <f>IF(ISNA(VLOOKUP(Patchlist1[[#This Row],[SERVER OWNER]],Contacts!I:J,2,FALSE)),"",VLOOKUP(Patchlist1[[#This Row],[SERVER OWNER]],Contacts!I:J,2,FALSE))</f>
        <v>oliver.harm@allianz.de</v>
      </c>
      <c r="T971" s="243" t="s">
        <v>783</v>
      </c>
      <c r="U971" s="277" t="s">
        <v>180</v>
      </c>
      <c r="V971" s="202"/>
      <c r="W971" s="202"/>
      <c r="X971" s="244"/>
      <c r="Y971" s="244"/>
      <c r="Z971" s="157"/>
      <c r="AA971" s="278"/>
    </row>
    <row r="972" spans="1:27" ht="18.75" hidden="1" customHeight="1">
      <c r="A972" s="275" t="s">
        <v>1748</v>
      </c>
      <c r="B972" s="196" t="s">
        <v>29</v>
      </c>
      <c r="C972" s="239" t="b">
        <v>0</v>
      </c>
      <c r="D972" s="182">
        <f>IF($C972&lt;&gt;TRUE,IF(ISNA(VLOOKUP($B972,'Patch Slot'!A$2:$E$39,3,FALSE)),"",VLOOKUP($B972,'Patch Slot'!A$2:$E$39,3,FALSE)),"excluded")</f>
        <v>45875.833333333299</v>
      </c>
      <c r="E972" s="182" t="str">
        <f>IF($C972&lt;&gt;TRUE,IF(ISNA(VLOOKUP($B972,'Patch Slot'!A$2:$E$39,4,FALSE)),"",VLOOKUP($B972,'Patch Slot'!A$2:$E$39,4,FALSE)),"excluded")</f>
        <v>20:00 – 24:00</v>
      </c>
      <c r="F972" s="198" t="s">
        <v>826</v>
      </c>
      <c r="G972" s="184" t="str">
        <f>IF(ISNA(VLOOKUP(Patchlist1[[#This Row],[Hostname]],CPU_socket!A:B,2,FALSE)),"",VLOOKUP(Patchlist1[[#This Row],[Hostname]],CPU_socket!A:B,2,FALSE))</f>
        <v/>
      </c>
      <c r="H972" s="281" t="s">
        <v>285</v>
      </c>
      <c r="I972" s="198" t="str">
        <f>IF(ISNA(VLOOKUP(Patchlist1[[#This Row],[Hostname]],'vm hardware'!A:C,3,FALSE)),"",VLOOKUP(Patchlist1[[#This Row],[Hostname]],'vm hardware'!A:C,3,FALSE))</f>
        <v/>
      </c>
      <c r="J972" s="276"/>
      <c r="K972" s="198" t="s">
        <v>172</v>
      </c>
      <c r="L972" s="198">
        <v>8.1</v>
      </c>
      <c r="M972" s="198" t="s">
        <v>173</v>
      </c>
      <c r="N972" s="198" t="s">
        <v>827</v>
      </c>
      <c r="O972" s="200" t="s">
        <v>175</v>
      </c>
      <c r="P972" s="277" t="s">
        <v>781</v>
      </c>
      <c r="Q972" s="157"/>
      <c r="R972" s="198" t="s">
        <v>782</v>
      </c>
      <c r="S972" s="242" t="str">
        <f>IF(ISNA(VLOOKUP(Patchlist1[[#This Row],[SERVER OWNER]],Contacts!I:J,2,FALSE)),"",VLOOKUP(Patchlist1[[#This Row],[SERVER OWNER]],Contacts!I:J,2,FALSE))</f>
        <v>oliver.harm@allianz.de</v>
      </c>
      <c r="T972" s="243" t="s">
        <v>783</v>
      </c>
      <c r="U972" s="277" t="s">
        <v>180</v>
      </c>
      <c r="V972" s="202"/>
      <c r="W972" s="202"/>
      <c r="X972" s="244"/>
      <c r="Y972" s="244"/>
      <c r="Z972" s="157"/>
      <c r="AA972" s="278"/>
    </row>
    <row r="973" spans="1:27" ht="18.75" hidden="1" customHeight="1">
      <c r="A973" s="275" t="s">
        <v>1749</v>
      </c>
      <c r="B973" s="196" t="s">
        <v>29</v>
      </c>
      <c r="C973" s="239" t="b">
        <v>0</v>
      </c>
      <c r="D973" s="182">
        <f>IF($C973&lt;&gt;TRUE,IF(ISNA(VLOOKUP($B973,'Patch Slot'!A$2:$E$39,3,FALSE)),"",VLOOKUP($B973,'Patch Slot'!A$2:$E$39,3,FALSE)),"excluded")</f>
        <v>45875.833333333299</v>
      </c>
      <c r="E973" s="182" t="str">
        <f>IF($C973&lt;&gt;TRUE,IF(ISNA(VLOOKUP($B973,'Patch Slot'!A$2:$E$39,4,FALSE)),"",VLOOKUP($B973,'Patch Slot'!A$2:$E$39,4,FALSE)),"excluded")</f>
        <v>20:00 – 24:00</v>
      </c>
      <c r="F973" s="198" t="s">
        <v>826</v>
      </c>
      <c r="G973" s="184" t="str">
        <f>IF(ISNA(VLOOKUP(Patchlist1[[#This Row],[Hostname]],CPU_socket!A:B,2,FALSE)),"",VLOOKUP(Patchlist1[[#This Row],[Hostname]],CPU_socket!A:B,2,FALSE))</f>
        <v/>
      </c>
      <c r="H973" s="281" t="s">
        <v>285</v>
      </c>
      <c r="I973" s="198" t="str">
        <f>IF(ISNA(VLOOKUP(Patchlist1[[#This Row],[Hostname]],'vm hardware'!A:C,3,FALSE)),"",VLOOKUP(Patchlist1[[#This Row],[Hostname]],'vm hardware'!A:C,3,FALSE))</f>
        <v/>
      </c>
      <c r="J973" s="276"/>
      <c r="K973" s="198" t="s">
        <v>172</v>
      </c>
      <c r="L973" s="198">
        <v>8.1</v>
      </c>
      <c r="M973" s="198" t="s">
        <v>173</v>
      </c>
      <c r="N973" s="198" t="s">
        <v>827</v>
      </c>
      <c r="O973" s="200" t="s">
        <v>175</v>
      </c>
      <c r="P973" s="277" t="s">
        <v>781</v>
      </c>
      <c r="Q973" s="157"/>
      <c r="R973" s="198" t="s">
        <v>782</v>
      </c>
      <c r="S973" s="242" t="str">
        <f>IF(ISNA(VLOOKUP(Patchlist1[[#This Row],[SERVER OWNER]],Contacts!I:J,2,FALSE)),"",VLOOKUP(Patchlist1[[#This Row],[SERVER OWNER]],Contacts!I:J,2,FALSE))</f>
        <v>oliver.harm@allianz.de</v>
      </c>
      <c r="T973" s="243" t="s">
        <v>783</v>
      </c>
      <c r="U973" s="277" t="s">
        <v>180</v>
      </c>
      <c r="V973" s="202"/>
      <c r="W973" s="202"/>
      <c r="X973" s="244"/>
      <c r="Y973" s="244"/>
      <c r="Z973" s="157"/>
      <c r="AA973" s="278"/>
    </row>
    <row r="974" spans="1:27" ht="18.75" hidden="1" customHeight="1">
      <c r="A974" s="275" t="s">
        <v>1750</v>
      </c>
      <c r="B974" s="196" t="s">
        <v>67</v>
      </c>
      <c r="C974" s="239" t="b">
        <v>1</v>
      </c>
      <c r="D974" s="182" t="str">
        <f>IF($C974&lt;&gt;TRUE,IF(ISNA(VLOOKUP($B974,'Patch Slot'!A$2:$E$39,3,FALSE)),"",VLOOKUP($B974,'Patch Slot'!A$2:$E$39,3,FALSE)),"excluded")</f>
        <v>excluded</v>
      </c>
      <c r="E974" s="182" t="str">
        <f>IF($C974&lt;&gt;TRUE,IF(ISNA(VLOOKUP($B974,'Patch Slot'!A$2:$E$39,4,FALSE)),"",VLOOKUP($B974,'Patch Slot'!A$2:$E$39,4,FALSE)),"excluded")</f>
        <v>excluded</v>
      </c>
      <c r="F974" s="198" t="s">
        <v>826</v>
      </c>
      <c r="G974" s="184" t="str">
        <f>IF(ISNA(VLOOKUP(Patchlist1[[#This Row],[Hostname]],CPU_socket!A:B,2,FALSE)),"",VLOOKUP(Patchlist1[[#This Row],[Hostname]],CPU_socket!A:B,2,FALSE))</f>
        <v/>
      </c>
      <c r="H974" s="281" t="s">
        <v>285</v>
      </c>
      <c r="I974" s="240" t="str">
        <f>IF(ISNA(VLOOKUP(Patchlist1[[#This Row],[Hostname]],'vm hardware'!A:C,3,FALSE)),"",VLOOKUP(Patchlist1[[#This Row],[Hostname]],'vm hardware'!A:C,3,FALSE))</f>
        <v/>
      </c>
      <c r="J974" s="198"/>
      <c r="K974" s="198" t="s">
        <v>172</v>
      </c>
      <c r="L974" s="198">
        <v>8.9</v>
      </c>
      <c r="M974" s="198" t="s">
        <v>173</v>
      </c>
      <c r="N974" s="198" t="s">
        <v>827</v>
      </c>
      <c r="O974" s="200" t="s">
        <v>279</v>
      </c>
      <c r="P974" s="277" t="s">
        <v>1751</v>
      </c>
      <c r="Q974" s="241"/>
      <c r="R974" s="198" t="s">
        <v>1347</v>
      </c>
      <c r="S974" s="242" t="str">
        <f>IF(ISNA(VLOOKUP(Patchlist1[[#This Row],[SERVER OWNER]],Contacts!I:J,2,FALSE)),"",VLOOKUP(Patchlist1[[#This Row],[SERVER OWNER]],Contacts!I:J,2,FALSE))</f>
        <v>stefano.fabbri@allianz.de</v>
      </c>
      <c r="T974" s="243" t="s">
        <v>1752</v>
      </c>
      <c r="U974" s="277" t="s">
        <v>180</v>
      </c>
      <c r="V974" s="202"/>
      <c r="W974" s="202"/>
      <c r="X974" s="244"/>
      <c r="Y974" s="244" t="s">
        <v>279</v>
      </c>
      <c r="Z974" s="157"/>
      <c r="AA974" s="278"/>
    </row>
    <row r="975" spans="1:27" ht="18.75" hidden="1" customHeight="1">
      <c r="A975" s="275" t="s">
        <v>1753</v>
      </c>
      <c r="B975" s="196" t="s">
        <v>47</v>
      </c>
      <c r="C975" s="239" t="b">
        <v>1</v>
      </c>
      <c r="D975" s="182" t="str">
        <f>IF($C975&lt;&gt;TRUE,IF(ISNA(VLOOKUP($B975,'Patch Slot'!A$2:$E$39,3,FALSE)),"",VLOOKUP($B975,'Patch Slot'!A$2:$E$39,3,FALSE)),"excluded")</f>
        <v>excluded</v>
      </c>
      <c r="E975" s="182" t="str">
        <f>IF($C975&lt;&gt;TRUE,IF(ISNA(VLOOKUP($B975,'Patch Slot'!A$2:$E$39,4,FALSE)),"",VLOOKUP($B975,'Patch Slot'!A$2:$E$39,4,FALSE)),"excluded")</f>
        <v>excluded</v>
      </c>
      <c r="F975" s="198" t="s">
        <v>826</v>
      </c>
      <c r="G975" s="184" t="str">
        <f>IF(ISNA(VLOOKUP(Patchlist1[[#This Row],[Hostname]],CPU_socket!A:B,2,FALSE)),"",VLOOKUP(Patchlist1[[#This Row],[Hostname]],CPU_socket!A:B,2,FALSE))</f>
        <v/>
      </c>
      <c r="H975" s="281" t="s">
        <v>285</v>
      </c>
      <c r="I975" s="240" t="str">
        <f>IF(ISNA(VLOOKUP(Patchlist1[[#This Row],[Hostname]],'vm hardware'!A:C,3,FALSE)),"",VLOOKUP(Patchlist1[[#This Row],[Hostname]],'vm hardware'!A:C,3,FALSE))</f>
        <v/>
      </c>
      <c r="J975" s="198"/>
      <c r="K975" s="198" t="s">
        <v>545</v>
      </c>
      <c r="L975" s="198">
        <v>8.9</v>
      </c>
      <c r="M975" s="198" t="s">
        <v>173</v>
      </c>
      <c r="N975" s="198" t="s">
        <v>827</v>
      </c>
      <c r="O975" s="200" t="s">
        <v>279</v>
      </c>
      <c r="P975" s="277" t="s">
        <v>1751</v>
      </c>
      <c r="Q975" s="241"/>
      <c r="R975" s="198" t="s">
        <v>1347</v>
      </c>
      <c r="S975" s="242" t="str">
        <f>IF(ISNA(VLOOKUP(Patchlist1[[#This Row],[SERVER OWNER]],Contacts!I:J,2,FALSE)),"",VLOOKUP(Patchlist1[[#This Row],[SERVER OWNER]],Contacts!I:J,2,FALSE))</f>
        <v>stefano.fabbri@allianz.de</v>
      </c>
      <c r="T975" s="243" t="s">
        <v>1752</v>
      </c>
      <c r="U975" s="277" t="s">
        <v>180</v>
      </c>
      <c r="V975" s="202"/>
      <c r="W975" s="202"/>
      <c r="X975" s="244"/>
      <c r="Y975" s="244" t="s">
        <v>279</v>
      </c>
      <c r="Z975" s="157"/>
      <c r="AA975" s="278"/>
    </row>
    <row r="976" spans="1:27" ht="18.75" hidden="1" customHeight="1">
      <c r="A976" s="275" t="s">
        <v>1754</v>
      </c>
      <c r="B976" s="196" t="s">
        <v>121</v>
      </c>
      <c r="C976" s="239" t="b">
        <v>0</v>
      </c>
      <c r="D976" s="182">
        <f>IF($C976&lt;&gt;TRUE,IF(ISNA(VLOOKUP($B976,'Patch Slot'!A$2:$E$39,3,FALSE)),"",VLOOKUP($B976,'Patch Slot'!A$2:$E$39,3,FALSE)),"excluded")</f>
        <v>45892.166666666635</v>
      </c>
      <c r="E976" s="182" t="str">
        <f>IF($C976&lt;&gt;TRUE,IF(ISNA(VLOOKUP($B976,'Patch Slot'!A$2:$E$39,4,FALSE)),"",VLOOKUP($B976,'Patch Slot'!A$2:$E$39,4,FALSE)),"excluded")</f>
        <v>04:00 – 08:00</v>
      </c>
      <c r="F976" s="198" t="s">
        <v>826</v>
      </c>
      <c r="G976" s="184" t="str">
        <f>IF(ISNA(VLOOKUP(Patchlist1[[#This Row],[Hostname]],CPU_socket!A:B,2,FALSE)),"",VLOOKUP(Patchlist1[[#This Row],[Hostname]],CPU_socket!A:B,2,FALSE))</f>
        <v/>
      </c>
      <c r="H976" s="184" t="str">
        <f>IF(ISNA(VLOOKUP(Patchlist1[[#This Row],[Hostname]],Vormetric!A:D,4,FALSE)),"",VLOOKUP(Patchlist1[[#This Row],[Hostname]],Vormetric!A:D,4,FALSE))</f>
        <v/>
      </c>
      <c r="I976" s="198" t="str">
        <f>IF(ISNA(VLOOKUP(Patchlist1[[#This Row],[Hostname]],'vm hardware'!A:C,3,FALSE)),"",VLOOKUP(Patchlist1[[#This Row],[Hostname]],'vm hardware'!A:C,3,FALSE))</f>
        <v/>
      </c>
      <c r="J976" s="276"/>
      <c r="K976" s="198" t="s">
        <v>172</v>
      </c>
      <c r="L976" s="198">
        <v>8.1</v>
      </c>
      <c r="M976" s="198" t="s">
        <v>173</v>
      </c>
      <c r="N976" s="198" t="s">
        <v>827</v>
      </c>
      <c r="O976" s="200" t="s">
        <v>175</v>
      </c>
      <c r="P976" s="277" t="s">
        <v>785</v>
      </c>
      <c r="Q976" s="202"/>
      <c r="R976" s="198" t="s">
        <v>786</v>
      </c>
      <c r="S976" s="242" t="str">
        <f>IF(ISNA(VLOOKUP(Patchlist1[[#This Row],[SERVER OWNER]],Contacts!I:J,2,FALSE)),"",VLOOKUP(Patchlist1[[#This Row],[SERVER OWNER]],Contacts!I:J,2,FALSE))</f>
        <v>florian.brueckl@allianz.de</v>
      </c>
      <c r="T976" s="243" t="s">
        <v>1755</v>
      </c>
      <c r="U976" s="277" t="s">
        <v>180</v>
      </c>
      <c r="V976" s="202"/>
      <c r="W976" s="202"/>
      <c r="X976" s="244"/>
      <c r="Y976" s="244"/>
      <c r="Z976" s="157"/>
      <c r="AA976" s="278"/>
    </row>
    <row r="977" spans="1:27" ht="18.75" hidden="1" customHeight="1">
      <c r="A977" s="275" t="s">
        <v>1756</v>
      </c>
      <c r="B977" s="196" t="s">
        <v>133</v>
      </c>
      <c r="C977" s="239" t="b">
        <v>0</v>
      </c>
      <c r="D977" s="182">
        <f>IF($C977&lt;&gt;TRUE,IF(ISNA(VLOOKUP($B977,'Patch Slot'!A$2:$E$39,3,FALSE)),"",VLOOKUP($B977,'Patch Slot'!A$2:$E$39,3,FALSE)),"excluded")</f>
        <v>45893.833333333299</v>
      </c>
      <c r="E977" s="182" t="str">
        <f>IF($C977&lt;&gt;TRUE,IF(ISNA(VLOOKUP($B977,'Patch Slot'!A$2:$E$39,4,FALSE)),"",VLOOKUP($B977,'Patch Slot'!A$2:$E$39,4,FALSE)),"excluded")</f>
        <v>20:00 – 24:00</v>
      </c>
      <c r="F977" s="198" t="s">
        <v>826</v>
      </c>
      <c r="G977" s="184" t="str">
        <f>IF(ISNA(VLOOKUP(Patchlist1[[#This Row],[Hostname]],CPU_socket!A:B,2,FALSE)),"",VLOOKUP(Patchlist1[[#This Row],[Hostname]],CPU_socket!A:B,2,FALSE))</f>
        <v/>
      </c>
      <c r="H977" s="184" t="str">
        <f>IF(ISNA(VLOOKUP(Patchlist1[[#This Row],[Hostname]],Vormetric!A:D,4,FALSE)),"",VLOOKUP(Patchlist1[[#This Row],[Hostname]],Vormetric!A:D,4,FALSE))</f>
        <v/>
      </c>
      <c r="I977" s="198" t="str">
        <f>IF(ISNA(VLOOKUP(Patchlist1[[#This Row],[Hostname]],'vm hardware'!A:C,3,FALSE)),"",VLOOKUP(Patchlist1[[#This Row],[Hostname]],'vm hardware'!A:C,3,FALSE))</f>
        <v/>
      </c>
      <c r="J977" s="276"/>
      <c r="K977" s="198" t="s">
        <v>545</v>
      </c>
      <c r="L977" s="198">
        <v>8.1</v>
      </c>
      <c r="M977" s="198" t="s">
        <v>173</v>
      </c>
      <c r="N977" s="198" t="s">
        <v>827</v>
      </c>
      <c r="O977" s="200" t="s">
        <v>175</v>
      </c>
      <c r="P977" s="277" t="s">
        <v>718</v>
      </c>
      <c r="Q977" s="202"/>
      <c r="R977" s="198" t="s">
        <v>719</v>
      </c>
      <c r="S977" s="242" t="str">
        <f>IF(ISNA(VLOOKUP(Patchlist1[[#This Row],[SERVER OWNER]],Contacts!I:J,2,FALSE)),"",VLOOKUP(Patchlist1[[#This Row],[SERVER OWNER]],Contacts!I:J,2,FALSE))</f>
        <v>quirin.westermaier@allianz.de</v>
      </c>
      <c r="T977" s="243" t="s">
        <v>720</v>
      </c>
      <c r="U977" s="277" t="s">
        <v>180</v>
      </c>
      <c r="V977" s="202"/>
      <c r="W977" s="202"/>
      <c r="X977" s="244"/>
      <c r="Y977" s="244"/>
      <c r="Z977" s="157"/>
      <c r="AA977" s="278"/>
    </row>
    <row r="978" spans="1:27" ht="18.75" hidden="1" customHeight="1">
      <c r="A978" s="275" t="s">
        <v>1757</v>
      </c>
      <c r="B978" s="196" t="s">
        <v>127</v>
      </c>
      <c r="C978" s="239" t="b">
        <v>0</v>
      </c>
      <c r="D978" s="182">
        <f>IF($C978&lt;&gt;TRUE,IF(ISNA(VLOOKUP($B978,'Patch Slot'!A$2:$E$39,3,FALSE)),"",VLOOKUP($B978,'Patch Slot'!A$2:$E$39,3,FALSE)),"excluded")</f>
        <v>45892.833333333299</v>
      </c>
      <c r="E978" s="182" t="str">
        <f>IF($C978&lt;&gt;TRUE,IF(ISNA(VLOOKUP($B978,'Patch Slot'!A$2:$E$39,4,FALSE)),"",VLOOKUP($B978,'Patch Slot'!A$2:$E$39,4,FALSE)),"excluded")</f>
        <v>20:00 – 24:00</v>
      </c>
      <c r="F978" s="198" t="s">
        <v>826</v>
      </c>
      <c r="G978" s="184" t="str">
        <f>IF(ISNA(VLOOKUP(Patchlist1[[#This Row],[Hostname]],CPU_socket!A:B,2,FALSE)),"",VLOOKUP(Patchlist1[[#This Row],[Hostname]],CPU_socket!A:B,2,FALSE))</f>
        <v/>
      </c>
      <c r="H978" s="184" t="str">
        <f>IF(ISNA(VLOOKUP(Patchlist1[[#This Row],[Hostname]],Vormetric!A:D,4,FALSE)),"",VLOOKUP(Patchlist1[[#This Row],[Hostname]],Vormetric!A:D,4,FALSE))</f>
        <v/>
      </c>
      <c r="I978" s="198" t="str">
        <f>IF(ISNA(VLOOKUP(Patchlist1[[#This Row],[Hostname]],'vm hardware'!A:C,3,FALSE)),"",VLOOKUP(Patchlist1[[#This Row],[Hostname]],'vm hardware'!A:C,3,FALSE))</f>
        <v/>
      </c>
      <c r="J978" s="276"/>
      <c r="K978" s="198" t="s">
        <v>172</v>
      </c>
      <c r="L978" s="198">
        <v>8.1</v>
      </c>
      <c r="M978" s="198" t="s">
        <v>173</v>
      </c>
      <c r="N978" s="198" t="s">
        <v>827</v>
      </c>
      <c r="O978" s="200" t="s">
        <v>175</v>
      </c>
      <c r="P978" s="277" t="s">
        <v>718</v>
      </c>
      <c r="Q978" s="202"/>
      <c r="R978" s="198" t="s">
        <v>719</v>
      </c>
      <c r="S978" s="242" t="str">
        <f>IF(ISNA(VLOOKUP(Patchlist1[[#This Row],[SERVER OWNER]],Contacts!I:J,2,FALSE)),"",VLOOKUP(Patchlist1[[#This Row],[SERVER OWNER]],Contacts!I:J,2,FALSE))</f>
        <v>quirin.westermaier@allianz.de</v>
      </c>
      <c r="T978" s="243" t="s">
        <v>720</v>
      </c>
      <c r="U978" s="277" t="s">
        <v>180</v>
      </c>
      <c r="V978" s="202"/>
      <c r="W978" s="202"/>
      <c r="X978" s="244"/>
      <c r="Y978" s="244"/>
      <c r="Z978" s="157"/>
      <c r="AA978" s="278"/>
    </row>
    <row r="979" spans="1:27" ht="18.75" hidden="1" customHeight="1">
      <c r="A979" s="275" t="s">
        <v>1758</v>
      </c>
      <c r="B979" s="196" t="s">
        <v>84</v>
      </c>
      <c r="C979" s="239" t="b">
        <v>0</v>
      </c>
      <c r="D979" s="182">
        <f>IF($C979&lt;&gt;TRUE,IF(ISNA(VLOOKUP($B979,'Patch Slot'!A$2:$E$39,3,FALSE)),"",VLOOKUP($B979,'Patch Slot'!A$2:$E$39,3,FALSE)),"excluded")</f>
        <v>45885.833333333299</v>
      </c>
      <c r="E979" s="182" t="str">
        <f>IF($C979&lt;&gt;TRUE,IF(ISNA(VLOOKUP($B979,'Patch Slot'!A$2:$E$39,4,FALSE)),"",VLOOKUP($B979,'Patch Slot'!A$2:$E$39,4,FALSE)),"excluded")</f>
        <v>20:00 – 24:00</v>
      </c>
      <c r="F979" s="198" t="s">
        <v>826</v>
      </c>
      <c r="G979" s="184" t="str">
        <f>IF(ISNA(VLOOKUP(Patchlist1[[#This Row],[Hostname]],CPU_socket!A:B,2,FALSE)),"",VLOOKUP(Patchlist1[[#This Row],[Hostname]],CPU_socket!A:B,2,FALSE))</f>
        <v/>
      </c>
      <c r="H979" s="184" t="str">
        <f>IF(ISNA(VLOOKUP(Patchlist1[[#This Row],[Hostname]],Vormetric!A:D,4,FALSE)),"",VLOOKUP(Patchlist1[[#This Row],[Hostname]],Vormetric!A:D,4,FALSE))</f>
        <v/>
      </c>
      <c r="I979" s="198" t="str">
        <f>IF(ISNA(VLOOKUP(Patchlist1[[#This Row],[Hostname]],'vm hardware'!A:C,3,FALSE)),"",VLOOKUP(Patchlist1[[#This Row],[Hostname]],'vm hardware'!A:C,3,FALSE))</f>
        <v/>
      </c>
      <c r="J979" s="276"/>
      <c r="K979" s="198" t="s">
        <v>545</v>
      </c>
      <c r="L979" s="198">
        <v>8.1</v>
      </c>
      <c r="M979" s="198" t="s">
        <v>173</v>
      </c>
      <c r="N979" s="198" t="s">
        <v>827</v>
      </c>
      <c r="O979" s="200" t="s">
        <v>175</v>
      </c>
      <c r="P979" s="277" t="s">
        <v>718</v>
      </c>
      <c r="Q979" s="202"/>
      <c r="R979" s="198" t="s">
        <v>719</v>
      </c>
      <c r="S979" s="242" t="str">
        <f>IF(ISNA(VLOOKUP(Patchlist1[[#This Row],[SERVER OWNER]],Contacts!I:J,2,FALSE)),"",VLOOKUP(Patchlist1[[#This Row],[SERVER OWNER]],Contacts!I:J,2,FALSE))</f>
        <v>quirin.westermaier@allianz.de</v>
      </c>
      <c r="T979" s="243" t="s">
        <v>720</v>
      </c>
      <c r="U979" s="277" t="s">
        <v>180</v>
      </c>
      <c r="V979" s="202"/>
      <c r="W979" s="202"/>
      <c r="X979" s="244"/>
      <c r="Y979" s="244"/>
      <c r="Z979" s="157"/>
      <c r="AA979" s="278"/>
    </row>
    <row r="980" spans="1:27" ht="18.75" hidden="1" customHeight="1">
      <c r="A980" s="275" t="s">
        <v>1759</v>
      </c>
      <c r="B980" s="196" t="s">
        <v>84</v>
      </c>
      <c r="C980" s="239" t="b">
        <v>0</v>
      </c>
      <c r="D980" s="182">
        <f>IF($C980&lt;&gt;TRUE,IF(ISNA(VLOOKUP($B980,'Patch Slot'!A$2:$E$39,3,FALSE)),"",VLOOKUP($B980,'Patch Slot'!A$2:$E$39,3,FALSE)),"excluded")</f>
        <v>45885.833333333299</v>
      </c>
      <c r="E980" s="182" t="str">
        <f>IF($C980&lt;&gt;TRUE,IF(ISNA(VLOOKUP($B980,'Patch Slot'!A$2:$E$39,4,FALSE)),"",VLOOKUP($B980,'Patch Slot'!A$2:$E$39,4,FALSE)),"excluded")</f>
        <v>20:00 – 24:00</v>
      </c>
      <c r="F980" s="198" t="s">
        <v>826</v>
      </c>
      <c r="G980" s="184" t="str">
        <f>IF(ISNA(VLOOKUP(Patchlist1[[#This Row],[Hostname]],CPU_socket!A:B,2,FALSE)),"",VLOOKUP(Patchlist1[[#This Row],[Hostname]],CPU_socket!A:B,2,FALSE))</f>
        <v/>
      </c>
      <c r="H980" s="184" t="str">
        <f>IF(ISNA(VLOOKUP(Patchlist1[[#This Row],[Hostname]],Vormetric!A:D,4,FALSE)),"",VLOOKUP(Patchlist1[[#This Row],[Hostname]],Vormetric!A:D,4,FALSE))</f>
        <v/>
      </c>
      <c r="I980" s="198" t="str">
        <f>IF(ISNA(VLOOKUP(Patchlist1[[#This Row],[Hostname]],'vm hardware'!A:C,3,FALSE)),"",VLOOKUP(Patchlist1[[#This Row],[Hostname]],'vm hardware'!A:C,3,FALSE))</f>
        <v/>
      </c>
      <c r="J980" s="276"/>
      <c r="K980" s="198" t="s">
        <v>172</v>
      </c>
      <c r="L980" s="198">
        <v>8.1</v>
      </c>
      <c r="M980" s="198" t="s">
        <v>173</v>
      </c>
      <c r="N980" s="198" t="s">
        <v>827</v>
      </c>
      <c r="O980" s="200" t="s">
        <v>175</v>
      </c>
      <c r="P980" s="277" t="s">
        <v>718</v>
      </c>
      <c r="Q980" s="202"/>
      <c r="R980" s="198" t="s">
        <v>719</v>
      </c>
      <c r="S980" s="242" t="str">
        <f>IF(ISNA(VLOOKUP(Patchlist1[[#This Row],[SERVER OWNER]],Contacts!I:J,2,FALSE)),"",VLOOKUP(Patchlist1[[#This Row],[SERVER OWNER]],Contacts!I:J,2,FALSE))</f>
        <v>quirin.westermaier@allianz.de</v>
      </c>
      <c r="T980" s="243" t="s">
        <v>720</v>
      </c>
      <c r="U980" s="277" t="s">
        <v>180</v>
      </c>
      <c r="V980" s="202"/>
      <c r="W980" s="202"/>
      <c r="X980" s="244"/>
      <c r="Y980" s="244"/>
      <c r="Z980" s="157"/>
      <c r="AA980" s="278"/>
    </row>
    <row r="981" spans="1:27" ht="18.75" hidden="1" customHeight="1">
      <c r="A981" s="275" t="s">
        <v>1760</v>
      </c>
      <c r="B981" s="196" t="s">
        <v>80</v>
      </c>
      <c r="C981" s="239" t="b">
        <v>0</v>
      </c>
      <c r="D981" s="182">
        <f>IF($C981&lt;&gt;TRUE,IF(ISNA(VLOOKUP($B981,'Patch Slot'!A$2:$E$39,3,FALSE)),"",VLOOKUP($B981,'Patch Slot'!A$2:$E$39,3,FALSE)),"excluded")</f>
        <v>45885.666666666635</v>
      </c>
      <c r="E981" s="182" t="str">
        <f>IF($C981&lt;&gt;TRUE,IF(ISNA(VLOOKUP($B981,'Patch Slot'!A$2:$E$39,4,FALSE)),"",VLOOKUP($B981,'Patch Slot'!A$2:$E$39,4,FALSE)),"excluded")</f>
        <v>16:00 – 20:00</v>
      </c>
      <c r="F981" s="198" t="s">
        <v>826</v>
      </c>
      <c r="G981" s="184" t="str">
        <f>IF(ISNA(VLOOKUP(Patchlist1[[#This Row],[Hostname]],CPU_socket!A:B,2,FALSE)),"",VLOOKUP(Patchlist1[[#This Row],[Hostname]],CPU_socket!A:B,2,FALSE))</f>
        <v/>
      </c>
      <c r="H981" s="184" t="str">
        <f>IF(ISNA(VLOOKUP(Patchlist1[[#This Row],[Hostname]],Vormetric!A:D,4,FALSE)),"",VLOOKUP(Patchlist1[[#This Row],[Hostname]],Vormetric!A:D,4,FALSE))</f>
        <v/>
      </c>
      <c r="I981" s="198" t="str">
        <f>IF(ISNA(VLOOKUP(Patchlist1[[#This Row],[Hostname]],'vm hardware'!A:C,3,FALSE)),"",VLOOKUP(Patchlist1[[#This Row],[Hostname]],'vm hardware'!A:C,3,FALSE))</f>
        <v/>
      </c>
      <c r="J981" s="276"/>
      <c r="K981" s="198" t="s">
        <v>172</v>
      </c>
      <c r="L981" s="198">
        <v>8.1</v>
      </c>
      <c r="M981" s="198" t="s">
        <v>173</v>
      </c>
      <c r="N981" s="198" t="s">
        <v>827</v>
      </c>
      <c r="O981" s="200" t="s">
        <v>175</v>
      </c>
      <c r="P981" s="277" t="s">
        <v>718</v>
      </c>
      <c r="Q981" s="202"/>
      <c r="R981" s="198" t="s">
        <v>719</v>
      </c>
      <c r="S981" s="242" t="str">
        <f>IF(ISNA(VLOOKUP(Patchlist1[[#This Row],[SERVER OWNER]],Contacts!I:J,2,FALSE)),"",VLOOKUP(Patchlist1[[#This Row],[SERVER OWNER]],Contacts!I:J,2,FALSE))</f>
        <v>quirin.westermaier@allianz.de</v>
      </c>
      <c r="T981" s="243" t="s">
        <v>720</v>
      </c>
      <c r="U981" s="277" t="s">
        <v>180</v>
      </c>
      <c r="V981" s="202"/>
      <c r="W981" s="202"/>
      <c r="X981" s="244"/>
      <c r="Y981" s="244"/>
      <c r="Z981" s="157"/>
      <c r="AA981" s="278"/>
    </row>
    <row r="982" spans="1:27" ht="18.75" hidden="1" customHeight="1">
      <c r="A982" s="275" t="s">
        <v>1761</v>
      </c>
      <c r="B982" s="196" t="s">
        <v>57</v>
      </c>
      <c r="C982" s="239" t="b">
        <v>0</v>
      </c>
      <c r="D982" s="182">
        <f>IF($C982&lt;&gt;TRUE,IF(ISNA(VLOOKUP($B982,'Patch Slot'!A$2:$E$39,3,FALSE)),"",VLOOKUP($B982,'Patch Slot'!A$2:$E$39,3,FALSE)),"excluded")</f>
        <v>45882.833333333299</v>
      </c>
      <c r="E982" s="182" t="str">
        <f>IF($C982&lt;&gt;TRUE,IF(ISNA(VLOOKUP($B982,'Patch Slot'!A$2:$E$39,4,FALSE)),"",VLOOKUP($B982,'Patch Slot'!A$2:$E$39,4,FALSE)),"excluded")</f>
        <v>20:00 – 24:00</v>
      </c>
      <c r="F982" s="198" t="s">
        <v>826</v>
      </c>
      <c r="G982" s="184" t="str">
        <f>IF(ISNA(VLOOKUP(Patchlist1[[#This Row],[Hostname]],CPU_socket!A:B,2,FALSE)),"",VLOOKUP(Patchlist1[[#This Row],[Hostname]],CPU_socket!A:B,2,FALSE))</f>
        <v/>
      </c>
      <c r="H982" s="184" t="str">
        <f>IF(ISNA(VLOOKUP(Patchlist1[[#This Row],[Hostname]],Vormetric!A:D,4,FALSE)),"",VLOOKUP(Patchlist1[[#This Row],[Hostname]],Vormetric!A:D,4,FALSE))</f>
        <v/>
      </c>
      <c r="I982" s="240" t="str">
        <f>IF(ISNA(VLOOKUP(Patchlist1[[#This Row],[Hostname]],'vm hardware'!A:C,3,FALSE)),"",VLOOKUP(Patchlist1[[#This Row],[Hostname]],'vm hardware'!A:C,3,FALSE))</f>
        <v/>
      </c>
      <c r="J982" s="198"/>
      <c r="K982" s="198" t="s">
        <v>545</v>
      </c>
      <c r="L982" s="198">
        <v>9.4</v>
      </c>
      <c r="M982" s="198" t="s">
        <v>173</v>
      </c>
      <c r="N982" s="198" t="s">
        <v>827</v>
      </c>
      <c r="O982" s="200" t="s">
        <v>175</v>
      </c>
      <c r="P982" s="277" t="s">
        <v>459</v>
      </c>
      <c r="Q982" s="241"/>
      <c r="R982" s="198" t="s">
        <v>1189</v>
      </c>
      <c r="S982" s="242" t="str">
        <f>IF(ISNA(VLOOKUP(Patchlist1[[#This Row],[SERVER OWNER]],Contacts!I:J,2,FALSE)),"",VLOOKUP(Patchlist1[[#This Row],[SERVER OWNER]],Contacts!I:J,2,FALSE))</f>
        <v>lenin.dasan@allianz.com</v>
      </c>
      <c r="T982" s="243" t="s">
        <v>1190</v>
      </c>
      <c r="U982" s="277" t="s">
        <v>180</v>
      </c>
      <c r="V982" s="202"/>
      <c r="W982" s="202"/>
      <c r="X982" s="244"/>
      <c r="Y982" s="244"/>
      <c r="Z982" s="157"/>
      <c r="AA982" s="278"/>
    </row>
    <row r="983" spans="1:27" ht="18.75" hidden="1" customHeight="1">
      <c r="A983" s="275" t="s">
        <v>1762</v>
      </c>
      <c r="B983" s="196" t="s">
        <v>127</v>
      </c>
      <c r="C983" s="239" t="b">
        <v>0</v>
      </c>
      <c r="D983" s="182">
        <f>IF($C983&lt;&gt;TRUE,IF(ISNA(VLOOKUP($B983,'Patch Slot'!A$2:$E$39,3,FALSE)),"",VLOOKUP($B983,'Patch Slot'!A$2:$E$39,3,FALSE)),"excluded")</f>
        <v>45892.833333333299</v>
      </c>
      <c r="E983" s="182" t="str">
        <f>IF($C983&lt;&gt;TRUE,IF(ISNA(VLOOKUP($B983,'Patch Slot'!A$2:$E$39,4,FALSE)),"",VLOOKUP($B983,'Patch Slot'!A$2:$E$39,4,FALSE)),"excluded")</f>
        <v>20:00 – 24:00</v>
      </c>
      <c r="F983" s="198" t="s">
        <v>826</v>
      </c>
      <c r="G983" s="184" t="str">
        <f>IF(ISNA(VLOOKUP(Patchlist1[[#This Row],[Hostname]],CPU_socket!A:B,2,FALSE)),"",VLOOKUP(Patchlist1[[#This Row],[Hostname]],CPU_socket!A:B,2,FALSE))</f>
        <v/>
      </c>
      <c r="H983" s="184" t="str">
        <f>IF(ISNA(VLOOKUP(Patchlist1[[#This Row],[Hostname]],Vormetric!A:D,4,FALSE)),"",VLOOKUP(Patchlist1[[#This Row],[Hostname]],Vormetric!A:D,4,FALSE))</f>
        <v/>
      </c>
      <c r="I983" s="240" t="str">
        <f>IF(ISNA(VLOOKUP(Patchlist1[[#This Row],[Hostname]],'vm hardware'!A:C,3,FALSE)),"",VLOOKUP(Patchlist1[[#This Row],[Hostname]],'vm hardware'!A:C,3,FALSE))</f>
        <v/>
      </c>
      <c r="J983" s="198"/>
      <c r="K983" s="198" t="s">
        <v>172</v>
      </c>
      <c r="L983" s="198">
        <v>9.4</v>
      </c>
      <c r="M983" s="198" t="s">
        <v>173</v>
      </c>
      <c r="N983" s="198" t="s">
        <v>827</v>
      </c>
      <c r="O983" s="200" t="s">
        <v>175</v>
      </c>
      <c r="P983" s="277" t="s">
        <v>1216</v>
      </c>
      <c r="Q983" s="241"/>
      <c r="R983" s="198" t="s">
        <v>1217</v>
      </c>
      <c r="S983" s="242" t="str">
        <f>IF(ISNA(VLOOKUP(Patchlist1[[#This Row],[SERVER OWNER]],Contacts!I:J,2,FALSE)),"",VLOOKUP(Patchlist1[[#This Row],[SERVER OWNER]],Contacts!I:J,2,FALSE))</f>
        <v>SINU.JOSEPH@ALLIANZ.COM</v>
      </c>
      <c r="T983" s="243" t="s">
        <v>1763</v>
      </c>
      <c r="U983" s="277" t="s">
        <v>180</v>
      </c>
      <c r="V983" s="202"/>
      <c r="W983" s="202"/>
      <c r="X983" s="244"/>
      <c r="Y983" s="244"/>
      <c r="Z983" s="157"/>
      <c r="AA983" s="278"/>
    </row>
    <row r="984" spans="1:27" ht="18.75" hidden="1" customHeight="1">
      <c r="A984" s="275" t="s">
        <v>1764</v>
      </c>
      <c r="B984" s="196" t="s">
        <v>127</v>
      </c>
      <c r="C984" s="239" t="b">
        <v>0</v>
      </c>
      <c r="D984" s="182">
        <f>IF($C984&lt;&gt;TRUE,IF(ISNA(VLOOKUP($B984,'Patch Slot'!A$2:$E$39,3,FALSE)),"",VLOOKUP($B984,'Patch Slot'!A$2:$E$39,3,FALSE)),"excluded")</f>
        <v>45892.833333333299</v>
      </c>
      <c r="E984" s="182" t="str">
        <f>IF($C984&lt;&gt;TRUE,IF(ISNA(VLOOKUP($B984,'Patch Slot'!A$2:$E$39,4,FALSE)),"",VLOOKUP($B984,'Patch Slot'!A$2:$E$39,4,FALSE)),"excluded")</f>
        <v>20:00 – 24:00</v>
      </c>
      <c r="F984" s="198" t="s">
        <v>826</v>
      </c>
      <c r="G984" s="184" t="str">
        <f>IF(ISNA(VLOOKUP(Patchlist1[[#This Row],[Hostname]],CPU_socket!A:B,2,FALSE)),"",VLOOKUP(Patchlist1[[#This Row],[Hostname]],CPU_socket!A:B,2,FALSE))</f>
        <v/>
      </c>
      <c r="H984" s="184" t="str">
        <f>IF(ISNA(VLOOKUP(Patchlist1[[#This Row],[Hostname]],Vormetric!A:D,4,FALSE)),"",VLOOKUP(Patchlist1[[#This Row],[Hostname]],Vormetric!A:D,4,FALSE))</f>
        <v/>
      </c>
      <c r="I984" s="240" t="str">
        <f>IF(ISNA(VLOOKUP(Patchlist1[[#This Row],[Hostname]],'vm hardware'!A:C,3,FALSE)),"",VLOOKUP(Patchlist1[[#This Row],[Hostname]],'vm hardware'!A:C,3,FALSE))</f>
        <v/>
      </c>
      <c r="J984" s="198"/>
      <c r="K984" s="198" t="s">
        <v>172</v>
      </c>
      <c r="L984" s="198">
        <v>9.4</v>
      </c>
      <c r="M984" s="198" t="s">
        <v>173</v>
      </c>
      <c r="N984" s="198" t="s">
        <v>827</v>
      </c>
      <c r="O984" s="200" t="s">
        <v>175</v>
      </c>
      <c r="P984" s="277" t="s">
        <v>1216</v>
      </c>
      <c r="Q984" s="241"/>
      <c r="R984" s="198" t="s">
        <v>1217</v>
      </c>
      <c r="S984" s="242" t="str">
        <f>IF(ISNA(VLOOKUP(Patchlist1[[#This Row],[SERVER OWNER]],Contacts!I:J,2,FALSE)),"",VLOOKUP(Patchlist1[[#This Row],[SERVER OWNER]],Contacts!I:J,2,FALSE))</f>
        <v>SINU.JOSEPH@ALLIANZ.COM</v>
      </c>
      <c r="T984" s="243" t="s">
        <v>1763</v>
      </c>
      <c r="U984" s="277" t="s">
        <v>180</v>
      </c>
      <c r="V984" s="202"/>
      <c r="W984" s="202"/>
      <c r="X984" s="244"/>
      <c r="Y984" s="244"/>
      <c r="Z984" s="157"/>
      <c r="AA984" s="278"/>
    </row>
    <row r="985" spans="1:27" ht="18.75" hidden="1" customHeight="1">
      <c r="A985" s="275" t="s">
        <v>1765</v>
      </c>
      <c r="B985" s="196" t="s">
        <v>121</v>
      </c>
      <c r="C985" s="239" t="b">
        <v>0</v>
      </c>
      <c r="D985" s="182">
        <f>IF($C985&lt;&gt;TRUE,IF(ISNA(VLOOKUP($B985,'Patch Slot'!A$2:$E$39,3,FALSE)),"",VLOOKUP($B985,'Patch Slot'!A$2:$E$39,3,FALSE)),"excluded")</f>
        <v>45892.166666666635</v>
      </c>
      <c r="E985" s="182" t="str">
        <f>IF($C985&lt;&gt;TRUE,IF(ISNA(VLOOKUP($B985,'Patch Slot'!A$2:$E$39,4,FALSE)),"",VLOOKUP($B985,'Patch Slot'!A$2:$E$39,4,FALSE)),"excluded")</f>
        <v>04:00 – 08:00</v>
      </c>
      <c r="F985" s="198" t="s">
        <v>826</v>
      </c>
      <c r="G985" s="184" t="str">
        <f>IF(ISNA(VLOOKUP(Patchlist1[[#This Row],[Hostname]],CPU_socket!A:B,2,FALSE)),"",VLOOKUP(Patchlist1[[#This Row],[Hostname]],CPU_socket!A:B,2,FALSE))</f>
        <v/>
      </c>
      <c r="H985" s="184" t="str">
        <f>IF(ISNA(VLOOKUP(Patchlist1[[#This Row],[Hostname]],Vormetric!A:D,4,FALSE)),"",VLOOKUP(Patchlist1[[#This Row],[Hostname]],Vormetric!A:D,4,FALSE))</f>
        <v/>
      </c>
      <c r="I985" s="240" t="str">
        <f>IF(ISNA(VLOOKUP(Patchlist1[[#This Row],[Hostname]],'vm hardware'!A:C,3,FALSE)),"",VLOOKUP(Patchlist1[[#This Row],[Hostname]],'vm hardware'!A:C,3,FALSE))</f>
        <v/>
      </c>
      <c r="J985" s="198"/>
      <c r="K985" s="198" t="s">
        <v>172</v>
      </c>
      <c r="L985" s="198">
        <v>8.1</v>
      </c>
      <c r="M985" s="198" t="s">
        <v>735</v>
      </c>
      <c r="N985" s="198" t="s">
        <v>827</v>
      </c>
      <c r="O985" s="200" t="s">
        <v>175</v>
      </c>
      <c r="P985" s="277" t="s">
        <v>736</v>
      </c>
      <c r="Q985" s="241"/>
      <c r="R985" s="198" t="s">
        <v>737</v>
      </c>
      <c r="S985" s="242" t="str">
        <f>IF(ISNA(VLOOKUP(Patchlist1[[#This Row],[SERVER OWNER]],Contacts!I:J,2,FALSE)),"",VLOOKUP(Patchlist1[[#This Row],[SERVER OWNER]],Contacts!I:J,2,FALSE))</f>
        <v>greg.george@investmentdataservices.com</v>
      </c>
      <c r="T985" s="243" t="s">
        <v>738</v>
      </c>
      <c r="U985" s="277" t="s">
        <v>180</v>
      </c>
      <c r="V985" s="202"/>
      <c r="W985" s="202"/>
      <c r="X985" s="244"/>
      <c r="Y985" s="244"/>
      <c r="Z985" s="157"/>
      <c r="AA985" s="278"/>
    </row>
    <row r="986" spans="1:27" ht="18.75" hidden="1" customHeight="1">
      <c r="A986" s="275" t="s">
        <v>1766</v>
      </c>
      <c r="B986" s="196" t="s">
        <v>100</v>
      </c>
      <c r="C986" s="239" t="b">
        <v>0</v>
      </c>
      <c r="D986" s="182">
        <f>IF($C986&lt;&gt;TRUE,IF(ISNA(VLOOKUP($B986,'Patch Slot'!A$2:$E$39,3,FALSE)),"",VLOOKUP($B986,'Patch Slot'!A$2:$E$39,3,FALSE)),"excluded")</f>
        <v>45887.833333333299</v>
      </c>
      <c r="E986" s="182" t="str">
        <f>IF($C986&lt;&gt;TRUE,IF(ISNA(VLOOKUP($B986,'Patch Slot'!A$2:$E$39,4,FALSE)),"",VLOOKUP($B986,'Patch Slot'!A$2:$E$39,4,FALSE)),"excluded")</f>
        <v>20:00 – 24:00</v>
      </c>
      <c r="F986" s="198" t="s">
        <v>826</v>
      </c>
      <c r="G986" s="184" t="str">
        <f>IF(ISNA(VLOOKUP(Patchlist1[[#This Row],[Hostname]],CPU_socket!A:B,2,FALSE)),"",VLOOKUP(Patchlist1[[#This Row],[Hostname]],CPU_socket!A:B,2,FALSE))</f>
        <v/>
      </c>
      <c r="H986" s="184" t="str">
        <f>IF(ISNA(VLOOKUP(Patchlist1[[#This Row],[Hostname]],Vormetric!A:D,4,FALSE)),"",VLOOKUP(Patchlist1[[#This Row],[Hostname]],Vormetric!A:D,4,FALSE))</f>
        <v/>
      </c>
      <c r="I986" s="240" t="str">
        <f>IF(ISNA(VLOOKUP(Patchlist1[[#This Row],[Hostname]],'vm hardware'!A:C,3,FALSE)),"",VLOOKUP(Patchlist1[[#This Row],[Hostname]],'vm hardware'!A:C,3,FALSE))</f>
        <v/>
      </c>
      <c r="J986" s="198"/>
      <c r="K986" s="198" t="s">
        <v>172</v>
      </c>
      <c r="L986" s="198">
        <v>9.4</v>
      </c>
      <c r="M986" s="198" t="s">
        <v>1496</v>
      </c>
      <c r="N986" s="198" t="s">
        <v>827</v>
      </c>
      <c r="O986" s="200" t="s">
        <v>175</v>
      </c>
      <c r="P986" s="277" t="s">
        <v>1497</v>
      </c>
      <c r="Q986" s="241"/>
      <c r="R986" s="198" t="s">
        <v>1498</v>
      </c>
      <c r="S986" s="242" t="str">
        <f>IF(ISNA(VLOOKUP(Patchlist1[[#This Row],[SERVER OWNER]],Contacts!I:J,2,FALSE)),"",VLOOKUP(Patchlist1[[#This Row],[SERVER OWNER]],Contacts!I:J,2,FALSE))</f>
        <v>torsten.dietrich@adeus.com</v>
      </c>
      <c r="T986" s="243" t="s">
        <v>1767</v>
      </c>
      <c r="U986" s="277" t="s">
        <v>180</v>
      </c>
      <c r="V986" s="202"/>
      <c r="W986" s="202"/>
      <c r="X986" s="244"/>
      <c r="Y986" s="244"/>
      <c r="Z986" s="157"/>
      <c r="AA986" s="278"/>
    </row>
    <row r="987" spans="1:27" ht="18.75" hidden="1" customHeight="1">
      <c r="A987" s="275" t="s">
        <v>1768</v>
      </c>
      <c r="B987" s="196" t="s">
        <v>60</v>
      </c>
      <c r="C987" s="239" t="b">
        <v>0</v>
      </c>
      <c r="D987" s="182">
        <f>IF($C987&lt;&gt;TRUE,IF(ISNA(VLOOKUP($B987,'Patch Slot'!A$2:$E$39,3,FALSE)),"",VLOOKUP($B987,'Patch Slot'!A$2:$E$39,3,FALSE)),"excluded")</f>
        <v>45883.041666666635</v>
      </c>
      <c r="E987" s="182" t="str">
        <f>IF($C987&lt;&gt;TRUE,IF(ISNA(VLOOKUP($B987,'Patch Slot'!A$2:$E$39,4,FALSE)),"",VLOOKUP($B987,'Patch Slot'!A$2:$E$39,4,FALSE)),"excluded")</f>
        <v>01:00 – 05:00</v>
      </c>
      <c r="F987" s="198" t="s">
        <v>826</v>
      </c>
      <c r="G987" s="184" t="str">
        <f>IF(ISNA(VLOOKUP(Patchlist1[[#This Row],[Hostname]],CPU_socket!A:B,2,FALSE)),"",VLOOKUP(Patchlist1[[#This Row],[Hostname]],CPU_socket!A:B,2,FALSE))</f>
        <v/>
      </c>
      <c r="H987" s="184" t="str">
        <f>IF(ISNA(VLOOKUP(Patchlist1[[#This Row],[Hostname]],Vormetric!A:D,4,FALSE)),"",VLOOKUP(Patchlist1[[#This Row],[Hostname]],Vormetric!A:D,4,FALSE))</f>
        <v/>
      </c>
      <c r="I987" s="240" t="str">
        <f>IF(ISNA(VLOOKUP(Patchlist1[[#This Row],[Hostname]],'vm hardware'!A:C,3,FALSE)),"",VLOOKUP(Patchlist1[[#This Row],[Hostname]],'vm hardware'!A:C,3,FALSE))</f>
        <v/>
      </c>
      <c r="J987" s="198"/>
      <c r="K987" s="198" t="s">
        <v>172</v>
      </c>
      <c r="L987" s="198">
        <v>9.4</v>
      </c>
      <c r="M987" s="198" t="s">
        <v>1496</v>
      </c>
      <c r="N987" s="198" t="s">
        <v>827</v>
      </c>
      <c r="O987" s="200" t="s">
        <v>175</v>
      </c>
      <c r="P987" s="277" t="s">
        <v>1497</v>
      </c>
      <c r="Q987" s="241"/>
      <c r="R987" s="198" t="s">
        <v>1498</v>
      </c>
      <c r="S987" s="242" t="str">
        <f>IF(ISNA(VLOOKUP(Patchlist1[[#This Row],[SERVER OWNER]],Contacts!I:J,2,FALSE)),"",VLOOKUP(Patchlist1[[#This Row],[SERVER OWNER]],Contacts!I:J,2,FALSE))</f>
        <v>torsten.dietrich@adeus.com</v>
      </c>
      <c r="T987" s="243" t="s">
        <v>1767</v>
      </c>
      <c r="U987" s="277" t="s">
        <v>180</v>
      </c>
      <c r="V987" s="202"/>
      <c r="W987" s="202"/>
      <c r="X987" s="244"/>
      <c r="Y987" s="244"/>
      <c r="Z987" s="157"/>
      <c r="AA987" s="278"/>
    </row>
    <row r="988" spans="1:27" ht="18.75" hidden="1" customHeight="1">
      <c r="A988" s="275" t="s">
        <v>1769</v>
      </c>
      <c r="B988" s="196" t="s">
        <v>100</v>
      </c>
      <c r="C988" s="239" t="b">
        <v>0</v>
      </c>
      <c r="D988" s="182">
        <f>IF($C988&lt;&gt;TRUE,IF(ISNA(VLOOKUP($B988,'Patch Slot'!A$2:$E$39,3,FALSE)),"",VLOOKUP($B988,'Patch Slot'!A$2:$E$39,3,FALSE)),"excluded")</f>
        <v>45887.833333333299</v>
      </c>
      <c r="E988" s="182" t="str">
        <f>IF($C988&lt;&gt;TRUE,IF(ISNA(VLOOKUP($B988,'Patch Slot'!A$2:$E$39,4,FALSE)),"",VLOOKUP($B988,'Patch Slot'!A$2:$E$39,4,FALSE)),"excluded")</f>
        <v>20:00 – 24:00</v>
      </c>
      <c r="F988" s="198" t="s">
        <v>826</v>
      </c>
      <c r="G988" s="184" t="str">
        <f>IF(ISNA(VLOOKUP(Patchlist1[[#This Row],[Hostname]],CPU_socket!A:B,2,FALSE)),"",VLOOKUP(Patchlist1[[#This Row],[Hostname]],CPU_socket!A:B,2,FALSE))</f>
        <v/>
      </c>
      <c r="H988" s="184" t="str">
        <f>IF(ISNA(VLOOKUP(Patchlist1[[#This Row],[Hostname]],Vormetric!A:D,4,FALSE)),"",VLOOKUP(Patchlist1[[#This Row],[Hostname]],Vormetric!A:D,4,FALSE))</f>
        <v/>
      </c>
      <c r="I988" s="240" t="str">
        <f>IF(ISNA(VLOOKUP(Patchlist1[[#This Row],[Hostname]],'vm hardware'!A:C,3,FALSE)),"",VLOOKUP(Patchlist1[[#This Row],[Hostname]],'vm hardware'!A:C,3,FALSE))</f>
        <v/>
      </c>
      <c r="J988" s="198"/>
      <c r="K988" s="198" t="s">
        <v>172</v>
      </c>
      <c r="L988" s="198">
        <v>9.4</v>
      </c>
      <c r="M988" s="198" t="s">
        <v>173</v>
      </c>
      <c r="N988" s="198" t="s">
        <v>827</v>
      </c>
      <c r="O988" s="200" t="s">
        <v>175</v>
      </c>
      <c r="P988" s="277" t="s">
        <v>1770</v>
      </c>
      <c r="Q988" s="241"/>
      <c r="R988" s="198" t="s">
        <v>1771</v>
      </c>
      <c r="S988" s="242" t="str">
        <f>IF(ISNA(VLOOKUP(Patchlist1[[#This Row],[SERVER OWNER]],Contacts!I:J,2,FALSE)),"",VLOOKUP(Patchlist1[[#This Row],[SERVER OWNER]],Contacts!I:J,2,FALSE))</f>
        <v>swapnali.phepale@allianz.com</v>
      </c>
      <c r="T988" s="243" t="s">
        <v>1772</v>
      </c>
      <c r="U988" s="277" t="s">
        <v>180</v>
      </c>
      <c r="V988" s="202"/>
      <c r="W988" s="202"/>
      <c r="X988" s="244"/>
      <c r="Y988" s="244" t="s">
        <v>452</v>
      </c>
      <c r="Z988" s="157"/>
      <c r="AA988" s="278"/>
    </row>
    <row r="989" spans="1:27" ht="18.75" hidden="1" customHeight="1">
      <c r="A989" s="275" t="s">
        <v>1773</v>
      </c>
      <c r="B989" s="196" t="s">
        <v>100</v>
      </c>
      <c r="C989" s="239" t="b">
        <v>0</v>
      </c>
      <c r="D989" s="182">
        <f>IF($C989&lt;&gt;TRUE,IF(ISNA(VLOOKUP($B989,'Patch Slot'!A$2:$E$39,3,FALSE)),"",VLOOKUP($B989,'Patch Slot'!A$2:$E$39,3,FALSE)),"excluded")</f>
        <v>45887.833333333299</v>
      </c>
      <c r="E989" s="182" t="str">
        <f>IF($C989&lt;&gt;TRUE,IF(ISNA(VLOOKUP($B989,'Patch Slot'!A$2:$E$39,4,FALSE)),"",VLOOKUP($B989,'Patch Slot'!A$2:$E$39,4,FALSE)),"excluded")</f>
        <v>20:00 – 24:00</v>
      </c>
      <c r="F989" s="198" t="s">
        <v>182</v>
      </c>
      <c r="G989" s="184" t="str">
        <f>IF(ISNA(VLOOKUP(Patchlist1[[#This Row],[Hostname]],CPU_socket!A:B,2,FALSE)),"",VLOOKUP(Patchlist1[[#This Row],[Hostname]],CPU_socket!A:B,2,FALSE))</f>
        <v/>
      </c>
      <c r="H989" s="184" t="str">
        <f>IF(ISNA(VLOOKUP(Patchlist1[[#This Row],[Hostname]],Vormetric!A:D,4,FALSE)),"",VLOOKUP(Patchlist1[[#This Row],[Hostname]],Vormetric!A:D,4,FALSE))</f>
        <v/>
      </c>
      <c r="I989" s="240" t="str">
        <f>IF(ISNA(VLOOKUP(Patchlist1[[#This Row],[Hostname]],'vm hardware'!A:C,3,FALSE)),"",VLOOKUP(Patchlist1[[#This Row],[Hostname]],'vm hardware'!A:C,3,FALSE))</f>
        <v/>
      </c>
      <c r="J989" s="198"/>
      <c r="K989" s="198" t="s">
        <v>172</v>
      </c>
      <c r="L989" s="198">
        <v>8.1</v>
      </c>
      <c r="M989" s="198" t="s">
        <v>372</v>
      </c>
      <c r="N989" s="198" t="s">
        <v>174</v>
      </c>
      <c r="O989" s="200" t="s">
        <v>175</v>
      </c>
      <c r="P989" s="277" t="s">
        <v>650</v>
      </c>
      <c r="Q989" s="241"/>
      <c r="R989" s="198" t="s">
        <v>1774</v>
      </c>
      <c r="S989" s="242" t="str">
        <f>IF(ISNA(VLOOKUP(Patchlist1[[#This Row],[SERVER OWNER]],Contacts!I:J,2,FALSE)),"",VLOOKUP(Patchlist1[[#This Row],[SERVER OWNER]],Contacts!I:J,2,FALSE))</f>
        <v>Sunil.Tangri@agcs.allianz.com</v>
      </c>
      <c r="T989" s="243" t="s">
        <v>1775</v>
      </c>
      <c r="U989" s="277" t="s">
        <v>180</v>
      </c>
      <c r="V989" s="202"/>
      <c r="W989" s="202"/>
      <c r="X989" s="244"/>
      <c r="Y989" s="244"/>
      <c r="Z989" s="157"/>
      <c r="AA989" s="278"/>
    </row>
    <row r="990" spans="1:27" ht="18.75" hidden="1" customHeight="1">
      <c r="A990" s="275" t="s">
        <v>1776</v>
      </c>
      <c r="B990" s="196" t="s">
        <v>100</v>
      </c>
      <c r="C990" s="239" t="b">
        <v>0</v>
      </c>
      <c r="D990" s="182">
        <f>IF($C990&lt;&gt;TRUE,IF(ISNA(VLOOKUP($B990,'Patch Slot'!A$2:$E$39,3,FALSE)),"",VLOOKUP($B990,'Patch Slot'!A$2:$E$39,3,FALSE)),"excluded")</f>
        <v>45887.833333333299</v>
      </c>
      <c r="E990" s="182" t="str">
        <f>IF($C990&lt;&gt;TRUE,IF(ISNA(VLOOKUP($B990,'Patch Slot'!A$2:$E$39,4,FALSE)),"",VLOOKUP($B990,'Patch Slot'!A$2:$E$39,4,FALSE)),"excluded")</f>
        <v>20:00 – 24:00</v>
      </c>
      <c r="F990" s="198" t="s">
        <v>196</v>
      </c>
      <c r="G990" s="184" t="str">
        <f>IF(ISNA(VLOOKUP(Patchlist1[[#This Row],[Hostname]],CPU_socket!A:B,2,FALSE)),"",VLOOKUP(Patchlist1[[#This Row],[Hostname]],CPU_socket!A:B,2,FALSE))</f>
        <v/>
      </c>
      <c r="H990" s="184" t="str">
        <f>IF(ISNA(VLOOKUP(Patchlist1[[#This Row],[Hostname]],Vormetric!A:D,4,FALSE)),"",VLOOKUP(Patchlist1[[#This Row],[Hostname]],Vormetric!A:D,4,FALSE))</f>
        <v/>
      </c>
      <c r="I990" s="240" t="str">
        <f>IF(ISNA(VLOOKUP(Patchlist1[[#This Row],[Hostname]],'vm hardware'!A:C,3,FALSE)),"",VLOOKUP(Patchlist1[[#This Row],[Hostname]],'vm hardware'!A:C,3,FALSE))</f>
        <v/>
      </c>
      <c r="J990" s="198"/>
      <c r="K990" s="198" t="s">
        <v>545</v>
      </c>
      <c r="L990" s="198">
        <v>8.1</v>
      </c>
      <c r="M990" s="198" t="s">
        <v>372</v>
      </c>
      <c r="N990" s="198" t="s">
        <v>174</v>
      </c>
      <c r="O990" s="200" t="s">
        <v>175</v>
      </c>
      <c r="P990" s="277" t="s">
        <v>650</v>
      </c>
      <c r="Q990" s="241"/>
      <c r="R990" s="198" t="s">
        <v>1774</v>
      </c>
      <c r="S990" s="242" t="str">
        <f>IF(ISNA(VLOOKUP(Patchlist1[[#This Row],[SERVER OWNER]],Contacts!I:J,2,FALSE)),"",VLOOKUP(Patchlist1[[#This Row],[SERVER OWNER]],Contacts!I:J,2,FALSE))</f>
        <v>Sunil.Tangri@agcs.allianz.com</v>
      </c>
      <c r="T990" s="243" t="s">
        <v>1775</v>
      </c>
      <c r="U990" s="277" t="s">
        <v>180</v>
      </c>
      <c r="V990" s="202"/>
      <c r="W990" s="202"/>
      <c r="X990" s="244"/>
      <c r="Y990" s="244"/>
      <c r="Z990" s="157"/>
      <c r="AA990" s="278"/>
    </row>
    <row r="991" spans="1:27" ht="18.75" hidden="1" customHeight="1">
      <c r="A991" s="275" t="s">
        <v>1777</v>
      </c>
      <c r="B991" s="196" t="s">
        <v>60</v>
      </c>
      <c r="C991" s="239" t="b">
        <v>0</v>
      </c>
      <c r="D991" s="182">
        <f>IF($C991&lt;&gt;TRUE,IF(ISNA(VLOOKUP($B991,'Patch Slot'!A$2:$E$39,3,FALSE)),"",VLOOKUP($B991,'Patch Slot'!A$2:$E$39,3,FALSE)),"excluded")</f>
        <v>45883.041666666635</v>
      </c>
      <c r="E991" s="182" t="str">
        <f>IF($C991&lt;&gt;TRUE,IF(ISNA(VLOOKUP($B991,'Patch Slot'!A$2:$E$39,4,FALSE)),"",VLOOKUP($B991,'Patch Slot'!A$2:$E$39,4,FALSE)),"excluded")</f>
        <v>01:00 – 05:00</v>
      </c>
      <c r="F991" s="198" t="s">
        <v>182</v>
      </c>
      <c r="G991" s="184" t="str">
        <f>IF(ISNA(VLOOKUP(Patchlist1[[#This Row],[Hostname]],CPU_socket!A:B,2,FALSE)),"",VLOOKUP(Patchlist1[[#This Row],[Hostname]],CPU_socket!A:B,2,FALSE))</f>
        <v/>
      </c>
      <c r="H991" s="184" t="str">
        <f>IF(ISNA(VLOOKUP(Patchlist1[[#This Row],[Hostname]],Vormetric!A:D,4,FALSE)),"",VLOOKUP(Patchlist1[[#This Row],[Hostname]],Vormetric!A:D,4,FALSE))</f>
        <v/>
      </c>
      <c r="I991" s="240" t="str">
        <f>IF(ISNA(VLOOKUP(Patchlist1[[#This Row],[Hostname]],'vm hardware'!A:C,3,FALSE)),"",VLOOKUP(Patchlist1[[#This Row],[Hostname]],'vm hardware'!A:C,3,FALSE))</f>
        <v/>
      </c>
      <c r="J991" s="198"/>
      <c r="K991" s="198" t="s">
        <v>172</v>
      </c>
      <c r="L991" s="198">
        <v>8.1</v>
      </c>
      <c r="M991" s="198" t="s">
        <v>372</v>
      </c>
      <c r="N991" s="198" t="s">
        <v>174</v>
      </c>
      <c r="O991" s="200" t="s">
        <v>175</v>
      </c>
      <c r="P991" s="277" t="s">
        <v>650</v>
      </c>
      <c r="Q991" s="241"/>
      <c r="R991" s="198" t="s">
        <v>1774</v>
      </c>
      <c r="S991" s="242" t="str">
        <f>IF(ISNA(VLOOKUP(Patchlist1[[#This Row],[SERVER OWNER]],Contacts!I:J,2,FALSE)),"",VLOOKUP(Patchlist1[[#This Row],[SERVER OWNER]],Contacts!I:J,2,FALSE))</f>
        <v>Sunil.Tangri@agcs.allianz.com</v>
      </c>
      <c r="T991" s="243" t="s">
        <v>1775</v>
      </c>
      <c r="U991" s="277" t="s">
        <v>180</v>
      </c>
      <c r="V991" s="202"/>
      <c r="W991" s="202"/>
      <c r="X991" s="244"/>
      <c r="Y991" s="244"/>
      <c r="Z991" s="157"/>
      <c r="AA991" s="278"/>
    </row>
    <row r="992" spans="1:27" ht="18.75" hidden="1" customHeight="1">
      <c r="A992" s="275" t="s">
        <v>1778</v>
      </c>
      <c r="B992" s="196" t="s">
        <v>60</v>
      </c>
      <c r="C992" s="239" t="b">
        <v>0</v>
      </c>
      <c r="D992" s="182">
        <f>IF($C992&lt;&gt;TRUE,IF(ISNA(VLOOKUP($B992,'Patch Slot'!A$2:$E$39,3,FALSE)),"",VLOOKUP($B992,'Patch Slot'!A$2:$E$39,3,FALSE)),"excluded")</f>
        <v>45883.041666666635</v>
      </c>
      <c r="E992" s="182" t="str">
        <f>IF($C992&lt;&gt;TRUE,IF(ISNA(VLOOKUP($B992,'Patch Slot'!A$2:$E$39,4,FALSE)),"",VLOOKUP($B992,'Patch Slot'!A$2:$E$39,4,FALSE)),"excluded")</f>
        <v>01:00 – 05:00</v>
      </c>
      <c r="F992" s="198" t="s">
        <v>196</v>
      </c>
      <c r="G992" s="184" t="str">
        <f>IF(ISNA(VLOOKUP(Patchlist1[[#This Row],[Hostname]],CPU_socket!A:B,2,FALSE)),"",VLOOKUP(Patchlist1[[#This Row],[Hostname]],CPU_socket!A:B,2,FALSE))</f>
        <v/>
      </c>
      <c r="H992" s="184" t="str">
        <f>IF(ISNA(VLOOKUP(Patchlist1[[#This Row],[Hostname]],Vormetric!A:D,4,FALSE)),"",VLOOKUP(Patchlist1[[#This Row],[Hostname]],Vormetric!A:D,4,FALSE))</f>
        <v/>
      </c>
      <c r="I992" s="240" t="str">
        <f>IF(ISNA(VLOOKUP(Patchlist1[[#This Row],[Hostname]],'vm hardware'!A:C,3,FALSE)),"",VLOOKUP(Patchlist1[[#This Row],[Hostname]],'vm hardware'!A:C,3,FALSE))</f>
        <v/>
      </c>
      <c r="J992" s="198"/>
      <c r="K992" s="198" t="s">
        <v>545</v>
      </c>
      <c r="L992" s="198">
        <v>8.1</v>
      </c>
      <c r="M992" s="198" t="s">
        <v>372</v>
      </c>
      <c r="N992" s="198" t="s">
        <v>174</v>
      </c>
      <c r="O992" s="200" t="s">
        <v>175</v>
      </c>
      <c r="P992" s="277" t="s">
        <v>650</v>
      </c>
      <c r="Q992" s="241"/>
      <c r="R992" s="198" t="s">
        <v>1774</v>
      </c>
      <c r="S992" s="242" t="str">
        <f>IF(ISNA(VLOOKUP(Patchlist1[[#This Row],[SERVER OWNER]],Contacts!I:J,2,FALSE)),"",VLOOKUP(Patchlist1[[#This Row],[SERVER OWNER]],Contacts!I:J,2,FALSE))</f>
        <v>Sunil.Tangri@agcs.allianz.com</v>
      </c>
      <c r="T992" s="243" t="s">
        <v>1775</v>
      </c>
      <c r="U992" s="277" t="s">
        <v>180</v>
      </c>
      <c r="V992" s="202"/>
      <c r="W992" s="202"/>
      <c r="X992" s="244"/>
      <c r="Y992" s="244"/>
      <c r="Z992" s="157"/>
      <c r="AA992" s="278"/>
    </row>
    <row r="993" spans="1:27" ht="18.75" hidden="1" customHeight="1">
      <c r="A993" s="275" t="s">
        <v>1779</v>
      </c>
      <c r="B993" s="196" t="s">
        <v>100</v>
      </c>
      <c r="C993" s="239" t="b">
        <v>0</v>
      </c>
      <c r="D993" s="182">
        <f>IF($C993&lt;&gt;TRUE,IF(ISNA(VLOOKUP($B993,'Patch Slot'!A$2:$E$39,3,FALSE)),"",VLOOKUP($B993,'Patch Slot'!A$2:$E$39,3,FALSE)),"excluded")</f>
        <v>45887.833333333299</v>
      </c>
      <c r="E993" s="182" t="str">
        <f>IF($C993&lt;&gt;TRUE,IF(ISNA(VLOOKUP($B993,'Patch Slot'!A$2:$E$39,4,FALSE)),"",VLOOKUP($B993,'Patch Slot'!A$2:$E$39,4,FALSE)),"excluded")</f>
        <v>20:00 – 24:00</v>
      </c>
      <c r="F993" s="198" t="s">
        <v>826</v>
      </c>
      <c r="G993" s="184" t="str">
        <f>IF(ISNA(VLOOKUP(Patchlist1[[#This Row],[Hostname]],CPU_socket!A:B,2,FALSE)),"",VLOOKUP(Patchlist1[[#This Row],[Hostname]],CPU_socket!A:B,2,FALSE))</f>
        <v/>
      </c>
      <c r="H993" s="184" t="str">
        <f>IF(ISNA(VLOOKUP(Patchlist1[[#This Row],[Hostname]],Vormetric!A:D,4,FALSE)),"",VLOOKUP(Patchlist1[[#This Row],[Hostname]],Vormetric!A:D,4,FALSE))</f>
        <v/>
      </c>
      <c r="I993" s="240" t="str">
        <f>IF(ISNA(VLOOKUP(Patchlist1[[#This Row],[Hostname]],'vm hardware'!A:C,3,FALSE)),"",VLOOKUP(Patchlist1[[#This Row],[Hostname]],'vm hardware'!A:C,3,FALSE))</f>
        <v/>
      </c>
      <c r="J993" s="198"/>
      <c r="K993" s="198" t="s">
        <v>172</v>
      </c>
      <c r="L993" s="198">
        <v>8.1</v>
      </c>
      <c r="M993" s="198" t="s">
        <v>372</v>
      </c>
      <c r="N993" s="198" t="s">
        <v>827</v>
      </c>
      <c r="O993" s="200" t="s">
        <v>175</v>
      </c>
      <c r="P993" s="277" t="s">
        <v>650</v>
      </c>
      <c r="Q993" s="241"/>
      <c r="R993" s="198" t="s">
        <v>1774</v>
      </c>
      <c r="S993" s="242" t="str">
        <f>IF(ISNA(VLOOKUP(Patchlist1[[#This Row],[SERVER OWNER]],Contacts!I:J,2,FALSE)),"",VLOOKUP(Patchlist1[[#This Row],[SERVER OWNER]],Contacts!I:J,2,FALSE))</f>
        <v>Sunil.Tangri@agcs.allianz.com</v>
      </c>
      <c r="T993" s="243" t="s">
        <v>1775</v>
      </c>
      <c r="U993" s="277" t="s">
        <v>180</v>
      </c>
      <c r="V993" s="202"/>
      <c r="W993" s="202"/>
      <c r="X993" s="244"/>
      <c r="Y993" s="244"/>
      <c r="Z993" s="157"/>
      <c r="AA993" s="278"/>
    </row>
    <row r="994" spans="1:27" ht="18.75" hidden="1" customHeight="1">
      <c r="A994" s="275" t="s">
        <v>1780</v>
      </c>
      <c r="B994" s="196" t="s">
        <v>100</v>
      </c>
      <c r="C994" s="239" t="b">
        <v>1</v>
      </c>
      <c r="D994" s="182" t="str">
        <f>IF($C994&lt;&gt;TRUE,IF(ISNA(VLOOKUP($B994,'Patch Slot'!A$2:$E$39,3,FALSE)),"",VLOOKUP($B994,'Patch Slot'!A$2:$E$39,3,FALSE)),"excluded")</f>
        <v>excluded</v>
      </c>
      <c r="E994" s="182" t="str">
        <f>IF($C994&lt;&gt;TRUE,IF(ISNA(VLOOKUP($B994,'Patch Slot'!A$2:$E$39,4,FALSE)),"",VLOOKUP($B994,'Patch Slot'!A$2:$E$39,4,FALSE)),"excluded")</f>
        <v>excluded</v>
      </c>
      <c r="F994" s="198" t="s">
        <v>826</v>
      </c>
      <c r="G994" s="184" t="str">
        <f>IF(ISNA(VLOOKUP(Patchlist1[[#This Row],[Hostname]],CPU_socket!A:B,2,FALSE)),"",VLOOKUP(Patchlist1[[#This Row],[Hostname]],CPU_socket!A:B,2,FALSE))</f>
        <v/>
      </c>
      <c r="H994" s="184" t="str">
        <f>IF(ISNA(VLOOKUP(Patchlist1[[#This Row],[Hostname]],Vormetric!A:D,4,FALSE)),"",VLOOKUP(Patchlist1[[#This Row],[Hostname]],Vormetric!A:D,4,FALSE))</f>
        <v/>
      </c>
      <c r="I994" s="240" t="str">
        <f>IF(ISNA(VLOOKUP(Patchlist1[[#This Row],[Hostname]],'vm hardware'!A:C,3,FALSE)),"",VLOOKUP(Patchlist1[[#This Row],[Hostname]],'vm hardware'!A:C,3,FALSE))</f>
        <v/>
      </c>
      <c r="J994" s="198"/>
      <c r="K994" s="198" t="s">
        <v>172</v>
      </c>
      <c r="L994" s="198">
        <v>9.4</v>
      </c>
      <c r="M994" s="198" t="s">
        <v>173</v>
      </c>
      <c r="N994" s="198" t="s">
        <v>827</v>
      </c>
      <c r="O994" s="200" t="s">
        <v>279</v>
      </c>
      <c r="P994" s="277" t="s">
        <v>1751</v>
      </c>
      <c r="Q994" s="241"/>
      <c r="R994" s="198" t="s">
        <v>1347</v>
      </c>
      <c r="S994" s="242" t="str">
        <f>IF(ISNA(VLOOKUP(Patchlist1[[#This Row],[SERVER OWNER]],Contacts!I:J,2,FALSE)),"",VLOOKUP(Patchlist1[[#This Row],[SERVER OWNER]],Contacts!I:J,2,FALSE))</f>
        <v>stefano.fabbri@allianz.de</v>
      </c>
      <c r="T994" s="243" t="s">
        <v>1781</v>
      </c>
      <c r="U994" s="277" t="s">
        <v>180</v>
      </c>
      <c r="V994" s="202"/>
      <c r="W994" s="202"/>
      <c r="X994" s="244"/>
      <c r="Y994" s="244" t="s">
        <v>279</v>
      </c>
      <c r="Z994" s="157"/>
      <c r="AA994" s="278"/>
    </row>
    <row r="995" spans="1:27" ht="18.75" hidden="1" customHeight="1">
      <c r="A995" s="275" t="s">
        <v>1782</v>
      </c>
      <c r="B995" s="196" t="s">
        <v>130</v>
      </c>
      <c r="C995" s="239" t="b">
        <v>0</v>
      </c>
      <c r="D995" s="182">
        <f>IF($C995&lt;&gt;TRUE,IF(ISNA(VLOOKUP($B995,'Patch Slot'!A$2:$E$39,3,FALSE)),"",VLOOKUP($B995,'Patch Slot'!A$2:$E$39,3,FALSE)),"excluded")</f>
        <v>45893.666666666635</v>
      </c>
      <c r="E995" s="182" t="str">
        <f>IF($C995&lt;&gt;TRUE,IF(ISNA(VLOOKUP($B995,'Patch Slot'!A$2:$E$39,4,FALSE)),"",VLOOKUP($B995,'Patch Slot'!A$2:$E$39,4,FALSE)),"excluded")</f>
        <v>16:00 – 20:00</v>
      </c>
      <c r="F995" s="198" t="s">
        <v>826</v>
      </c>
      <c r="G995" s="184" t="str">
        <f>IF(ISNA(VLOOKUP(Patchlist1[[#This Row],[Hostname]],CPU_socket!A:B,2,FALSE)),"",VLOOKUP(Patchlist1[[#This Row],[Hostname]],CPU_socket!A:B,2,FALSE))</f>
        <v/>
      </c>
      <c r="H995" s="281" t="s">
        <v>285</v>
      </c>
      <c r="I995" s="240" t="str">
        <f>IF(ISNA(VLOOKUP(Patchlist1[[#This Row],[Hostname]],'vm hardware'!A:C,3,FALSE)),"",VLOOKUP(Patchlist1[[#This Row],[Hostname]],'vm hardware'!A:C,3,FALSE))</f>
        <v/>
      </c>
      <c r="J995" s="198"/>
      <c r="K995" s="198" t="s">
        <v>172</v>
      </c>
      <c r="L995" s="198">
        <v>8.1</v>
      </c>
      <c r="M995" s="198" t="s">
        <v>173</v>
      </c>
      <c r="N995" s="198" t="s">
        <v>827</v>
      </c>
      <c r="O995" s="200" t="s">
        <v>175</v>
      </c>
      <c r="P995" s="277" t="s">
        <v>1097</v>
      </c>
      <c r="Q995" s="241"/>
      <c r="R995" s="198" t="s">
        <v>1098</v>
      </c>
      <c r="S995" s="242" t="str">
        <f>IF(ISNA(VLOOKUP(Patchlist1[[#This Row],[SERVER OWNER]],Contacts!I:J,2,FALSE)),"",VLOOKUP(Patchlist1[[#This Row],[SERVER OWNER]],Contacts!I:J,2,FALSE))</f>
        <v>stephan.wocher@allianz.com</v>
      </c>
      <c r="T995" s="243" t="s">
        <v>1099</v>
      </c>
      <c r="U995" s="277" t="s">
        <v>180</v>
      </c>
      <c r="V995" s="202"/>
      <c r="W995" s="202"/>
      <c r="X995" s="244"/>
      <c r="Y995" s="244" t="s">
        <v>452</v>
      </c>
      <c r="Z995" s="157"/>
      <c r="AA995" s="278"/>
    </row>
    <row r="996" spans="1:27" ht="18.75" hidden="1" customHeight="1">
      <c r="A996" s="275" t="s">
        <v>1783</v>
      </c>
      <c r="B996" s="196" t="s">
        <v>100</v>
      </c>
      <c r="C996" s="239" t="b">
        <v>0</v>
      </c>
      <c r="D996" s="182">
        <f>IF($C996&lt;&gt;TRUE,IF(ISNA(VLOOKUP($B996,'Patch Slot'!A$2:$E$39,3,FALSE)),"",VLOOKUP($B996,'Patch Slot'!A$2:$E$39,3,FALSE)),"excluded")</f>
        <v>45887.833333333299</v>
      </c>
      <c r="E996" s="182" t="str">
        <f>IF($C996&lt;&gt;TRUE,IF(ISNA(VLOOKUP($B996,'Patch Slot'!A$2:$E$39,4,FALSE)),"",VLOOKUP($B996,'Patch Slot'!A$2:$E$39,4,FALSE)),"excluded")</f>
        <v>20:00 – 24:00</v>
      </c>
      <c r="F996" s="198" t="s">
        <v>826</v>
      </c>
      <c r="G996" s="184" t="str">
        <f>IF(ISNA(VLOOKUP(Patchlist1[[#This Row],[Hostname]],CPU_socket!A:B,2,FALSE)),"",VLOOKUP(Patchlist1[[#This Row],[Hostname]],CPU_socket!A:B,2,FALSE))</f>
        <v/>
      </c>
      <c r="H996" s="184" t="str">
        <f>IF(ISNA(VLOOKUP(Patchlist1[[#This Row],[Hostname]],Vormetric!A:D,4,FALSE)),"",VLOOKUP(Patchlist1[[#This Row],[Hostname]],Vormetric!A:D,4,FALSE))</f>
        <v/>
      </c>
      <c r="I996" s="240" t="str">
        <f>IF(ISNA(VLOOKUP(Patchlist1[[#This Row],[Hostname]],'vm hardware'!A:C,3,FALSE)),"",VLOOKUP(Patchlist1[[#This Row],[Hostname]],'vm hardware'!A:C,3,FALSE))</f>
        <v/>
      </c>
      <c r="J996" s="198"/>
      <c r="K996" s="198" t="s">
        <v>172</v>
      </c>
      <c r="L996" s="198"/>
      <c r="M996" s="198" t="s">
        <v>173</v>
      </c>
      <c r="N996" s="198" t="s">
        <v>827</v>
      </c>
      <c r="O996" s="200" t="s">
        <v>175</v>
      </c>
      <c r="P996" s="277" t="s">
        <v>581</v>
      </c>
      <c r="Q996" s="241"/>
      <c r="R996" s="198" t="s">
        <v>557</v>
      </c>
      <c r="S996" s="242" t="str">
        <f>IF(ISNA(VLOOKUP(Patchlist1[[#This Row],[SERVER OWNER]],Contacts!I:J,2,FALSE)),"",VLOOKUP(Patchlist1[[#This Row],[SERVER OWNER]],Contacts!I:J,2,FALSE))</f>
        <v>stefan.szukal@allianz.com</v>
      </c>
      <c r="T996" s="243" t="s">
        <v>1784</v>
      </c>
      <c r="U996" s="277" t="s">
        <v>180</v>
      </c>
      <c r="V996" s="202"/>
      <c r="W996" s="202"/>
      <c r="X996" s="244"/>
      <c r="Y996" s="244"/>
      <c r="Z996" s="157"/>
      <c r="AA996" s="278"/>
    </row>
    <row r="997" spans="1:27" ht="18.75" hidden="1" customHeight="1">
      <c r="A997" s="275" t="s">
        <v>1785</v>
      </c>
      <c r="B997" s="196" t="s">
        <v>100</v>
      </c>
      <c r="C997" s="239" t="b">
        <v>0</v>
      </c>
      <c r="D997" s="182">
        <f>IF($C997&lt;&gt;TRUE,IF(ISNA(VLOOKUP($B997,'Patch Slot'!A$2:$E$39,3,FALSE)),"",VLOOKUP($B997,'Patch Slot'!A$2:$E$39,3,FALSE)),"excluded")</f>
        <v>45887.833333333299</v>
      </c>
      <c r="E997" s="182" t="str">
        <f>IF($C997&lt;&gt;TRUE,IF(ISNA(VLOOKUP($B997,'Patch Slot'!A$2:$E$39,4,FALSE)),"",VLOOKUP($B997,'Patch Slot'!A$2:$E$39,4,FALSE)),"excluded")</f>
        <v>20:00 – 24:00</v>
      </c>
      <c r="F997" s="198" t="s">
        <v>826</v>
      </c>
      <c r="G997" s="184" t="str">
        <f>IF(ISNA(VLOOKUP(Patchlist1[[#This Row],[Hostname]],CPU_socket!A:B,2,FALSE)),"",VLOOKUP(Patchlist1[[#This Row],[Hostname]],CPU_socket!A:B,2,FALSE))</f>
        <v/>
      </c>
      <c r="H997" s="184" t="str">
        <f>IF(ISNA(VLOOKUP(Patchlist1[[#This Row],[Hostname]],Vormetric!A:D,4,FALSE)),"",VLOOKUP(Patchlist1[[#This Row],[Hostname]],Vormetric!A:D,4,FALSE))</f>
        <v/>
      </c>
      <c r="I997" s="240" t="str">
        <f>IF(ISNA(VLOOKUP(Patchlist1[[#This Row],[Hostname]],'vm hardware'!A:C,3,FALSE)),"",VLOOKUP(Patchlist1[[#This Row],[Hostname]],'vm hardware'!A:C,3,FALSE))</f>
        <v/>
      </c>
      <c r="J997" s="198"/>
      <c r="K997" s="198" t="s">
        <v>172</v>
      </c>
      <c r="L997" s="198">
        <v>9.4</v>
      </c>
      <c r="M997" s="198" t="s">
        <v>173</v>
      </c>
      <c r="N997" s="198" t="s">
        <v>827</v>
      </c>
      <c r="O997" s="200" t="s">
        <v>175</v>
      </c>
      <c r="P997" s="277" t="s">
        <v>581</v>
      </c>
      <c r="Q997" s="241"/>
      <c r="R997" s="198" t="s">
        <v>557</v>
      </c>
      <c r="S997" s="242" t="str">
        <f>IF(ISNA(VLOOKUP(Patchlist1[[#This Row],[SERVER OWNER]],Contacts!I:J,2,FALSE)),"",VLOOKUP(Patchlist1[[#This Row],[SERVER OWNER]],Contacts!I:J,2,FALSE))</f>
        <v>stefan.szukal@allianz.com</v>
      </c>
      <c r="T997" s="243" t="s">
        <v>1784</v>
      </c>
      <c r="U997" s="277" t="s">
        <v>180</v>
      </c>
      <c r="V997" s="202"/>
      <c r="W997" s="202"/>
      <c r="X997" s="244"/>
      <c r="Y997" s="244"/>
      <c r="Z997" s="157"/>
      <c r="AA997" s="278"/>
    </row>
    <row r="998" spans="1:27" ht="18.75" hidden="1" customHeight="1">
      <c r="A998" s="275" t="s">
        <v>1786</v>
      </c>
      <c r="B998" s="196" t="s">
        <v>100</v>
      </c>
      <c r="C998" s="239" t="b">
        <v>0</v>
      </c>
      <c r="D998" s="182">
        <f>IF($C998&lt;&gt;TRUE,IF(ISNA(VLOOKUP($B998,'Patch Slot'!A$2:$E$39,3,FALSE)),"",VLOOKUP($B998,'Patch Slot'!A$2:$E$39,3,FALSE)),"excluded")</f>
        <v>45887.833333333299</v>
      </c>
      <c r="E998" s="182" t="str">
        <f>IF($C998&lt;&gt;TRUE,IF(ISNA(VLOOKUP($B998,'Patch Slot'!A$2:$E$39,4,FALSE)),"",VLOOKUP($B998,'Patch Slot'!A$2:$E$39,4,FALSE)),"excluded")</f>
        <v>20:00 – 24:00</v>
      </c>
      <c r="F998" s="198" t="s">
        <v>826</v>
      </c>
      <c r="G998" s="184" t="str">
        <f>IF(ISNA(VLOOKUP(Patchlist1[[#This Row],[Hostname]],CPU_socket!A:B,2,FALSE)),"",VLOOKUP(Patchlist1[[#This Row],[Hostname]],CPU_socket!A:B,2,FALSE))</f>
        <v/>
      </c>
      <c r="H998" s="184" t="str">
        <f>IF(ISNA(VLOOKUP(Patchlist1[[#This Row],[Hostname]],Vormetric!A:D,4,FALSE)),"",VLOOKUP(Patchlist1[[#This Row],[Hostname]],Vormetric!A:D,4,FALSE))</f>
        <v/>
      </c>
      <c r="I998" s="240" t="str">
        <f>IF(ISNA(VLOOKUP(Patchlist1[[#This Row],[Hostname]],'vm hardware'!A:C,3,FALSE)),"",VLOOKUP(Patchlist1[[#This Row],[Hostname]],'vm hardware'!A:C,3,FALSE))</f>
        <v/>
      </c>
      <c r="J998" s="198"/>
      <c r="K998" s="198" t="s">
        <v>172</v>
      </c>
      <c r="L998" s="198">
        <v>9.4</v>
      </c>
      <c r="M998" s="198" t="s">
        <v>173</v>
      </c>
      <c r="N998" s="198" t="s">
        <v>827</v>
      </c>
      <c r="O998" s="200" t="s">
        <v>175</v>
      </c>
      <c r="P998" s="277" t="s">
        <v>556</v>
      </c>
      <c r="Q998" s="241"/>
      <c r="R998" s="198" t="s">
        <v>557</v>
      </c>
      <c r="S998" s="242" t="str">
        <f>IF(ISNA(VLOOKUP(Patchlist1[[#This Row],[SERVER OWNER]],Contacts!I:J,2,FALSE)),"",VLOOKUP(Patchlist1[[#This Row],[SERVER OWNER]],Contacts!I:J,2,FALSE))</f>
        <v>stefan.szukal@allianz.com</v>
      </c>
      <c r="T998" s="243" t="s">
        <v>1787</v>
      </c>
      <c r="U998" s="277" t="s">
        <v>180</v>
      </c>
      <c r="V998" s="202"/>
      <c r="W998" s="202"/>
      <c r="X998" s="244"/>
      <c r="Y998" s="244"/>
      <c r="Z998" s="157"/>
      <c r="AA998" s="278"/>
    </row>
    <row r="999" spans="1:27" ht="18.75" hidden="1" customHeight="1">
      <c r="A999" s="275" t="s">
        <v>1788</v>
      </c>
      <c r="B999" s="196" t="s">
        <v>100</v>
      </c>
      <c r="C999" s="239" t="b">
        <v>1</v>
      </c>
      <c r="D999" s="182" t="str">
        <f>IF($C999&lt;&gt;TRUE,IF(ISNA(VLOOKUP($B999,'Patch Slot'!A$2:$E$39,3,FALSE)),"",VLOOKUP($B999,'Patch Slot'!A$2:$E$39,3,FALSE)),"excluded")</f>
        <v>excluded</v>
      </c>
      <c r="E999" s="182" t="str">
        <f>IF($C999&lt;&gt;TRUE,IF(ISNA(VLOOKUP($B999,'Patch Slot'!A$2:$E$39,4,FALSE)),"",VLOOKUP($B999,'Patch Slot'!A$2:$E$39,4,FALSE)),"excluded")</f>
        <v>excluded</v>
      </c>
      <c r="F999" s="198" t="s">
        <v>826</v>
      </c>
      <c r="G999" s="184" t="str">
        <f>IF(ISNA(VLOOKUP(Patchlist1[[#This Row],[Hostname]],CPU_socket!A:B,2,FALSE)),"",VLOOKUP(Patchlist1[[#This Row],[Hostname]],CPU_socket!A:B,2,FALSE))</f>
        <v/>
      </c>
      <c r="H999" s="184" t="str">
        <f>IF(ISNA(VLOOKUP(Patchlist1[[#This Row],[Hostname]],Vormetric!A:D,4,FALSE)),"",VLOOKUP(Patchlist1[[#This Row],[Hostname]],Vormetric!A:D,4,FALSE))</f>
        <v/>
      </c>
      <c r="I999" s="240" t="str">
        <f>IF(ISNA(VLOOKUP(Patchlist1[[#This Row],[Hostname]],'vm hardware'!A:C,3,FALSE)),"",VLOOKUP(Patchlist1[[#This Row],[Hostname]],'vm hardware'!A:C,3,FALSE))</f>
        <v/>
      </c>
      <c r="J999" s="198"/>
      <c r="K999" s="198" t="s">
        <v>172</v>
      </c>
      <c r="L999" s="198">
        <v>8.1</v>
      </c>
      <c r="M999" s="198" t="s">
        <v>173</v>
      </c>
      <c r="N999" s="198" t="s">
        <v>827</v>
      </c>
      <c r="O999" s="200" t="s">
        <v>279</v>
      </c>
      <c r="P999" s="277" t="s">
        <v>1539</v>
      </c>
      <c r="Q999" s="241"/>
      <c r="R999" s="198" t="s">
        <v>778</v>
      </c>
      <c r="S999" s="242" t="str">
        <f>IF(ISNA(VLOOKUP(Patchlist1[[#This Row],[SERVER OWNER]],Contacts!I:J,2,FALSE)),"",VLOOKUP(Patchlist1[[#This Row],[SERVER OWNER]],Contacts!I:J,2,FALSE))</f>
        <v>rathish-kumar.ikkara-unnikrishnan@allianz.de</v>
      </c>
      <c r="T999" s="243" t="s">
        <v>1540</v>
      </c>
      <c r="U999" s="277" t="s">
        <v>180</v>
      </c>
      <c r="V999" s="202"/>
      <c r="W999" s="202"/>
      <c r="X999" s="244"/>
      <c r="Y999" s="244" t="s">
        <v>279</v>
      </c>
      <c r="Z999" s="157"/>
      <c r="AA999" s="278"/>
    </row>
    <row r="1000" spans="1:27" ht="18.75" hidden="1" customHeight="1">
      <c r="A1000" s="275" t="s">
        <v>1789</v>
      </c>
      <c r="B1000" s="196" t="s">
        <v>100</v>
      </c>
      <c r="C1000" s="239" t="b">
        <v>1</v>
      </c>
      <c r="D1000" s="182" t="str">
        <f>IF($C1000&lt;&gt;TRUE,IF(ISNA(VLOOKUP($B1000,'Patch Slot'!A$2:$E$39,3,FALSE)),"",VLOOKUP($B1000,'Patch Slot'!A$2:$E$39,3,FALSE)),"excluded")</f>
        <v>excluded</v>
      </c>
      <c r="E1000" s="182" t="str">
        <f>IF($C1000&lt;&gt;TRUE,IF(ISNA(VLOOKUP($B1000,'Patch Slot'!A$2:$E$39,4,FALSE)),"",VLOOKUP($B1000,'Patch Slot'!A$2:$E$39,4,FALSE)),"excluded")</f>
        <v>excluded</v>
      </c>
      <c r="F1000" s="198" t="s">
        <v>826</v>
      </c>
      <c r="G1000" s="184" t="str">
        <f>IF(ISNA(VLOOKUP(Patchlist1[[#This Row],[Hostname]],CPU_socket!A:B,2,FALSE)),"",VLOOKUP(Patchlist1[[#This Row],[Hostname]],CPU_socket!A:B,2,FALSE))</f>
        <v/>
      </c>
      <c r="H1000" s="184" t="str">
        <f>IF(ISNA(VLOOKUP(Patchlist1[[#This Row],[Hostname]],Vormetric!A:D,4,FALSE)),"",VLOOKUP(Patchlist1[[#This Row],[Hostname]],Vormetric!A:D,4,FALSE))</f>
        <v/>
      </c>
      <c r="I1000" s="240" t="str">
        <f>IF(ISNA(VLOOKUP(Patchlist1[[#This Row],[Hostname]],'vm hardware'!A:C,3,FALSE)),"",VLOOKUP(Patchlist1[[#This Row],[Hostname]],'vm hardware'!A:C,3,FALSE))</f>
        <v/>
      </c>
      <c r="J1000" s="198"/>
      <c r="K1000" s="198" t="s">
        <v>172</v>
      </c>
      <c r="L1000" s="198">
        <v>8.1</v>
      </c>
      <c r="M1000" s="198" t="s">
        <v>173</v>
      </c>
      <c r="N1000" s="198" t="s">
        <v>827</v>
      </c>
      <c r="O1000" s="200" t="s">
        <v>279</v>
      </c>
      <c r="P1000" s="277" t="s">
        <v>1539</v>
      </c>
      <c r="Q1000" s="241"/>
      <c r="R1000" s="198" t="s">
        <v>778</v>
      </c>
      <c r="S1000" s="242" t="str">
        <f>IF(ISNA(VLOOKUP(Patchlist1[[#This Row],[SERVER OWNER]],Contacts!I:J,2,FALSE)),"",VLOOKUP(Patchlist1[[#This Row],[SERVER OWNER]],Contacts!I:J,2,FALSE))</f>
        <v>rathish-kumar.ikkara-unnikrishnan@allianz.de</v>
      </c>
      <c r="T1000" s="243" t="s">
        <v>1540</v>
      </c>
      <c r="U1000" s="277" t="s">
        <v>180</v>
      </c>
      <c r="V1000" s="202"/>
      <c r="W1000" s="202"/>
      <c r="X1000" s="244"/>
      <c r="Y1000" s="244" t="s">
        <v>279</v>
      </c>
      <c r="Z1000" s="157"/>
      <c r="AA1000" s="278"/>
    </row>
    <row r="1001" spans="1:27" ht="18.75" hidden="1" customHeight="1">
      <c r="A1001" s="275" t="s">
        <v>1790</v>
      </c>
      <c r="B1001" s="196" t="s">
        <v>90</v>
      </c>
      <c r="C1001" s="239" t="b">
        <v>1</v>
      </c>
      <c r="D1001" s="182" t="str">
        <f>IF($C1001&lt;&gt;TRUE,IF(ISNA(VLOOKUP($B1001,'Patch Slot'!A$2:$E$39,3,FALSE)),"",VLOOKUP($B1001,'Patch Slot'!A$2:$E$39,3,FALSE)),"excluded")</f>
        <v>excluded</v>
      </c>
      <c r="E1001" s="182" t="str">
        <f>IF($C1001&lt;&gt;TRUE,IF(ISNA(VLOOKUP($B1001,'Patch Slot'!A$2:$E$39,4,FALSE)),"",VLOOKUP($B1001,'Patch Slot'!A$2:$E$39,4,FALSE)),"excluded")</f>
        <v>excluded</v>
      </c>
      <c r="F1001" s="198" t="s">
        <v>826</v>
      </c>
      <c r="G1001" s="184" t="str">
        <f>IF(ISNA(VLOOKUP(Patchlist1[[#This Row],[Hostname]],CPU_socket!A:B,2,FALSE)),"",VLOOKUP(Patchlist1[[#This Row],[Hostname]],CPU_socket!A:B,2,FALSE))</f>
        <v/>
      </c>
      <c r="H1001" s="184" t="str">
        <f>IF(ISNA(VLOOKUP(Patchlist1[[#This Row],[Hostname]],Vormetric!A:D,4,FALSE)),"",VLOOKUP(Patchlist1[[#This Row],[Hostname]],Vormetric!A:D,4,FALSE))</f>
        <v/>
      </c>
      <c r="I1001" s="240" t="str">
        <f>IF(ISNA(VLOOKUP(Patchlist1[[#This Row],[Hostname]],'vm hardware'!A:C,3,FALSE)),"",VLOOKUP(Patchlist1[[#This Row],[Hostname]],'vm hardware'!A:C,3,FALSE))</f>
        <v/>
      </c>
      <c r="J1001" s="198"/>
      <c r="K1001" s="198" t="s">
        <v>172</v>
      </c>
      <c r="L1001" s="198">
        <v>8.1</v>
      </c>
      <c r="M1001" s="198" t="s">
        <v>496</v>
      </c>
      <c r="N1001" s="198" t="s">
        <v>827</v>
      </c>
      <c r="O1001" s="200" t="s">
        <v>279</v>
      </c>
      <c r="P1001" s="277" t="s">
        <v>792</v>
      </c>
      <c r="Q1001" s="241"/>
      <c r="R1001" s="198" t="s">
        <v>480</v>
      </c>
      <c r="S1001" s="242" t="s">
        <v>481</v>
      </c>
      <c r="T1001" s="243" t="s">
        <v>793</v>
      </c>
      <c r="U1001" s="277" t="s">
        <v>180</v>
      </c>
      <c r="V1001" s="202"/>
      <c r="W1001" s="202"/>
      <c r="X1001" s="244"/>
      <c r="Y1001" s="244" t="s">
        <v>279</v>
      </c>
      <c r="Z1001" s="157"/>
      <c r="AA1001" s="278"/>
    </row>
    <row r="1002" spans="1:27" ht="18.75" hidden="1" customHeight="1">
      <c r="A1002" s="275" t="s">
        <v>1791</v>
      </c>
      <c r="B1002" s="196" t="s">
        <v>100</v>
      </c>
      <c r="C1002" s="239" t="b">
        <v>0</v>
      </c>
      <c r="D1002" s="182">
        <f>IF($C1002&lt;&gt;TRUE,IF(ISNA(VLOOKUP($B1002,'Patch Slot'!A$2:$E$39,3,FALSE)),"",VLOOKUP($B1002,'Patch Slot'!A$2:$E$39,3,FALSE)),"excluded")</f>
        <v>45887.833333333299</v>
      </c>
      <c r="E1002" s="182" t="str">
        <f>IF($C1002&lt;&gt;TRUE,IF(ISNA(VLOOKUP($B1002,'Patch Slot'!A$2:$E$39,4,FALSE)),"",VLOOKUP($B1002,'Patch Slot'!A$2:$E$39,4,FALSE)),"excluded")</f>
        <v>20:00 – 24:00</v>
      </c>
      <c r="F1002" s="198" t="s">
        <v>826</v>
      </c>
      <c r="G1002" s="184" t="str">
        <f>IF(ISNA(VLOOKUP(Patchlist1[[#This Row],[Hostname]],CPU_socket!A:B,2,FALSE)),"",VLOOKUP(Patchlist1[[#This Row],[Hostname]],CPU_socket!A:B,2,FALSE))</f>
        <v/>
      </c>
      <c r="H1002" s="184" t="str">
        <f>IF(ISNA(VLOOKUP(Patchlist1[[#This Row],[Hostname]],Vormetric!A:D,4,FALSE)),"",VLOOKUP(Patchlist1[[#This Row],[Hostname]],Vormetric!A:D,4,FALSE))</f>
        <v/>
      </c>
      <c r="I1002" s="240" t="str">
        <f>IF(ISNA(VLOOKUP(Patchlist1[[#This Row],[Hostname]],'vm hardware'!A:C,3,FALSE)),"",VLOOKUP(Patchlist1[[#This Row],[Hostname]],'vm hardware'!A:C,3,FALSE))</f>
        <v/>
      </c>
      <c r="J1002" s="198"/>
      <c r="K1002" s="198" t="s">
        <v>172</v>
      </c>
      <c r="L1002" s="198">
        <v>9.4</v>
      </c>
      <c r="M1002" s="198" t="s">
        <v>173</v>
      </c>
      <c r="N1002" s="198" t="s">
        <v>827</v>
      </c>
      <c r="O1002" s="200" t="s">
        <v>175</v>
      </c>
      <c r="P1002" s="277" t="s">
        <v>1555</v>
      </c>
      <c r="Q1002" s="241"/>
      <c r="R1002" s="198" t="s">
        <v>1556</v>
      </c>
      <c r="S1002" s="242" t="str">
        <f>IF(ISNA(VLOOKUP(Patchlist1[[#This Row],[SERVER OWNER]],Contacts!I:J,2,FALSE)),"",VLOOKUP(Patchlist1[[#This Row],[SERVER OWNER]],Contacts!I:J,2,FALSE))</f>
        <v>philippe.mittmann@allianz.de</v>
      </c>
      <c r="T1002" s="243" t="s">
        <v>1792</v>
      </c>
      <c r="U1002" s="277" t="s">
        <v>180</v>
      </c>
      <c r="V1002" s="202"/>
      <c r="W1002" s="202"/>
      <c r="X1002" s="244"/>
      <c r="Y1002" s="244"/>
      <c r="Z1002" s="157"/>
      <c r="AA1002" s="278"/>
    </row>
    <row r="1003" spans="1:27" ht="18.75" hidden="1" customHeight="1">
      <c r="A1003" s="275" t="s">
        <v>1793</v>
      </c>
      <c r="B1003" s="196" t="s">
        <v>60</v>
      </c>
      <c r="C1003" s="239" t="b">
        <v>0</v>
      </c>
      <c r="D1003" s="182">
        <f>IF($C1003&lt;&gt;TRUE,IF(ISNA(VLOOKUP($B1003,'Patch Slot'!A$2:$E$39,3,FALSE)),"",VLOOKUP($B1003,'Patch Slot'!A$2:$E$39,3,FALSE)),"excluded")</f>
        <v>45883.041666666635</v>
      </c>
      <c r="E1003" s="182" t="str">
        <f>IF($C1003&lt;&gt;TRUE,IF(ISNA(VLOOKUP($B1003,'Patch Slot'!A$2:$E$39,4,FALSE)),"",VLOOKUP($B1003,'Patch Slot'!A$2:$E$39,4,FALSE)),"excluded")</f>
        <v>01:00 – 05:00</v>
      </c>
      <c r="F1003" s="198" t="s">
        <v>826</v>
      </c>
      <c r="G1003" s="184" t="str">
        <f>IF(ISNA(VLOOKUP(Patchlist1[[#This Row],[Hostname]],CPU_socket!A:B,2,FALSE)),"",VLOOKUP(Patchlist1[[#This Row],[Hostname]],CPU_socket!A:B,2,FALSE))</f>
        <v/>
      </c>
      <c r="H1003" s="184" t="str">
        <f>IF(ISNA(VLOOKUP(Patchlist1[[#This Row],[Hostname]],Vormetric!A:D,4,FALSE)),"",VLOOKUP(Patchlist1[[#This Row],[Hostname]],Vormetric!A:D,4,FALSE))</f>
        <v/>
      </c>
      <c r="I1003" s="240" t="str">
        <f>IF(ISNA(VLOOKUP(Patchlist1[[#This Row],[Hostname]],'vm hardware'!A:C,3,FALSE)),"",VLOOKUP(Patchlist1[[#This Row],[Hostname]],'vm hardware'!A:C,3,FALSE))</f>
        <v/>
      </c>
      <c r="J1003" s="198"/>
      <c r="K1003" s="198" t="s">
        <v>172</v>
      </c>
      <c r="L1003" s="198">
        <v>9.4</v>
      </c>
      <c r="M1003" s="198" t="s">
        <v>173</v>
      </c>
      <c r="N1003" s="198" t="s">
        <v>827</v>
      </c>
      <c r="O1003" s="200" t="s">
        <v>175</v>
      </c>
      <c r="P1003" s="277" t="s">
        <v>1555</v>
      </c>
      <c r="Q1003" s="241"/>
      <c r="R1003" s="198" t="s">
        <v>1556</v>
      </c>
      <c r="S1003" s="242" t="str">
        <f>IF(ISNA(VLOOKUP(Patchlist1[[#This Row],[SERVER OWNER]],Contacts!I:J,2,FALSE)),"",VLOOKUP(Patchlist1[[#This Row],[SERVER OWNER]],Contacts!I:J,2,FALSE))</f>
        <v>philippe.mittmann@allianz.de</v>
      </c>
      <c r="T1003" s="243" t="s">
        <v>1792</v>
      </c>
      <c r="U1003" s="277" t="s">
        <v>180</v>
      </c>
      <c r="V1003" s="202"/>
      <c r="W1003" s="202"/>
      <c r="X1003" s="244"/>
      <c r="Y1003" s="244"/>
      <c r="Z1003" s="157"/>
      <c r="AA1003" s="278"/>
    </row>
    <row r="1004" spans="1:27" ht="18.75" hidden="1" customHeight="1">
      <c r="A1004" s="275" t="s">
        <v>1794</v>
      </c>
      <c r="B1004" s="196" t="s">
        <v>130</v>
      </c>
      <c r="C1004" s="239" t="b">
        <v>1</v>
      </c>
      <c r="D1004" s="182" t="str">
        <f>IF($C1004&lt;&gt;TRUE,IF(ISNA(VLOOKUP($B1004,'Patch Slot'!A$2:$E$39,3,FALSE)),"",VLOOKUP($B1004,'Patch Slot'!A$2:$E$39,3,FALSE)),"excluded")</f>
        <v>excluded</v>
      </c>
      <c r="E1004" s="182" t="str">
        <f>IF($C1004&lt;&gt;TRUE,IF(ISNA(VLOOKUP($B1004,'Patch Slot'!A$2:$E$39,4,FALSE)),"",VLOOKUP($B1004,'Patch Slot'!A$2:$E$39,4,FALSE)),"excluded")</f>
        <v>excluded</v>
      </c>
      <c r="F1004" s="198" t="s">
        <v>826</v>
      </c>
      <c r="G1004" s="184" t="str">
        <f>IF(ISNA(VLOOKUP(Patchlist1[[#This Row],[Hostname]],CPU_socket!A:B,2,FALSE)),"",VLOOKUP(Patchlist1[[#This Row],[Hostname]],CPU_socket!A:B,2,FALSE))</f>
        <v/>
      </c>
      <c r="H1004" s="184" t="str">
        <f>IF(ISNA(VLOOKUP(Patchlist1[[#This Row],[Hostname]],Vormetric!A:D,4,FALSE)),"",VLOOKUP(Patchlist1[[#This Row],[Hostname]],Vormetric!A:D,4,FALSE))</f>
        <v/>
      </c>
      <c r="I1004" s="240" t="str">
        <f>IF(ISNA(VLOOKUP(Patchlist1[[#This Row],[Hostname]],'vm hardware'!A:C,3,FALSE)),"",VLOOKUP(Patchlist1[[#This Row],[Hostname]],'vm hardware'!A:C,3,FALSE))</f>
        <v/>
      </c>
      <c r="J1004" s="198"/>
      <c r="K1004" s="198" t="s">
        <v>545</v>
      </c>
      <c r="L1004" s="198">
        <v>8.1</v>
      </c>
      <c r="M1004" s="198" t="s">
        <v>448</v>
      </c>
      <c r="N1004" s="198" t="s">
        <v>827</v>
      </c>
      <c r="O1004" s="200" t="s">
        <v>279</v>
      </c>
      <c r="P1004" s="277" t="s">
        <v>1467</v>
      </c>
      <c r="Q1004" s="241"/>
      <c r="R1004" s="198" t="s">
        <v>1795</v>
      </c>
      <c r="S1004" s="242" t="str">
        <f>IF(ISNA(VLOOKUP(Patchlist1[[#This Row],[SERVER OWNER]],Contacts!I:J,2,FALSE)),"",VLOOKUP(Patchlist1[[#This Row],[SERVER OWNER]],Contacts!I:J,2,FALSE))</f>
        <v>olivier.laliman@allianz.fr</v>
      </c>
      <c r="T1004" s="243" t="s">
        <v>1796</v>
      </c>
      <c r="U1004" s="277" t="s">
        <v>180</v>
      </c>
      <c r="V1004" s="202"/>
      <c r="W1004" s="202"/>
      <c r="X1004" s="244"/>
      <c r="Y1004" s="244" t="s">
        <v>279</v>
      </c>
      <c r="Z1004" s="157"/>
      <c r="AA1004" s="278"/>
    </row>
    <row r="1005" spans="1:27" ht="18.75" hidden="1" customHeight="1">
      <c r="A1005" s="275" t="s">
        <v>1797</v>
      </c>
      <c r="B1005" s="196" t="s">
        <v>130</v>
      </c>
      <c r="C1005" s="239" t="b">
        <v>1</v>
      </c>
      <c r="D1005" s="182" t="str">
        <f>IF($C1005&lt;&gt;TRUE,IF(ISNA(VLOOKUP($B1005,'Patch Slot'!A$2:$E$39,3,FALSE)),"",VLOOKUP($B1005,'Patch Slot'!A$2:$E$39,3,FALSE)),"excluded")</f>
        <v>excluded</v>
      </c>
      <c r="E1005" s="182" t="str">
        <f>IF($C1005&lt;&gt;TRUE,IF(ISNA(VLOOKUP($B1005,'Patch Slot'!A$2:$E$39,4,FALSE)),"",VLOOKUP($B1005,'Patch Slot'!A$2:$E$39,4,FALSE)),"excluded")</f>
        <v>excluded</v>
      </c>
      <c r="F1005" s="198" t="s">
        <v>826</v>
      </c>
      <c r="G1005" s="184" t="str">
        <f>IF(ISNA(VLOOKUP(Patchlist1[[#This Row],[Hostname]],CPU_socket!A:B,2,FALSE)),"",VLOOKUP(Patchlist1[[#This Row],[Hostname]],CPU_socket!A:B,2,FALSE))</f>
        <v/>
      </c>
      <c r="H1005" s="184" t="str">
        <f>IF(ISNA(VLOOKUP(Patchlist1[[#This Row],[Hostname]],Vormetric!A:D,4,FALSE)),"",VLOOKUP(Patchlist1[[#This Row],[Hostname]],Vormetric!A:D,4,FALSE))</f>
        <v/>
      </c>
      <c r="I1005" s="240" t="str">
        <f>IF(ISNA(VLOOKUP(Patchlist1[[#This Row],[Hostname]],'vm hardware'!A:C,3,FALSE)),"",VLOOKUP(Patchlist1[[#This Row],[Hostname]],'vm hardware'!A:C,3,FALSE))</f>
        <v/>
      </c>
      <c r="J1005" s="198"/>
      <c r="K1005" s="198" t="s">
        <v>545</v>
      </c>
      <c r="L1005" s="198">
        <v>8.1</v>
      </c>
      <c r="M1005" s="198" t="s">
        <v>448</v>
      </c>
      <c r="N1005" s="198" t="s">
        <v>827</v>
      </c>
      <c r="O1005" s="200" t="s">
        <v>279</v>
      </c>
      <c r="P1005" s="277" t="s">
        <v>1467</v>
      </c>
      <c r="Q1005" s="241"/>
      <c r="R1005" s="198" t="s">
        <v>1795</v>
      </c>
      <c r="S1005" s="242" t="str">
        <f>IF(ISNA(VLOOKUP(Patchlist1[[#This Row],[SERVER OWNER]],Contacts!I:J,2,FALSE)),"",VLOOKUP(Patchlist1[[#This Row],[SERVER OWNER]],Contacts!I:J,2,FALSE))</f>
        <v>olivier.laliman@allianz.fr</v>
      </c>
      <c r="T1005" s="243" t="s">
        <v>1796</v>
      </c>
      <c r="U1005" s="277" t="s">
        <v>180</v>
      </c>
      <c r="V1005" s="202"/>
      <c r="W1005" s="202"/>
      <c r="X1005" s="244"/>
      <c r="Y1005" s="244" t="s">
        <v>279</v>
      </c>
      <c r="Z1005" s="157"/>
      <c r="AA1005" s="278"/>
    </row>
    <row r="1006" spans="1:27" ht="18.75" hidden="1" customHeight="1">
      <c r="A1006" s="275" t="s">
        <v>1798</v>
      </c>
      <c r="B1006" s="196" t="s">
        <v>130</v>
      </c>
      <c r="C1006" s="239" t="b">
        <v>1</v>
      </c>
      <c r="D1006" s="182" t="str">
        <f>IF($C1006&lt;&gt;TRUE,IF(ISNA(VLOOKUP($B1006,'Patch Slot'!A$2:$E$39,3,FALSE)),"",VLOOKUP($B1006,'Patch Slot'!A$2:$E$39,3,FALSE)),"excluded")</f>
        <v>excluded</v>
      </c>
      <c r="E1006" s="182" t="str">
        <f>IF($C1006&lt;&gt;TRUE,IF(ISNA(VLOOKUP($B1006,'Patch Slot'!A$2:$E$39,4,FALSE)),"",VLOOKUP($B1006,'Patch Slot'!A$2:$E$39,4,FALSE)),"excluded")</f>
        <v>excluded</v>
      </c>
      <c r="F1006" s="198" t="s">
        <v>826</v>
      </c>
      <c r="G1006" s="184" t="str">
        <f>IF(ISNA(VLOOKUP(Patchlist1[[#This Row],[Hostname]],CPU_socket!A:B,2,FALSE)),"",VLOOKUP(Patchlist1[[#This Row],[Hostname]],CPU_socket!A:B,2,FALSE))</f>
        <v/>
      </c>
      <c r="H1006" s="184" t="str">
        <f>IF(ISNA(VLOOKUP(Patchlist1[[#This Row],[Hostname]],Vormetric!A:D,4,FALSE)),"",VLOOKUP(Patchlist1[[#This Row],[Hostname]],Vormetric!A:D,4,FALSE))</f>
        <v/>
      </c>
      <c r="I1006" s="240" t="str">
        <f>IF(ISNA(VLOOKUP(Patchlist1[[#This Row],[Hostname]],'vm hardware'!A:C,3,FALSE)),"",VLOOKUP(Patchlist1[[#This Row],[Hostname]],'vm hardware'!A:C,3,FALSE))</f>
        <v/>
      </c>
      <c r="J1006" s="198"/>
      <c r="K1006" s="198" t="s">
        <v>545</v>
      </c>
      <c r="L1006" s="198">
        <v>8.1</v>
      </c>
      <c r="M1006" s="198" t="s">
        <v>448</v>
      </c>
      <c r="N1006" s="198" t="s">
        <v>827</v>
      </c>
      <c r="O1006" s="200" t="s">
        <v>279</v>
      </c>
      <c r="P1006" s="277" t="s">
        <v>1467</v>
      </c>
      <c r="Q1006" s="241"/>
      <c r="R1006" s="198" t="s">
        <v>1468</v>
      </c>
      <c r="S1006" s="242" t="str">
        <f>IF(ISNA(VLOOKUP(Patchlist1[[#This Row],[SERVER OWNER]],Contacts!I:J,2,FALSE)),"",VLOOKUP(Patchlist1[[#This Row],[SERVER OWNER]],Contacts!I:J,2,FALSE))</f>
        <v>olivier.laliman@allianz.fr</v>
      </c>
      <c r="T1006" s="243" t="s">
        <v>1796</v>
      </c>
      <c r="U1006" s="277" t="s">
        <v>180</v>
      </c>
      <c r="V1006" s="202"/>
      <c r="W1006" s="202"/>
      <c r="X1006" s="244"/>
      <c r="Y1006" s="244" t="s">
        <v>279</v>
      </c>
      <c r="Z1006" s="157"/>
      <c r="AA1006" s="278"/>
    </row>
    <row r="1007" spans="1:27" ht="18.75" hidden="1" customHeight="1">
      <c r="A1007" s="275" t="s">
        <v>1799</v>
      </c>
      <c r="B1007" s="196" t="s">
        <v>130</v>
      </c>
      <c r="C1007" s="239" t="b">
        <v>1</v>
      </c>
      <c r="D1007" s="182" t="str">
        <f>IF($C1007&lt;&gt;TRUE,IF(ISNA(VLOOKUP($B1007,'Patch Slot'!A$2:$E$39,3,FALSE)),"",VLOOKUP($B1007,'Patch Slot'!A$2:$E$39,3,FALSE)),"excluded")</f>
        <v>excluded</v>
      </c>
      <c r="E1007" s="182" t="str">
        <f>IF($C1007&lt;&gt;TRUE,IF(ISNA(VLOOKUP($B1007,'Patch Slot'!A$2:$E$39,4,FALSE)),"",VLOOKUP($B1007,'Patch Slot'!A$2:$E$39,4,FALSE)),"excluded")</f>
        <v>excluded</v>
      </c>
      <c r="F1007" s="198" t="s">
        <v>826</v>
      </c>
      <c r="G1007" s="184" t="str">
        <f>IF(ISNA(VLOOKUP(Patchlist1[[#This Row],[Hostname]],CPU_socket!A:B,2,FALSE)),"",VLOOKUP(Patchlist1[[#This Row],[Hostname]],CPU_socket!A:B,2,FALSE))</f>
        <v/>
      </c>
      <c r="H1007" s="184" t="str">
        <f>IF(ISNA(VLOOKUP(Patchlist1[[#This Row],[Hostname]],Vormetric!A:D,4,FALSE)),"",VLOOKUP(Patchlist1[[#This Row],[Hostname]],Vormetric!A:D,4,FALSE))</f>
        <v/>
      </c>
      <c r="I1007" s="240" t="str">
        <f>IF(ISNA(VLOOKUP(Patchlist1[[#This Row],[Hostname]],'vm hardware'!A:C,3,FALSE)),"",VLOOKUP(Patchlist1[[#This Row],[Hostname]],'vm hardware'!A:C,3,FALSE))</f>
        <v/>
      </c>
      <c r="J1007" s="198"/>
      <c r="K1007" s="198" t="s">
        <v>545</v>
      </c>
      <c r="L1007" s="198">
        <v>8.1</v>
      </c>
      <c r="M1007" s="198" t="s">
        <v>448</v>
      </c>
      <c r="N1007" s="198" t="s">
        <v>827</v>
      </c>
      <c r="O1007" s="200" t="s">
        <v>279</v>
      </c>
      <c r="P1007" s="277" t="s">
        <v>1467</v>
      </c>
      <c r="Q1007" s="241"/>
      <c r="R1007" s="198" t="s">
        <v>1795</v>
      </c>
      <c r="S1007" s="242" t="str">
        <f>IF(ISNA(VLOOKUP(Patchlist1[[#This Row],[SERVER OWNER]],Contacts!I:J,2,FALSE)),"",VLOOKUP(Patchlist1[[#This Row],[SERVER OWNER]],Contacts!I:J,2,FALSE))</f>
        <v>olivier.laliman@allianz.fr</v>
      </c>
      <c r="T1007" s="243" t="s">
        <v>1796</v>
      </c>
      <c r="U1007" s="277" t="s">
        <v>180</v>
      </c>
      <c r="V1007" s="202"/>
      <c r="W1007" s="202"/>
      <c r="X1007" s="244"/>
      <c r="Y1007" s="244" t="s">
        <v>279</v>
      </c>
      <c r="Z1007" s="157"/>
      <c r="AA1007" s="278"/>
    </row>
    <row r="1008" spans="1:27" ht="18.75" hidden="1" customHeight="1">
      <c r="A1008" s="275" t="s">
        <v>1800</v>
      </c>
      <c r="B1008" s="196" t="s">
        <v>100</v>
      </c>
      <c r="C1008" s="239" t="b">
        <v>1</v>
      </c>
      <c r="D1008" s="182" t="str">
        <f>IF($C1008&lt;&gt;TRUE,IF(ISNA(VLOOKUP($B1008,'Patch Slot'!A$2:$E$39,3,FALSE)),"",VLOOKUP($B1008,'Patch Slot'!A$2:$E$39,3,FALSE)),"excluded")</f>
        <v>excluded</v>
      </c>
      <c r="E1008" s="182" t="str">
        <f>IF($C1008&lt;&gt;TRUE,IF(ISNA(VLOOKUP($B1008,'Patch Slot'!A$2:$E$39,4,FALSE)),"",VLOOKUP($B1008,'Patch Slot'!A$2:$E$39,4,FALSE)),"excluded")</f>
        <v>excluded</v>
      </c>
      <c r="F1008" s="198" t="s">
        <v>826</v>
      </c>
      <c r="G1008" s="184" t="str">
        <f>IF(ISNA(VLOOKUP(Patchlist1[[#This Row],[Hostname]],CPU_socket!A:B,2,FALSE)),"",VLOOKUP(Patchlist1[[#This Row],[Hostname]],CPU_socket!A:B,2,FALSE))</f>
        <v/>
      </c>
      <c r="H1008" s="184" t="str">
        <f>IF(ISNA(VLOOKUP(Patchlist1[[#This Row],[Hostname]],Vormetric!A:D,4,FALSE)),"",VLOOKUP(Patchlist1[[#This Row],[Hostname]],Vormetric!A:D,4,FALSE))</f>
        <v/>
      </c>
      <c r="I1008" s="240" t="str">
        <f>IF(ISNA(VLOOKUP(Patchlist1[[#This Row],[Hostname]],'vm hardware'!A:C,3,FALSE)),"",VLOOKUP(Patchlist1[[#This Row],[Hostname]],'vm hardware'!A:C,3,FALSE))</f>
        <v/>
      </c>
      <c r="J1008" s="198"/>
      <c r="K1008" s="198" t="s">
        <v>545</v>
      </c>
      <c r="L1008" s="198">
        <v>9.4</v>
      </c>
      <c r="M1008" s="198" t="s">
        <v>173</v>
      </c>
      <c r="N1008" s="198" t="s">
        <v>827</v>
      </c>
      <c r="O1008" s="200" t="s">
        <v>279</v>
      </c>
      <c r="P1008" s="277" t="s">
        <v>1751</v>
      </c>
      <c r="Q1008" s="241"/>
      <c r="R1008" s="198" t="s">
        <v>1347</v>
      </c>
      <c r="S1008" s="242" t="str">
        <f>IF(ISNA(VLOOKUP(Patchlist1[[#This Row],[SERVER OWNER]],Contacts!I:J,2,FALSE)),"",VLOOKUP(Patchlist1[[#This Row],[SERVER OWNER]],Contacts!I:J,2,FALSE))</f>
        <v>stefano.fabbri@allianz.de</v>
      </c>
      <c r="T1008" s="243" t="s">
        <v>1781</v>
      </c>
      <c r="U1008" s="277" t="s">
        <v>180</v>
      </c>
      <c r="V1008" s="202"/>
      <c r="W1008" s="202"/>
      <c r="X1008" s="244"/>
      <c r="Y1008" s="244" t="s">
        <v>279</v>
      </c>
      <c r="Z1008" s="157"/>
      <c r="AA1008" s="278"/>
    </row>
    <row r="1009" spans="1:27" ht="18.75" hidden="1" customHeight="1">
      <c r="A1009" s="275" t="s">
        <v>1801</v>
      </c>
      <c r="B1009" s="196" t="s">
        <v>100</v>
      </c>
      <c r="C1009" s="239" t="b">
        <v>1</v>
      </c>
      <c r="D1009" s="182" t="str">
        <f>IF($C1009&lt;&gt;TRUE,IF(ISNA(VLOOKUP($B1009,'Patch Slot'!A$2:$E$39,3,FALSE)),"",VLOOKUP($B1009,'Patch Slot'!A$2:$E$39,3,FALSE)),"excluded")</f>
        <v>excluded</v>
      </c>
      <c r="E1009" s="182" t="str">
        <f>IF($C1009&lt;&gt;TRUE,IF(ISNA(VLOOKUP($B1009,'Patch Slot'!A$2:$E$39,4,FALSE)),"",VLOOKUP($B1009,'Patch Slot'!A$2:$E$39,4,FALSE)),"excluded")</f>
        <v>excluded</v>
      </c>
      <c r="F1009" s="198" t="s">
        <v>826</v>
      </c>
      <c r="G1009" s="184" t="str">
        <f>IF(ISNA(VLOOKUP(Patchlist1[[#This Row],[Hostname]],CPU_socket!A:B,2,FALSE)),"",VLOOKUP(Patchlist1[[#This Row],[Hostname]],CPU_socket!A:B,2,FALSE))</f>
        <v/>
      </c>
      <c r="H1009" s="184" t="str">
        <f>IF(ISNA(VLOOKUP(Patchlist1[[#This Row],[Hostname]],Vormetric!A:D,4,FALSE)),"",VLOOKUP(Patchlist1[[#This Row],[Hostname]],Vormetric!A:D,4,FALSE))</f>
        <v/>
      </c>
      <c r="I1009" s="240" t="str">
        <f>IF(ISNA(VLOOKUP(Patchlist1[[#This Row],[Hostname]],'vm hardware'!A:C,3,FALSE)),"",VLOOKUP(Patchlist1[[#This Row],[Hostname]],'vm hardware'!A:C,3,FALSE))</f>
        <v/>
      </c>
      <c r="J1009" s="198"/>
      <c r="K1009" s="198" t="s">
        <v>172</v>
      </c>
      <c r="L1009" s="198">
        <v>9.4</v>
      </c>
      <c r="M1009" s="198" t="s">
        <v>173</v>
      </c>
      <c r="N1009" s="198" t="s">
        <v>827</v>
      </c>
      <c r="O1009" s="200" t="s">
        <v>279</v>
      </c>
      <c r="P1009" s="277" t="s">
        <v>1751</v>
      </c>
      <c r="Q1009" s="241"/>
      <c r="R1009" s="198" t="s">
        <v>1347</v>
      </c>
      <c r="S1009" s="242" t="str">
        <f>IF(ISNA(VLOOKUP(Patchlist1[[#This Row],[SERVER OWNER]],Contacts!I:J,2,FALSE)),"",VLOOKUP(Patchlist1[[#This Row],[SERVER OWNER]],Contacts!I:J,2,FALSE))</f>
        <v>stefano.fabbri@allianz.de</v>
      </c>
      <c r="T1009" s="243" t="s">
        <v>1802</v>
      </c>
      <c r="U1009" s="277" t="s">
        <v>180</v>
      </c>
      <c r="V1009" s="202"/>
      <c r="W1009" s="202"/>
      <c r="X1009" s="244"/>
      <c r="Y1009" s="244" t="s">
        <v>279</v>
      </c>
      <c r="Z1009" s="157"/>
      <c r="AA1009" s="278"/>
    </row>
    <row r="1010" spans="1:27" ht="18.75" hidden="1" customHeight="1">
      <c r="A1010" s="275" t="s">
        <v>1803</v>
      </c>
      <c r="B1010" s="196" t="s">
        <v>100</v>
      </c>
      <c r="C1010" s="239" t="b">
        <v>0</v>
      </c>
      <c r="D1010" s="182">
        <f>IF($C1010&lt;&gt;TRUE,IF(ISNA(VLOOKUP($B1010,'Patch Slot'!A$2:$E$39,3,FALSE)),"",VLOOKUP($B1010,'Patch Slot'!A$2:$E$39,3,FALSE)),"excluded")</f>
        <v>45887.833333333299</v>
      </c>
      <c r="E1010" s="182" t="str">
        <f>IF($C1010&lt;&gt;TRUE,IF(ISNA(VLOOKUP($B1010,'Patch Slot'!A$2:$E$39,4,FALSE)),"",VLOOKUP($B1010,'Patch Slot'!A$2:$E$39,4,FALSE)),"excluded")</f>
        <v>20:00 – 24:00</v>
      </c>
      <c r="F1010" s="198" t="s">
        <v>826</v>
      </c>
      <c r="G1010" s="184" t="str">
        <f>IF(ISNA(VLOOKUP(Patchlist1[[#This Row],[Hostname]],CPU_socket!A:B,2,FALSE)),"",VLOOKUP(Patchlist1[[#This Row],[Hostname]],CPU_socket!A:B,2,FALSE))</f>
        <v/>
      </c>
      <c r="H1010" s="184" t="str">
        <f>IF(ISNA(VLOOKUP(Patchlist1[[#This Row],[Hostname]],Vormetric!A:D,4,FALSE)),"",VLOOKUP(Patchlist1[[#This Row],[Hostname]],Vormetric!A:D,4,FALSE))</f>
        <v/>
      </c>
      <c r="I1010" s="240" t="str">
        <f>IF(ISNA(VLOOKUP(Patchlist1[[#This Row],[Hostname]],'vm hardware'!A:C,3,FALSE)),"",VLOOKUP(Patchlist1[[#This Row],[Hostname]],'vm hardware'!A:C,3,FALSE))</f>
        <v/>
      </c>
      <c r="J1010" s="198"/>
      <c r="K1010" s="198" t="s">
        <v>172</v>
      </c>
      <c r="L1010" s="198">
        <v>9.4</v>
      </c>
      <c r="M1010" s="198" t="s">
        <v>173</v>
      </c>
      <c r="N1010" s="198" t="s">
        <v>827</v>
      </c>
      <c r="O1010" s="200" t="s">
        <v>175</v>
      </c>
      <c r="P1010" s="277" t="s">
        <v>1308</v>
      </c>
      <c r="Q1010" s="241"/>
      <c r="R1010" s="198" t="s">
        <v>1309</v>
      </c>
      <c r="S1010" s="242" t="str">
        <f>IF(ISNA(VLOOKUP(Patchlist1[[#This Row],[SERVER OWNER]],Contacts!I:J,2,FALSE)),"",VLOOKUP(Patchlist1[[#This Row],[SERVER OWNER]],Contacts!I:J,2,FALSE))</f>
        <v>martin.berger@allianz.com</v>
      </c>
      <c r="T1010" s="243" t="s">
        <v>1316</v>
      </c>
      <c r="U1010" s="277" t="s">
        <v>180</v>
      </c>
      <c r="V1010" s="202"/>
      <c r="W1010" s="202"/>
      <c r="X1010" s="244"/>
      <c r="Y1010" s="244"/>
      <c r="Z1010" s="157"/>
      <c r="AA1010" s="278"/>
    </row>
    <row r="1011" spans="1:27" ht="18.75" hidden="1" customHeight="1">
      <c r="A1011" s="275" t="s">
        <v>1804</v>
      </c>
      <c r="B1011" s="196" t="s">
        <v>100</v>
      </c>
      <c r="C1011" s="239" t="b">
        <v>0</v>
      </c>
      <c r="D1011" s="182">
        <f>IF($C1011&lt;&gt;TRUE,IF(ISNA(VLOOKUP($B1011,'Patch Slot'!A$2:$E$39,3,FALSE)),"",VLOOKUP($B1011,'Patch Slot'!A$2:$E$39,3,FALSE)),"excluded")</f>
        <v>45887.833333333299</v>
      </c>
      <c r="E1011" s="182" t="str">
        <f>IF($C1011&lt;&gt;TRUE,IF(ISNA(VLOOKUP($B1011,'Patch Slot'!A$2:$E$39,4,FALSE)),"",VLOOKUP($B1011,'Patch Slot'!A$2:$E$39,4,FALSE)),"excluded")</f>
        <v>20:00 – 24:00</v>
      </c>
      <c r="F1011" s="198" t="s">
        <v>826</v>
      </c>
      <c r="G1011" s="184" t="str">
        <f>IF(ISNA(VLOOKUP(Patchlist1[[#This Row],[Hostname]],CPU_socket!A:B,2,FALSE)),"",VLOOKUP(Patchlist1[[#This Row],[Hostname]],CPU_socket!A:B,2,FALSE))</f>
        <v/>
      </c>
      <c r="H1011" s="184" t="str">
        <f>IF(ISNA(VLOOKUP(Patchlist1[[#This Row],[Hostname]],Vormetric!A:D,4,FALSE)),"",VLOOKUP(Patchlist1[[#This Row],[Hostname]],Vormetric!A:D,4,FALSE))</f>
        <v/>
      </c>
      <c r="I1011" s="240" t="str">
        <f>IF(ISNA(VLOOKUP(Patchlist1[[#This Row],[Hostname]],'vm hardware'!A:C,3,FALSE)),"",VLOOKUP(Patchlist1[[#This Row],[Hostname]],'vm hardware'!A:C,3,FALSE))</f>
        <v/>
      </c>
      <c r="J1011" s="198"/>
      <c r="K1011" s="198" t="s">
        <v>545</v>
      </c>
      <c r="L1011" s="198">
        <v>9.4</v>
      </c>
      <c r="M1011" s="198" t="s">
        <v>173</v>
      </c>
      <c r="N1011" s="198" t="s">
        <v>827</v>
      </c>
      <c r="O1011" s="200" t="s">
        <v>175</v>
      </c>
      <c r="P1011" s="277" t="s">
        <v>1308</v>
      </c>
      <c r="Q1011" s="241"/>
      <c r="R1011" s="198" t="s">
        <v>1309</v>
      </c>
      <c r="S1011" s="242" t="str">
        <f>IF(ISNA(VLOOKUP(Patchlist1[[#This Row],[SERVER OWNER]],Contacts!I:J,2,FALSE)),"",VLOOKUP(Patchlist1[[#This Row],[SERVER OWNER]],Contacts!I:J,2,FALSE))</f>
        <v>martin.berger@allianz.com</v>
      </c>
      <c r="T1011" s="243" t="s">
        <v>1316</v>
      </c>
      <c r="U1011" s="277" t="s">
        <v>180</v>
      </c>
      <c r="V1011" s="202"/>
      <c r="W1011" s="202"/>
      <c r="X1011" s="244"/>
      <c r="Y1011" s="244"/>
      <c r="Z1011" s="157"/>
      <c r="AA1011" s="278"/>
    </row>
    <row r="1012" spans="1:27" ht="18.75" hidden="1" customHeight="1">
      <c r="A1012" s="275" t="s">
        <v>1805</v>
      </c>
      <c r="B1012" s="196" t="s">
        <v>60</v>
      </c>
      <c r="C1012" s="239" t="b">
        <v>0</v>
      </c>
      <c r="D1012" s="182">
        <f>IF($C1012&lt;&gt;TRUE,IF(ISNA(VLOOKUP($B1012,'Patch Slot'!A$2:$E$39,3,FALSE)),"",VLOOKUP($B1012,'Patch Slot'!A$2:$E$39,3,FALSE)),"excluded")</f>
        <v>45883.041666666635</v>
      </c>
      <c r="E1012" s="182" t="str">
        <f>IF($C1012&lt;&gt;TRUE,IF(ISNA(VLOOKUP($B1012,'Patch Slot'!A$2:$E$39,4,FALSE)),"",VLOOKUP($B1012,'Patch Slot'!A$2:$E$39,4,FALSE)),"excluded")</f>
        <v>01:00 – 05:00</v>
      </c>
      <c r="F1012" s="198" t="s">
        <v>826</v>
      </c>
      <c r="G1012" s="184" t="str">
        <f>IF(ISNA(VLOOKUP(Patchlist1[[#This Row],[Hostname]],CPU_socket!A:B,2,FALSE)),"",VLOOKUP(Patchlist1[[#This Row],[Hostname]],CPU_socket!A:B,2,FALSE))</f>
        <v/>
      </c>
      <c r="H1012" s="184" t="str">
        <f>IF(ISNA(VLOOKUP(Patchlist1[[#This Row],[Hostname]],Vormetric!A:D,4,FALSE)),"",VLOOKUP(Patchlist1[[#This Row],[Hostname]],Vormetric!A:D,4,FALSE))</f>
        <v/>
      </c>
      <c r="I1012" s="240" t="str">
        <f>IF(ISNA(VLOOKUP(Patchlist1[[#This Row],[Hostname]],'vm hardware'!A:C,3,FALSE)),"",VLOOKUP(Patchlist1[[#This Row],[Hostname]],'vm hardware'!A:C,3,FALSE))</f>
        <v/>
      </c>
      <c r="J1012" s="198"/>
      <c r="K1012" s="198" t="s">
        <v>545</v>
      </c>
      <c r="L1012" s="198">
        <v>8.1</v>
      </c>
      <c r="M1012" s="198" t="s">
        <v>173</v>
      </c>
      <c r="N1012" s="198" t="s">
        <v>827</v>
      </c>
      <c r="O1012" s="200" t="s">
        <v>175</v>
      </c>
      <c r="P1012" s="277" t="s">
        <v>439</v>
      </c>
      <c r="Q1012" s="241"/>
      <c r="R1012" s="198" t="s">
        <v>606</v>
      </c>
      <c r="S1012" s="242" t="str">
        <f>IF(ISNA(VLOOKUP(Patchlist1[[#This Row],[SERVER OWNER]],Contacts!I:J,2,FALSE)),"",VLOOKUP(Patchlist1[[#This Row],[SERVER OWNER]],Contacts!I:J,2,FALSE))</f>
        <v>konstantin.itson@allianz.de</v>
      </c>
      <c r="T1012" s="243" t="s">
        <v>607</v>
      </c>
      <c r="U1012" s="277" t="s">
        <v>180</v>
      </c>
      <c r="V1012" s="202"/>
      <c r="W1012" s="202"/>
      <c r="X1012" s="244"/>
      <c r="Y1012" s="244"/>
      <c r="Z1012" s="157"/>
      <c r="AA1012" s="278"/>
    </row>
    <row r="1013" spans="1:27" ht="18.75" hidden="1" customHeight="1">
      <c r="A1013" s="275" t="s">
        <v>1806</v>
      </c>
      <c r="B1013" s="196" t="s">
        <v>60</v>
      </c>
      <c r="C1013" s="239" t="b">
        <v>0</v>
      </c>
      <c r="D1013" s="182">
        <f>IF($C1013&lt;&gt;TRUE,IF(ISNA(VLOOKUP($B1013,'Patch Slot'!A$2:$E$39,3,FALSE)),"",VLOOKUP($B1013,'Patch Slot'!A$2:$E$39,3,FALSE)),"excluded")</f>
        <v>45883.041666666635</v>
      </c>
      <c r="E1013" s="182" t="str">
        <f>IF($C1013&lt;&gt;TRUE,IF(ISNA(VLOOKUP($B1013,'Patch Slot'!A$2:$E$39,4,FALSE)),"",VLOOKUP($B1013,'Patch Slot'!A$2:$E$39,4,FALSE)),"excluded")</f>
        <v>01:00 – 05:00</v>
      </c>
      <c r="F1013" s="198" t="s">
        <v>826</v>
      </c>
      <c r="G1013" s="184" t="str">
        <f>IF(ISNA(VLOOKUP(Patchlist1[[#This Row],[Hostname]],CPU_socket!A:B,2,FALSE)),"",VLOOKUP(Patchlist1[[#This Row],[Hostname]],CPU_socket!A:B,2,FALSE))</f>
        <v/>
      </c>
      <c r="H1013" s="184" t="str">
        <f>IF(ISNA(VLOOKUP(Patchlist1[[#This Row],[Hostname]],Vormetric!A:D,4,FALSE)),"",VLOOKUP(Patchlist1[[#This Row],[Hostname]],Vormetric!A:D,4,FALSE))</f>
        <v/>
      </c>
      <c r="I1013" s="240" t="str">
        <f>IF(ISNA(VLOOKUP(Patchlist1[[#This Row],[Hostname]],'vm hardware'!A:C,3,FALSE)),"",VLOOKUP(Patchlist1[[#This Row],[Hostname]],'vm hardware'!A:C,3,FALSE))</f>
        <v/>
      </c>
      <c r="J1013" s="198"/>
      <c r="K1013" s="198" t="s">
        <v>545</v>
      </c>
      <c r="L1013" s="198">
        <v>8.1</v>
      </c>
      <c r="M1013" s="198" t="s">
        <v>173</v>
      </c>
      <c r="N1013" s="198" t="s">
        <v>827</v>
      </c>
      <c r="O1013" s="200" t="s">
        <v>175</v>
      </c>
      <c r="P1013" s="277" t="s">
        <v>439</v>
      </c>
      <c r="Q1013" s="241"/>
      <c r="R1013" s="198" t="s">
        <v>606</v>
      </c>
      <c r="S1013" s="242" t="str">
        <f>IF(ISNA(VLOOKUP(Patchlist1[[#This Row],[SERVER OWNER]],Contacts!I:J,2,FALSE)),"",VLOOKUP(Patchlist1[[#This Row],[SERVER OWNER]],Contacts!I:J,2,FALSE))</f>
        <v>konstantin.itson@allianz.de</v>
      </c>
      <c r="T1013" s="243" t="s">
        <v>607</v>
      </c>
      <c r="U1013" s="277" t="s">
        <v>180</v>
      </c>
      <c r="V1013" s="202"/>
      <c r="W1013" s="202"/>
      <c r="X1013" s="244"/>
      <c r="Y1013" s="244"/>
      <c r="Z1013" s="157"/>
      <c r="AA1013" s="278"/>
    </row>
    <row r="1014" spans="1:27" ht="18.75" hidden="1" customHeight="1">
      <c r="A1014" s="275" t="s">
        <v>1807</v>
      </c>
      <c r="B1014" s="196" t="s">
        <v>60</v>
      </c>
      <c r="C1014" s="239" t="b">
        <v>0</v>
      </c>
      <c r="D1014" s="182">
        <f>IF($C1014&lt;&gt;TRUE,IF(ISNA(VLOOKUP($B1014,'Patch Slot'!A$2:$E$39,3,FALSE)),"",VLOOKUP($B1014,'Patch Slot'!A$2:$E$39,3,FALSE)),"excluded")</f>
        <v>45883.041666666635</v>
      </c>
      <c r="E1014" s="182" t="str">
        <f>IF($C1014&lt;&gt;TRUE,IF(ISNA(VLOOKUP($B1014,'Patch Slot'!A$2:$E$39,4,FALSE)),"",VLOOKUP($B1014,'Patch Slot'!A$2:$E$39,4,FALSE)),"excluded")</f>
        <v>01:00 – 05:00</v>
      </c>
      <c r="F1014" s="198" t="s">
        <v>826</v>
      </c>
      <c r="G1014" s="184" t="str">
        <f>IF(ISNA(VLOOKUP(Patchlist1[[#This Row],[Hostname]],CPU_socket!A:B,2,FALSE)),"",VLOOKUP(Patchlist1[[#This Row],[Hostname]],CPU_socket!A:B,2,FALSE))</f>
        <v/>
      </c>
      <c r="H1014" s="184" t="str">
        <f>IF(ISNA(VLOOKUP(Patchlist1[[#This Row],[Hostname]],Vormetric!A:D,4,FALSE)),"",VLOOKUP(Patchlist1[[#This Row],[Hostname]],Vormetric!A:D,4,FALSE))</f>
        <v/>
      </c>
      <c r="I1014" s="240" t="str">
        <f>IF(ISNA(VLOOKUP(Patchlist1[[#This Row],[Hostname]],'vm hardware'!A:C,3,FALSE)),"",VLOOKUP(Patchlist1[[#This Row],[Hostname]],'vm hardware'!A:C,3,FALSE))</f>
        <v/>
      </c>
      <c r="J1014" s="198"/>
      <c r="K1014" s="198" t="s">
        <v>172</v>
      </c>
      <c r="L1014" s="198">
        <v>8.1</v>
      </c>
      <c r="M1014" s="198" t="s">
        <v>173</v>
      </c>
      <c r="N1014" s="198" t="s">
        <v>827</v>
      </c>
      <c r="O1014" s="200" t="s">
        <v>175</v>
      </c>
      <c r="P1014" s="277" t="s">
        <v>439</v>
      </c>
      <c r="Q1014" s="241"/>
      <c r="R1014" s="198" t="s">
        <v>606</v>
      </c>
      <c r="S1014" s="242" t="str">
        <f>IF(ISNA(VLOOKUP(Patchlist1[[#This Row],[SERVER OWNER]],Contacts!I:J,2,FALSE)),"",VLOOKUP(Patchlist1[[#This Row],[SERVER OWNER]],Contacts!I:J,2,FALSE))</f>
        <v>konstantin.itson@allianz.de</v>
      </c>
      <c r="T1014" s="243" t="s">
        <v>607</v>
      </c>
      <c r="U1014" s="277" t="s">
        <v>180</v>
      </c>
      <c r="V1014" s="202"/>
      <c r="W1014" s="202"/>
      <c r="X1014" s="244"/>
      <c r="Y1014" s="244"/>
      <c r="Z1014" s="157"/>
      <c r="AA1014" s="278"/>
    </row>
    <row r="1015" spans="1:27" ht="18.75" hidden="1" customHeight="1">
      <c r="A1015" s="275" t="s">
        <v>1808</v>
      </c>
      <c r="B1015" s="196" t="s">
        <v>60</v>
      </c>
      <c r="C1015" s="239" t="b">
        <v>0</v>
      </c>
      <c r="D1015" s="182">
        <f>IF($C1015&lt;&gt;TRUE,IF(ISNA(VLOOKUP($B1015,'Patch Slot'!A$2:$E$39,3,FALSE)),"",VLOOKUP($B1015,'Patch Slot'!A$2:$E$39,3,FALSE)),"excluded")</f>
        <v>45883.041666666635</v>
      </c>
      <c r="E1015" s="182" t="str">
        <f>IF($C1015&lt;&gt;TRUE,IF(ISNA(VLOOKUP($B1015,'Patch Slot'!A$2:$E$39,4,FALSE)),"",VLOOKUP($B1015,'Patch Slot'!A$2:$E$39,4,FALSE)),"excluded")</f>
        <v>01:00 – 05:00</v>
      </c>
      <c r="F1015" s="198" t="s">
        <v>826</v>
      </c>
      <c r="G1015" s="184" t="str">
        <f>IF(ISNA(VLOOKUP(Patchlist1[[#This Row],[Hostname]],CPU_socket!A:B,2,FALSE)),"",VLOOKUP(Patchlist1[[#This Row],[Hostname]],CPU_socket!A:B,2,FALSE))</f>
        <v/>
      </c>
      <c r="H1015" s="184" t="str">
        <f>IF(ISNA(VLOOKUP(Patchlist1[[#This Row],[Hostname]],Vormetric!A:D,4,FALSE)),"",VLOOKUP(Patchlist1[[#This Row],[Hostname]],Vormetric!A:D,4,FALSE))</f>
        <v/>
      </c>
      <c r="I1015" s="240" t="str">
        <f>IF(ISNA(VLOOKUP(Patchlist1[[#This Row],[Hostname]],'vm hardware'!A:C,3,FALSE)),"",VLOOKUP(Patchlist1[[#This Row],[Hostname]],'vm hardware'!A:C,3,FALSE))</f>
        <v/>
      </c>
      <c r="J1015" s="198"/>
      <c r="K1015" s="198" t="s">
        <v>172</v>
      </c>
      <c r="L1015" s="198">
        <v>8.1</v>
      </c>
      <c r="M1015" s="198" t="s">
        <v>173</v>
      </c>
      <c r="N1015" s="198" t="s">
        <v>827</v>
      </c>
      <c r="O1015" s="200" t="s">
        <v>175</v>
      </c>
      <c r="P1015" s="277" t="s">
        <v>439</v>
      </c>
      <c r="Q1015" s="241"/>
      <c r="R1015" s="198" t="s">
        <v>606</v>
      </c>
      <c r="S1015" s="242" t="str">
        <f>IF(ISNA(VLOOKUP(Patchlist1[[#This Row],[SERVER OWNER]],Contacts!I:J,2,FALSE)),"",VLOOKUP(Patchlist1[[#This Row],[SERVER OWNER]],Contacts!I:J,2,FALSE))</f>
        <v>konstantin.itson@allianz.de</v>
      </c>
      <c r="T1015" s="243" t="s">
        <v>607</v>
      </c>
      <c r="U1015" s="277" t="s">
        <v>180</v>
      </c>
      <c r="V1015" s="202"/>
      <c r="W1015" s="202"/>
      <c r="X1015" s="244"/>
      <c r="Y1015" s="244"/>
      <c r="Z1015" s="157"/>
      <c r="AA1015" s="278"/>
    </row>
    <row r="1016" spans="1:27" ht="18.75" hidden="1" customHeight="1">
      <c r="A1016" s="275" t="s">
        <v>1809</v>
      </c>
      <c r="B1016" s="196" t="s">
        <v>60</v>
      </c>
      <c r="C1016" s="239" t="b">
        <v>0</v>
      </c>
      <c r="D1016" s="182">
        <f>IF($C1016&lt;&gt;TRUE,IF(ISNA(VLOOKUP($B1016,'Patch Slot'!A$2:$E$39,3,FALSE)),"",VLOOKUP($B1016,'Patch Slot'!A$2:$E$39,3,FALSE)),"excluded")</f>
        <v>45883.041666666635</v>
      </c>
      <c r="E1016" s="182" t="str">
        <f>IF($C1016&lt;&gt;TRUE,IF(ISNA(VLOOKUP($B1016,'Patch Slot'!A$2:$E$39,4,FALSE)),"",VLOOKUP($B1016,'Patch Slot'!A$2:$E$39,4,FALSE)),"excluded")</f>
        <v>01:00 – 05:00</v>
      </c>
      <c r="F1016" s="198" t="s">
        <v>826</v>
      </c>
      <c r="G1016" s="184" t="str">
        <f>IF(ISNA(VLOOKUP(Patchlist1[[#This Row],[Hostname]],CPU_socket!A:B,2,FALSE)),"",VLOOKUP(Patchlist1[[#This Row],[Hostname]],CPU_socket!A:B,2,FALSE))</f>
        <v/>
      </c>
      <c r="H1016" s="184" t="str">
        <f>IF(ISNA(VLOOKUP(Patchlist1[[#This Row],[Hostname]],Vormetric!A:D,4,FALSE)),"",VLOOKUP(Patchlist1[[#This Row],[Hostname]],Vormetric!A:D,4,FALSE))</f>
        <v/>
      </c>
      <c r="I1016" s="240" t="str">
        <f>IF(ISNA(VLOOKUP(Patchlist1[[#This Row],[Hostname]],'vm hardware'!A:C,3,FALSE)),"",VLOOKUP(Patchlist1[[#This Row],[Hostname]],'vm hardware'!A:C,3,FALSE))</f>
        <v/>
      </c>
      <c r="J1016" s="198"/>
      <c r="K1016" s="198" t="s">
        <v>172</v>
      </c>
      <c r="L1016" s="198">
        <v>8.1</v>
      </c>
      <c r="M1016" s="198" t="s">
        <v>173</v>
      </c>
      <c r="N1016" s="198" t="s">
        <v>827</v>
      </c>
      <c r="O1016" s="200" t="s">
        <v>175</v>
      </c>
      <c r="P1016" s="277" t="s">
        <v>439</v>
      </c>
      <c r="Q1016" s="241"/>
      <c r="R1016" s="198" t="s">
        <v>606</v>
      </c>
      <c r="S1016" s="242" t="str">
        <f>IF(ISNA(VLOOKUP(Patchlist1[[#This Row],[SERVER OWNER]],Contacts!I:J,2,FALSE)),"",VLOOKUP(Patchlist1[[#This Row],[SERVER OWNER]],Contacts!I:J,2,FALSE))</f>
        <v>konstantin.itson@allianz.de</v>
      </c>
      <c r="T1016" s="243" t="s">
        <v>607</v>
      </c>
      <c r="U1016" s="277" t="s">
        <v>180</v>
      </c>
      <c r="V1016" s="202"/>
      <c r="W1016" s="202"/>
      <c r="X1016" s="244"/>
      <c r="Y1016" s="244"/>
      <c r="Z1016" s="157"/>
      <c r="AA1016" s="278"/>
    </row>
    <row r="1017" spans="1:27" ht="18.75" hidden="1" customHeight="1">
      <c r="A1017" s="275" t="s">
        <v>1810</v>
      </c>
      <c r="B1017" s="196" t="s">
        <v>100</v>
      </c>
      <c r="C1017" s="239" t="b">
        <v>0</v>
      </c>
      <c r="D1017" s="182">
        <f>IF($C1017&lt;&gt;TRUE,IF(ISNA(VLOOKUP($B1017,'Patch Slot'!A$2:$E$39,3,FALSE)),"",VLOOKUP($B1017,'Patch Slot'!A$2:$E$39,3,FALSE)),"excluded")</f>
        <v>45887.833333333299</v>
      </c>
      <c r="E1017" s="182" t="str">
        <f>IF($C1017&lt;&gt;TRUE,IF(ISNA(VLOOKUP($B1017,'Patch Slot'!A$2:$E$39,4,FALSE)),"",VLOOKUP($B1017,'Patch Slot'!A$2:$E$39,4,FALSE)),"excluded")</f>
        <v>20:00 – 24:00</v>
      </c>
      <c r="F1017" s="198" t="s">
        <v>826</v>
      </c>
      <c r="G1017" s="184" t="str">
        <f>IF(ISNA(VLOOKUP(Patchlist1[[#This Row],[Hostname]],CPU_socket!A:B,2,FALSE)),"",VLOOKUP(Patchlist1[[#This Row],[Hostname]],CPU_socket!A:B,2,FALSE))</f>
        <v/>
      </c>
      <c r="H1017" s="184" t="str">
        <f>IF(ISNA(VLOOKUP(Patchlist1[[#This Row],[Hostname]],Vormetric!A:D,4,FALSE)),"",VLOOKUP(Patchlist1[[#This Row],[Hostname]],Vormetric!A:D,4,FALSE))</f>
        <v/>
      </c>
      <c r="I1017" s="240" t="str">
        <f>IF(ISNA(VLOOKUP(Patchlist1[[#This Row],[Hostname]],'vm hardware'!A:C,3,FALSE)),"",VLOOKUP(Patchlist1[[#This Row],[Hostname]],'vm hardware'!A:C,3,FALSE))</f>
        <v/>
      </c>
      <c r="J1017" s="198"/>
      <c r="K1017" s="198" t="s">
        <v>545</v>
      </c>
      <c r="L1017" s="198">
        <v>8.1</v>
      </c>
      <c r="M1017" s="198" t="s">
        <v>245</v>
      </c>
      <c r="N1017" s="198" t="s">
        <v>827</v>
      </c>
      <c r="O1017" s="200" t="s">
        <v>175</v>
      </c>
      <c r="P1017" s="277" t="s">
        <v>921</v>
      </c>
      <c r="Q1017" s="241"/>
      <c r="R1017" s="198" t="s">
        <v>922</v>
      </c>
      <c r="S1017" s="242" t="str">
        <f>IF(ISNA(VLOOKUP(Patchlist1[[#This Row],[SERVER OWNER]],Contacts!I:J,2,FALSE)),"",VLOOKUP(Patchlist1[[#This Row],[SERVER OWNER]],Contacts!I:J,2,FALSE))</f>
        <v>giuseppe.esposito@allianzbank.it</v>
      </c>
      <c r="T1017" s="243" t="s">
        <v>923</v>
      </c>
      <c r="U1017" s="277" t="s">
        <v>180</v>
      </c>
      <c r="V1017" s="202"/>
      <c r="W1017" s="202"/>
      <c r="X1017" s="244"/>
      <c r="Y1017" s="244"/>
      <c r="Z1017" s="157"/>
      <c r="AA1017" s="278"/>
    </row>
    <row r="1018" spans="1:27" ht="18.75" hidden="1" customHeight="1">
      <c r="A1018" s="275" t="s">
        <v>1811</v>
      </c>
      <c r="B1018" s="196" t="s">
        <v>100</v>
      </c>
      <c r="C1018" s="239" t="b">
        <v>0</v>
      </c>
      <c r="D1018" s="182">
        <f>IF($C1018&lt;&gt;TRUE,IF(ISNA(VLOOKUP($B1018,'Patch Slot'!A$2:$E$39,3,FALSE)),"",VLOOKUP($B1018,'Patch Slot'!A$2:$E$39,3,FALSE)),"excluded")</f>
        <v>45887.833333333299</v>
      </c>
      <c r="E1018" s="182" t="str">
        <f>IF($C1018&lt;&gt;TRUE,IF(ISNA(VLOOKUP($B1018,'Patch Slot'!A$2:$E$39,4,FALSE)),"",VLOOKUP($B1018,'Patch Slot'!A$2:$E$39,4,FALSE)),"excluded")</f>
        <v>20:00 – 24:00</v>
      </c>
      <c r="F1018" s="198" t="s">
        <v>826</v>
      </c>
      <c r="G1018" s="184" t="str">
        <f>IF(ISNA(VLOOKUP(Patchlist1[[#This Row],[Hostname]],CPU_socket!A:B,2,FALSE)),"",VLOOKUP(Patchlist1[[#This Row],[Hostname]],CPU_socket!A:B,2,FALSE))</f>
        <v/>
      </c>
      <c r="H1018" s="184" t="str">
        <f>IF(ISNA(VLOOKUP(Patchlist1[[#This Row],[Hostname]],Vormetric!A:D,4,FALSE)),"",VLOOKUP(Patchlist1[[#This Row],[Hostname]],Vormetric!A:D,4,FALSE))</f>
        <v/>
      </c>
      <c r="I1018" s="240" t="str">
        <f>IF(ISNA(VLOOKUP(Patchlist1[[#This Row],[Hostname]],'vm hardware'!A:C,3,FALSE)),"",VLOOKUP(Patchlist1[[#This Row],[Hostname]],'vm hardware'!A:C,3,FALSE))</f>
        <v/>
      </c>
      <c r="J1018" s="198"/>
      <c r="K1018" s="198" t="s">
        <v>172</v>
      </c>
      <c r="L1018" s="198">
        <v>9.4</v>
      </c>
      <c r="M1018" s="198" t="s">
        <v>443</v>
      </c>
      <c r="N1018" s="198" t="s">
        <v>827</v>
      </c>
      <c r="O1018" s="200" t="s">
        <v>175</v>
      </c>
      <c r="P1018" s="277" t="s">
        <v>624</v>
      </c>
      <c r="Q1018" s="241"/>
      <c r="R1018" s="198" t="s">
        <v>625</v>
      </c>
      <c r="S1018" s="242" t="s">
        <v>626</v>
      </c>
      <c r="T1018" s="243" t="s">
        <v>627</v>
      </c>
      <c r="U1018" s="277" t="s">
        <v>180</v>
      </c>
      <c r="V1018" s="202"/>
      <c r="W1018" s="202"/>
      <c r="X1018" s="244"/>
      <c r="Y1018" s="244"/>
      <c r="Z1018" s="157"/>
      <c r="AA1018" s="278"/>
    </row>
    <row r="1019" spans="1:27" ht="18.75" hidden="1" customHeight="1">
      <c r="A1019" s="275" t="s">
        <v>1812</v>
      </c>
      <c r="B1019" s="196" t="s">
        <v>60</v>
      </c>
      <c r="C1019" s="239" t="b">
        <v>0</v>
      </c>
      <c r="D1019" s="182">
        <f>IF($C1019&lt;&gt;TRUE,IF(ISNA(VLOOKUP($B1019,'Patch Slot'!A$2:$E$39,3,FALSE)),"",VLOOKUP($B1019,'Patch Slot'!A$2:$E$39,3,FALSE)),"excluded")</f>
        <v>45883.041666666635</v>
      </c>
      <c r="E1019" s="182" t="str">
        <f>IF($C1019&lt;&gt;TRUE,IF(ISNA(VLOOKUP($B1019,'Patch Slot'!A$2:$E$39,4,FALSE)),"",VLOOKUP($B1019,'Patch Slot'!A$2:$E$39,4,FALSE)),"excluded")</f>
        <v>01:00 – 05:00</v>
      </c>
      <c r="F1019" s="198" t="s">
        <v>826</v>
      </c>
      <c r="G1019" s="184" t="str">
        <f>IF(ISNA(VLOOKUP(Patchlist1[[#This Row],[Hostname]],CPU_socket!A:B,2,FALSE)),"",VLOOKUP(Patchlist1[[#This Row],[Hostname]],CPU_socket!A:B,2,FALSE))</f>
        <v/>
      </c>
      <c r="H1019" s="184" t="str">
        <f>IF(ISNA(VLOOKUP(Patchlist1[[#This Row],[Hostname]],Vormetric!A:D,4,FALSE)),"",VLOOKUP(Patchlist1[[#This Row],[Hostname]],Vormetric!A:D,4,FALSE))</f>
        <v/>
      </c>
      <c r="I1019" s="240" t="str">
        <f>IF(ISNA(VLOOKUP(Patchlist1[[#This Row],[Hostname]],'vm hardware'!A:C,3,FALSE)),"",VLOOKUP(Patchlist1[[#This Row],[Hostname]],'vm hardware'!A:C,3,FALSE))</f>
        <v/>
      </c>
      <c r="J1019" s="198"/>
      <c r="K1019" s="198" t="s">
        <v>172</v>
      </c>
      <c r="L1019" s="198">
        <v>9.4</v>
      </c>
      <c r="M1019" s="198" t="s">
        <v>443</v>
      </c>
      <c r="N1019" s="198" t="s">
        <v>827</v>
      </c>
      <c r="O1019" s="200" t="s">
        <v>175</v>
      </c>
      <c r="P1019" s="277" t="s">
        <v>624</v>
      </c>
      <c r="Q1019" s="241"/>
      <c r="R1019" s="198" t="s">
        <v>625</v>
      </c>
      <c r="S1019" s="242" t="s">
        <v>626</v>
      </c>
      <c r="T1019" s="243" t="s">
        <v>627</v>
      </c>
      <c r="U1019" s="277" t="s">
        <v>180</v>
      </c>
      <c r="V1019" s="202"/>
      <c r="W1019" s="202"/>
      <c r="X1019" s="244"/>
      <c r="Y1019" s="244"/>
      <c r="Z1019" s="157"/>
      <c r="AA1019" s="278"/>
    </row>
    <row r="1020" spans="1:27" ht="18.75" hidden="1" customHeight="1">
      <c r="A1020" s="275" t="s">
        <v>1813</v>
      </c>
      <c r="B1020" s="196" t="s">
        <v>100</v>
      </c>
      <c r="C1020" s="239" t="b">
        <v>0</v>
      </c>
      <c r="D1020" s="182">
        <f>IF($C1020&lt;&gt;TRUE,IF(ISNA(VLOOKUP($B1020,'Patch Slot'!A$2:$E$39,3,FALSE)),"",VLOOKUP($B1020,'Patch Slot'!A$2:$E$39,3,FALSE)),"excluded")</f>
        <v>45887.833333333299</v>
      </c>
      <c r="E1020" s="182" t="str">
        <f>IF($C1020&lt;&gt;TRUE,IF(ISNA(VLOOKUP($B1020,'Patch Slot'!A$2:$E$39,4,FALSE)),"",VLOOKUP($B1020,'Patch Slot'!A$2:$E$39,4,FALSE)),"excluded")</f>
        <v>20:00 – 24:00</v>
      </c>
      <c r="F1020" s="198" t="s">
        <v>826</v>
      </c>
      <c r="G1020" s="184" t="str">
        <f>IF(ISNA(VLOOKUP(Patchlist1[[#This Row],[Hostname]],CPU_socket!A:B,2,FALSE)),"",VLOOKUP(Patchlist1[[#This Row],[Hostname]],CPU_socket!A:B,2,FALSE))</f>
        <v/>
      </c>
      <c r="H1020" s="184" t="str">
        <f>IF(ISNA(VLOOKUP(Patchlist1[[#This Row],[Hostname]],Vormetric!A:D,4,FALSE)),"",VLOOKUP(Patchlist1[[#This Row],[Hostname]],Vormetric!A:D,4,FALSE))</f>
        <v/>
      </c>
      <c r="I1020" s="240" t="str">
        <f>IF(ISNA(VLOOKUP(Patchlist1[[#This Row],[Hostname]],'vm hardware'!A:C,3,FALSE)),"",VLOOKUP(Patchlist1[[#This Row],[Hostname]],'vm hardware'!A:C,3,FALSE))</f>
        <v/>
      </c>
      <c r="J1020" s="198"/>
      <c r="K1020" s="198" t="s">
        <v>172</v>
      </c>
      <c r="L1020" s="198">
        <v>9.4</v>
      </c>
      <c r="M1020" s="198" t="s">
        <v>443</v>
      </c>
      <c r="N1020" s="198" t="s">
        <v>827</v>
      </c>
      <c r="O1020" s="200" t="s">
        <v>175</v>
      </c>
      <c r="P1020" s="277" t="s">
        <v>624</v>
      </c>
      <c r="Q1020" s="241"/>
      <c r="R1020" s="198" t="s">
        <v>625</v>
      </c>
      <c r="S1020" s="242" t="s">
        <v>626</v>
      </c>
      <c r="T1020" s="243" t="s">
        <v>627</v>
      </c>
      <c r="U1020" s="277" t="s">
        <v>180</v>
      </c>
      <c r="V1020" s="202"/>
      <c r="W1020" s="202"/>
      <c r="X1020" s="244"/>
      <c r="Y1020" s="244"/>
      <c r="Z1020" s="157"/>
      <c r="AA1020" s="278"/>
    </row>
    <row r="1021" spans="1:27" ht="18.75" hidden="1" customHeight="1">
      <c r="A1021" s="275" t="s">
        <v>1814</v>
      </c>
      <c r="B1021" s="196" t="s">
        <v>60</v>
      </c>
      <c r="C1021" s="239" t="b">
        <v>0</v>
      </c>
      <c r="D1021" s="182">
        <f>IF($C1021&lt;&gt;TRUE,IF(ISNA(VLOOKUP($B1021,'Patch Slot'!A$2:$E$39,3,FALSE)),"",VLOOKUP($B1021,'Patch Slot'!A$2:$E$39,3,FALSE)),"excluded")</f>
        <v>45883.041666666635</v>
      </c>
      <c r="E1021" s="182" t="str">
        <f>IF($C1021&lt;&gt;TRUE,IF(ISNA(VLOOKUP($B1021,'Patch Slot'!A$2:$E$39,4,FALSE)),"",VLOOKUP($B1021,'Patch Slot'!A$2:$E$39,4,FALSE)),"excluded")</f>
        <v>01:00 – 05:00</v>
      </c>
      <c r="F1021" s="198" t="s">
        <v>826</v>
      </c>
      <c r="G1021" s="184" t="str">
        <f>IF(ISNA(VLOOKUP(Patchlist1[[#This Row],[Hostname]],CPU_socket!A:B,2,FALSE)),"",VLOOKUP(Patchlist1[[#This Row],[Hostname]],CPU_socket!A:B,2,FALSE))</f>
        <v/>
      </c>
      <c r="H1021" s="184" t="str">
        <f>IF(ISNA(VLOOKUP(Patchlist1[[#This Row],[Hostname]],Vormetric!A:D,4,FALSE)),"",VLOOKUP(Patchlist1[[#This Row],[Hostname]],Vormetric!A:D,4,FALSE))</f>
        <v/>
      </c>
      <c r="I1021" s="240" t="str">
        <f>IF(ISNA(VLOOKUP(Patchlist1[[#This Row],[Hostname]],'vm hardware'!A:C,3,FALSE)),"",VLOOKUP(Patchlist1[[#This Row],[Hostname]],'vm hardware'!A:C,3,FALSE))</f>
        <v/>
      </c>
      <c r="J1021" s="198"/>
      <c r="K1021" s="198" t="s">
        <v>172</v>
      </c>
      <c r="L1021" s="198">
        <v>9.4</v>
      </c>
      <c r="M1021" s="198" t="s">
        <v>443</v>
      </c>
      <c r="N1021" s="198" t="s">
        <v>827</v>
      </c>
      <c r="O1021" s="200" t="s">
        <v>175</v>
      </c>
      <c r="P1021" s="277" t="s">
        <v>624</v>
      </c>
      <c r="Q1021" s="241"/>
      <c r="R1021" s="198" t="s">
        <v>625</v>
      </c>
      <c r="S1021" s="242" t="s">
        <v>626</v>
      </c>
      <c r="T1021" s="243" t="s">
        <v>627</v>
      </c>
      <c r="U1021" s="277" t="s">
        <v>180</v>
      </c>
      <c r="V1021" s="202"/>
      <c r="W1021" s="202"/>
      <c r="X1021" s="244"/>
      <c r="Y1021" s="244"/>
      <c r="Z1021" s="157"/>
      <c r="AA1021" s="278"/>
    </row>
    <row r="1022" spans="1:27" ht="18.75" hidden="1" customHeight="1">
      <c r="A1022" s="275" t="s">
        <v>1815</v>
      </c>
      <c r="B1022" s="196" t="s">
        <v>57</v>
      </c>
      <c r="C1022" s="239" t="b">
        <v>0</v>
      </c>
      <c r="D1022" s="182">
        <f>IF($C1022&lt;&gt;TRUE,IF(ISNA(VLOOKUP($B1022,'Patch Slot'!A$2:$E$39,3,FALSE)),"",VLOOKUP($B1022,'Patch Slot'!A$2:$E$39,3,FALSE)),"excluded")</f>
        <v>45882.833333333299</v>
      </c>
      <c r="E1022" s="182" t="str">
        <f>IF($C1022&lt;&gt;TRUE,IF(ISNA(VLOOKUP($B1022,'Patch Slot'!A$2:$E$39,4,FALSE)),"",VLOOKUP($B1022,'Patch Slot'!A$2:$E$39,4,FALSE)),"excluded")</f>
        <v>20:00 – 24:00</v>
      </c>
      <c r="F1022" s="198" t="s">
        <v>826</v>
      </c>
      <c r="G1022" s="184" t="str">
        <f>IF(ISNA(VLOOKUP(Patchlist1[[#This Row],[Hostname]],CPU_socket!A:B,2,FALSE)),"",VLOOKUP(Patchlist1[[#This Row],[Hostname]],CPU_socket!A:B,2,FALSE))</f>
        <v/>
      </c>
      <c r="H1022" s="184" t="str">
        <f>IF(ISNA(VLOOKUP(Patchlist1[[#This Row],[Hostname]],Vormetric!A:D,4,FALSE)),"",VLOOKUP(Patchlist1[[#This Row],[Hostname]],Vormetric!A:D,4,FALSE))</f>
        <v/>
      </c>
      <c r="I1022" s="240" t="str">
        <f>IF(ISNA(VLOOKUP(Patchlist1[[#This Row],[Hostname]],'vm hardware'!A:C,3,FALSE)),"",VLOOKUP(Patchlist1[[#This Row],[Hostname]],'vm hardware'!A:C,3,FALSE))</f>
        <v/>
      </c>
      <c r="J1022" s="198"/>
      <c r="K1022" s="198" t="s">
        <v>545</v>
      </c>
      <c r="L1022" s="198">
        <v>8.1</v>
      </c>
      <c r="M1022" s="198" t="s">
        <v>173</v>
      </c>
      <c r="N1022" s="198" t="s">
        <v>827</v>
      </c>
      <c r="O1022" s="200" t="s">
        <v>175</v>
      </c>
      <c r="P1022" s="277" t="s">
        <v>431</v>
      </c>
      <c r="Q1022" s="241"/>
      <c r="R1022" s="198" t="s">
        <v>432</v>
      </c>
      <c r="S1022" s="242" t="str">
        <f>IF(ISNA(VLOOKUP(Patchlist1[[#This Row],[SERVER OWNER]],Contacts!I:J,2,FALSE)),"",VLOOKUP(Patchlist1[[#This Row],[SERVER OWNER]],Contacts!I:J,2,FALSE))</f>
        <v>florian.loibl@allianz.de</v>
      </c>
      <c r="T1022" s="243" t="s">
        <v>433</v>
      </c>
      <c r="U1022" s="277" t="s">
        <v>180</v>
      </c>
      <c r="V1022" s="202"/>
      <c r="W1022" s="202"/>
      <c r="X1022" s="244"/>
      <c r="Y1022" s="244"/>
      <c r="Z1022" s="157"/>
      <c r="AA1022" s="278"/>
    </row>
    <row r="1023" spans="1:27" ht="18.75" hidden="1" customHeight="1">
      <c r="A1023" s="275" t="s">
        <v>1816</v>
      </c>
      <c r="B1023" s="196" t="s">
        <v>67</v>
      </c>
      <c r="C1023" s="239" t="b">
        <v>0</v>
      </c>
      <c r="D1023" s="182">
        <f>IF($C1023&lt;&gt;TRUE,IF(ISNA(VLOOKUP($B1023,'Patch Slot'!A$2:$E$39,3,FALSE)),"",VLOOKUP($B1023,'Patch Slot'!A$2:$E$39,3,FALSE)),"excluded")</f>
        <v>45883.833333333299</v>
      </c>
      <c r="E1023" s="182" t="str">
        <f>IF($C1023&lt;&gt;TRUE,IF(ISNA(VLOOKUP($B1023,'Patch Slot'!A$2:$E$39,4,FALSE)),"",VLOOKUP($B1023,'Patch Slot'!A$2:$E$39,4,FALSE)),"excluded")</f>
        <v>20:00 – 24:00</v>
      </c>
      <c r="F1023" s="198" t="s">
        <v>826</v>
      </c>
      <c r="G1023" s="184" t="str">
        <f>IF(ISNA(VLOOKUP(Patchlist1[[#This Row],[Hostname]],CPU_socket!A:B,2,FALSE)),"",VLOOKUP(Patchlist1[[#This Row],[Hostname]],CPU_socket!A:B,2,FALSE))</f>
        <v/>
      </c>
      <c r="H1023" s="184" t="str">
        <f>IF(ISNA(VLOOKUP(Patchlist1[[#This Row],[Hostname]],Vormetric!A:D,4,FALSE)),"",VLOOKUP(Patchlist1[[#This Row],[Hostname]],Vormetric!A:D,4,FALSE))</f>
        <v/>
      </c>
      <c r="I1023" s="240" t="str">
        <f>IF(ISNA(VLOOKUP(Patchlist1[[#This Row],[Hostname]],'vm hardware'!A:C,3,FALSE)),"",VLOOKUP(Patchlist1[[#This Row],[Hostname]],'vm hardware'!A:C,3,FALSE))</f>
        <v/>
      </c>
      <c r="J1023" s="198"/>
      <c r="K1023" s="198" t="s">
        <v>545</v>
      </c>
      <c r="L1023" s="198">
        <v>8.1</v>
      </c>
      <c r="M1023" s="198" t="s">
        <v>173</v>
      </c>
      <c r="N1023" s="198" t="s">
        <v>827</v>
      </c>
      <c r="O1023" s="200" t="s">
        <v>175</v>
      </c>
      <c r="P1023" s="277" t="s">
        <v>1817</v>
      </c>
      <c r="Q1023" s="241"/>
      <c r="R1023" s="198" t="s">
        <v>432</v>
      </c>
      <c r="S1023" s="242" t="str">
        <f>IF(ISNA(VLOOKUP(Patchlist1[[#This Row],[SERVER OWNER]],Contacts!I:J,2,FALSE)),"",VLOOKUP(Patchlist1[[#This Row],[SERVER OWNER]],Contacts!I:J,2,FALSE))</f>
        <v>florian.loibl@allianz.de</v>
      </c>
      <c r="T1023" s="243" t="s">
        <v>433</v>
      </c>
      <c r="U1023" s="277" t="s">
        <v>180</v>
      </c>
      <c r="V1023" s="202"/>
      <c r="W1023" s="202"/>
      <c r="X1023" s="244"/>
      <c r="Y1023" s="244"/>
      <c r="Z1023" s="157"/>
      <c r="AA1023" s="278"/>
    </row>
    <row r="1024" spans="1:27" ht="18.75" hidden="1" customHeight="1">
      <c r="A1024" s="275" t="s">
        <v>1818</v>
      </c>
      <c r="B1024" s="196" t="s">
        <v>106</v>
      </c>
      <c r="C1024" s="239" t="b">
        <v>0</v>
      </c>
      <c r="D1024" s="182">
        <f>IF($C1024&lt;&gt;TRUE,IF(ISNA(VLOOKUP($B1024,'Patch Slot'!A$2:$E$39,3,FALSE)),"",VLOOKUP($B1024,'Patch Slot'!A$2:$E$39,3,FALSE)),"excluded")</f>
        <v>45888.833333333299</v>
      </c>
      <c r="E1024" s="182" t="str">
        <f>IF($C1024&lt;&gt;TRUE,IF(ISNA(VLOOKUP($B1024,'Patch Slot'!A$2:$E$39,4,FALSE)),"",VLOOKUP($B1024,'Patch Slot'!A$2:$E$39,4,FALSE)),"excluded")</f>
        <v>20:00 – 24:00</v>
      </c>
      <c r="F1024" s="198" t="s">
        <v>826</v>
      </c>
      <c r="G1024" s="184" t="str">
        <f>IF(ISNA(VLOOKUP(Patchlist1[[#This Row],[Hostname]],CPU_socket!A:B,2,FALSE)),"",VLOOKUP(Patchlist1[[#This Row],[Hostname]],CPU_socket!A:B,2,FALSE))</f>
        <v/>
      </c>
      <c r="H1024" s="184" t="str">
        <f>IF(ISNA(VLOOKUP(Patchlist1[[#This Row],[Hostname]],Vormetric!A:D,4,FALSE)),"",VLOOKUP(Patchlist1[[#This Row],[Hostname]],Vormetric!A:D,4,FALSE))</f>
        <v/>
      </c>
      <c r="I1024" s="240" t="str">
        <f>IF(ISNA(VLOOKUP(Patchlist1[[#This Row],[Hostname]],'vm hardware'!A:C,3,FALSE)),"",VLOOKUP(Patchlist1[[#This Row],[Hostname]],'vm hardware'!A:C,3,FALSE))</f>
        <v/>
      </c>
      <c r="J1024" s="198"/>
      <c r="K1024" s="198" t="s">
        <v>545</v>
      </c>
      <c r="L1024" s="198">
        <v>8.1</v>
      </c>
      <c r="M1024" s="198" t="s">
        <v>173</v>
      </c>
      <c r="N1024" s="198" t="s">
        <v>827</v>
      </c>
      <c r="O1024" s="200" t="s">
        <v>175</v>
      </c>
      <c r="P1024" s="277" t="s">
        <v>1817</v>
      </c>
      <c r="Q1024" s="241"/>
      <c r="R1024" s="198" t="s">
        <v>432</v>
      </c>
      <c r="S1024" s="242" t="str">
        <f>IF(ISNA(VLOOKUP(Patchlist1[[#This Row],[SERVER OWNER]],Contacts!I:J,2,FALSE)),"",VLOOKUP(Patchlist1[[#This Row],[SERVER OWNER]],Contacts!I:J,2,FALSE))</f>
        <v>florian.loibl@allianz.de</v>
      </c>
      <c r="T1024" s="243" t="s">
        <v>1819</v>
      </c>
      <c r="U1024" s="277" t="s">
        <v>180</v>
      </c>
      <c r="V1024" s="202"/>
      <c r="W1024" s="202"/>
      <c r="X1024" s="244"/>
      <c r="Y1024" s="244"/>
      <c r="Z1024" s="157"/>
      <c r="AA1024" s="278"/>
    </row>
    <row r="1025" spans="1:27" ht="18.75" hidden="1" customHeight="1">
      <c r="A1025" s="275" t="s">
        <v>1820</v>
      </c>
      <c r="B1025" s="196" t="s">
        <v>133</v>
      </c>
      <c r="C1025" s="239" t="b">
        <v>0</v>
      </c>
      <c r="D1025" s="182">
        <f>IF($C1025&lt;&gt;TRUE,IF(ISNA(VLOOKUP($B1025,'Patch Slot'!A$2:$E$39,3,FALSE)),"",VLOOKUP($B1025,'Patch Slot'!A$2:$E$39,3,FALSE)),"excluded")</f>
        <v>45893.833333333299</v>
      </c>
      <c r="E1025" s="182" t="str">
        <f>IF($C1025&lt;&gt;TRUE,IF(ISNA(VLOOKUP($B1025,'Patch Slot'!A$2:$E$39,4,FALSE)),"",VLOOKUP($B1025,'Patch Slot'!A$2:$E$39,4,FALSE)),"excluded")</f>
        <v>20:00 – 24:00</v>
      </c>
      <c r="F1025" s="198" t="s">
        <v>826</v>
      </c>
      <c r="G1025" s="184" t="str">
        <f>IF(ISNA(VLOOKUP(Patchlist1[[#This Row],[Hostname]],CPU_socket!A:B,2,FALSE)),"",VLOOKUP(Patchlist1[[#This Row],[Hostname]],CPU_socket!A:B,2,FALSE))</f>
        <v/>
      </c>
      <c r="H1025" s="184" t="str">
        <f>IF(ISNA(VLOOKUP(Patchlist1[[#This Row],[Hostname]],Vormetric!A:D,4,FALSE)),"",VLOOKUP(Patchlist1[[#This Row],[Hostname]],Vormetric!A:D,4,FALSE))</f>
        <v/>
      </c>
      <c r="I1025" s="240" t="str">
        <f>IF(ISNA(VLOOKUP(Patchlist1[[#This Row],[Hostname]],'vm hardware'!A:C,3,FALSE)),"",VLOOKUP(Patchlist1[[#This Row],[Hostname]],'vm hardware'!A:C,3,FALSE))</f>
        <v/>
      </c>
      <c r="J1025" s="198"/>
      <c r="K1025" s="198" t="s">
        <v>172</v>
      </c>
      <c r="L1025" s="198">
        <v>8.1</v>
      </c>
      <c r="M1025" s="198" t="s">
        <v>448</v>
      </c>
      <c r="N1025" s="198" t="s">
        <v>827</v>
      </c>
      <c r="O1025" s="200" t="s">
        <v>175</v>
      </c>
      <c r="P1025" s="277" t="s">
        <v>449</v>
      </c>
      <c r="Q1025" s="241"/>
      <c r="R1025" s="198" t="s">
        <v>1821</v>
      </c>
      <c r="S1025" s="242" t="str">
        <f>IF(ISNA(VLOOKUP(Patchlist1[[#This Row],[SERVER OWNER]],Contacts!I:J,2,FALSE)),"",VLOOKUP(Patchlist1[[#This Row],[SERVER OWNER]],Contacts!I:J,2,FALSE))</f>
        <v>farouk.aissaoui_2@allianz.fr</v>
      </c>
      <c r="T1025" s="243" t="s">
        <v>1822</v>
      </c>
      <c r="U1025" s="277" t="s">
        <v>180</v>
      </c>
      <c r="V1025" s="202"/>
      <c r="W1025" s="202"/>
      <c r="X1025" s="244"/>
      <c r="Y1025" s="244" t="s">
        <v>452</v>
      </c>
      <c r="Z1025" s="157"/>
      <c r="AA1025" s="278"/>
    </row>
    <row r="1026" spans="1:27" ht="18.75" hidden="1" customHeight="1">
      <c r="A1026" s="275" t="s">
        <v>1823</v>
      </c>
      <c r="B1026" s="196" t="s">
        <v>87</v>
      </c>
      <c r="C1026" s="239" t="b">
        <v>0</v>
      </c>
      <c r="D1026" s="182">
        <f>IF($C1026&lt;&gt;TRUE,IF(ISNA(VLOOKUP($B1026,'Patch Slot'!A$2:$E$39,3,FALSE)),"",VLOOKUP($B1026,'Patch Slot'!A$2:$E$39,3,FALSE)),"excluded")</f>
        <v>45886.041666666635</v>
      </c>
      <c r="E1026" s="182" t="str">
        <f>IF($C1026&lt;&gt;TRUE,IF(ISNA(VLOOKUP($B1026,'Patch Slot'!A$2:$E$39,4,FALSE)),"",VLOOKUP($B1026,'Patch Slot'!A$2:$E$39,4,FALSE)),"excluded")</f>
        <v>01:00 – 05:00</v>
      </c>
      <c r="F1026" s="198" t="s">
        <v>826</v>
      </c>
      <c r="G1026" s="184" t="str">
        <f>IF(ISNA(VLOOKUP(Patchlist1[[#This Row],[Hostname]],CPU_socket!A:B,2,FALSE)),"",VLOOKUP(Patchlist1[[#This Row],[Hostname]],CPU_socket!A:B,2,FALSE))</f>
        <v/>
      </c>
      <c r="H1026" s="184" t="str">
        <f>IF(ISNA(VLOOKUP(Patchlist1[[#This Row],[Hostname]],Vormetric!A:D,4,FALSE)),"",VLOOKUP(Patchlist1[[#This Row],[Hostname]],Vormetric!A:D,4,FALSE))</f>
        <v/>
      </c>
      <c r="I1026" s="240" t="str">
        <f>IF(ISNA(VLOOKUP(Patchlist1[[#This Row],[Hostname]],'vm hardware'!A:C,3,FALSE)),"",VLOOKUP(Patchlist1[[#This Row],[Hostname]],'vm hardware'!A:C,3,FALSE))</f>
        <v/>
      </c>
      <c r="J1026" s="198"/>
      <c r="K1026" s="198" t="s">
        <v>172</v>
      </c>
      <c r="L1026" s="198">
        <v>8.1</v>
      </c>
      <c r="M1026" s="198" t="s">
        <v>448</v>
      </c>
      <c r="N1026" s="198" t="s">
        <v>827</v>
      </c>
      <c r="O1026" s="200" t="s">
        <v>175</v>
      </c>
      <c r="P1026" s="277" t="s">
        <v>449</v>
      </c>
      <c r="Q1026" s="241"/>
      <c r="R1026" s="198" t="s">
        <v>1821</v>
      </c>
      <c r="S1026" s="242" t="str">
        <f>IF(ISNA(VLOOKUP(Patchlist1[[#This Row],[SERVER OWNER]],Contacts!I:J,2,FALSE)),"",VLOOKUP(Patchlist1[[#This Row],[SERVER OWNER]],Contacts!I:J,2,FALSE))</f>
        <v>farouk.aissaoui_2@allianz.fr</v>
      </c>
      <c r="T1026" s="243" t="s">
        <v>1822</v>
      </c>
      <c r="U1026" s="277" t="s">
        <v>180</v>
      </c>
      <c r="V1026" s="202"/>
      <c r="W1026" s="202"/>
      <c r="X1026" s="244"/>
      <c r="Y1026" s="244" t="s">
        <v>452</v>
      </c>
      <c r="Z1026" s="157"/>
      <c r="AA1026" s="278"/>
    </row>
    <row r="1027" spans="1:27" ht="18.75" hidden="1" customHeight="1">
      <c r="A1027" s="275" t="s">
        <v>1824</v>
      </c>
      <c r="B1027" s="196" t="s">
        <v>133</v>
      </c>
      <c r="C1027" s="239" t="b">
        <v>0</v>
      </c>
      <c r="D1027" s="182">
        <f>IF($C1027&lt;&gt;TRUE,IF(ISNA(VLOOKUP($B1027,'Patch Slot'!A$2:$E$39,3,FALSE)),"",VLOOKUP($B1027,'Patch Slot'!A$2:$E$39,3,FALSE)),"excluded")</f>
        <v>45893.833333333299</v>
      </c>
      <c r="E1027" s="182" t="str">
        <f>IF($C1027&lt;&gt;TRUE,IF(ISNA(VLOOKUP($B1027,'Patch Slot'!A$2:$E$39,4,FALSE)),"",VLOOKUP($B1027,'Patch Slot'!A$2:$E$39,4,FALSE)),"excluded")</f>
        <v>20:00 – 24:00</v>
      </c>
      <c r="F1027" s="198" t="s">
        <v>826</v>
      </c>
      <c r="G1027" s="184" t="str">
        <f>IF(ISNA(VLOOKUP(Patchlist1[[#This Row],[Hostname]],CPU_socket!A:B,2,FALSE)),"",VLOOKUP(Patchlist1[[#This Row],[Hostname]],CPU_socket!A:B,2,FALSE))</f>
        <v/>
      </c>
      <c r="H1027" s="184" t="str">
        <f>IF(ISNA(VLOOKUP(Patchlist1[[#This Row],[Hostname]],Vormetric!A:D,4,FALSE)),"",VLOOKUP(Patchlist1[[#This Row],[Hostname]],Vormetric!A:D,4,FALSE))</f>
        <v/>
      </c>
      <c r="I1027" s="240" t="str">
        <f>IF(ISNA(VLOOKUP(Patchlist1[[#This Row],[Hostname]],'vm hardware'!A:C,3,FALSE)),"",VLOOKUP(Patchlist1[[#This Row],[Hostname]],'vm hardware'!A:C,3,FALSE))</f>
        <v/>
      </c>
      <c r="J1027" s="198"/>
      <c r="K1027" s="198" t="s">
        <v>545</v>
      </c>
      <c r="L1027" s="198">
        <v>8.1</v>
      </c>
      <c r="M1027" s="198" t="s">
        <v>448</v>
      </c>
      <c r="N1027" s="198" t="s">
        <v>827</v>
      </c>
      <c r="O1027" s="200" t="s">
        <v>175</v>
      </c>
      <c r="P1027" s="277" t="s">
        <v>449</v>
      </c>
      <c r="Q1027" s="241"/>
      <c r="R1027" s="198" t="s">
        <v>1821</v>
      </c>
      <c r="S1027" s="242" t="str">
        <f>IF(ISNA(VLOOKUP(Patchlist1[[#This Row],[SERVER OWNER]],Contacts!I:J,2,FALSE)),"",VLOOKUP(Patchlist1[[#This Row],[SERVER OWNER]],Contacts!I:J,2,FALSE))</f>
        <v>farouk.aissaoui_2@allianz.fr</v>
      </c>
      <c r="T1027" s="243" t="s">
        <v>1822</v>
      </c>
      <c r="U1027" s="277" t="s">
        <v>180</v>
      </c>
      <c r="V1027" s="202"/>
      <c r="W1027" s="202"/>
      <c r="X1027" s="244"/>
      <c r="Y1027" s="244" t="s">
        <v>452</v>
      </c>
      <c r="Z1027" s="157"/>
      <c r="AA1027" s="278"/>
    </row>
    <row r="1028" spans="1:27" ht="18.75" hidden="1" customHeight="1">
      <c r="A1028" s="275" t="s">
        <v>1825</v>
      </c>
      <c r="B1028" s="196" t="s">
        <v>87</v>
      </c>
      <c r="C1028" s="239" t="b">
        <v>0</v>
      </c>
      <c r="D1028" s="182">
        <f>IF($C1028&lt;&gt;TRUE,IF(ISNA(VLOOKUP($B1028,'Patch Slot'!A$2:$E$39,3,FALSE)),"",VLOOKUP($B1028,'Patch Slot'!A$2:$E$39,3,FALSE)),"excluded")</f>
        <v>45886.041666666635</v>
      </c>
      <c r="E1028" s="182" t="str">
        <f>IF($C1028&lt;&gt;TRUE,IF(ISNA(VLOOKUP($B1028,'Patch Slot'!A$2:$E$39,4,FALSE)),"",VLOOKUP($B1028,'Patch Slot'!A$2:$E$39,4,FALSE)),"excluded")</f>
        <v>01:00 – 05:00</v>
      </c>
      <c r="F1028" s="198" t="s">
        <v>826</v>
      </c>
      <c r="G1028" s="184" t="str">
        <f>IF(ISNA(VLOOKUP(Patchlist1[[#This Row],[Hostname]],CPU_socket!A:B,2,FALSE)),"",VLOOKUP(Patchlist1[[#This Row],[Hostname]],CPU_socket!A:B,2,FALSE))</f>
        <v/>
      </c>
      <c r="H1028" s="184" t="str">
        <f>IF(ISNA(VLOOKUP(Patchlist1[[#This Row],[Hostname]],Vormetric!A:D,4,FALSE)),"",VLOOKUP(Patchlist1[[#This Row],[Hostname]],Vormetric!A:D,4,FALSE))</f>
        <v/>
      </c>
      <c r="I1028" s="240" t="str">
        <f>IF(ISNA(VLOOKUP(Patchlist1[[#This Row],[Hostname]],'vm hardware'!A:C,3,FALSE)),"",VLOOKUP(Patchlist1[[#This Row],[Hostname]],'vm hardware'!A:C,3,FALSE))</f>
        <v/>
      </c>
      <c r="J1028" s="198"/>
      <c r="K1028" s="198" t="s">
        <v>545</v>
      </c>
      <c r="L1028" s="198">
        <v>8.1</v>
      </c>
      <c r="M1028" s="198" t="s">
        <v>448</v>
      </c>
      <c r="N1028" s="198" t="s">
        <v>827</v>
      </c>
      <c r="O1028" s="200" t="s">
        <v>175</v>
      </c>
      <c r="P1028" s="277" t="s">
        <v>449</v>
      </c>
      <c r="Q1028" s="241"/>
      <c r="R1028" s="198" t="s">
        <v>1821</v>
      </c>
      <c r="S1028" s="242" t="str">
        <f>IF(ISNA(VLOOKUP(Patchlist1[[#This Row],[SERVER OWNER]],Contacts!I:J,2,FALSE)),"",VLOOKUP(Patchlist1[[#This Row],[SERVER OWNER]],Contacts!I:J,2,FALSE))</f>
        <v>farouk.aissaoui_2@allianz.fr</v>
      </c>
      <c r="T1028" s="243" t="s">
        <v>1822</v>
      </c>
      <c r="U1028" s="277" t="s">
        <v>180</v>
      </c>
      <c r="V1028" s="202"/>
      <c r="W1028" s="202"/>
      <c r="X1028" s="244"/>
      <c r="Y1028" s="244" t="s">
        <v>452</v>
      </c>
      <c r="Z1028" s="157"/>
      <c r="AA1028" s="278"/>
    </row>
    <row r="1029" spans="1:27" ht="18.75" hidden="1" customHeight="1">
      <c r="A1029" s="275" t="s">
        <v>1826</v>
      </c>
      <c r="B1029" s="196" t="s">
        <v>100</v>
      </c>
      <c r="C1029" s="239" t="b">
        <v>0</v>
      </c>
      <c r="D1029" s="182">
        <f>IF($C1029&lt;&gt;TRUE,IF(ISNA(VLOOKUP($B1029,'Patch Slot'!A$2:$E$39,3,FALSE)),"",VLOOKUP($B1029,'Patch Slot'!A$2:$E$39,3,FALSE)),"excluded")</f>
        <v>45887.833333333299</v>
      </c>
      <c r="E1029" s="182" t="str">
        <f>IF($C1029&lt;&gt;TRUE,IF(ISNA(VLOOKUP($B1029,'Patch Slot'!A$2:$E$39,4,FALSE)),"",VLOOKUP($B1029,'Patch Slot'!A$2:$E$39,4,FALSE)),"excluded")</f>
        <v>20:00 – 24:00</v>
      </c>
      <c r="F1029" s="198" t="s">
        <v>826</v>
      </c>
      <c r="G1029" s="184" t="str">
        <f>IF(ISNA(VLOOKUP(Patchlist1[[#This Row],[Hostname]],CPU_socket!A:B,2,FALSE)),"",VLOOKUP(Patchlist1[[#This Row],[Hostname]],CPU_socket!A:B,2,FALSE))</f>
        <v/>
      </c>
      <c r="H1029" s="281" t="s">
        <v>285</v>
      </c>
      <c r="I1029" s="240" t="str">
        <f>IF(ISNA(VLOOKUP(Patchlist1[[#This Row],[Hostname]],'vm hardware'!A:C,3,FALSE)),"",VLOOKUP(Patchlist1[[#This Row],[Hostname]],'vm hardware'!A:C,3,FALSE))</f>
        <v/>
      </c>
      <c r="J1029" s="198"/>
      <c r="K1029" s="198" t="s">
        <v>545</v>
      </c>
      <c r="L1029" s="198">
        <v>8.1</v>
      </c>
      <c r="M1029" s="198" t="s">
        <v>448</v>
      </c>
      <c r="N1029" s="198" t="s">
        <v>827</v>
      </c>
      <c r="O1029" s="200" t="s">
        <v>175</v>
      </c>
      <c r="P1029" s="277" t="s">
        <v>449</v>
      </c>
      <c r="Q1029" s="241"/>
      <c r="R1029" s="198" t="s">
        <v>1827</v>
      </c>
      <c r="S1029" s="242" t="str">
        <f>IF(ISNA(VLOOKUP(Patchlist1[[#This Row],[SERVER OWNER]],Contacts!I:J,2,FALSE)),"",VLOOKUP(Patchlist1[[#This Row],[SERVER OWNER]],Contacts!I:J,2,FALSE))</f>
        <v>mohammed.bellamri@allianz.fr</v>
      </c>
      <c r="T1029" s="243" t="s">
        <v>1828</v>
      </c>
      <c r="U1029" s="277" t="s">
        <v>180</v>
      </c>
      <c r="V1029" s="202"/>
      <c r="W1029" s="202"/>
      <c r="X1029" s="244"/>
      <c r="Y1029" s="244" t="s">
        <v>452</v>
      </c>
      <c r="Z1029" s="157"/>
      <c r="AA1029" s="278"/>
    </row>
    <row r="1030" spans="1:27" ht="18.75" hidden="1" customHeight="1">
      <c r="A1030" s="275" t="s">
        <v>1829</v>
      </c>
      <c r="B1030" s="196" t="s">
        <v>130</v>
      </c>
      <c r="C1030" s="239" t="b">
        <v>1</v>
      </c>
      <c r="D1030" s="182" t="str">
        <f>IF($C1030&lt;&gt;TRUE,IF(ISNA(VLOOKUP($B1030,'Patch Slot'!A$2:$E$39,3,FALSE)),"",VLOOKUP($B1030,'Patch Slot'!A$2:$E$39,3,FALSE)),"excluded")</f>
        <v>excluded</v>
      </c>
      <c r="E1030" s="182" t="str">
        <f>IF($C1030&lt;&gt;TRUE,IF(ISNA(VLOOKUP($B1030,'Patch Slot'!A$2:$E$39,4,FALSE)),"",VLOOKUP($B1030,'Patch Slot'!A$2:$E$39,4,FALSE)),"excluded")</f>
        <v>excluded</v>
      </c>
      <c r="F1030" s="198" t="s">
        <v>826</v>
      </c>
      <c r="G1030" s="184" t="str">
        <f>IF(ISNA(VLOOKUP(Patchlist1[[#This Row],[Hostname]],CPU_socket!A:B,2,FALSE)),"",VLOOKUP(Patchlist1[[#This Row],[Hostname]],CPU_socket!A:B,2,FALSE))</f>
        <v/>
      </c>
      <c r="H1030" s="184" t="str">
        <f>IF(ISNA(VLOOKUP(Patchlist1[[#This Row],[Hostname]],Vormetric!A:D,4,FALSE)),"",VLOOKUP(Patchlist1[[#This Row],[Hostname]],Vormetric!A:D,4,FALSE))</f>
        <v/>
      </c>
      <c r="I1030" s="240" t="str">
        <f>IF(ISNA(VLOOKUP(Patchlist1[[#This Row],[Hostname]],'vm hardware'!A:C,3,FALSE)),"",VLOOKUP(Patchlist1[[#This Row],[Hostname]],'vm hardware'!A:C,3,FALSE))</f>
        <v/>
      </c>
      <c r="J1030" s="198"/>
      <c r="K1030" s="198" t="s">
        <v>545</v>
      </c>
      <c r="L1030" s="198">
        <v>8.1</v>
      </c>
      <c r="M1030" s="198" t="s">
        <v>448</v>
      </c>
      <c r="N1030" s="198" t="s">
        <v>827</v>
      </c>
      <c r="O1030" s="200" t="s">
        <v>279</v>
      </c>
      <c r="P1030" s="277" t="s">
        <v>1467</v>
      </c>
      <c r="Q1030" s="241"/>
      <c r="R1030" s="198" t="s">
        <v>1468</v>
      </c>
      <c r="S1030" s="242" t="str">
        <f>IF(ISNA(VLOOKUP(Patchlist1[[#This Row],[SERVER OWNER]],Contacts!I:J,2,FALSE)),"",VLOOKUP(Patchlist1[[#This Row],[SERVER OWNER]],Contacts!I:J,2,FALSE))</f>
        <v>olivier.laliman@allianz.fr</v>
      </c>
      <c r="T1030" s="243" t="s">
        <v>1796</v>
      </c>
      <c r="U1030" s="277" t="s">
        <v>180</v>
      </c>
      <c r="V1030" s="202"/>
      <c r="W1030" s="202"/>
      <c r="X1030" s="244"/>
      <c r="Y1030" s="244" t="s">
        <v>279</v>
      </c>
      <c r="Z1030" s="157"/>
      <c r="AA1030" s="278"/>
    </row>
    <row r="1031" spans="1:27" ht="18.75" hidden="1" customHeight="1">
      <c r="A1031" s="275" t="s">
        <v>1830</v>
      </c>
      <c r="B1031" s="196" t="s">
        <v>100</v>
      </c>
      <c r="C1031" s="239" t="b">
        <v>0</v>
      </c>
      <c r="D1031" s="182">
        <f>IF($C1031&lt;&gt;TRUE,IF(ISNA(VLOOKUP($B1031,'Patch Slot'!A$2:$E$39,3,FALSE)),"",VLOOKUP($B1031,'Patch Slot'!A$2:$E$39,3,FALSE)),"excluded")</f>
        <v>45887.833333333299</v>
      </c>
      <c r="E1031" s="182" t="str">
        <f>IF($C1031&lt;&gt;TRUE,IF(ISNA(VLOOKUP($B1031,'Patch Slot'!A$2:$E$39,4,FALSE)),"",VLOOKUP($B1031,'Patch Slot'!A$2:$E$39,4,FALSE)),"excluded")</f>
        <v>20:00 – 24:00</v>
      </c>
      <c r="F1031" s="198" t="s">
        <v>826</v>
      </c>
      <c r="G1031" s="184" t="str">
        <f>IF(ISNA(VLOOKUP(Patchlist1[[#This Row],[Hostname]],CPU_socket!A:B,2,FALSE)),"",VLOOKUP(Patchlist1[[#This Row],[Hostname]],CPU_socket!A:B,2,FALSE))</f>
        <v/>
      </c>
      <c r="H1031" s="184" t="str">
        <f>IF(ISNA(VLOOKUP(Patchlist1[[#This Row],[Hostname]],Vormetric!A:D,4,FALSE)),"",VLOOKUP(Patchlist1[[#This Row],[Hostname]],Vormetric!A:D,4,FALSE))</f>
        <v/>
      </c>
      <c r="I1031" s="240" t="str">
        <f>IF(ISNA(VLOOKUP(Patchlist1[[#This Row],[Hostname]],'vm hardware'!A:C,3,FALSE)),"",VLOOKUP(Patchlist1[[#This Row],[Hostname]],'vm hardware'!A:C,3,FALSE))</f>
        <v/>
      </c>
      <c r="J1031" s="198"/>
      <c r="K1031" s="198" t="s">
        <v>172</v>
      </c>
      <c r="L1031" s="198">
        <v>9.4</v>
      </c>
      <c r="M1031" s="198" t="s">
        <v>173</v>
      </c>
      <c r="N1031" s="198" t="s">
        <v>827</v>
      </c>
      <c r="O1031" s="200" t="s">
        <v>175</v>
      </c>
      <c r="P1031" s="277" t="s">
        <v>1237</v>
      </c>
      <c r="Q1031" s="241"/>
      <c r="R1031" s="198" t="s">
        <v>1238</v>
      </c>
      <c r="S1031" s="242" t="str">
        <f>IF(ISNA(VLOOKUP(Patchlist1[[#This Row],[SERVER OWNER]],Contacts!I:J,2,FALSE)),"",VLOOKUP(Patchlist1[[#This Row],[SERVER OWNER]],Contacts!I:J,2,FALSE))</f>
        <v>christin.paschke@allianz.de</v>
      </c>
      <c r="T1031" s="243" t="s">
        <v>1239</v>
      </c>
      <c r="U1031" s="277" t="s">
        <v>180</v>
      </c>
      <c r="V1031" s="202"/>
      <c r="W1031" s="202"/>
      <c r="X1031" s="244"/>
      <c r="Y1031" s="244"/>
      <c r="Z1031" s="157"/>
      <c r="AA1031" s="278"/>
    </row>
    <row r="1032" spans="1:27" ht="18.75" hidden="1" customHeight="1">
      <c r="A1032" s="275" t="s">
        <v>1831</v>
      </c>
      <c r="B1032" s="196" t="s">
        <v>18</v>
      </c>
      <c r="C1032" s="239" t="b">
        <v>0</v>
      </c>
      <c r="D1032" s="182">
        <f>IF($C1032&lt;&gt;TRUE,IF(ISNA(VLOOKUP($B1032,'Patch Slot'!A$2:$E$39,3,FALSE)),"",VLOOKUP($B1032,'Patch Slot'!A$2:$E$39,3,FALSE)),"excluded")</f>
        <v>45873.833333333299</v>
      </c>
      <c r="E1032" s="182" t="str">
        <f>IF($C1032&lt;&gt;TRUE,IF(ISNA(VLOOKUP($B1032,'Patch Slot'!A$2:$E$39,4,FALSE)),"",VLOOKUP($B1032,'Patch Slot'!A$2:$E$39,4,FALSE)),"excluded")</f>
        <v>20:00 – 24:00</v>
      </c>
      <c r="F1032" s="198" t="s">
        <v>826</v>
      </c>
      <c r="G1032" s="184" t="str">
        <f>IF(ISNA(VLOOKUP(Patchlist1[[#This Row],[Hostname]],CPU_socket!A:B,2,FALSE)),"",VLOOKUP(Patchlist1[[#This Row],[Hostname]],CPU_socket!A:B,2,FALSE))</f>
        <v/>
      </c>
      <c r="H1032" s="184" t="str">
        <f>IF(ISNA(VLOOKUP(Patchlist1[[#This Row],[Hostname]],Vormetric!A:D,4,FALSE)),"",VLOOKUP(Patchlist1[[#This Row],[Hostname]],Vormetric!A:D,4,FALSE))</f>
        <v/>
      </c>
      <c r="I1032" s="240" t="str">
        <f>IF(ISNA(VLOOKUP(Patchlist1[[#This Row],[Hostname]],'vm hardware'!A:C,3,FALSE)),"",VLOOKUP(Patchlist1[[#This Row],[Hostname]],'vm hardware'!A:C,3,FALSE))</f>
        <v/>
      </c>
      <c r="J1032" s="198"/>
      <c r="K1032" s="198" t="s">
        <v>172</v>
      </c>
      <c r="L1032" s="198">
        <v>8.9</v>
      </c>
      <c r="M1032" s="198" t="s">
        <v>173</v>
      </c>
      <c r="N1032" s="198" t="s">
        <v>827</v>
      </c>
      <c r="O1032" s="200" t="s">
        <v>175</v>
      </c>
      <c r="P1032" s="277" t="s">
        <v>1832</v>
      </c>
      <c r="Q1032" s="241"/>
      <c r="R1032" s="198" t="s">
        <v>1833</v>
      </c>
      <c r="S1032" s="242" t="str">
        <f>IF(ISNA(VLOOKUP(Patchlist1[[#This Row],[SERVER OWNER]],Contacts!I:J,2,FALSE)),"",VLOOKUP(Patchlist1[[#This Row],[SERVER OWNER]],Contacts!I:J,2,FALSE))</f>
        <v>ramanarsinga-rao.tarigoppula1@allianz.de</v>
      </c>
      <c r="T1032" s="243" t="s">
        <v>1834</v>
      </c>
      <c r="U1032" s="277" t="s">
        <v>180</v>
      </c>
      <c r="V1032" s="202"/>
      <c r="W1032" s="202"/>
      <c r="X1032" s="244"/>
      <c r="Y1032" s="244"/>
      <c r="Z1032" s="157"/>
      <c r="AA1032" s="278"/>
    </row>
    <row r="1033" spans="1:27" ht="18.75" hidden="1" customHeight="1">
      <c r="A1033" s="275" t="s">
        <v>1835</v>
      </c>
      <c r="B1033" s="196" t="s">
        <v>84</v>
      </c>
      <c r="C1033" s="239" t="b">
        <v>0</v>
      </c>
      <c r="D1033" s="182">
        <f>IF($C1033&lt;&gt;TRUE,IF(ISNA(VLOOKUP($B1033,'Patch Slot'!A$2:$E$39,3,FALSE)),"",VLOOKUP($B1033,'Patch Slot'!A$2:$E$39,3,FALSE)),"excluded")</f>
        <v>45885.833333333299</v>
      </c>
      <c r="E1033" s="182" t="str">
        <f>IF($C1033&lt;&gt;TRUE,IF(ISNA(VLOOKUP($B1033,'Patch Slot'!A$2:$E$39,4,FALSE)),"",VLOOKUP($B1033,'Patch Slot'!A$2:$E$39,4,FALSE)),"excluded")</f>
        <v>20:00 – 24:00</v>
      </c>
      <c r="F1033" s="198" t="s">
        <v>826</v>
      </c>
      <c r="G1033" s="184" t="str">
        <f>IF(ISNA(VLOOKUP(Patchlist1[[#This Row],[Hostname]],CPU_socket!A:B,2,FALSE)),"",VLOOKUP(Patchlist1[[#This Row],[Hostname]],CPU_socket!A:B,2,FALSE))</f>
        <v/>
      </c>
      <c r="H1033" s="184" t="str">
        <f>IF(ISNA(VLOOKUP(Patchlist1[[#This Row],[Hostname]],Vormetric!A:D,4,FALSE)),"",VLOOKUP(Patchlist1[[#This Row],[Hostname]],Vormetric!A:D,4,FALSE))</f>
        <v/>
      </c>
      <c r="I1033" s="240" t="str">
        <f>IF(ISNA(VLOOKUP(Patchlist1[[#This Row],[Hostname]],'vm hardware'!A:C,3,FALSE)),"",VLOOKUP(Patchlist1[[#This Row],[Hostname]],'vm hardware'!A:C,3,FALSE))</f>
        <v/>
      </c>
      <c r="J1033" s="198"/>
      <c r="K1033" s="198" t="s">
        <v>172</v>
      </c>
      <c r="L1033" s="198">
        <v>9.4</v>
      </c>
      <c r="M1033" s="198" t="s">
        <v>173</v>
      </c>
      <c r="N1033" s="198" t="s">
        <v>827</v>
      </c>
      <c r="O1033" s="200" t="s">
        <v>175</v>
      </c>
      <c r="P1033" s="277" t="s">
        <v>1216</v>
      </c>
      <c r="Q1033" s="241"/>
      <c r="R1033" s="198" t="s">
        <v>1217</v>
      </c>
      <c r="S1033" s="242" t="str">
        <f>IF(ISNA(VLOOKUP(Patchlist1[[#This Row],[SERVER OWNER]],Contacts!I:J,2,FALSE)),"",VLOOKUP(Patchlist1[[#This Row],[SERVER OWNER]],Contacts!I:J,2,FALSE))</f>
        <v>SINU.JOSEPH@ALLIANZ.COM</v>
      </c>
      <c r="T1033" s="243" t="s">
        <v>1836</v>
      </c>
      <c r="U1033" s="277" t="s">
        <v>180</v>
      </c>
      <c r="V1033" s="202"/>
      <c r="W1033" s="202"/>
      <c r="X1033" s="244"/>
      <c r="Y1033" s="244"/>
      <c r="Z1033" s="157"/>
      <c r="AA1033" s="278"/>
    </row>
    <row r="1034" spans="1:27" ht="18.75" hidden="1" customHeight="1">
      <c r="A1034" s="275" t="s">
        <v>1837</v>
      </c>
      <c r="B1034" s="196" t="s">
        <v>84</v>
      </c>
      <c r="C1034" s="239" t="b">
        <v>0</v>
      </c>
      <c r="D1034" s="182">
        <f>IF($C1034&lt;&gt;TRUE,IF(ISNA(VLOOKUP($B1034,'Patch Slot'!A$2:$E$39,3,FALSE)),"",VLOOKUP($B1034,'Patch Slot'!A$2:$E$39,3,FALSE)),"excluded")</f>
        <v>45885.833333333299</v>
      </c>
      <c r="E1034" s="182" t="str">
        <f>IF($C1034&lt;&gt;TRUE,IF(ISNA(VLOOKUP($B1034,'Patch Slot'!A$2:$E$39,4,FALSE)),"",VLOOKUP($B1034,'Patch Slot'!A$2:$E$39,4,FALSE)),"excluded")</f>
        <v>20:00 – 24:00</v>
      </c>
      <c r="F1034" s="198" t="s">
        <v>826</v>
      </c>
      <c r="G1034" s="184" t="str">
        <f>IF(ISNA(VLOOKUP(Patchlist1[[#This Row],[Hostname]],CPU_socket!A:B,2,FALSE)),"",VLOOKUP(Patchlist1[[#This Row],[Hostname]],CPU_socket!A:B,2,FALSE))</f>
        <v/>
      </c>
      <c r="H1034" s="184" t="str">
        <f>IF(ISNA(VLOOKUP(Patchlist1[[#This Row],[Hostname]],Vormetric!A:D,4,FALSE)),"",VLOOKUP(Patchlist1[[#This Row],[Hostname]],Vormetric!A:D,4,FALSE))</f>
        <v/>
      </c>
      <c r="I1034" s="240" t="str">
        <f>IF(ISNA(VLOOKUP(Patchlist1[[#This Row],[Hostname]],'vm hardware'!A:C,3,FALSE)),"",VLOOKUP(Patchlist1[[#This Row],[Hostname]],'vm hardware'!A:C,3,FALSE))</f>
        <v/>
      </c>
      <c r="J1034" s="198"/>
      <c r="K1034" s="198" t="s">
        <v>172</v>
      </c>
      <c r="L1034" s="198">
        <v>9.4</v>
      </c>
      <c r="M1034" s="198" t="s">
        <v>173</v>
      </c>
      <c r="N1034" s="198" t="s">
        <v>827</v>
      </c>
      <c r="O1034" s="200" t="s">
        <v>175</v>
      </c>
      <c r="P1034" s="277" t="s">
        <v>1216</v>
      </c>
      <c r="Q1034" s="241"/>
      <c r="R1034" s="198" t="s">
        <v>1217</v>
      </c>
      <c r="S1034" s="242" t="str">
        <f>IF(ISNA(VLOOKUP(Patchlist1[[#This Row],[SERVER OWNER]],Contacts!I:J,2,FALSE)),"",VLOOKUP(Patchlist1[[#This Row],[SERVER OWNER]],Contacts!I:J,2,FALSE))</f>
        <v>SINU.JOSEPH@ALLIANZ.COM</v>
      </c>
      <c r="T1034" s="243" t="s">
        <v>1836</v>
      </c>
      <c r="U1034" s="277" t="s">
        <v>180</v>
      </c>
      <c r="V1034" s="202"/>
      <c r="W1034" s="202"/>
      <c r="X1034" s="244"/>
      <c r="Y1034" s="244"/>
      <c r="Z1034" s="157"/>
      <c r="AA1034" s="278"/>
    </row>
    <row r="1035" spans="1:27" ht="18.75" hidden="1" customHeight="1">
      <c r="A1035" s="275" t="s">
        <v>1838</v>
      </c>
      <c r="B1035" s="196" t="s">
        <v>34</v>
      </c>
      <c r="C1035" s="239" t="b">
        <v>0</v>
      </c>
      <c r="D1035" s="182">
        <f>IF($C1035&lt;&gt;TRUE,IF(ISNA(VLOOKUP($B1035,'Patch Slot'!A$2:$E$39,3,FALSE)),"",VLOOKUP($B1035,'Patch Slot'!A$2:$E$39,3,FALSE)),"excluded")</f>
        <v>45876.833333333299</v>
      </c>
      <c r="E1035" s="182" t="str">
        <f>IF($C1035&lt;&gt;TRUE,IF(ISNA(VLOOKUP($B1035,'Patch Slot'!A$2:$E$39,4,FALSE)),"",VLOOKUP($B1035,'Patch Slot'!A$2:$E$39,4,FALSE)),"excluded")</f>
        <v>20:00 – 24:00</v>
      </c>
      <c r="F1035" s="198" t="s">
        <v>826</v>
      </c>
      <c r="G1035" s="184" t="str">
        <f>IF(ISNA(VLOOKUP(Patchlist1[[#This Row],[Hostname]],CPU_socket!A:B,2,FALSE)),"",VLOOKUP(Patchlist1[[#This Row],[Hostname]],CPU_socket!A:B,2,FALSE))</f>
        <v/>
      </c>
      <c r="H1035" s="184" t="str">
        <f>IF(ISNA(VLOOKUP(Patchlist1[[#This Row],[Hostname]],Vormetric!A:D,4,FALSE)),"",VLOOKUP(Patchlist1[[#This Row],[Hostname]],Vormetric!A:D,4,FALSE))</f>
        <v/>
      </c>
      <c r="I1035" s="240" t="str">
        <f>IF(ISNA(VLOOKUP(Patchlist1[[#This Row],[Hostname]],'vm hardware'!A:C,3,FALSE)),"",VLOOKUP(Patchlist1[[#This Row],[Hostname]],'vm hardware'!A:C,3,FALSE))</f>
        <v/>
      </c>
      <c r="J1035" s="198"/>
      <c r="K1035" s="198" t="s">
        <v>545</v>
      </c>
      <c r="L1035" s="198">
        <v>8.1</v>
      </c>
      <c r="M1035" s="198" t="s">
        <v>173</v>
      </c>
      <c r="N1035" s="198" t="s">
        <v>827</v>
      </c>
      <c r="O1035" s="200" t="s">
        <v>175</v>
      </c>
      <c r="P1035" s="277" t="s">
        <v>431</v>
      </c>
      <c r="Q1035" s="241"/>
      <c r="R1035" s="198" t="s">
        <v>432</v>
      </c>
      <c r="S1035" s="242" t="str">
        <f>IF(ISNA(VLOOKUP(Patchlist1[[#This Row],[SERVER OWNER]],Contacts!I:J,2,FALSE)),"",VLOOKUP(Patchlist1[[#This Row],[SERVER OWNER]],Contacts!I:J,2,FALSE))</f>
        <v>florian.loibl@allianz.de</v>
      </c>
      <c r="T1035" s="243" t="s">
        <v>433</v>
      </c>
      <c r="U1035" s="277" t="s">
        <v>180</v>
      </c>
      <c r="V1035" s="202"/>
      <c r="W1035" s="202"/>
      <c r="X1035" s="244"/>
      <c r="Y1035" s="244"/>
      <c r="Z1035" s="157"/>
      <c r="AA1035" s="278"/>
    </row>
    <row r="1036" spans="1:27" ht="18.75" hidden="1" customHeight="1">
      <c r="A1036" s="275" t="s">
        <v>1839</v>
      </c>
      <c r="B1036" s="196" t="s">
        <v>39</v>
      </c>
      <c r="C1036" s="239" t="b">
        <v>1</v>
      </c>
      <c r="D1036" s="182" t="str">
        <f>IF($C1036&lt;&gt;TRUE,IF(ISNA(VLOOKUP($B1036,'Patch Slot'!A$2:$E$39,3,FALSE)),"",VLOOKUP($B1036,'Patch Slot'!A$2:$E$39,3,FALSE)),"excluded")</f>
        <v>excluded</v>
      </c>
      <c r="E1036" s="182" t="str">
        <f>IF($C1036&lt;&gt;TRUE,IF(ISNA(VLOOKUP($B1036,'Patch Slot'!A$2:$E$39,4,FALSE)),"",VLOOKUP($B1036,'Patch Slot'!A$2:$E$39,4,FALSE)),"excluded")</f>
        <v>excluded</v>
      </c>
      <c r="F1036" s="198" t="s">
        <v>826</v>
      </c>
      <c r="G1036" s="184" t="str">
        <f>IF(ISNA(VLOOKUP(Patchlist1[[#This Row],[Hostname]],CPU_socket!A:B,2,FALSE)),"",VLOOKUP(Patchlist1[[#This Row],[Hostname]],CPU_socket!A:B,2,FALSE))</f>
        <v/>
      </c>
      <c r="H1036" s="184" t="str">
        <f>IF(ISNA(VLOOKUP(Patchlist1[[#This Row],[Hostname]],Vormetric!A:D,4,FALSE)),"",VLOOKUP(Patchlist1[[#This Row],[Hostname]],Vormetric!A:D,4,FALSE))</f>
        <v/>
      </c>
      <c r="I1036" s="240" t="str">
        <f>IF(ISNA(VLOOKUP(Patchlist1[[#This Row],[Hostname]],'vm hardware'!A:C,3,FALSE)),"",VLOOKUP(Patchlist1[[#This Row],[Hostname]],'vm hardware'!A:C,3,FALSE))</f>
        <v/>
      </c>
      <c r="J1036" s="198"/>
      <c r="K1036" s="198" t="s">
        <v>545</v>
      </c>
      <c r="L1036" s="198">
        <v>8.1</v>
      </c>
      <c r="M1036" s="198" t="s">
        <v>448</v>
      </c>
      <c r="N1036" s="198" t="s">
        <v>827</v>
      </c>
      <c r="O1036" s="200" t="s">
        <v>279</v>
      </c>
      <c r="P1036" s="277" t="s">
        <v>750</v>
      </c>
      <c r="Q1036" s="241"/>
      <c r="R1036" s="198" t="s">
        <v>754</v>
      </c>
      <c r="S1036" s="242" t="s">
        <v>755</v>
      </c>
      <c r="T1036" s="243" t="s">
        <v>756</v>
      </c>
      <c r="U1036" s="277" t="s">
        <v>180</v>
      </c>
      <c r="V1036" s="202"/>
      <c r="W1036" s="202"/>
      <c r="X1036" s="244"/>
      <c r="Y1036" s="244" t="s">
        <v>279</v>
      </c>
      <c r="Z1036" s="157"/>
      <c r="AA1036" s="278"/>
    </row>
    <row r="1037" spans="1:27" ht="18.75" hidden="1" customHeight="1">
      <c r="A1037" s="275" t="s">
        <v>1840</v>
      </c>
      <c r="B1037" s="196" t="s">
        <v>130</v>
      </c>
      <c r="C1037" s="239" t="b">
        <v>0</v>
      </c>
      <c r="D1037" s="182">
        <f>IF($C1037&lt;&gt;TRUE,IF(ISNA(VLOOKUP($B1037,'Patch Slot'!A$2:$E$39,3,FALSE)),"",VLOOKUP($B1037,'Patch Slot'!A$2:$E$39,3,FALSE)),"excluded")</f>
        <v>45893.666666666635</v>
      </c>
      <c r="E1037" s="182" t="str">
        <f>IF($C1037&lt;&gt;TRUE,IF(ISNA(VLOOKUP($B1037,'Patch Slot'!A$2:$E$39,4,FALSE)),"",VLOOKUP($B1037,'Patch Slot'!A$2:$E$39,4,FALSE)),"excluded")</f>
        <v>16:00 – 20:00</v>
      </c>
      <c r="F1037" s="198" t="s">
        <v>826</v>
      </c>
      <c r="G1037" s="184" t="str">
        <f>IF(ISNA(VLOOKUP(Patchlist1[[#This Row],[Hostname]],CPU_socket!A:B,2,FALSE)),"",VLOOKUP(Patchlist1[[#This Row],[Hostname]],CPU_socket!A:B,2,FALSE))</f>
        <v/>
      </c>
      <c r="H1037" s="184" t="str">
        <f>IF(ISNA(VLOOKUP(Patchlist1[[#This Row],[Hostname]],Vormetric!A:D,4,FALSE)),"",VLOOKUP(Patchlist1[[#This Row],[Hostname]],Vormetric!A:D,4,FALSE))</f>
        <v/>
      </c>
      <c r="I1037" s="240" t="str">
        <f>IF(ISNA(VLOOKUP(Patchlist1[[#This Row],[Hostname]],'vm hardware'!A:C,3,FALSE)),"",VLOOKUP(Patchlist1[[#This Row],[Hostname]],'vm hardware'!A:C,3,FALSE))</f>
        <v/>
      </c>
      <c r="J1037" s="198"/>
      <c r="K1037" s="198" t="s">
        <v>172</v>
      </c>
      <c r="L1037" s="198">
        <v>8.1</v>
      </c>
      <c r="M1037" s="198" t="s">
        <v>173</v>
      </c>
      <c r="N1037" s="198" t="s">
        <v>827</v>
      </c>
      <c r="O1037" s="200" t="s">
        <v>175</v>
      </c>
      <c r="P1037" s="277" t="s">
        <v>431</v>
      </c>
      <c r="Q1037" s="282"/>
      <c r="R1037" s="198" t="s">
        <v>432</v>
      </c>
      <c r="S1037" s="242" t="str">
        <f>IF(ISNA(VLOOKUP(Patchlist1[[#This Row],[SERVER OWNER]],Contacts!I:J,2,FALSE)),"",VLOOKUP(Patchlist1[[#This Row],[SERVER OWNER]],Contacts!I:J,2,FALSE))</f>
        <v>florian.loibl@allianz.de</v>
      </c>
      <c r="T1037" s="243" t="s">
        <v>433</v>
      </c>
      <c r="U1037" s="277" t="s">
        <v>180</v>
      </c>
      <c r="V1037" s="202"/>
      <c r="W1037" s="202"/>
      <c r="X1037" s="244"/>
      <c r="Y1037" s="244"/>
      <c r="Z1037" s="157"/>
      <c r="AA1037" s="278"/>
    </row>
    <row r="1038" spans="1:27" ht="18.75" hidden="1" customHeight="1">
      <c r="A1038" s="275" t="s">
        <v>1841</v>
      </c>
      <c r="B1038" s="196" t="s">
        <v>100</v>
      </c>
      <c r="C1038" s="239" t="b">
        <v>0</v>
      </c>
      <c r="D1038" s="182">
        <f>IF($C1038&lt;&gt;TRUE,IF(ISNA(VLOOKUP($B1038,'Patch Slot'!A$2:$E$39,3,FALSE)),"",VLOOKUP($B1038,'Patch Slot'!A$2:$E$39,3,FALSE)),"excluded")</f>
        <v>45887.833333333299</v>
      </c>
      <c r="E1038" s="182" t="str">
        <f>IF($C1038&lt;&gt;TRUE,IF(ISNA(VLOOKUP($B1038,'Patch Slot'!A$2:$E$39,4,FALSE)),"",VLOOKUP($B1038,'Patch Slot'!A$2:$E$39,4,FALSE)),"excluded")</f>
        <v>20:00 – 24:00</v>
      </c>
      <c r="F1038" s="198" t="s">
        <v>826</v>
      </c>
      <c r="G1038" s="184" t="str">
        <f>IF(ISNA(VLOOKUP(Patchlist1[[#This Row],[Hostname]],CPU_socket!A:B,2,FALSE)),"",VLOOKUP(Patchlist1[[#This Row],[Hostname]],CPU_socket!A:B,2,FALSE))</f>
        <v/>
      </c>
      <c r="H1038" s="184" t="str">
        <f>IF(ISNA(VLOOKUP(Patchlist1[[#This Row],[Hostname]],Vormetric!A:D,4,FALSE)),"",VLOOKUP(Patchlist1[[#This Row],[Hostname]],Vormetric!A:D,4,FALSE))</f>
        <v/>
      </c>
      <c r="I1038" s="240" t="str">
        <f>IF(ISNA(VLOOKUP(Patchlist1[[#This Row],[Hostname]],'vm hardware'!A:C,3,FALSE)),"",VLOOKUP(Patchlist1[[#This Row],[Hostname]],'vm hardware'!A:C,3,FALSE))</f>
        <v/>
      </c>
      <c r="J1038" s="198"/>
      <c r="K1038" s="198" t="s">
        <v>172</v>
      </c>
      <c r="L1038" s="198">
        <v>9.4</v>
      </c>
      <c r="M1038" s="198" t="s">
        <v>173</v>
      </c>
      <c r="N1038" s="198" t="s">
        <v>827</v>
      </c>
      <c r="O1038" s="200" t="s">
        <v>175</v>
      </c>
      <c r="P1038" s="277" t="s">
        <v>535</v>
      </c>
      <c r="Q1038" s="282"/>
      <c r="R1038" s="198" t="s">
        <v>536</v>
      </c>
      <c r="S1038" s="242" t="str">
        <f>IF(ISNA(VLOOKUP(Patchlist1[[#This Row],[SERVER OWNER]],Contacts!I:J,2,FALSE)),"",VLOOKUP(Patchlist1[[#This Row],[SERVER OWNER]],Contacts!I:J,2,FALSE))</f>
        <v>juergen.libon@allianz.de</v>
      </c>
      <c r="T1038" s="243" t="s">
        <v>537</v>
      </c>
      <c r="U1038" s="277" t="s">
        <v>180</v>
      </c>
      <c r="V1038" s="202"/>
      <c r="W1038" s="202"/>
      <c r="X1038" s="244"/>
      <c r="Y1038" s="244"/>
      <c r="Z1038" s="157"/>
      <c r="AA1038" s="278"/>
    </row>
    <row r="1039" spans="1:27" ht="18.75" hidden="1" customHeight="1">
      <c r="A1039" s="275" t="s">
        <v>1842</v>
      </c>
      <c r="B1039" s="196" t="s">
        <v>67</v>
      </c>
      <c r="C1039" s="239" t="b">
        <v>0</v>
      </c>
      <c r="D1039" s="182">
        <f>IF($C1039&lt;&gt;TRUE,IF(ISNA(VLOOKUP($B1039,'Patch Slot'!A$2:$E$39,3,FALSE)),"",VLOOKUP($B1039,'Patch Slot'!A$2:$E$39,3,FALSE)),"excluded")</f>
        <v>45883.833333333299</v>
      </c>
      <c r="E1039" s="182" t="str">
        <f>IF($C1039&lt;&gt;TRUE,IF(ISNA(VLOOKUP($B1039,'Patch Slot'!A$2:$E$39,4,FALSE)),"",VLOOKUP($B1039,'Patch Slot'!A$2:$E$39,4,FALSE)),"excluded")</f>
        <v>20:00 – 24:00</v>
      </c>
      <c r="F1039" s="198" t="s">
        <v>826</v>
      </c>
      <c r="G1039" s="184" t="str">
        <f>IF(ISNA(VLOOKUP(Patchlist1[[#This Row],[Hostname]],CPU_socket!A:B,2,FALSE)),"",VLOOKUP(Patchlist1[[#This Row],[Hostname]],CPU_socket!A:B,2,FALSE))</f>
        <v/>
      </c>
      <c r="H1039" s="184" t="str">
        <f>IF(ISNA(VLOOKUP(Patchlist1[[#This Row],[Hostname]],Vormetric!A:D,4,FALSE)),"",VLOOKUP(Patchlist1[[#This Row],[Hostname]],Vormetric!A:D,4,FALSE))</f>
        <v/>
      </c>
      <c r="I1039" s="240" t="str">
        <f>IF(ISNA(VLOOKUP(Patchlist1[[#This Row],[Hostname]],'vm hardware'!A:C,3,FALSE)),"",VLOOKUP(Patchlist1[[#This Row],[Hostname]],'vm hardware'!A:C,3,FALSE))</f>
        <v/>
      </c>
      <c r="J1039" s="198"/>
      <c r="K1039" s="198" t="s">
        <v>545</v>
      </c>
      <c r="L1039" s="198">
        <v>8.1</v>
      </c>
      <c r="M1039" s="198" t="s">
        <v>173</v>
      </c>
      <c r="N1039" s="198" t="s">
        <v>827</v>
      </c>
      <c r="O1039" s="200" t="s">
        <v>175</v>
      </c>
      <c r="P1039" s="277" t="s">
        <v>431</v>
      </c>
      <c r="Q1039" s="282"/>
      <c r="R1039" s="198" t="s">
        <v>432</v>
      </c>
      <c r="S1039" s="242" t="str">
        <f>IF(ISNA(VLOOKUP(Patchlist1[[#This Row],[SERVER OWNER]],Contacts!I:J,2,FALSE)),"",VLOOKUP(Patchlist1[[#This Row],[SERVER OWNER]],Contacts!I:J,2,FALSE))</f>
        <v>florian.loibl@allianz.de</v>
      </c>
      <c r="T1039" s="243" t="s">
        <v>433</v>
      </c>
      <c r="U1039" s="277" t="s">
        <v>180</v>
      </c>
      <c r="V1039" s="202"/>
      <c r="W1039" s="202"/>
      <c r="X1039" s="244"/>
      <c r="Y1039" s="244"/>
      <c r="Z1039" s="157"/>
      <c r="AA1039" s="278"/>
    </row>
    <row r="1040" spans="1:27" ht="18.75" hidden="1" customHeight="1">
      <c r="A1040" s="275" t="s">
        <v>1843</v>
      </c>
      <c r="B1040" s="196" t="s">
        <v>127</v>
      </c>
      <c r="C1040" s="239" t="b">
        <v>0</v>
      </c>
      <c r="D1040" s="182">
        <f>IF($C1040&lt;&gt;TRUE,IF(ISNA(VLOOKUP($B1040,'Patch Slot'!A$2:$E$39,3,FALSE)),"",VLOOKUP($B1040,'Patch Slot'!A$2:$E$39,3,FALSE)),"excluded")</f>
        <v>45892.833333333299</v>
      </c>
      <c r="E1040" s="182" t="str">
        <f>IF($C1040&lt;&gt;TRUE,IF(ISNA(VLOOKUP($B1040,'Patch Slot'!A$2:$E$39,4,FALSE)),"",VLOOKUP($B1040,'Patch Slot'!A$2:$E$39,4,FALSE)),"excluded")</f>
        <v>20:00 – 24:00</v>
      </c>
      <c r="F1040" s="198" t="s">
        <v>826</v>
      </c>
      <c r="G1040" s="184" t="str">
        <f>IF(ISNA(VLOOKUP(Patchlist1[[#This Row],[Hostname]],CPU_socket!A:B,2,FALSE)),"",VLOOKUP(Patchlist1[[#This Row],[Hostname]],CPU_socket!A:B,2,FALSE))</f>
        <v/>
      </c>
      <c r="H1040" s="184" t="str">
        <f>IF(ISNA(VLOOKUP(Patchlist1[[#This Row],[Hostname]],Vormetric!A:D,4,FALSE)),"",VLOOKUP(Patchlist1[[#This Row],[Hostname]],Vormetric!A:D,4,FALSE))</f>
        <v/>
      </c>
      <c r="I1040" s="240" t="str">
        <f>IF(ISNA(VLOOKUP(Patchlist1[[#This Row],[Hostname]],'vm hardware'!A:C,3,FALSE)),"",VLOOKUP(Patchlist1[[#This Row],[Hostname]],'vm hardware'!A:C,3,FALSE))</f>
        <v/>
      </c>
      <c r="J1040" s="198"/>
      <c r="K1040" s="198" t="s">
        <v>545</v>
      </c>
      <c r="L1040" s="198">
        <v>9.4</v>
      </c>
      <c r="M1040" s="198" t="s">
        <v>189</v>
      </c>
      <c r="N1040" s="198" t="s">
        <v>827</v>
      </c>
      <c r="O1040" s="200" t="s">
        <v>175</v>
      </c>
      <c r="P1040" s="277" t="s">
        <v>190</v>
      </c>
      <c r="Q1040" s="282"/>
      <c r="R1040" s="198" t="s">
        <v>192</v>
      </c>
      <c r="S1040" s="242" t="str">
        <f>IF(ISNA(VLOOKUP(Patchlist1[[#This Row],[SERVER OWNER]],Contacts!I:J,2,FALSE)),"",VLOOKUP(Patchlist1[[#This Row],[SERVER OWNER]],Contacts!I:J,2,FALSE))</f>
        <v>kenneth.fink@allianz.co.uk</v>
      </c>
      <c r="T1040" s="279" t="s">
        <v>198</v>
      </c>
      <c r="U1040" s="277" t="s">
        <v>180</v>
      </c>
      <c r="V1040" s="202"/>
      <c r="W1040" s="202"/>
      <c r="X1040" s="244"/>
      <c r="Y1040" s="244"/>
      <c r="Z1040" s="157"/>
      <c r="AA1040" s="278"/>
    </row>
    <row r="1041" spans="1:27" ht="18.75" hidden="1" customHeight="1">
      <c r="A1041" s="275" t="s">
        <v>1844</v>
      </c>
      <c r="B1041" s="196" t="s">
        <v>100</v>
      </c>
      <c r="C1041" s="239" t="b">
        <v>0</v>
      </c>
      <c r="D1041" s="182">
        <f>IF($C1041&lt;&gt;TRUE,IF(ISNA(VLOOKUP($B1041,'Patch Slot'!A$2:$E$39,3,FALSE)),"",VLOOKUP($B1041,'Patch Slot'!A$2:$E$39,3,FALSE)),"excluded")</f>
        <v>45887.833333333299</v>
      </c>
      <c r="E1041" s="182" t="str">
        <f>IF($C1041&lt;&gt;TRUE,IF(ISNA(VLOOKUP($B1041,'Patch Slot'!A$2:$E$39,4,FALSE)),"",VLOOKUP($B1041,'Patch Slot'!A$2:$E$39,4,FALSE)),"excluded")</f>
        <v>20:00 – 24:00</v>
      </c>
      <c r="F1041" s="198" t="s">
        <v>826</v>
      </c>
      <c r="G1041" s="184" t="str">
        <f>IF(ISNA(VLOOKUP(Patchlist1[[#This Row],[Hostname]],CPU_socket!A:B,2,FALSE)),"",VLOOKUP(Patchlist1[[#This Row],[Hostname]],CPU_socket!A:B,2,FALSE))</f>
        <v/>
      </c>
      <c r="H1041" s="184" t="str">
        <f>IF(ISNA(VLOOKUP(Patchlist1[[#This Row],[Hostname]],Vormetric!A:D,4,FALSE)),"",VLOOKUP(Patchlist1[[#This Row],[Hostname]],Vormetric!A:D,4,FALSE))</f>
        <v/>
      </c>
      <c r="I1041" s="240" t="str">
        <f>IF(ISNA(VLOOKUP(Patchlist1[[#This Row],[Hostname]],'vm hardware'!A:C,3,FALSE)),"",VLOOKUP(Patchlist1[[#This Row],[Hostname]],'vm hardware'!A:C,3,FALSE))</f>
        <v/>
      </c>
      <c r="J1041" s="198"/>
      <c r="K1041" s="198" t="s">
        <v>172</v>
      </c>
      <c r="L1041" s="198">
        <v>9.4</v>
      </c>
      <c r="M1041" s="198" t="s">
        <v>173</v>
      </c>
      <c r="N1041" s="198" t="s">
        <v>827</v>
      </c>
      <c r="O1041" s="200" t="s">
        <v>175</v>
      </c>
      <c r="P1041" s="277" t="s">
        <v>535</v>
      </c>
      <c r="Q1041" s="282"/>
      <c r="R1041" s="198" t="s">
        <v>536</v>
      </c>
      <c r="S1041" s="242" t="str">
        <f>IF(ISNA(VLOOKUP(Patchlist1[[#This Row],[SERVER OWNER]],Contacts!I:J,2,FALSE)),"",VLOOKUP(Patchlist1[[#This Row],[SERVER OWNER]],Contacts!I:J,2,FALSE))</f>
        <v>juergen.libon@allianz.de</v>
      </c>
      <c r="T1041" s="243" t="s">
        <v>537</v>
      </c>
      <c r="U1041" s="277" t="s">
        <v>180</v>
      </c>
      <c r="V1041" s="202"/>
      <c r="W1041" s="202"/>
      <c r="X1041" s="244"/>
      <c r="Y1041" s="244"/>
      <c r="Z1041" s="157"/>
      <c r="AA1041" s="278"/>
    </row>
    <row r="1042" spans="1:27" ht="18.75" hidden="1" customHeight="1">
      <c r="A1042" s="275" t="s">
        <v>1845</v>
      </c>
      <c r="B1042" s="196" t="s">
        <v>84</v>
      </c>
      <c r="C1042" s="239" t="b">
        <v>0</v>
      </c>
      <c r="D1042" s="182">
        <f>IF($C1042&lt;&gt;TRUE,IF(ISNA(VLOOKUP($B1042,'Patch Slot'!A$2:$E$39,3,FALSE)),"",VLOOKUP($B1042,'Patch Slot'!A$2:$E$39,3,FALSE)),"excluded")</f>
        <v>45885.833333333299</v>
      </c>
      <c r="E1042" s="182" t="str">
        <f>IF($C1042&lt;&gt;TRUE,IF(ISNA(VLOOKUP($B1042,'Patch Slot'!A$2:$E$39,4,FALSE)),"",VLOOKUP($B1042,'Patch Slot'!A$2:$E$39,4,FALSE)),"excluded")</f>
        <v>20:00 – 24:00</v>
      </c>
      <c r="F1042" s="198" t="s">
        <v>826</v>
      </c>
      <c r="G1042" s="184" t="str">
        <f>IF(ISNA(VLOOKUP(Patchlist1[[#This Row],[Hostname]],CPU_socket!A:B,2,FALSE)),"",VLOOKUP(Patchlist1[[#This Row],[Hostname]],CPU_socket!A:B,2,FALSE))</f>
        <v/>
      </c>
      <c r="H1042" s="184" t="str">
        <f>IF(ISNA(VLOOKUP(Patchlist1[[#This Row],[Hostname]],Vormetric!A:D,4,FALSE)),"",VLOOKUP(Patchlist1[[#This Row],[Hostname]],Vormetric!A:D,4,FALSE))</f>
        <v/>
      </c>
      <c r="I1042" s="240" t="str">
        <f>IF(ISNA(VLOOKUP(Patchlist1[[#This Row],[Hostname]],'vm hardware'!A:C,3,FALSE)),"",VLOOKUP(Patchlist1[[#This Row],[Hostname]],'vm hardware'!A:C,3,FALSE))</f>
        <v/>
      </c>
      <c r="J1042" s="198"/>
      <c r="K1042" s="198" t="s">
        <v>545</v>
      </c>
      <c r="L1042" s="198">
        <v>9.4</v>
      </c>
      <c r="M1042" s="198" t="s">
        <v>189</v>
      </c>
      <c r="N1042" s="198" t="s">
        <v>827</v>
      </c>
      <c r="O1042" s="200" t="s">
        <v>175</v>
      </c>
      <c r="P1042" s="277" t="s">
        <v>190</v>
      </c>
      <c r="Q1042" s="282"/>
      <c r="R1042" s="198" t="s">
        <v>192</v>
      </c>
      <c r="S1042" s="242" t="str">
        <f>IF(ISNA(VLOOKUP(Patchlist1[[#This Row],[SERVER OWNER]],Contacts!I:J,2,FALSE)),"",VLOOKUP(Patchlist1[[#This Row],[SERVER OWNER]],Contacts!I:J,2,FALSE))</f>
        <v>kenneth.fink@allianz.co.uk</v>
      </c>
      <c r="T1042" s="279" t="s">
        <v>198</v>
      </c>
      <c r="U1042" s="277" t="s">
        <v>180</v>
      </c>
      <c r="V1042" s="202"/>
      <c r="W1042" s="202"/>
      <c r="X1042" s="244"/>
      <c r="Y1042" s="244"/>
      <c r="Z1042" s="157"/>
      <c r="AA1042" s="278"/>
    </row>
    <row r="1043" spans="1:27" ht="18.75" hidden="1" customHeight="1">
      <c r="A1043" s="275" t="s">
        <v>1846</v>
      </c>
      <c r="B1043" s="196" t="s">
        <v>100</v>
      </c>
      <c r="C1043" s="239" t="b">
        <v>0</v>
      </c>
      <c r="D1043" s="182">
        <f>IF($C1043&lt;&gt;TRUE,IF(ISNA(VLOOKUP($B1043,'Patch Slot'!A$2:$E$39,3,FALSE)),"",VLOOKUP($B1043,'Patch Slot'!A$2:$E$39,3,FALSE)),"excluded")</f>
        <v>45887.833333333299</v>
      </c>
      <c r="E1043" s="182" t="str">
        <f>IF($C1043&lt;&gt;TRUE,IF(ISNA(VLOOKUP($B1043,'Patch Slot'!A$2:$E$39,4,FALSE)),"",VLOOKUP($B1043,'Patch Slot'!A$2:$E$39,4,FALSE)),"excluded")</f>
        <v>20:00 – 24:00</v>
      </c>
      <c r="F1043" s="198" t="s">
        <v>826</v>
      </c>
      <c r="G1043" s="184" t="str">
        <f>IF(ISNA(VLOOKUP(Patchlist1[[#This Row],[Hostname]],CPU_socket!A:B,2,FALSE)),"",VLOOKUP(Patchlist1[[#This Row],[Hostname]],CPU_socket!A:B,2,FALSE))</f>
        <v/>
      </c>
      <c r="H1043" s="184" t="str">
        <f>IF(ISNA(VLOOKUP(Patchlist1[[#This Row],[Hostname]],Vormetric!A:D,4,FALSE)),"",VLOOKUP(Patchlist1[[#This Row],[Hostname]],Vormetric!A:D,4,FALSE))</f>
        <v/>
      </c>
      <c r="I1043" s="240" t="str">
        <f>IF(ISNA(VLOOKUP(Patchlist1[[#This Row],[Hostname]],'vm hardware'!A:C,3,FALSE)),"",VLOOKUP(Patchlist1[[#This Row],[Hostname]],'vm hardware'!A:C,3,FALSE))</f>
        <v/>
      </c>
      <c r="J1043" s="198"/>
      <c r="K1043" s="198" t="s">
        <v>172</v>
      </c>
      <c r="L1043" s="198">
        <v>8.1</v>
      </c>
      <c r="M1043" s="198" t="s">
        <v>372</v>
      </c>
      <c r="N1043" s="198" t="s">
        <v>827</v>
      </c>
      <c r="O1043" s="200" t="s">
        <v>175</v>
      </c>
      <c r="P1043" s="277" t="s">
        <v>650</v>
      </c>
      <c r="Q1043" s="282"/>
      <c r="R1043" s="198" t="s">
        <v>1774</v>
      </c>
      <c r="S1043" s="242" t="str">
        <f>IF(ISNA(VLOOKUP(Patchlist1[[#This Row],[SERVER OWNER]],Contacts!I:J,2,FALSE)),"",VLOOKUP(Patchlist1[[#This Row],[SERVER OWNER]],Contacts!I:J,2,FALSE))</f>
        <v>Sunil.Tangri@agcs.allianz.com</v>
      </c>
      <c r="T1043" s="243" t="s">
        <v>1775</v>
      </c>
      <c r="U1043" s="277" t="s">
        <v>180</v>
      </c>
      <c r="V1043" s="202"/>
      <c r="W1043" s="202"/>
      <c r="X1043" s="244"/>
      <c r="Y1043" s="244"/>
      <c r="Z1043" s="157"/>
      <c r="AA1043" s="278"/>
    </row>
    <row r="1044" spans="1:27" ht="18.75" hidden="1" customHeight="1">
      <c r="A1044" s="275" t="s">
        <v>1847</v>
      </c>
      <c r="B1044" s="196" t="s">
        <v>115</v>
      </c>
      <c r="C1044" s="239" t="b">
        <v>0</v>
      </c>
      <c r="D1044" s="182">
        <f>IF($C1044&lt;&gt;TRUE,IF(ISNA(VLOOKUP($B1044,'Patch Slot'!A$2:$E$39,3,FALSE)),"",VLOOKUP($B1044,'Patch Slot'!A$2:$E$39,3,FALSE)),"excluded")</f>
        <v>45890.833333333299</v>
      </c>
      <c r="E1044" s="182" t="str">
        <f>IF($C1044&lt;&gt;TRUE,IF(ISNA(VLOOKUP($B1044,'Patch Slot'!A$2:$E$39,4,FALSE)),"",VLOOKUP($B1044,'Patch Slot'!A$2:$E$39,4,FALSE)),"excluded")</f>
        <v>20:00 – 24:00</v>
      </c>
      <c r="F1044" s="198" t="s">
        <v>826</v>
      </c>
      <c r="G1044" s="184" t="str">
        <f>IF(ISNA(VLOOKUP(Patchlist1[[#This Row],[Hostname]],CPU_socket!A:B,2,FALSE)),"",VLOOKUP(Patchlist1[[#This Row],[Hostname]],CPU_socket!A:B,2,FALSE))</f>
        <v/>
      </c>
      <c r="H1044" s="184" t="str">
        <f>IF(ISNA(VLOOKUP(Patchlist1[[#This Row],[Hostname]],Vormetric!A:D,4,FALSE)),"",VLOOKUP(Patchlist1[[#This Row],[Hostname]],Vormetric!A:D,4,FALSE))</f>
        <v/>
      </c>
      <c r="I1044" s="240" t="str">
        <f>IF(ISNA(VLOOKUP(Patchlist1[[#This Row],[Hostname]],'vm hardware'!A:C,3,FALSE)),"",VLOOKUP(Patchlist1[[#This Row],[Hostname]],'vm hardware'!A:C,3,FALSE))</f>
        <v/>
      </c>
      <c r="J1044" s="198"/>
      <c r="K1044" s="198" t="s">
        <v>545</v>
      </c>
      <c r="L1044" s="198">
        <v>9.4</v>
      </c>
      <c r="M1044" s="198" t="s">
        <v>173</v>
      </c>
      <c r="N1044" s="198" t="s">
        <v>827</v>
      </c>
      <c r="O1044" s="200" t="s">
        <v>175</v>
      </c>
      <c r="P1044" s="277" t="s">
        <v>535</v>
      </c>
      <c r="Q1044" s="282"/>
      <c r="R1044" s="198" t="s">
        <v>536</v>
      </c>
      <c r="S1044" s="242" t="str">
        <f>IF(ISNA(VLOOKUP(Patchlist1[[#This Row],[SERVER OWNER]],Contacts!I:J,2,FALSE)),"",VLOOKUP(Patchlist1[[#This Row],[SERVER OWNER]],Contacts!I:J,2,FALSE))</f>
        <v>juergen.libon@allianz.de</v>
      </c>
      <c r="T1044" s="243" t="s">
        <v>537</v>
      </c>
      <c r="U1044" s="277" t="s">
        <v>180</v>
      </c>
      <c r="V1044" s="202"/>
      <c r="W1044" s="202"/>
      <c r="X1044" s="244"/>
      <c r="Y1044" s="244"/>
      <c r="Z1044" s="157"/>
      <c r="AA1044" s="278"/>
    </row>
    <row r="1045" spans="1:27" ht="18.75" hidden="1" customHeight="1">
      <c r="A1045" s="275" t="s">
        <v>1848</v>
      </c>
      <c r="B1045" s="196" t="s">
        <v>118</v>
      </c>
      <c r="C1045" s="239" t="b">
        <v>0</v>
      </c>
      <c r="D1045" s="182">
        <f>IF($C1045&lt;&gt;TRUE,IF(ISNA(VLOOKUP($B1045,'Patch Slot'!A$2:$E$39,3,FALSE)),"",VLOOKUP($B1045,'Patch Slot'!A$2:$E$39,3,FALSE)),"excluded")</f>
        <v>45891.833333333299</v>
      </c>
      <c r="E1045" s="182" t="str">
        <f>IF($C1045&lt;&gt;TRUE,IF(ISNA(VLOOKUP($B1045,'Patch Slot'!A$2:$E$39,4,FALSE)),"",VLOOKUP($B1045,'Patch Slot'!A$2:$E$39,4,FALSE)),"excluded")</f>
        <v>20:00 – 24:00</v>
      </c>
      <c r="F1045" s="198" t="s">
        <v>826</v>
      </c>
      <c r="G1045" s="184" t="str">
        <f>IF(ISNA(VLOOKUP(Patchlist1[[#This Row],[Hostname]],CPU_socket!A:B,2,FALSE)),"",VLOOKUP(Patchlist1[[#This Row],[Hostname]],CPU_socket!A:B,2,FALSE))</f>
        <v/>
      </c>
      <c r="H1045" s="184" t="str">
        <f>IF(ISNA(VLOOKUP(Patchlist1[[#This Row],[Hostname]],Vormetric!A:D,4,FALSE)),"",VLOOKUP(Patchlist1[[#This Row],[Hostname]],Vormetric!A:D,4,FALSE))</f>
        <v/>
      </c>
      <c r="I1045" s="240" t="str">
        <f>IF(ISNA(VLOOKUP(Patchlist1[[#This Row],[Hostname]],'vm hardware'!A:C,3,FALSE)),"",VLOOKUP(Patchlist1[[#This Row],[Hostname]],'vm hardware'!A:C,3,FALSE))</f>
        <v/>
      </c>
      <c r="J1045" s="198"/>
      <c r="K1045" s="198" t="s">
        <v>172</v>
      </c>
      <c r="L1045" s="198">
        <v>8.1</v>
      </c>
      <c r="M1045" s="198" t="s">
        <v>173</v>
      </c>
      <c r="N1045" s="198" t="s">
        <v>827</v>
      </c>
      <c r="O1045" s="200" t="s">
        <v>175</v>
      </c>
      <c r="P1045" s="277" t="s">
        <v>439</v>
      </c>
      <c r="Q1045" s="282"/>
      <c r="R1045" s="198" t="s">
        <v>440</v>
      </c>
      <c r="S1045" s="242" t="str">
        <f>IF(ISNA(VLOOKUP(Patchlist1[[#This Row],[SERVER OWNER]],Contacts!I:J,2,FALSE)),"",VLOOKUP(Patchlist1[[#This Row],[SERVER OWNER]],Contacts!I:J,2,FALSE))</f>
        <v>marco.kube@allianz.de</v>
      </c>
      <c r="T1045" s="243" t="s">
        <v>601</v>
      </c>
      <c r="U1045" s="277" t="s">
        <v>180</v>
      </c>
      <c r="V1045" s="202"/>
      <c r="W1045" s="202"/>
      <c r="X1045" s="244"/>
      <c r="Y1045" s="244" t="s">
        <v>452</v>
      </c>
      <c r="Z1045" s="157"/>
      <c r="AA1045" s="278"/>
    </row>
    <row r="1046" spans="1:27" ht="18.75" hidden="1" customHeight="1">
      <c r="A1046" s="275" t="s">
        <v>1849</v>
      </c>
      <c r="B1046" s="196" t="s">
        <v>115</v>
      </c>
      <c r="C1046" s="239" t="b">
        <v>0</v>
      </c>
      <c r="D1046" s="182">
        <f>IF($C1046&lt;&gt;TRUE,IF(ISNA(VLOOKUP($B1046,'Patch Slot'!A$2:$E$39,3,FALSE)),"",VLOOKUP($B1046,'Patch Slot'!A$2:$E$39,3,FALSE)),"excluded")</f>
        <v>45890.833333333299</v>
      </c>
      <c r="E1046" s="182" t="str">
        <f>IF($C1046&lt;&gt;TRUE,IF(ISNA(VLOOKUP($B1046,'Patch Slot'!A$2:$E$39,4,FALSE)),"",VLOOKUP($B1046,'Patch Slot'!A$2:$E$39,4,FALSE)),"excluded")</f>
        <v>20:00 – 24:00</v>
      </c>
      <c r="F1046" s="198" t="s">
        <v>826</v>
      </c>
      <c r="G1046" s="184" t="str">
        <f>IF(ISNA(VLOOKUP(Patchlist1[[#This Row],[Hostname]],CPU_socket!A:B,2,FALSE)),"",VLOOKUP(Patchlist1[[#This Row],[Hostname]],CPU_socket!A:B,2,FALSE))</f>
        <v/>
      </c>
      <c r="H1046" s="184" t="str">
        <f>IF(ISNA(VLOOKUP(Patchlist1[[#This Row],[Hostname]],Vormetric!A:D,4,FALSE)),"",VLOOKUP(Patchlist1[[#This Row],[Hostname]],Vormetric!A:D,4,FALSE))</f>
        <v/>
      </c>
      <c r="I1046" s="240" t="str">
        <f>IF(ISNA(VLOOKUP(Patchlist1[[#This Row],[Hostname]],'vm hardware'!A:C,3,FALSE)),"",VLOOKUP(Patchlist1[[#This Row],[Hostname]],'vm hardware'!A:C,3,FALSE))</f>
        <v/>
      </c>
      <c r="J1046" s="198"/>
      <c r="K1046" s="198" t="s">
        <v>545</v>
      </c>
      <c r="L1046" s="198">
        <v>9.4</v>
      </c>
      <c r="M1046" s="198" t="s">
        <v>173</v>
      </c>
      <c r="N1046" s="198" t="s">
        <v>827</v>
      </c>
      <c r="O1046" s="200" t="s">
        <v>175</v>
      </c>
      <c r="P1046" s="277" t="s">
        <v>535</v>
      </c>
      <c r="Q1046" s="282"/>
      <c r="R1046" s="198" t="s">
        <v>536</v>
      </c>
      <c r="S1046" s="242" t="str">
        <f>IF(ISNA(VLOOKUP(Patchlist1[[#This Row],[SERVER OWNER]],Contacts!I:J,2,FALSE)),"",VLOOKUP(Patchlist1[[#This Row],[SERVER OWNER]],Contacts!I:J,2,FALSE))</f>
        <v>juergen.libon@allianz.de</v>
      </c>
      <c r="T1046" s="243" t="s">
        <v>537</v>
      </c>
      <c r="U1046" s="277" t="s">
        <v>180</v>
      </c>
      <c r="V1046" s="202"/>
      <c r="W1046" s="202"/>
      <c r="X1046" s="244"/>
      <c r="Y1046" s="244"/>
      <c r="Z1046" s="157"/>
      <c r="AA1046" s="278"/>
    </row>
    <row r="1047" spans="1:27" ht="18.75" hidden="1" customHeight="1">
      <c r="A1047" s="275" t="s">
        <v>1850</v>
      </c>
      <c r="B1047" s="196" t="s">
        <v>60</v>
      </c>
      <c r="C1047" s="239" t="b">
        <v>0</v>
      </c>
      <c r="D1047" s="182">
        <f>IF($C1047&lt;&gt;TRUE,IF(ISNA(VLOOKUP($B1047,'Patch Slot'!A$2:$E$39,3,FALSE)),"",VLOOKUP($B1047,'Patch Slot'!A$2:$E$39,3,FALSE)),"excluded")</f>
        <v>45883.041666666635</v>
      </c>
      <c r="E1047" s="182" t="str">
        <f>IF($C1047&lt;&gt;TRUE,IF(ISNA(VLOOKUP($B1047,'Patch Slot'!A$2:$E$39,4,FALSE)),"",VLOOKUP($B1047,'Patch Slot'!A$2:$E$39,4,FALSE)),"excluded")</f>
        <v>01:00 – 05:00</v>
      </c>
      <c r="F1047" s="198" t="s">
        <v>826</v>
      </c>
      <c r="G1047" s="184" t="str">
        <f>IF(ISNA(VLOOKUP(Patchlist1[[#This Row],[Hostname]],CPU_socket!A:B,2,FALSE)),"",VLOOKUP(Patchlist1[[#This Row],[Hostname]],CPU_socket!A:B,2,FALSE))</f>
        <v/>
      </c>
      <c r="H1047" s="184" t="str">
        <f>IF(ISNA(VLOOKUP(Patchlist1[[#This Row],[Hostname]],Vormetric!A:D,4,FALSE)),"",VLOOKUP(Patchlist1[[#This Row],[Hostname]],Vormetric!A:D,4,FALSE))</f>
        <v/>
      </c>
      <c r="I1047" s="240" t="str">
        <f>IF(ISNA(VLOOKUP(Patchlist1[[#This Row],[Hostname]],'vm hardware'!A:C,3,FALSE)),"",VLOOKUP(Patchlist1[[#This Row],[Hostname]],'vm hardware'!A:C,3,FALSE))</f>
        <v/>
      </c>
      <c r="J1047" s="198"/>
      <c r="K1047" s="198" t="s">
        <v>172</v>
      </c>
      <c r="L1047" s="198">
        <v>8.1</v>
      </c>
      <c r="M1047" s="198" t="s">
        <v>372</v>
      </c>
      <c r="N1047" s="198" t="s">
        <v>827</v>
      </c>
      <c r="O1047" s="200" t="s">
        <v>175</v>
      </c>
      <c r="P1047" s="277" t="s">
        <v>650</v>
      </c>
      <c r="Q1047" s="282"/>
      <c r="R1047" s="198" t="s">
        <v>1774</v>
      </c>
      <c r="S1047" s="242" t="str">
        <f>IF(ISNA(VLOOKUP(Patchlist1[[#This Row],[SERVER OWNER]],Contacts!I:J,2,FALSE)),"",VLOOKUP(Patchlist1[[#This Row],[SERVER OWNER]],Contacts!I:J,2,FALSE))</f>
        <v>Sunil.Tangri@agcs.allianz.com</v>
      </c>
      <c r="T1047" s="243" t="s">
        <v>1775</v>
      </c>
      <c r="U1047" s="277" t="s">
        <v>180</v>
      </c>
      <c r="V1047" s="202"/>
      <c r="W1047" s="202"/>
      <c r="X1047" s="244"/>
      <c r="Y1047" s="244"/>
      <c r="Z1047" s="157"/>
      <c r="AA1047" s="278"/>
    </row>
    <row r="1048" spans="1:27" ht="18.75" hidden="1" customHeight="1">
      <c r="A1048" s="275" t="s">
        <v>1851</v>
      </c>
      <c r="B1048" s="196" t="s">
        <v>100</v>
      </c>
      <c r="C1048" s="239" t="b">
        <v>0</v>
      </c>
      <c r="D1048" s="182">
        <f>IF($C1048&lt;&gt;TRUE,IF(ISNA(VLOOKUP($B1048,'Patch Slot'!A$2:$E$39,3,FALSE)),"",VLOOKUP($B1048,'Patch Slot'!A$2:$E$39,3,FALSE)),"excluded")</f>
        <v>45887.833333333299</v>
      </c>
      <c r="E1048" s="182" t="str">
        <f>IF($C1048&lt;&gt;TRUE,IF(ISNA(VLOOKUP($B1048,'Patch Slot'!A$2:$E$39,4,FALSE)),"",VLOOKUP($B1048,'Patch Slot'!A$2:$E$39,4,FALSE)),"excluded")</f>
        <v>20:00 – 24:00</v>
      </c>
      <c r="F1048" s="198" t="s">
        <v>826</v>
      </c>
      <c r="G1048" s="184" t="str">
        <f>IF(ISNA(VLOOKUP(Patchlist1[[#This Row],[Hostname]],CPU_socket!A:B,2,FALSE)),"",VLOOKUP(Patchlist1[[#This Row],[Hostname]],CPU_socket!A:B,2,FALSE))</f>
        <v/>
      </c>
      <c r="H1048" s="184" t="str">
        <f>IF(ISNA(VLOOKUP(Patchlist1[[#This Row],[Hostname]],Vormetric!A:D,4,FALSE)),"",VLOOKUP(Patchlist1[[#This Row],[Hostname]],Vormetric!A:D,4,FALSE))</f>
        <v/>
      </c>
      <c r="I1048" s="240" t="str">
        <f>IF(ISNA(VLOOKUP(Patchlist1[[#This Row],[Hostname]],'vm hardware'!A:C,3,FALSE)),"",VLOOKUP(Patchlist1[[#This Row],[Hostname]],'vm hardware'!A:C,3,FALSE))</f>
        <v/>
      </c>
      <c r="J1048" s="198"/>
      <c r="K1048" s="198" t="s">
        <v>172</v>
      </c>
      <c r="L1048" s="198">
        <v>9.4</v>
      </c>
      <c r="M1048" s="198" t="s">
        <v>173</v>
      </c>
      <c r="N1048" s="198" t="s">
        <v>827</v>
      </c>
      <c r="O1048" s="200" t="s">
        <v>175</v>
      </c>
      <c r="P1048" s="277" t="s">
        <v>535</v>
      </c>
      <c r="Q1048" s="282"/>
      <c r="R1048" s="198" t="s">
        <v>536</v>
      </c>
      <c r="S1048" s="242" t="str">
        <f>IF(ISNA(VLOOKUP(Patchlist1[[#This Row],[SERVER OWNER]],Contacts!I:J,2,FALSE)),"",VLOOKUP(Patchlist1[[#This Row],[SERVER OWNER]],Contacts!I:J,2,FALSE))</f>
        <v>juergen.libon@allianz.de</v>
      </c>
      <c r="T1048" s="243" t="s">
        <v>537</v>
      </c>
      <c r="U1048" s="277" t="s">
        <v>180</v>
      </c>
      <c r="V1048" s="202"/>
      <c r="W1048" s="202"/>
      <c r="X1048" s="244"/>
      <c r="Y1048" s="244"/>
      <c r="Z1048" s="157"/>
      <c r="AA1048" s="278"/>
    </row>
    <row r="1049" spans="1:27" ht="18.75" hidden="1" customHeight="1">
      <c r="A1049" s="275" t="s">
        <v>1852</v>
      </c>
      <c r="B1049" s="196" t="s">
        <v>124</v>
      </c>
      <c r="C1049" s="239" t="b">
        <v>0</v>
      </c>
      <c r="D1049" s="182">
        <f>IF($C1049&lt;&gt;TRUE,IF(ISNA(VLOOKUP($B1049,'Patch Slot'!A$2:$E$39,3,FALSE)),"",VLOOKUP($B1049,'Patch Slot'!A$2:$E$39,3,FALSE)),"excluded")</f>
        <v>45892.666666666635</v>
      </c>
      <c r="E1049" s="182" t="str">
        <f>IF($C1049&lt;&gt;TRUE,IF(ISNA(VLOOKUP($B1049,'Patch Slot'!A$2:$E$39,4,FALSE)),"",VLOOKUP($B1049,'Patch Slot'!A$2:$E$39,4,FALSE)),"excluded")</f>
        <v>16:00 – 20:00</v>
      </c>
      <c r="F1049" s="198" t="s">
        <v>826</v>
      </c>
      <c r="G1049" s="184" t="str">
        <f>IF(ISNA(VLOOKUP(Patchlist1[[#This Row],[Hostname]],CPU_socket!A:B,2,FALSE)),"",VLOOKUP(Patchlist1[[#This Row],[Hostname]],CPU_socket!A:B,2,FALSE))</f>
        <v/>
      </c>
      <c r="H1049" s="184" t="str">
        <f>IF(ISNA(VLOOKUP(Patchlist1[[#This Row],[Hostname]],Vormetric!A:D,4,FALSE)),"",VLOOKUP(Patchlist1[[#This Row],[Hostname]],Vormetric!A:D,4,FALSE))</f>
        <v/>
      </c>
      <c r="I1049" s="240" t="str">
        <f>IF(ISNA(VLOOKUP(Patchlist1[[#This Row],[Hostname]],'vm hardware'!A:C,3,FALSE)),"",VLOOKUP(Patchlist1[[#This Row],[Hostname]],'vm hardware'!A:C,3,FALSE))</f>
        <v/>
      </c>
      <c r="J1049" s="198"/>
      <c r="K1049" s="198" t="s">
        <v>172</v>
      </c>
      <c r="L1049" s="198">
        <v>8.1</v>
      </c>
      <c r="M1049" s="198" t="s">
        <v>173</v>
      </c>
      <c r="N1049" s="198" t="s">
        <v>827</v>
      </c>
      <c r="O1049" s="200" t="s">
        <v>175</v>
      </c>
      <c r="P1049" s="277" t="s">
        <v>1097</v>
      </c>
      <c r="Q1049" s="282"/>
      <c r="R1049" s="198" t="s">
        <v>1098</v>
      </c>
      <c r="S1049" s="242" t="str">
        <f>IF(ISNA(VLOOKUP(Patchlist1[[#This Row],[SERVER OWNER]],Contacts!I:J,2,FALSE)),"",VLOOKUP(Patchlist1[[#This Row],[SERVER OWNER]],Contacts!I:J,2,FALSE))</f>
        <v>stephan.wocher@allianz.com</v>
      </c>
      <c r="T1049" s="243" t="s">
        <v>1099</v>
      </c>
      <c r="U1049" s="277" t="s">
        <v>180</v>
      </c>
      <c r="V1049" s="202"/>
      <c r="W1049" s="202"/>
      <c r="X1049" s="244"/>
      <c r="Y1049" s="244"/>
      <c r="Z1049" s="157"/>
      <c r="AA1049" s="278"/>
    </row>
    <row r="1050" spans="1:27" ht="18.75" hidden="1" customHeight="1">
      <c r="A1050" s="275" t="s">
        <v>1853</v>
      </c>
      <c r="B1050" s="196" t="s">
        <v>90</v>
      </c>
      <c r="C1050" s="239" t="b">
        <v>1</v>
      </c>
      <c r="D1050" s="182" t="str">
        <f>IF($C1050&lt;&gt;TRUE,IF(ISNA(VLOOKUP($B1050,'Patch Slot'!A$2:$E$39,3,FALSE)),"",VLOOKUP($B1050,'Patch Slot'!A$2:$E$39,3,FALSE)),"excluded")</f>
        <v>excluded</v>
      </c>
      <c r="E1050" s="182" t="str">
        <f>IF($C1050&lt;&gt;TRUE,IF(ISNA(VLOOKUP($B1050,'Patch Slot'!A$2:$E$39,4,FALSE)),"",VLOOKUP($B1050,'Patch Slot'!A$2:$E$39,4,FALSE)),"excluded")</f>
        <v>excluded</v>
      </c>
      <c r="F1050" s="198" t="s">
        <v>826</v>
      </c>
      <c r="G1050" s="184" t="str">
        <f>IF(ISNA(VLOOKUP(Patchlist1[[#This Row],[Hostname]],CPU_socket!A:B,2,FALSE)),"",VLOOKUP(Patchlist1[[#This Row],[Hostname]],CPU_socket!A:B,2,FALSE))</f>
        <v/>
      </c>
      <c r="H1050" s="184" t="str">
        <f>IF(ISNA(VLOOKUP(Patchlist1[[#This Row],[Hostname]],Vormetric!A:D,4,FALSE)),"",VLOOKUP(Patchlist1[[#This Row],[Hostname]],Vormetric!A:D,4,FALSE))</f>
        <v/>
      </c>
      <c r="I1050" s="240" t="str">
        <f>IF(ISNA(VLOOKUP(Patchlist1[[#This Row],[Hostname]],'vm hardware'!A:C,3,FALSE)),"",VLOOKUP(Patchlist1[[#This Row],[Hostname]],'vm hardware'!A:C,3,FALSE))</f>
        <v/>
      </c>
      <c r="J1050" s="198"/>
      <c r="K1050" s="198" t="s">
        <v>545</v>
      </c>
      <c r="L1050" s="198">
        <v>8.1</v>
      </c>
      <c r="M1050" s="198" t="s">
        <v>496</v>
      </c>
      <c r="N1050" s="198" t="s">
        <v>827</v>
      </c>
      <c r="O1050" s="200" t="s">
        <v>279</v>
      </c>
      <c r="P1050" s="277" t="s">
        <v>792</v>
      </c>
      <c r="Q1050" s="282"/>
      <c r="R1050" s="198" t="s">
        <v>480</v>
      </c>
      <c r="S1050" s="242" t="s">
        <v>481</v>
      </c>
      <c r="T1050" s="243" t="s">
        <v>793</v>
      </c>
      <c r="U1050" s="277" t="s">
        <v>180</v>
      </c>
      <c r="V1050" s="202"/>
      <c r="W1050" s="202"/>
      <c r="X1050" s="244"/>
      <c r="Y1050" s="244" t="s">
        <v>279</v>
      </c>
      <c r="Z1050" s="157"/>
      <c r="AA1050" s="278"/>
    </row>
    <row r="1051" spans="1:27" ht="18.75" hidden="1" customHeight="1">
      <c r="A1051" s="275" t="s">
        <v>1854</v>
      </c>
      <c r="B1051" s="196" t="s">
        <v>115</v>
      </c>
      <c r="C1051" s="239" t="b">
        <v>0</v>
      </c>
      <c r="D1051" s="182">
        <f>IF($C1051&lt;&gt;TRUE,IF(ISNA(VLOOKUP($B1051,'Patch Slot'!A$2:$E$39,3,FALSE)),"",VLOOKUP($B1051,'Patch Slot'!A$2:$E$39,3,FALSE)),"excluded")</f>
        <v>45890.833333333299</v>
      </c>
      <c r="E1051" s="182" t="str">
        <f>IF($C1051&lt;&gt;TRUE,IF(ISNA(VLOOKUP($B1051,'Patch Slot'!A$2:$E$39,4,FALSE)),"",VLOOKUP($B1051,'Patch Slot'!A$2:$E$39,4,FALSE)),"excluded")</f>
        <v>20:00 – 24:00</v>
      </c>
      <c r="F1051" s="198" t="s">
        <v>826</v>
      </c>
      <c r="G1051" s="184" t="str">
        <f>IF(ISNA(VLOOKUP(Patchlist1[[#This Row],[Hostname]],CPU_socket!A:B,2,FALSE)),"",VLOOKUP(Patchlist1[[#This Row],[Hostname]],CPU_socket!A:B,2,FALSE))</f>
        <v/>
      </c>
      <c r="H1051" s="184" t="str">
        <f>IF(ISNA(VLOOKUP(Patchlist1[[#This Row],[Hostname]],Vormetric!A:D,4,FALSE)),"",VLOOKUP(Patchlist1[[#This Row],[Hostname]],Vormetric!A:D,4,FALSE))</f>
        <v/>
      </c>
      <c r="I1051" s="240" t="str">
        <f>IF(ISNA(VLOOKUP(Patchlist1[[#This Row],[Hostname]],'vm hardware'!A:C,3,FALSE)),"",VLOOKUP(Patchlist1[[#This Row],[Hostname]],'vm hardware'!A:C,3,FALSE))</f>
        <v/>
      </c>
      <c r="J1051" s="198"/>
      <c r="K1051" s="198" t="s">
        <v>545</v>
      </c>
      <c r="L1051" s="198">
        <v>9.4</v>
      </c>
      <c r="M1051" s="198" t="s">
        <v>173</v>
      </c>
      <c r="N1051" s="198" t="s">
        <v>827</v>
      </c>
      <c r="O1051" s="200" t="s">
        <v>175</v>
      </c>
      <c r="P1051" s="277" t="s">
        <v>535</v>
      </c>
      <c r="Q1051" s="282"/>
      <c r="R1051" s="198" t="s">
        <v>536</v>
      </c>
      <c r="S1051" s="242" t="str">
        <f>IF(ISNA(VLOOKUP(Patchlist1[[#This Row],[SERVER OWNER]],Contacts!I:J,2,FALSE)),"",VLOOKUP(Patchlist1[[#This Row],[SERVER OWNER]],Contacts!I:J,2,FALSE))</f>
        <v>juergen.libon@allianz.de</v>
      </c>
      <c r="T1051" s="243" t="s">
        <v>537</v>
      </c>
      <c r="U1051" s="277" t="s">
        <v>180</v>
      </c>
      <c r="V1051" s="202"/>
      <c r="W1051" s="202"/>
      <c r="X1051" s="244"/>
      <c r="Y1051" s="244"/>
      <c r="Z1051" s="157"/>
      <c r="AA1051" s="278"/>
    </row>
    <row r="1052" spans="1:27" ht="18.75" hidden="1" customHeight="1">
      <c r="A1052" s="275" t="s">
        <v>1855</v>
      </c>
      <c r="B1052" s="196" t="s">
        <v>100</v>
      </c>
      <c r="C1052" s="239" t="b">
        <v>1</v>
      </c>
      <c r="D1052" s="182" t="str">
        <f>IF($C1052&lt;&gt;TRUE,IF(ISNA(VLOOKUP($B1052,'Patch Slot'!A$2:$E$39,3,FALSE)),"",VLOOKUP($B1052,'Patch Slot'!A$2:$E$39,3,FALSE)),"excluded")</f>
        <v>excluded</v>
      </c>
      <c r="E1052" s="182" t="str">
        <f>IF($C1052&lt;&gt;TRUE,IF(ISNA(VLOOKUP($B1052,'Patch Slot'!A$2:$E$39,4,FALSE)),"",VLOOKUP($B1052,'Patch Slot'!A$2:$E$39,4,FALSE)),"excluded")</f>
        <v>excluded</v>
      </c>
      <c r="F1052" s="198" t="s">
        <v>826</v>
      </c>
      <c r="G1052" s="184" t="str">
        <f>IF(ISNA(VLOOKUP(Patchlist1[[#This Row],[Hostname]],CPU_socket!A:B,2,FALSE)),"",VLOOKUP(Patchlist1[[#This Row],[Hostname]],CPU_socket!A:B,2,FALSE))</f>
        <v/>
      </c>
      <c r="H1052" s="184" t="str">
        <f>IF(ISNA(VLOOKUP(Patchlist1[[#This Row],[Hostname]],Vormetric!A:D,4,FALSE)),"",VLOOKUP(Patchlist1[[#This Row],[Hostname]],Vormetric!A:D,4,FALSE))</f>
        <v/>
      </c>
      <c r="I1052" s="240" t="str">
        <f>IF(ISNA(VLOOKUP(Patchlist1[[#This Row],[Hostname]],'vm hardware'!A:C,3,FALSE)),"",VLOOKUP(Patchlist1[[#This Row],[Hostname]],'vm hardware'!A:C,3,FALSE))</f>
        <v/>
      </c>
      <c r="J1052" s="198"/>
      <c r="K1052" s="198" t="s">
        <v>172</v>
      </c>
      <c r="L1052" s="198">
        <v>9.4</v>
      </c>
      <c r="M1052" s="198" t="s">
        <v>173</v>
      </c>
      <c r="N1052" s="198" t="s">
        <v>827</v>
      </c>
      <c r="O1052" s="200" t="s">
        <v>279</v>
      </c>
      <c r="P1052" s="277" t="s">
        <v>816</v>
      </c>
      <c r="Q1052" s="282"/>
      <c r="R1052" s="198" t="s">
        <v>817</v>
      </c>
      <c r="S1052" s="242" t="s">
        <v>818</v>
      </c>
      <c r="T1052" s="243" t="s">
        <v>819</v>
      </c>
      <c r="U1052" s="277" t="s">
        <v>180</v>
      </c>
      <c r="V1052" s="202"/>
      <c r="W1052" s="202"/>
      <c r="X1052" s="244"/>
      <c r="Y1052" s="244" t="s">
        <v>279</v>
      </c>
      <c r="Z1052" s="157"/>
      <c r="AA1052" s="278"/>
    </row>
    <row r="1053" spans="1:27" ht="18.75" hidden="1" customHeight="1">
      <c r="A1053" s="275" t="s">
        <v>1856</v>
      </c>
      <c r="B1053" s="196" t="s">
        <v>100</v>
      </c>
      <c r="C1053" s="239" t="b">
        <v>1</v>
      </c>
      <c r="D1053" s="182" t="str">
        <f>IF($C1053&lt;&gt;TRUE,IF(ISNA(VLOOKUP($B1053,'Patch Slot'!A$2:$E$39,3,FALSE)),"",VLOOKUP($B1053,'Patch Slot'!A$2:$E$39,3,FALSE)),"excluded")</f>
        <v>excluded</v>
      </c>
      <c r="E1053" s="182" t="str">
        <f>IF($C1053&lt;&gt;TRUE,IF(ISNA(VLOOKUP($B1053,'Patch Slot'!A$2:$E$39,4,FALSE)),"",VLOOKUP($B1053,'Patch Slot'!A$2:$E$39,4,FALSE)),"excluded")</f>
        <v>excluded</v>
      </c>
      <c r="F1053" s="198" t="s">
        <v>826</v>
      </c>
      <c r="G1053" s="184" t="str">
        <f>IF(ISNA(VLOOKUP(Patchlist1[[#This Row],[Hostname]],CPU_socket!A:B,2,FALSE)),"",VLOOKUP(Patchlist1[[#This Row],[Hostname]],CPU_socket!A:B,2,FALSE))</f>
        <v/>
      </c>
      <c r="H1053" s="184" t="str">
        <f>IF(ISNA(VLOOKUP(Patchlist1[[#This Row],[Hostname]],Vormetric!A:D,4,FALSE)),"",VLOOKUP(Patchlist1[[#This Row],[Hostname]],Vormetric!A:D,4,FALSE))</f>
        <v/>
      </c>
      <c r="I1053" s="240" t="str">
        <f>IF(ISNA(VLOOKUP(Patchlist1[[#This Row],[Hostname]],'vm hardware'!A:C,3,FALSE)),"",VLOOKUP(Patchlist1[[#This Row],[Hostname]],'vm hardware'!A:C,3,FALSE))</f>
        <v/>
      </c>
      <c r="J1053" s="198"/>
      <c r="K1053" s="198" t="s">
        <v>172</v>
      </c>
      <c r="L1053" s="198">
        <v>9.4</v>
      </c>
      <c r="M1053" s="198" t="s">
        <v>173</v>
      </c>
      <c r="N1053" s="198" t="s">
        <v>827</v>
      </c>
      <c r="O1053" s="200" t="s">
        <v>279</v>
      </c>
      <c r="P1053" s="277" t="s">
        <v>816</v>
      </c>
      <c r="Q1053" s="282"/>
      <c r="R1053" s="198" t="s">
        <v>817</v>
      </c>
      <c r="S1053" s="242" t="s">
        <v>818</v>
      </c>
      <c r="T1053" s="243" t="s">
        <v>819</v>
      </c>
      <c r="U1053" s="277" t="s">
        <v>180</v>
      </c>
      <c r="V1053" s="202"/>
      <c r="W1053" s="202"/>
      <c r="X1053" s="244"/>
      <c r="Y1053" s="244" t="s">
        <v>279</v>
      </c>
      <c r="Z1053" s="157"/>
      <c r="AA1053" s="278"/>
    </row>
    <row r="1054" spans="1:27" ht="18.75" hidden="1" customHeight="1">
      <c r="A1054" s="275" t="s">
        <v>1857</v>
      </c>
      <c r="B1054" s="196" t="s">
        <v>90</v>
      </c>
      <c r="C1054" s="239" t="b">
        <v>0</v>
      </c>
      <c r="D1054" s="182">
        <f>IF($C1054&lt;&gt;TRUE,IF(ISNA(VLOOKUP($B1054,'Patch Slot'!A$2:$E$39,3,FALSE)),"",VLOOKUP($B1054,'Patch Slot'!A$2:$E$39,3,FALSE)),"excluded")</f>
        <v>45886.333333333299</v>
      </c>
      <c r="E1054" s="182" t="str">
        <f>IF($C1054&lt;&gt;TRUE,IF(ISNA(VLOOKUP($B1054,'Patch Slot'!A$2:$E$39,4,FALSE)),"",VLOOKUP($B1054,'Patch Slot'!A$2:$E$39,4,FALSE)),"excluded")</f>
        <v>08:00 – 14:00</v>
      </c>
      <c r="F1054" s="198" t="s">
        <v>826</v>
      </c>
      <c r="G1054" s="184" t="str">
        <f>IF(ISNA(VLOOKUP(Patchlist1[[#This Row],[Hostname]],CPU_socket!A:B,2,FALSE)),"",VLOOKUP(Patchlist1[[#This Row],[Hostname]],CPU_socket!A:B,2,FALSE))</f>
        <v/>
      </c>
      <c r="H1054" s="184" t="str">
        <f>IF(ISNA(VLOOKUP(Patchlist1[[#This Row],[Hostname]],Vormetric!A:D,4,FALSE)),"",VLOOKUP(Patchlist1[[#This Row],[Hostname]],Vormetric!A:D,4,FALSE))</f>
        <v/>
      </c>
      <c r="I1054" s="240" t="str">
        <f>IF(ISNA(VLOOKUP(Patchlist1[[#This Row],[Hostname]],'vm hardware'!A:C,3,FALSE)),"",VLOOKUP(Patchlist1[[#This Row],[Hostname]],'vm hardware'!A:C,3,FALSE))</f>
        <v/>
      </c>
      <c r="J1054" s="198"/>
      <c r="K1054" s="198" t="s">
        <v>545</v>
      </c>
      <c r="L1054" s="198">
        <v>8.1</v>
      </c>
      <c r="M1054" s="198" t="s">
        <v>173</v>
      </c>
      <c r="N1054" s="198" t="s">
        <v>827</v>
      </c>
      <c r="O1054" s="200" t="s">
        <v>175</v>
      </c>
      <c r="P1054" s="277" t="s">
        <v>722</v>
      </c>
      <c r="Q1054" s="282"/>
      <c r="R1054" s="198" t="s">
        <v>547</v>
      </c>
      <c r="S1054" s="242" t="str">
        <f>IF(ISNA(VLOOKUP(Patchlist1[[#This Row],[SERVER OWNER]],Contacts!I:J,2,FALSE)),"",VLOOKUP(Patchlist1[[#This Row],[SERVER OWNER]],Contacts!I:J,2,FALSE))</f>
        <v>klaus.ostermann@allianz.de</v>
      </c>
      <c r="T1054" s="243" t="s">
        <v>723</v>
      </c>
      <c r="U1054" s="277" t="s">
        <v>180</v>
      </c>
      <c r="V1054" s="202"/>
      <c r="W1054" s="202"/>
      <c r="X1054" s="244"/>
      <c r="Y1054" s="244"/>
      <c r="Z1054" s="157"/>
      <c r="AA1054" s="278"/>
    </row>
    <row r="1055" spans="1:27" ht="18.75" hidden="1" customHeight="1">
      <c r="A1055" s="275" t="s">
        <v>1858</v>
      </c>
      <c r="B1055" s="196" t="s">
        <v>100</v>
      </c>
      <c r="C1055" s="239" t="b">
        <v>0</v>
      </c>
      <c r="D1055" s="182">
        <f>IF($C1055&lt;&gt;TRUE,IF(ISNA(VLOOKUP($B1055,'Patch Slot'!A$2:$E$39,3,FALSE)),"",VLOOKUP($B1055,'Patch Slot'!A$2:$E$39,3,FALSE)),"excluded")</f>
        <v>45887.833333333299</v>
      </c>
      <c r="E1055" s="182" t="str">
        <f>IF($C1055&lt;&gt;TRUE,IF(ISNA(VLOOKUP($B1055,'Patch Slot'!A$2:$E$39,4,FALSE)),"",VLOOKUP($B1055,'Patch Slot'!A$2:$E$39,4,FALSE)),"excluded")</f>
        <v>20:00 – 24:00</v>
      </c>
      <c r="F1055" s="198" t="s">
        <v>826</v>
      </c>
      <c r="G1055" s="184" t="str">
        <f>IF(ISNA(VLOOKUP(Patchlist1[[#This Row],[Hostname]],CPU_socket!A:B,2,FALSE)),"",VLOOKUP(Patchlist1[[#This Row],[Hostname]],CPU_socket!A:B,2,FALSE))</f>
        <v/>
      </c>
      <c r="H1055" s="184" t="str">
        <f>IF(ISNA(VLOOKUP(Patchlist1[[#This Row],[Hostname]],Vormetric!A:D,4,FALSE)),"",VLOOKUP(Patchlist1[[#This Row],[Hostname]],Vormetric!A:D,4,FALSE))</f>
        <v/>
      </c>
      <c r="I1055" s="240" t="str">
        <f>IF(ISNA(VLOOKUP(Patchlist1[[#This Row],[Hostname]],'vm hardware'!A:C,3,FALSE)),"",VLOOKUP(Patchlist1[[#This Row],[Hostname]],'vm hardware'!A:C,3,FALSE))</f>
        <v/>
      </c>
      <c r="J1055" s="198"/>
      <c r="K1055" s="198" t="s">
        <v>545</v>
      </c>
      <c r="L1055" s="198">
        <v>8.1</v>
      </c>
      <c r="M1055" s="198" t="s">
        <v>173</v>
      </c>
      <c r="N1055" s="198" t="s">
        <v>827</v>
      </c>
      <c r="O1055" s="200" t="s">
        <v>175</v>
      </c>
      <c r="P1055" s="277" t="s">
        <v>1859</v>
      </c>
      <c r="Q1055" s="282"/>
      <c r="R1055" s="198" t="s">
        <v>1860</v>
      </c>
      <c r="S1055" s="242" t="s">
        <v>1861</v>
      </c>
      <c r="T1055" s="243" t="s">
        <v>1862</v>
      </c>
      <c r="U1055" s="277" t="s">
        <v>180</v>
      </c>
      <c r="V1055" s="202"/>
      <c r="W1055" s="202"/>
      <c r="X1055" s="244"/>
      <c r="Y1055" s="244"/>
      <c r="Z1055" s="157"/>
      <c r="AA1055" s="278"/>
    </row>
    <row r="1056" spans="1:27" ht="18.75" hidden="1" customHeight="1">
      <c r="A1056" s="275" t="s">
        <v>1863</v>
      </c>
      <c r="B1056" s="196" t="s">
        <v>84</v>
      </c>
      <c r="C1056" s="239" t="b">
        <v>0</v>
      </c>
      <c r="D1056" s="182">
        <f>IF($C1056&lt;&gt;TRUE,IF(ISNA(VLOOKUP($B1056,'Patch Slot'!A$2:$E$39,3,FALSE)),"",VLOOKUP($B1056,'Patch Slot'!A$2:$E$39,3,FALSE)),"excluded")</f>
        <v>45885.833333333299</v>
      </c>
      <c r="E1056" s="182" t="str">
        <f>IF($C1056&lt;&gt;TRUE,IF(ISNA(VLOOKUP($B1056,'Patch Slot'!A$2:$E$39,4,FALSE)),"",VLOOKUP($B1056,'Patch Slot'!A$2:$E$39,4,FALSE)),"excluded")</f>
        <v>20:00 – 24:00</v>
      </c>
      <c r="F1056" s="198" t="s">
        <v>826</v>
      </c>
      <c r="G1056" s="184" t="str">
        <f>IF(ISNA(VLOOKUP(Patchlist1[[#This Row],[Hostname]],CPU_socket!A:B,2,FALSE)),"",VLOOKUP(Patchlist1[[#This Row],[Hostname]],CPU_socket!A:B,2,FALSE))</f>
        <v/>
      </c>
      <c r="H1056" s="184" t="str">
        <f>IF(ISNA(VLOOKUP(Patchlist1[[#This Row],[Hostname]],Vormetric!A:D,4,FALSE)),"",VLOOKUP(Patchlist1[[#This Row],[Hostname]],Vormetric!A:D,4,FALSE))</f>
        <v/>
      </c>
      <c r="I1056" s="240" t="str">
        <f>IF(ISNA(VLOOKUP(Patchlist1[[#This Row],[Hostname]],'vm hardware'!A:C,3,FALSE)),"",VLOOKUP(Patchlist1[[#This Row],[Hostname]],'vm hardware'!A:C,3,FALSE))</f>
        <v/>
      </c>
      <c r="J1056" s="198"/>
      <c r="K1056" s="198" t="s">
        <v>545</v>
      </c>
      <c r="L1056" s="198">
        <v>9.4</v>
      </c>
      <c r="M1056" s="198" t="s">
        <v>1864</v>
      </c>
      <c r="N1056" s="198" t="s">
        <v>827</v>
      </c>
      <c r="O1056" s="200" t="s">
        <v>175</v>
      </c>
      <c r="P1056" s="277" t="s">
        <v>412</v>
      </c>
      <c r="Q1056" s="282"/>
      <c r="R1056" s="198" t="s">
        <v>413</v>
      </c>
      <c r="S1056" s="242" t="str">
        <f>IF(ISNA(VLOOKUP(Patchlist1[[#This Row],[SERVER OWNER]],Contacts!I:J,2,FALSE)),"",VLOOKUP(Patchlist1[[#This Row],[SERVER OWNER]],Contacts!I:J,2,FALSE))</f>
        <v>ronald.rijnders@allianz.nl</v>
      </c>
      <c r="T1056" s="243" t="s">
        <v>414</v>
      </c>
      <c r="U1056" s="277" t="s">
        <v>180</v>
      </c>
      <c r="V1056" s="202"/>
      <c r="W1056" s="202"/>
      <c r="X1056" s="244"/>
      <c r="Y1056" s="244"/>
      <c r="Z1056" s="157"/>
      <c r="AA1056" s="278"/>
    </row>
    <row r="1057" spans="1:27" ht="18.75" hidden="1" customHeight="1">
      <c r="A1057" s="275" t="s">
        <v>1865</v>
      </c>
      <c r="B1057" s="196" t="s">
        <v>100</v>
      </c>
      <c r="C1057" s="239" t="b">
        <v>0</v>
      </c>
      <c r="D1057" s="182">
        <f>IF($C1057&lt;&gt;TRUE,IF(ISNA(VLOOKUP($B1057,'Patch Slot'!A$2:$E$39,3,FALSE)),"",VLOOKUP($B1057,'Patch Slot'!A$2:$E$39,3,FALSE)),"excluded")</f>
        <v>45887.833333333299</v>
      </c>
      <c r="E1057" s="182" t="str">
        <f>IF($C1057&lt;&gt;TRUE,IF(ISNA(VLOOKUP($B1057,'Patch Slot'!A$2:$E$39,4,FALSE)),"",VLOOKUP($B1057,'Patch Slot'!A$2:$E$39,4,FALSE)),"excluded")</f>
        <v>20:00 – 24:00</v>
      </c>
      <c r="F1057" s="198" t="s">
        <v>826</v>
      </c>
      <c r="G1057" s="184" t="str">
        <f>IF(ISNA(VLOOKUP(Patchlist1[[#This Row],[Hostname]],CPU_socket!A:B,2,FALSE)),"",VLOOKUP(Patchlist1[[#This Row],[Hostname]],CPU_socket!A:B,2,FALSE))</f>
        <v/>
      </c>
      <c r="H1057" s="184" t="str">
        <f>IF(ISNA(VLOOKUP(Patchlist1[[#This Row],[Hostname]],Vormetric!A:D,4,FALSE)),"",VLOOKUP(Patchlist1[[#This Row],[Hostname]],Vormetric!A:D,4,FALSE))</f>
        <v/>
      </c>
      <c r="I1057" s="240" t="str">
        <f>IF(ISNA(VLOOKUP(Patchlist1[[#This Row],[Hostname]],'vm hardware'!A:C,3,FALSE)),"",VLOOKUP(Patchlist1[[#This Row],[Hostname]],'vm hardware'!A:C,3,FALSE))</f>
        <v/>
      </c>
      <c r="J1057" s="198"/>
      <c r="K1057" s="198" t="s">
        <v>545</v>
      </c>
      <c r="L1057" s="198">
        <v>8.1</v>
      </c>
      <c r="M1057" s="198" t="s">
        <v>448</v>
      </c>
      <c r="N1057" s="198" t="s">
        <v>827</v>
      </c>
      <c r="O1057" s="200" t="s">
        <v>175</v>
      </c>
      <c r="P1057" s="277" t="s">
        <v>449</v>
      </c>
      <c r="Q1057" s="282"/>
      <c r="R1057" s="198" t="s">
        <v>450</v>
      </c>
      <c r="S1057" s="242" t="str">
        <f>IF(ISNA(VLOOKUP(Patchlist1[[#This Row],[SERVER OWNER]],Contacts!I:J,2,FALSE)),"",VLOOKUP(Patchlist1[[#This Row],[SERVER OWNER]],Contacts!I:J,2,FALSE))</f>
        <v>frederic.barat@allianz.fr</v>
      </c>
      <c r="T1057" s="243" t="s">
        <v>1866</v>
      </c>
      <c r="U1057" s="277" t="s">
        <v>180</v>
      </c>
      <c r="V1057" s="202"/>
      <c r="W1057" s="202"/>
      <c r="X1057" s="244"/>
      <c r="Y1057" s="244" t="s">
        <v>452</v>
      </c>
      <c r="Z1057" s="157"/>
      <c r="AA1057" s="278"/>
    </row>
    <row r="1058" spans="1:27" ht="18.75" hidden="1" customHeight="1">
      <c r="A1058" s="275" t="s">
        <v>1867</v>
      </c>
      <c r="B1058" s="196" t="s">
        <v>18</v>
      </c>
      <c r="C1058" s="239" t="b">
        <v>1</v>
      </c>
      <c r="D1058" s="182" t="str">
        <f>IF($C1058&lt;&gt;TRUE,IF(ISNA(VLOOKUP($B1058,'Patch Slot'!A$2:$E$39,3,FALSE)),"",VLOOKUP($B1058,'Patch Slot'!A$2:$E$39,3,FALSE)),"excluded")</f>
        <v>excluded</v>
      </c>
      <c r="E1058" s="182" t="str">
        <f>IF($C1058&lt;&gt;TRUE,IF(ISNA(VLOOKUP($B1058,'Patch Slot'!A$2:$E$39,4,FALSE)),"",VLOOKUP($B1058,'Patch Slot'!A$2:$E$39,4,FALSE)),"excluded")</f>
        <v>excluded</v>
      </c>
      <c r="F1058" s="198" t="s">
        <v>171</v>
      </c>
      <c r="G1058" s="184" t="str">
        <f>IF(ISNA(VLOOKUP(Patchlist1[[#This Row],[Hostname]],CPU_socket!A:B,2,FALSE)),"",VLOOKUP(Patchlist1[[#This Row],[Hostname]],CPU_socket!A:B,2,FALSE))</f>
        <v/>
      </c>
      <c r="H1058" s="184" t="str">
        <f>IF(ISNA(VLOOKUP(Patchlist1[[#This Row],[Hostname]],Vormetric!A:D,4,FALSE)),"",VLOOKUP(Patchlist1[[#This Row],[Hostname]],Vormetric!A:D,4,FALSE))</f>
        <v/>
      </c>
      <c r="I1058" s="240" t="str">
        <f>IF(ISNA(VLOOKUP(Patchlist1[[#This Row],[Hostname]],'vm hardware'!A:C,3,FALSE)),"",VLOOKUP(Patchlist1[[#This Row],[Hostname]],'vm hardware'!A:C,3,FALSE))</f>
        <v/>
      </c>
      <c r="J1058" s="198"/>
      <c r="K1058" s="198" t="s">
        <v>172</v>
      </c>
      <c r="L1058" s="198">
        <v>9.4</v>
      </c>
      <c r="M1058" s="198" t="s">
        <v>173</v>
      </c>
      <c r="N1058" s="198" t="s">
        <v>174</v>
      </c>
      <c r="O1058" s="200" t="s">
        <v>279</v>
      </c>
      <c r="P1058" s="277" t="s">
        <v>769</v>
      </c>
      <c r="Q1058" s="282"/>
      <c r="R1058" s="198" t="s">
        <v>1868</v>
      </c>
      <c r="S1058" s="242" t="s">
        <v>1869</v>
      </c>
      <c r="T1058" s="243" t="s">
        <v>1870</v>
      </c>
      <c r="U1058" s="277" t="s">
        <v>180</v>
      </c>
      <c r="V1058" s="202"/>
      <c r="W1058" s="202"/>
      <c r="X1058" s="244"/>
      <c r="Y1058" s="244" t="s">
        <v>279</v>
      </c>
      <c r="Z1058" s="157"/>
      <c r="AA1058" s="278"/>
    </row>
    <row r="1059" spans="1:27" ht="18.75" hidden="1" customHeight="1">
      <c r="A1059" s="275" t="s">
        <v>1871</v>
      </c>
      <c r="B1059" s="196" t="s">
        <v>18</v>
      </c>
      <c r="C1059" s="239" t="b">
        <v>0</v>
      </c>
      <c r="D1059" s="182">
        <f>IF($C1059&lt;&gt;TRUE,IF(ISNA(VLOOKUP($B1059,'Patch Slot'!A$2:$E$39,3,FALSE)),"",VLOOKUP($B1059,'Patch Slot'!A$2:$E$39,3,FALSE)),"excluded")</f>
        <v>45873.833333333299</v>
      </c>
      <c r="E1059" s="182" t="str">
        <f>IF($C1059&lt;&gt;TRUE,IF(ISNA(VLOOKUP($B1059,'Patch Slot'!A$2:$E$39,4,FALSE)),"",VLOOKUP($B1059,'Patch Slot'!A$2:$E$39,4,FALSE)),"excluded")</f>
        <v>20:00 – 24:00</v>
      </c>
      <c r="F1059" s="198" t="s">
        <v>171</v>
      </c>
      <c r="G1059" s="184" t="str">
        <f>IF(ISNA(VLOOKUP(Patchlist1[[#This Row],[Hostname]],CPU_socket!A:B,2,FALSE)),"",VLOOKUP(Patchlist1[[#This Row],[Hostname]],CPU_socket!A:B,2,FALSE))</f>
        <v/>
      </c>
      <c r="H1059" s="184" t="str">
        <f>IF(ISNA(VLOOKUP(Patchlist1[[#This Row],[Hostname]],Vormetric!A:D,4,FALSE)),"",VLOOKUP(Patchlist1[[#This Row],[Hostname]],Vormetric!A:D,4,FALSE))</f>
        <v/>
      </c>
      <c r="I1059" s="240" t="str">
        <f>IF(ISNA(VLOOKUP(Patchlist1[[#This Row],[Hostname]],'vm hardware'!A:C,3,FALSE)),"",VLOOKUP(Patchlist1[[#This Row],[Hostname]],'vm hardware'!A:C,3,FALSE))</f>
        <v/>
      </c>
      <c r="J1059" s="198"/>
      <c r="K1059" s="198" t="s">
        <v>172</v>
      </c>
      <c r="L1059" s="198">
        <v>8.1</v>
      </c>
      <c r="M1059" s="198" t="s">
        <v>173</v>
      </c>
      <c r="N1059" s="198" t="s">
        <v>174</v>
      </c>
      <c r="O1059" s="200" t="s">
        <v>175</v>
      </c>
      <c r="P1059" s="277" t="s">
        <v>1872</v>
      </c>
      <c r="Q1059" s="282"/>
      <c r="R1059" s="198" t="s">
        <v>1242</v>
      </c>
      <c r="S1059" s="242" t="str">
        <f>IF(ISNA(VLOOKUP(Patchlist1[[#This Row],[SERVER OWNER]],Contacts!I:J,2,FALSE)),"",VLOOKUP(Patchlist1[[#This Row],[SERVER OWNER]],Contacts!I:J,2,FALSE))</f>
        <v>markus.kleinmann@allianz.de</v>
      </c>
      <c r="T1059" s="243" t="s">
        <v>1873</v>
      </c>
      <c r="U1059" s="277" t="s">
        <v>180</v>
      </c>
      <c r="V1059" s="202"/>
      <c r="W1059" s="202"/>
      <c r="X1059" s="244"/>
      <c r="Y1059" s="244"/>
      <c r="Z1059" s="157"/>
      <c r="AA1059" s="278"/>
    </row>
    <row r="1060" spans="1:27" ht="18.75" hidden="1" customHeight="1">
      <c r="A1060" s="275" t="s">
        <v>1874</v>
      </c>
      <c r="B1060" s="196" t="s">
        <v>18</v>
      </c>
      <c r="C1060" s="239" t="b">
        <v>0</v>
      </c>
      <c r="D1060" s="182">
        <f>IF($C1060&lt;&gt;TRUE,IF(ISNA(VLOOKUP($B1060,'Patch Slot'!A$2:$E$39,3,FALSE)),"",VLOOKUP($B1060,'Patch Slot'!A$2:$E$39,3,FALSE)),"excluded")</f>
        <v>45873.833333333299</v>
      </c>
      <c r="E1060" s="182" t="str">
        <f>IF($C1060&lt;&gt;TRUE,IF(ISNA(VLOOKUP($B1060,'Patch Slot'!A$2:$E$39,4,FALSE)),"",VLOOKUP($B1060,'Patch Slot'!A$2:$E$39,4,FALSE)),"excluded")</f>
        <v>20:00 – 24:00</v>
      </c>
      <c r="F1060" s="198" t="s">
        <v>182</v>
      </c>
      <c r="G1060" s="184" t="str">
        <f>IF(ISNA(VLOOKUP(Patchlist1[[#This Row],[Hostname]],CPU_socket!A:B,2,FALSE)),"",VLOOKUP(Patchlist1[[#This Row],[Hostname]],CPU_socket!A:B,2,FALSE))</f>
        <v/>
      </c>
      <c r="H1060" s="184" t="str">
        <f>IF(ISNA(VLOOKUP(Patchlist1[[#This Row],[Hostname]],Vormetric!A:D,4,FALSE)),"",VLOOKUP(Patchlist1[[#This Row],[Hostname]],Vormetric!A:D,4,FALSE))</f>
        <v/>
      </c>
      <c r="I1060" s="240" t="str">
        <f>IF(ISNA(VLOOKUP(Patchlist1[[#This Row],[Hostname]],'vm hardware'!A:C,3,FALSE)),"",VLOOKUP(Patchlist1[[#This Row],[Hostname]],'vm hardware'!A:C,3,FALSE))</f>
        <v/>
      </c>
      <c r="J1060" s="198"/>
      <c r="K1060" s="198" t="s">
        <v>545</v>
      </c>
      <c r="L1060" s="198">
        <v>8.1</v>
      </c>
      <c r="M1060" s="198" t="s">
        <v>448</v>
      </c>
      <c r="N1060" s="198" t="s">
        <v>174</v>
      </c>
      <c r="O1060" s="200" t="s">
        <v>175</v>
      </c>
      <c r="P1060" s="277" t="s">
        <v>449</v>
      </c>
      <c r="Q1060" s="282"/>
      <c r="R1060" s="198" t="s">
        <v>450</v>
      </c>
      <c r="S1060" s="242" t="str">
        <f>IF(ISNA(VLOOKUP(Patchlist1[[#This Row],[SERVER OWNER]],Contacts!I:J,2,FALSE)),"",VLOOKUP(Patchlist1[[#This Row],[SERVER OWNER]],Contacts!I:J,2,FALSE))</f>
        <v>frederic.barat@allianz.fr</v>
      </c>
      <c r="T1060" s="243" t="s">
        <v>1866</v>
      </c>
      <c r="U1060" s="277" t="s">
        <v>180</v>
      </c>
      <c r="V1060" s="202"/>
      <c r="W1060" s="202"/>
      <c r="X1060" s="244"/>
      <c r="Y1060" s="244" t="s">
        <v>452</v>
      </c>
      <c r="Z1060" s="157"/>
      <c r="AA1060" s="278"/>
    </row>
    <row r="1061" spans="1:27" ht="18.75" hidden="1" customHeight="1">
      <c r="A1061" s="275" t="s">
        <v>1875</v>
      </c>
      <c r="B1061" s="196" t="s">
        <v>100</v>
      </c>
      <c r="C1061" s="239" t="b">
        <v>0</v>
      </c>
      <c r="D1061" s="182">
        <f>IF($C1061&lt;&gt;TRUE,IF(ISNA(VLOOKUP($B1061,'Patch Slot'!A$2:$E$39,3,FALSE)),"",VLOOKUP($B1061,'Patch Slot'!A$2:$E$39,3,FALSE)),"excluded")</f>
        <v>45887.833333333299</v>
      </c>
      <c r="E1061" s="182" t="str">
        <f>IF($C1061&lt;&gt;TRUE,IF(ISNA(VLOOKUP($B1061,'Patch Slot'!A$2:$E$39,4,FALSE)),"",VLOOKUP($B1061,'Patch Slot'!A$2:$E$39,4,FALSE)),"excluded")</f>
        <v>20:00 – 24:00</v>
      </c>
      <c r="F1061" s="198" t="s">
        <v>826</v>
      </c>
      <c r="G1061" s="184" t="str">
        <f>IF(ISNA(VLOOKUP(Patchlist1[[#This Row],[Hostname]],CPU_socket!A:B,2,FALSE)),"",VLOOKUP(Patchlist1[[#This Row],[Hostname]],CPU_socket!A:B,2,FALSE))</f>
        <v/>
      </c>
      <c r="H1061" s="184" t="str">
        <f>IF(ISNA(VLOOKUP(Patchlist1[[#This Row],[Hostname]],Vormetric!A:D,4,FALSE)),"",VLOOKUP(Patchlist1[[#This Row],[Hostname]],Vormetric!A:D,4,FALSE))</f>
        <v/>
      </c>
      <c r="I1061" s="240" t="str">
        <f>IF(ISNA(VLOOKUP(Patchlist1[[#This Row],[Hostname]],'vm hardware'!A:C,3,FALSE)),"",VLOOKUP(Patchlist1[[#This Row],[Hostname]],'vm hardware'!A:C,3,FALSE))</f>
        <v/>
      </c>
      <c r="J1061" s="198"/>
      <c r="K1061" s="198" t="s">
        <v>172</v>
      </c>
      <c r="L1061" s="198">
        <v>9.4</v>
      </c>
      <c r="M1061" s="198" t="s">
        <v>173</v>
      </c>
      <c r="N1061" s="198" t="s">
        <v>827</v>
      </c>
      <c r="O1061" s="200" t="s">
        <v>175</v>
      </c>
      <c r="P1061" s="209" t="s">
        <v>1876</v>
      </c>
      <c r="Q1061" s="282"/>
      <c r="R1061" s="198" t="s">
        <v>1115</v>
      </c>
      <c r="S1061" s="242" t="str">
        <f>IF(ISNA(VLOOKUP(Patchlist1[[#This Row],[SERVER OWNER]],Contacts!I:J,2,FALSE)),"",VLOOKUP(Patchlist1[[#This Row],[SERVER OWNER]],Contacts!I:J,2,FALSE))</f>
        <v>andre.woker@allianz.de</v>
      </c>
      <c r="T1061" s="243" t="s">
        <v>1877</v>
      </c>
      <c r="U1061" s="277" t="s">
        <v>180</v>
      </c>
      <c r="V1061" s="202"/>
      <c r="W1061" s="202"/>
      <c r="X1061" s="244"/>
      <c r="Y1061" s="244"/>
      <c r="Z1061" s="157"/>
      <c r="AA1061" s="278"/>
    </row>
    <row r="1062" spans="1:27" ht="18.75" hidden="1" customHeight="1">
      <c r="A1062" s="275" t="s">
        <v>1878</v>
      </c>
      <c r="B1062" s="196" t="s">
        <v>100</v>
      </c>
      <c r="C1062" s="239" t="b">
        <v>0</v>
      </c>
      <c r="D1062" s="182">
        <f>IF($C1062&lt;&gt;TRUE,IF(ISNA(VLOOKUP($B1062,'Patch Slot'!A$2:$E$39,3,FALSE)),"",VLOOKUP($B1062,'Patch Slot'!A$2:$E$39,3,FALSE)),"excluded")</f>
        <v>45887.833333333299</v>
      </c>
      <c r="E1062" s="182" t="str">
        <f>IF($C1062&lt;&gt;TRUE,IF(ISNA(VLOOKUP($B1062,'Patch Slot'!A$2:$E$39,4,FALSE)),"",VLOOKUP($B1062,'Patch Slot'!A$2:$E$39,4,FALSE)),"excluded")</f>
        <v>20:00 – 24:00</v>
      </c>
      <c r="F1062" s="198" t="s">
        <v>826</v>
      </c>
      <c r="G1062" s="184" t="str">
        <f>IF(ISNA(VLOOKUP(Patchlist1[[#This Row],[Hostname]],CPU_socket!A:B,2,FALSE)),"",VLOOKUP(Patchlist1[[#This Row],[Hostname]],CPU_socket!A:B,2,FALSE))</f>
        <v/>
      </c>
      <c r="H1062" s="184" t="str">
        <f>IF(ISNA(VLOOKUP(Patchlist1[[#This Row],[Hostname]],Vormetric!A:D,4,FALSE)),"",VLOOKUP(Patchlist1[[#This Row],[Hostname]],Vormetric!A:D,4,FALSE))</f>
        <v/>
      </c>
      <c r="I1062" s="240" t="str">
        <f>IF(ISNA(VLOOKUP(Patchlist1[[#This Row],[Hostname]],'vm hardware'!A:C,3,FALSE)),"",VLOOKUP(Patchlist1[[#This Row],[Hostname]],'vm hardware'!A:C,3,FALSE))</f>
        <v/>
      </c>
      <c r="J1062" s="198"/>
      <c r="K1062" s="198" t="s">
        <v>172</v>
      </c>
      <c r="L1062" s="198">
        <v>8.1</v>
      </c>
      <c r="M1062" s="198" t="s">
        <v>173</v>
      </c>
      <c r="N1062" s="198" t="s">
        <v>827</v>
      </c>
      <c r="O1062" s="200" t="s">
        <v>175</v>
      </c>
      <c r="P1062" s="209" t="s">
        <v>1435</v>
      </c>
      <c r="Q1062" s="282"/>
      <c r="R1062" s="198" t="s">
        <v>1242</v>
      </c>
      <c r="S1062" s="242" t="str">
        <f>IF(ISNA(VLOOKUP(Patchlist1[[#This Row],[SERVER OWNER]],Contacts!I:J,2,FALSE)),"",VLOOKUP(Patchlist1[[#This Row],[SERVER OWNER]],Contacts!I:J,2,FALSE))</f>
        <v>markus.kleinmann@allianz.de</v>
      </c>
      <c r="T1062" s="243" t="s">
        <v>1873</v>
      </c>
      <c r="U1062" s="277" t="s">
        <v>180</v>
      </c>
      <c r="V1062" s="202"/>
      <c r="W1062" s="202"/>
      <c r="X1062" s="244"/>
      <c r="Y1062" s="244"/>
      <c r="Z1062" s="157"/>
      <c r="AA1062" s="278"/>
    </row>
    <row r="1063" spans="1:27" ht="18.75" hidden="1" customHeight="1">
      <c r="A1063" s="275" t="s">
        <v>1879</v>
      </c>
      <c r="B1063" s="196" t="s">
        <v>93</v>
      </c>
      <c r="C1063" s="239" t="b">
        <v>0</v>
      </c>
      <c r="D1063" s="182">
        <f>IF($C1063&lt;&gt;TRUE,IF(ISNA(VLOOKUP($B1063,'Patch Slot'!A$2:$E$39,3,FALSE)),"",VLOOKUP($B1063,'Patch Slot'!A$2:$E$39,3,FALSE)),"excluded")</f>
        <v>45886.583333333299</v>
      </c>
      <c r="E1063" s="182" t="str">
        <f>IF($C1063&lt;&gt;TRUE,IF(ISNA(VLOOKUP($B1063,'Patch Slot'!A$2:$E$39,4,FALSE)),"",VLOOKUP($B1063,'Patch Slot'!A$2:$E$39,4,FALSE)),"excluded")</f>
        <v>14:00 – 18:00</v>
      </c>
      <c r="F1063" s="198" t="s">
        <v>826</v>
      </c>
      <c r="G1063" s="184" t="str">
        <f>IF(ISNA(VLOOKUP(Patchlist1[[#This Row],[Hostname]],CPU_socket!A:B,2,FALSE)),"",VLOOKUP(Patchlist1[[#This Row],[Hostname]],CPU_socket!A:B,2,FALSE))</f>
        <v/>
      </c>
      <c r="H1063" s="184" t="str">
        <f>IF(ISNA(VLOOKUP(Patchlist1[[#This Row],[Hostname]],Vormetric!A:D,4,FALSE)),"",VLOOKUP(Patchlist1[[#This Row],[Hostname]],Vormetric!A:D,4,FALSE))</f>
        <v/>
      </c>
      <c r="I1063" s="240" t="str">
        <f>IF(ISNA(VLOOKUP(Patchlist1[[#This Row],[Hostname]],'vm hardware'!A:C,3,FALSE)),"",VLOOKUP(Patchlist1[[#This Row],[Hostname]],'vm hardware'!A:C,3,FALSE))</f>
        <v/>
      </c>
      <c r="J1063" s="198"/>
      <c r="K1063" s="198" t="s">
        <v>172</v>
      </c>
      <c r="L1063" s="198">
        <v>8.1</v>
      </c>
      <c r="M1063" s="198" t="s">
        <v>173</v>
      </c>
      <c r="N1063" s="198" t="s">
        <v>827</v>
      </c>
      <c r="O1063" s="200" t="s">
        <v>175</v>
      </c>
      <c r="P1063" s="209" t="s">
        <v>1435</v>
      </c>
      <c r="Q1063" s="282"/>
      <c r="R1063" s="198" t="s">
        <v>1242</v>
      </c>
      <c r="S1063" s="242" t="str">
        <f>IF(ISNA(VLOOKUP(Patchlist1[[#This Row],[SERVER OWNER]],Contacts!I:J,2,FALSE)),"",VLOOKUP(Patchlist1[[#This Row],[SERVER OWNER]],Contacts!I:J,2,FALSE))</f>
        <v>markus.kleinmann@allianz.de</v>
      </c>
      <c r="T1063" s="243" t="s">
        <v>1873</v>
      </c>
      <c r="U1063" s="277" t="s">
        <v>180</v>
      </c>
      <c r="V1063" s="202"/>
      <c r="W1063" s="202"/>
      <c r="X1063" s="244"/>
      <c r="Y1063" s="244"/>
      <c r="Z1063" s="157"/>
      <c r="AA1063" s="278"/>
    </row>
    <row r="1064" spans="1:27" ht="18.75" hidden="1" customHeight="1">
      <c r="A1064" s="275" t="s">
        <v>1880</v>
      </c>
      <c r="B1064" s="196" t="s">
        <v>18</v>
      </c>
      <c r="C1064" s="239" t="b">
        <v>0</v>
      </c>
      <c r="D1064" s="182">
        <f>IF($C1064&lt;&gt;TRUE,IF(ISNA(VLOOKUP($B1064,'Patch Slot'!A$2:$E$39,3,FALSE)),"",VLOOKUP($B1064,'Patch Slot'!A$2:$E$39,3,FALSE)),"excluded")</f>
        <v>45873.833333333299</v>
      </c>
      <c r="E1064" s="182" t="str">
        <f>IF($C1064&lt;&gt;TRUE,IF(ISNA(VLOOKUP($B1064,'Patch Slot'!A$2:$E$39,4,FALSE)),"",VLOOKUP($B1064,'Patch Slot'!A$2:$E$39,4,FALSE)),"excluded")</f>
        <v>20:00 – 24:00</v>
      </c>
      <c r="F1064" s="198" t="s">
        <v>182</v>
      </c>
      <c r="G1064" s="184" t="str">
        <f>IF(ISNA(VLOOKUP(Patchlist1[[#This Row],[Hostname]],CPU_socket!A:B,2,FALSE)),"",VLOOKUP(Patchlist1[[#This Row],[Hostname]],CPU_socket!A:B,2,FALSE))</f>
        <v/>
      </c>
      <c r="H1064" s="184" t="str">
        <f>IF(ISNA(VLOOKUP(Patchlist1[[#This Row],[Hostname]],Vormetric!A:D,4,FALSE)),"",VLOOKUP(Patchlist1[[#This Row],[Hostname]],Vormetric!A:D,4,FALSE))</f>
        <v/>
      </c>
      <c r="I1064" s="240" t="str">
        <f>IF(ISNA(VLOOKUP(Patchlist1[[#This Row],[Hostname]],'vm hardware'!A:C,3,FALSE)),"",VLOOKUP(Patchlist1[[#This Row],[Hostname]],'vm hardware'!A:C,3,FALSE))</f>
        <v/>
      </c>
      <c r="J1064" s="198"/>
      <c r="K1064" s="198" t="s">
        <v>172</v>
      </c>
      <c r="L1064" s="198">
        <v>9.4</v>
      </c>
      <c r="M1064" s="198" t="s">
        <v>189</v>
      </c>
      <c r="N1064" s="198" t="s">
        <v>174</v>
      </c>
      <c r="O1064" s="200" t="s">
        <v>175</v>
      </c>
      <c r="P1064" s="209" t="s">
        <v>262</v>
      </c>
      <c r="Q1064" s="282"/>
      <c r="R1064" s="198" t="s">
        <v>192</v>
      </c>
      <c r="S1064" s="242" t="str">
        <f>IF(ISNA(VLOOKUP(Patchlist1[[#This Row],[SERVER OWNER]],Contacts!I:J,2,FALSE)),"",VLOOKUP(Patchlist1[[#This Row],[SERVER OWNER]],Contacts!I:J,2,FALSE))</f>
        <v>kenneth.fink@allianz.co.uk</v>
      </c>
      <c r="T1064" s="243" t="s">
        <v>1881</v>
      </c>
      <c r="U1064" s="277" t="s">
        <v>180</v>
      </c>
      <c r="V1064" s="202"/>
      <c r="W1064" s="202"/>
      <c r="X1064" s="244"/>
      <c r="Y1064" s="244"/>
      <c r="Z1064" s="157"/>
      <c r="AA1064" s="278"/>
    </row>
    <row r="1065" spans="1:27" ht="18.75" hidden="1" customHeight="1">
      <c r="A1065" s="275" t="s">
        <v>1882</v>
      </c>
      <c r="B1065" s="196" t="s">
        <v>18</v>
      </c>
      <c r="C1065" s="239" t="b">
        <v>0</v>
      </c>
      <c r="D1065" s="182">
        <f>IF($C1065&lt;&gt;TRUE,IF(ISNA(VLOOKUP($B1065,'Patch Slot'!A$2:$E$39,3,FALSE)),"",VLOOKUP($B1065,'Patch Slot'!A$2:$E$39,3,FALSE)),"excluded")</f>
        <v>45873.833333333299</v>
      </c>
      <c r="E1065" s="182" t="str">
        <f>IF($C1065&lt;&gt;TRUE,IF(ISNA(VLOOKUP($B1065,'Patch Slot'!A$2:$E$39,4,FALSE)),"",VLOOKUP($B1065,'Patch Slot'!A$2:$E$39,4,FALSE)),"excluded")</f>
        <v>20:00 – 24:00</v>
      </c>
      <c r="F1065" s="198" t="s">
        <v>182</v>
      </c>
      <c r="G1065" s="184" t="str">
        <f>IF(ISNA(VLOOKUP(Patchlist1[[#This Row],[Hostname]],CPU_socket!A:B,2,FALSE)),"",VLOOKUP(Patchlist1[[#This Row],[Hostname]],CPU_socket!A:B,2,FALSE))</f>
        <v/>
      </c>
      <c r="H1065" s="184" t="str">
        <f>IF(ISNA(VLOOKUP(Patchlist1[[#This Row],[Hostname]],Vormetric!A:D,4,FALSE)),"",VLOOKUP(Patchlist1[[#This Row],[Hostname]],Vormetric!A:D,4,FALSE))</f>
        <v/>
      </c>
      <c r="I1065" s="240" t="str">
        <f>IF(ISNA(VLOOKUP(Patchlist1[[#This Row],[Hostname]],'vm hardware'!A:C,3,FALSE)),"",VLOOKUP(Patchlist1[[#This Row],[Hostname]],'vm hardware'!A:C,3,FALSE))</f>
        <v/>
      </c>
      <c r="J1065" s="198"/>
      <c r="K1065" s="198" t="s">
        <v>172</v>
      </c>
      <c r="L1065" s="198">
        <v>9.4</v>
      </c>
      <c r="M1065" s="198" t="s">
        <v>189</v>
      </c>
      <c r="N1065" s="198" t="s">
        <v>174</v>
      </c>
      <c r="O1065" s="200" t="s">
        <v>175</v>
      </c>
      <c r="P1065" s="209" t="s">
        <v>262</v>
      </c>
      <c r="Q1065" s="282"/>
      <c r="R1065" s="198" t="s">
        <v>192</v>
      </c>
      <c r="S1065" s="242" t="str">
        <f>IF(ISNA(VLOOKUP(Patchlist1[[#This Row],[SERVER OWNER]],Contacts!I:J,2,FALSE)),"",VLOOKUP(Patchlist1[[#This Row],[SERVER OWNER]],Contacts!I:J,2,FALSE))</f>
        <v>kenneth.fink@allianz.co.uk</v>
      </c>
      <c r="T1065" s="243" t="s">
        <v>1881</v>
      </c>
      <c r="U1065" s="277" t="s">
        <v>180</v>
      </c>
      <c r="V1065" s="202"/>
      <c r="W1065" s="202"/>
      <c r="X1065" s="244"/>
      <c r="Y1065" s="244"/>
      <c r="Z1065" s="157"/>
      <c r="AA1065" s="278"/>
    </row>
    <row r="1066" spans="1:27" ht="18.75" hidden="1" customHeight="1">
      <c r="A1066" s="275" t="s">
        <v>1883</v>
      </c>
      <c r="B1066" s="196" t="s">
        <v>43</v>
      </c>
      <c r="C1066" s="239" t="b">
        <v>1</v>
      </c>
      <c r="D1066" s="182" t="str">
        <f>IF($C1066&lt;&gt;TRUE,IF(ISNA(VLOOKUP($B1066,'Patch Slot'!A$2:$E$39,3,FALSE)),"",VLOOKUP($B1066,'Patch Slot'!A$2:$E$39,3,FALSE)),"excluded")</f>
        <v>excluded</v>
      </c>
      <c r="E1066" s="182" t="str">
        <f>IF($C1066&lt;&gt;TRUE,IF(ISNA(VLOOKUP($B1066,'Patch Slot'!A$2:$E$39,4,FALSE)),"",VLOOKUP($B1066,'Patch Slot'!A$2:$E$39,4,FALSE)),"excluded")</f>
        <v>excluded</v>
      </c>
      <c r="F1066" s="198" t="s">
        <v>171</v>
      </c>
      <c r="G1066" s="184" t="str">
        <f>IF(ISNA(VLOOKUP(Patchlist1[[#This Row],[Hostname]],CPU_socket!A:B,2,FALSE)),"",VLOOKUP(Patchlist1[[#This Row],[Hostname]],CPU_socket!A:B,2,FALSE))</f>
        <v/>
      </c>
      <c r="H1066" s="184" t="str">
        <f>IF(ISNA(VLOOKUP(Patchlist1[[#This Row],[Hostname]],Vormetric!A:D,4,FALSE)),"",VLOOKUP(Patchlist1[[#This Row],[Hostname]],Vormetric!A:D,4,FALSE))</f>
        <v/>
      </c>
      <c r="I1066" s="240" t="str">
        <f>IF(ISNA(VLOOKUP(Patchlist1[[#This Row],[Hostname]],'vm hardware'!A:C,3,FALSE)),"",VLOOKUP(Patchlist1[[#This Row],[Hostname]],'vm hardware'!A:C,3,FALSE))</f>
        <v/>
      </c>
      <c r="J1066" s="198"/>
      <c r="K1066" s="198" t="s">
        <v>172</v>
      </c>
      <c r="L1066" s="198">
        <v>8.1</v>
      </c>
      <c r="M1066" s="198" t="s">
        <v>496</v>
      </c>
      <c r="N1066" s="198" t="s">
        <v>174</v>
      </c>
      <c r="O1066" s="200" t="s">
        <v>279</v>
      </c>
      <c r="P1066" s="277" t="s">
        <v>792</v>
      </c>
      <c r="Q1066" s="282"/>
      <c r="R1066" s="198" t="s">
        <v>480</v>
      </c>
      <c r="S1066" s="242" t="s">
        <v>481</v>
      </c>
      <c r="T1066" s="243" t="s">
        <v>793</v>
      </c>
      <c r="U1066" s="277" t="s">
        <v>180</v>
      </c>
      <c r="V1066" s="202"/>
      <c r="W1066" s="202"/>
      <c r="X1066" s="244"/>
      <c r="Y1066" s="244" t="s">
        <v>279</v>
      </c>
      <c r="Z1066" s="157"/>
      <c r="AA1066" s="278"/>
    </row>
    <row r="1067" spans="1:27" ht="18.75" hidden="1" customHeight="1">
      <c r="A1067" s="275" t="s">
        <v>1884</v>
      </c>
      <c r="B1067" s="196" t="s">
        <v>43</v>
      </c>
      <c r="C1067" s="239" t="b">
        <v>1</v>
      </c>
      <c r="D1067" s="182" t="str">
        <f>IF($C1067&lt;&gt;TRUE,IF(ISNA(VLOOKUP($B1067,'Patch Slot'!A$2:$E$39,3,FALSE)),"",VLOOKUP($B1067,'Patch Slot'!A$2:$E$39,3,FALSE)),"excluded")</f>
        <v>excluded</v>
      </c>
      <c r="E1067" s="182" t="str">
        <f>IF($C1067&lt;&gt;TRUE,IF(ISNA(VLOOKUP($B1067,'Patch Slot'!A$2:$E$39,4,FALSE)),"",VLOOKUP($B1067,'Patch Slot'!A$2:$E$39,4,FALSE)),"excluded")</f>
        <v>excluded</v>
      </c>
      <c r="F1067" s="198" t="s">
        <v>171</v>
      </c>
      <c r="G1067" s="184" t="str">
        <f>IF(ISNA(VLOOKUP(Patchlist1[[#This Row],[Hostname]],CPU_socket!A:B,2,FALSE)),"",VLOOKUP(Patchlist1[[#This Row],[Hostname]],CPU_socket!A:B,2,FALSE))</f>
        <v/>
      </c>
      <c r="H1067" s="184" t="str">
        <f>IF(ISNA(VLOOKUP(Patchlist1[[#This Row],[Hostname]],Vormetric!A:D,4,FALSE)),"",VLOOKUP(Patchlist1[[#This Row],[Hostname]],Vormetric!A:D,4,FALSE))</f>
        <v/>
      </c>
      <c r="I1067" s="240" t="str">
        <f>IF(ISNA(VLOOKUP(Patchlist1[[#This Row],[Hostname]],'vm hardware'!A:C,3,FALSE)),"",VLOOKUP(Patchlist1[[#This Row],[Hostname]],'vm hardware'!A:C,3,FALSE))</f>
        <v/>
      </c>
      <c r="J1067" s="198"/>
      <c r="K1067" s="198" t="s">
        <v>172</v>
      </c>
      <c r="L1067" s="198">
        <v>8.1</v>
      </c>
      <c r="M1067" s="198" t="s">
        <v>496</v>
      </c>
      <c r="N1067" s="198" t="s">
        <v>174</v>
      </c>
      <c r="O1067" s="200" t="s">
        <v>279</v>
      </c>
      <c r="P1067" s="277" t="s">
        <v>792</v>
      </c>
      <c r="Q1067" s="282"/>
      <c r="R1067" s="198" t="s">
        <v>480</v>
      </c>
      <c r="S1067" s="242" t="s">
        <v>481</v>
      </c>
      <c r="T1067" s="243" t="s">
        <v>793</v>
      </c>
      <c r="U1067" s="277" t="s">
        <v>180</v>
      </c>
      <c r="V1067" s="202"/>
      <c r="W1067" s="202"/>
      <c r="X1067" s="244"/>
      <c r="Y1067" s="244" t="s">
        <v>279</v>
      </c>
      <c r="Z1067" s="157"/>
      <c r="AA1067" s="278"/>
    </row>
    <row r="1068" spans="1:27" ht="18.75" hidden="1" customHeight="1">
      <c r="A1068" s="275" t="s">
        <v>1885</v>
      </c>
      <c r="B1068" s="196" t="s">
        <v>43</v>
      </c>
      <c r="C1068" s="239" t="b">
        <v>1</v>
      </c>
      <c r="D1068" s="182" t="str">
        <f>IF($C1068&lt;&gt;TRUE,IF(ISNA(VLOOKUP($B1068,'Patch Slot'!A$2:$E$39,3,FALSE)),"",VLOOKUP($B1068,'Patch Slot'!A$2:$E$39,3,FALSE)),"excluded")</f>
        <v>excluded</v>
      </c>
      <c r="E1068" s="182" t="str">
        <f>IF($C1068&lt;&gt;TRUE,IF(ISNA(VLOOKUP($B1068,'Patch Slot'!A$2:$E$39,4,FALSE)),"",VLOOKUP($B1068,'Patch Slot'!A$2:$E$39,4,FALSE)),"excluded")</f>
        <v>excluded</v>
      </c>
      <c r="F1068" s="198" t="s">
        <v>171</v>
      </c>
      <c r="G1068" s="184" t="str">
        <f>IF(ISNA(VLOOKUP(Patchlist1[[#This Row],[Hostname]],CPU_socket!A:B,2,FALSE)),"",VLOOKUP(Patchlist1[[#This Row],[Hostname]],CPU_socket!A:B,2,FALSE))</f>
        <v/>
      </c>
      <c r="H1068" s="184" t="str">
        <f>IF(ISNA(VLOOKUP(Patchlist1[[#This Row],[Hostname]],Vormetric!A:D,4,FALSE)),"",VLOOKUP(Patchlist1[[#This Row],[Hostname]],Vormetric!A:D,4,FALSE))</f>
        <v/>
      </c>
      <c r="I1068" s="240" t="str">
        <f>IF(ISNA(VLOOKUP(Patchlist1[[#This Row],[Hostname]],'vm hardware'!A:C,3,FALSE)),"",VLOOKUP(Patchlist1[[#This Row],[Hostname]],'vm hardware'!A:C,3,FALSE))</f>
        <v/>
      </c>
      <c r="J1068" s="198"/>
      <c r="K1068" s="198" t="s">
        <v>172</v>
      </c>
      <c r="L1068" s="198">
        <v>8.1</v>
      </c>
      <c r="M1068" s="198" t="s">
        <v>496</v>
      </c>
      <c r="N1068" s="198" t="s">
        <v>174</v>
      </c>
      <c r="O1068" s="200" t="s">
        <v>279</v>
      </c>
      <c r="P1068" s="277" t="s">
        <v>792</v>
      </c>
      <c r="Q1068" s="282"/>
      <c r="R1068" s="198" t="s">
        <v>480</v>
      </c>
      <c r="S1068" s="242" t="s">
        <v>481</v>
      </c>
      <c r="T1068" s="243" t="s">
        <v>793</v>
      </c>
      <c r="U1068" s="277" t="s">
        <v>180</v>
      </c>
      <c r="V1068" s="202"/>
      <c r="W1068" s="202"/>
      <c r="X1068" s="244"/>
      <c r="Y1068" s="244" t="s">
        <v>279</v>
      </c>
      <c r="Z1068" s="157"/>
      <c r="AA1068" s="278"/>
    </row>
    <row r="1069" spans="1:27" ht="18.75" hidden="1" customHeight="1">
      <c r="A1069" s="275" t="s">
        <v>1886</v>
      </c>
      <c r="B1069" s="196" t="s">
        <v>133</v>
      </c>
      <c r="C1069" s="239" t="b">
        <v>0</v>
      </c>
      <c r="D1069" s="182">
        <f>IF($C1069&lt;&gt;TRUE,IF(ISNA(VLOOKUP($B1069,'Patch Slot'!A$2:$E$39,3,FALSE)),"",VLOOKUP($B1069,'Patch Slot'!A$2:$E$39,3,FALSE)),"excluded")</f>
        <v>45893.833333333299</v>
      </c>
      <c r="E1069" s="182" t="str">
        <f>IF($C1069&lt;&gt;TRUE,IF(ISNA(VLOOKUP($B1069,'Patch Slot'!A$2:$E$39,4,FALSE)),"",VLOOKUP($B1069,'Patch Slot'!A$2:$E$39,4,FALSE)),"excluded")</f>
        <v>20:00 – 24:00</v>
      </c>
      <c r="F1069" s="198" t="s">
        <v>826</v>
      </c>
      <c r="G1069" s="184" t="str">
        <f>IF(ISNA(VLOOKUP(Patchlist1[[#This Row],[Hostname]],CPU_socket!A:B,2,FALSE)),"",VLOOKUP(Patchlist1[[#This Row],[Hostname]],CPU_socket!A:B,2,FALSE))</f>
        <v/>
      </c>
      <c r="H1069" s="184" t="str">
        <f>IF(ISNA(VLOOKUP(Patchlist1[[#This Row],[Hostname]],Vormetric!A:D,4,FALSE)),"",VLOOKUP(Patchlist1[[#This Row],[Hostname]],Vormetric!A:D,4,FALSE))</f>
        <v/>
      </c>
      <c r="I1069" s="240" t="str">
        <f>IF(ISNA(VLOOKUP(Patchlist1[[#This Row],[Hostname]],'vm hardware'!A:C,3,FALSE)),"",VLOOKUP(Patchlist1[[#This Row],[Hostname]],'vm hardware'!A:C,3,FALSE))</f>
        <v/>
      </c>
      <c r="J1069" s="198"/>
      <c r="K1069" s="198" t="s">
        <v>172</v>
      </c>
      <c r="L1069" s="198"/>
      <c r="M1069" s="198" t="s">
        <v>173</v>
      </c>
      <c r="N1069" s="198" t="s">
        <v>827</v>
      </c>
      <c r="O1069" s="200" t="s">
        <v>175</v>
      </c>
      <c r="P1069" s="277" t="s">
        <v>722</v>
      </c>
      <c r="Q1069" s="282"/>
      <c r="R1069" s="198" t="s">
        <v>1556</v>
      </c>
      <c r="S1069" s="242" t="str">
        <f>IF(ISNA(VLOOKUP(Patchlist1[[#This Row],[SERVER OWNER]],Contacts!I:J,2,FALSE)),"",VLOOKUP(Patchlist1[[#This Row],[SERVER OWNER]],Contacts!I:J,2,FALSE))</f>
        <v>philippe.mittmann@allianz.de</v>
      </c>
      <c r="T1069" s="243" t="s">
        <v>1887</v>
      </c>
      <c r="U1069" s="277" t="s">
        <v>180</v>
      </c>
      <c r="V1069" s="202"/>
      <c r="W1069" s="202"/>
      <c r="X1069" s="244"/>
      <c r="Y1069" s="244"/>
      <c r="Z1069" s="157"/>
      <c r="AA1069" s="278"/>
    </row>
    <row r="1070" spans="1:27" ht="18.75" hidden="1" customHeight="1">
      <c r="A1070" s="285" t="s">
        <v>1888</v>
      </c>
      <c r="B1070" s="286" t="s">
        <v>133</v>
      </c>
      <c r="C1070" s="239" t="b">
        <v>0</v>
      </c>
      <c r="D1070" s="182">
        <f>IF($C1070&lt;&gt;TRUE,IF(ISNA(VLOOKUP($B1070,'Patch Slot'!A$2:$E$39,3,FALSE)),"",VLOOKUP($B1070,'Patch Slot'!A$2:$E$39,3,FALSE)),"excluded")</f>
        <v>45893.833333333299</v>
      </c>
      <c r="E1070" s="182" t="str">
        <f>IF($C1070&lt;&gt;TRUE,IF(ISNA(VLOOKUP($B1070,'Patch Slot'!A$2:$E$39,4,FALSE)),"",VLOOKUP($B1070,'Patch Slot'!A$2:$E$39,4,FALSE)),"excluded")</f>
        <v>20:00 – 24:00</v>
      </c>
      <c r="F1070" s="198" t="s">
        <v>826</v>
      </c>
      <c r="G1070" s="182" t="str">
        <f>IF(ISNA(VLOOKUP(Patchlist1[[#This Row],[Hostname]],CPU_socket!A:B,2,FALSE)),"",VLOOKUP(Patchlist1[[#This Row],[Hostname]],CPU_socket!A:B,2,FALSE))</f>
        <v/>
      </c>
      <c r="H1070" s="182" t="str">
        <f>IF(ISNA(VLOOKUP(Patchlist1[[#This Row],[Hostname]],Vormetric!A:D,4,FALSE)),"",VLOOKUP(Patchlist1[[#This Row],[Hostname]],Vormetric!A:D,4,FALSE))</f>
        <v/>
      </c>
      <c r="I1070" s="240" t="str">
        <f>IF(ISNA(VLOOKUP(Patchlist1[[#This Row],[Hostname]],'vm hardware'!A:C,3,FALSE)),"",VLOOKUP(Patchlist1[[#This Row],[Hostname]],'vm hardware'!A:C,3,FALSE))</f>
        <v/>
      </c>
      <c r="J1070" s="198"/>
      <c r="K1070" s="198" t="s">
        <v>172</v>
      </c>
      <c r="L1070" s="198" t="s">
        <v>1889</v>
      </c>
      <c r="M1070" s="198" t="s">
        <v>173</v>
      </c>
      <c r="N1070" s="198" t="s">
        <v>827</v>
      </c>
      <c r="O1070" s="200" t="s">
        <v>175</v>
      </c>
      <c r="P1070" s="209" t="s">
        <v>556</v>
      </c>
      <c r="Q1070" s="241"/>
      <c r="R1070" s="198" t="s">
        <v>557</v>
      </c>
      <c r="S1070" s="242" t="str">
        <f>IF(ISNA(VLOOKUP(Patchlist1[[#This Row],[SERVER OWNER]],Contacts!I:J,2,FALSE)),"",VLOOKUP(Patchlist1[[#This Row],[SERVER OWNER]],Contacts!I:J,2,FALSE))</f>
        <v>stefan.szukal@allianz.com</v>
      </c>
      <c r="T1070" s="243" t="s">
        <v>1787</v>
      </c>
      <c r="U1070" s="287" t="s">
        <v>180</v>
      </c>
      <c r="V1070" s="202"/>
      <c r="W1070" s="202"/>
      <c r="X1070" s="244"/>
      <c r="Y1070" s="244"/>
      <c r="Z1070" s="157"/>
      <c r="AA1070" s="278"/>
    </row>
    <row r="1071" spans="1:27" ht="18.75" hidden="1" customHeight="1">
      <c r="A1071" s="285" t="s">
        <v>1890</v>
      </c>
      <c r="B1071" s="286" t="s">
        <v>133</v>
      </c>
      <c r="C1071" s="239" t="b">
        <v>0</v>
      </c>
      <c r="D1071" s="182">
        <f>IF($C1071&lt;&gt;TRUE,IF(ISNA(VLOOKUP($B1071,'Patch Slot'!A$2:$E$39,3,FALSE)),"",VLOOKUP($B1071,'Patch Slot'!A$2:$E$39,3,FALSE)),"excluded")</f>
        <v>45893.833333333299</v>
      </c>
      <c r="E1071" s="182" t="str">
        <f>IF($C1071&lt;&gt;TRUE,IF(ISNA(VLOOKUP($B1071,'Patch Slot'!A$2:$E$39,4,FALSE)),"",VLOOKUP($B1071,'Patch Slot'!A$2:$E$39,4,FALSE)),"excluded")</f>
        <v>20:00 – 24:00</v>
      </c>
      <c r="F1071" s="198" t="s">
        <v>826</v>
      </c>
      <c r="G1071" s="182" t="str">
        <f>IF(ISNA(VLOOKUP(Patchlist1[[#This Row],[Hostname]],CPU_socket!A:B,2,FALSE)),"",VLOOKUP(Patchlist1[[#This Row],[Hostname]],CPU_socket!A:B,2,FALSE))</f>
        <v/>
      </c>
      <c r="H1071" s="182" t="str">
        <f>IF(ISNA(VLOOKUP(Patchlist1[[#This Row],[Hostname]],Vormetric!A:D,4,FALSE)),"",VLOOKUP(Patchlist1[[#This Row],[Hostname]],Vormetric!A:D,4,FALSE))</f>
        <v/>
      </c>
      <c r="I1071" s="240" t="str">
        <f>IF(ISNA(VLOOKUP(Patchlist1[[#This Row],[Hostname]],'vm hardware'!A:C,3,FALSE)),"",VLOOKUP(Patchlist1[[#This Row],[Hostname]],'vm hardware'!A:C,3,FALSE))</f>
        <v/>
      </c>
      <c r="J1071" s="198"/>
      <c r="K1071" s="198" t="s">
        <v>172</v>
      </c>
      <c r="L1071" s="198" t="s">
        <v>1891</v>
      </c>
      <c r="M1071" s="198" t="s">
        <v>173</v>
      </c>
      <c r="N1071" s="198" t="s">
        <v>827</v>
      </c>
      <c r="O1071" s="200" t="s">
        <v>175</v>
      </c>
      <c r="P1071" s="209" t="s">
        <v>246</v>
      </c>
      <c r="Q1071" s="241"/>
      <c r="R1071" s="198" t="s">
        <v>1023</v>
      </c>
      <c r="S1071" s="242" t="str">
        <f>IF(ISNA(VLOOKUP(Patchlist1[[#This Row],[SERVER OWNER]],Contacts!I:J,2,FALSE)),"",VLOOKUP(Patchlist1[[#This Row],[SERVER OWNER]],Contacts!I:J,2,FALSE))</f>
        <v>ROBIN.JOSEPH@ALLIANZ.COM</v>
      </c>
      <c r="T1071" s="243" t="s">
        <v>1892</v>
      </c>
      <c r="U1071" s="287" t="s">
        <v>180</v>
      </c>
      <c r="V1071" s="202"/>
      <c r="W1071" s="202"/>
      <c r="X1071" s="244"/>
      <c r="Y1071" s="244"/>
      <c r="Z1071" s="157"/>
      <c r="AA1071" s="278"/>
    </row>
    <row r="1072" spans="1:27" ht="18.75" hidden="1" customHeight="1">
      <c r="A1072" s="285" t="s">
        <v>1893</v>
      </c>
      <c r="B1072" s="286" t="s">
        <v>133</v>
      </c>
      <c r="C1072" s="239" t="b">
        <v>0</v>
      </c>
      <c r="D1072" s="182">
        <f>IF($C1072&lt;&gt;TRUE,IF(ISNA(VLOOKUP($B1072,'Patch Slot'!A$2:$E$39,3,FALSE)),"",VLOOKUP($B1072,'Patch Slot'!A$2:$E$39,3,FALSE)),"excluded")</f>
        <v>45893.833333333299</v>
      </c>
      <c r="E1072" s="182" t="str">
        <f>IF($C1072&lt;&gt;TRUE,IF(ISNA(VLOOKUP($B1072,'Patch Slot'!A$2:$E$39,4,FALSE)),"",VLOOKUP($B1072,'Patch Slot'!A$2:$E$39,4,FALSE)),"excluded")</f>
        <v>20:00 – 24:00</v>
      </c>
      <c r="F1072" s="198" t="s">
        <v>826</v>
      </c>
      <c r="G1072" s="182" t="str">
        <f>IF(ISNA(VLOOKUP(Patchlist1[[#This Row],[Hostname]],CPU_socket!A:B,2,FALSE)),"",VLOOKUP(Patchlist1[[#This Row],[Hostname]],CPU_socket!A:B,2,FALSE))</f>
        <v/>
      </c>
      <c r="H1072" s="182" t="str">
        <f>IF(ISNA(VLOOKUP(Patchlist1[[#This Row],[Hostname]],Vormetric!A:D,4,FALSE)),"",VLOOKUP(Patchlist1[[#This Row],[Hostname]],Vormetric!A:D,4,FALSE))</f>
        <v/>
      </c>
      <c r="I1072" s="240" t="str">
        <f>IF(ISNA(VLOOKUP(Patchlist1[[#This Row],[Hostname]],'vm hardware'!A:C,3,FALSE)),"",VLOOKUP(Patchlist1[[#This Row],[Hostname]],'vm hardware'!A:C,3,FALSE))</f>
        <v/>
      </c>
      <c r="J1072" s="198"/>
      <c r="K1072" s="198" t="s">
        <v>172</v>
      </c>
      <c r="L1072" s="198" t="s">
        <v>1891</v>
      </c>
      <c r="M1072" s="198" t="s">
        <v>173</v>
      </c>
      <c r="N1072" s="198" t="s">
        <v>827</v>
      </c>
      <c r="O1072" s="200" t="s">
        <v>175</v>
      </c>
      <c r="P1072" s="209" t="s">
        <v>246</v>
      </c>
      <c r="Q1072" s="241"/>
      <c r="R1072" s="198" t="s">
        <v>1023</v>
      </c>
      <c r="S1072" s="242" t="str">
        <f>IF(ISNA(VLOOKUP(Patchlist1[[#This Row],[SERVER OWNER]],Contacts!I:J,2,FALSE)),"",VLOOKUP(Patchlist1[[#This Row],[SERVER OWNER]],Contacts!I:J,2,FALSE))</f>
        <v>ROBIN.JOSEPH@ALLIANZ.COM</v>
      </c>
      <c r="T1072" s="243" t="s">
        <v>1892</v>
      </c>
      <c r="U1072" s="287" t="s">
        <v>180</v>
      </c>
      <c r="V1072" s="202"/>
      <c r="W1072" s="202"/>
      <c r="X1072" s="244"/>
      <c r="Y1072" s="244"/>
      <c r="Z1072" s="157"/>
      <c r="AA1072" s="278"/>
    </row>
    <row r="1073" spans="1:27" ht="18.75" hidden="1" customHeight="1">
      <c r="A1073" s="285" t="s">
        <v>1894</v>
      </c>
      <c r="B1073" s="286" t="s">
        <v>133</v>
      </c>
      <c r="C1073" s="239" t="b">
        <v>0</v>
      </c>
      <c r="D1073" s="182">
        <f>IF($C1073&lt;&gt;TRUE,IF(ISNA(VLOOKUP($B1073,'Patch Slot'!A$2:$E$39,3,FALSE)),"",VLOOKUP($B1073,'Patch Slot'!A$2:$E$39,3,FALSE)),"excluded")</f>
        <v>45893.833333333299</v>
      </c>
      <c r="E1073" s="182" t="str">
        <f>IF($C1073&lt;&gt;TRUE,IF(ISNA(VLOOKUP($B1073,'Patch Slot'!A$2:$E$39,4,FALSE)),"",VLOOKUP($B1073,'Patch Slot'!A$2:$E$39,4,FALSE)),"excluded")</f>
        <v>20:00 – 24:00</v>
      </c>
      <c r="F1073" s="198" t="s">
        <v>826</v>
      </c>
      <c r="G1073" s="182" t="str">
        <f>IF(ISNA(VLOOKUP(Patchlist1[[#This Row],[Hostname]],CPU_socket!A:B,2,FALSE)),"",VLOOKUP(Patchlist1[[#This Row],[Hostname]],CPU_socket!A:B,2,FALSE))</f>
        <v/>
      </c>
      <c r="H1073" s="182" t="str">
        <f>IF(ISNA(VLOOKUP(Patchlist1[[#This Row],[Hostname]],Vormetric!A:D,4,FALSE)),"",VLOOKUP(Patchlist1[[#This Row],[Hostname]],Vormetric!A:D,4,FALSE))</f>
        <v/>
      </c>
      <c r="I1073" s="240" t="str">
        <f>IF(ISNA(VLOOKUP(Patchlist1[[#This Row],[Hostname]],'vm hardware'!A:C,3,FALSE)),"",VLOOKUP(Patchlist1[[#This Row],[Hostname]],'vm hardware'!A:C,3,FALSE))</f>
        <v/>
      </c>
      <c r="J1073" s="198"/>
      <c r="K1073" s="198" t="s">
        <v>545</v>
      </c>
      <c r="L1073" s="198" t="s">
        <v>1891</v>
      </c>
      <c r="M1073" s="198" t="s">
        <v>173</v>
      </c>
      <c r="N1073" s="198" t="s">
        <v>827</v>
      </c>
      <c r="O1073" s="200" t="s">
        <v>175</v>
      </c>
      <c r="P1073" s="209" t="s">
        <v>246</v>
      </c>
      <c r="Q1073" s="241"/>
      <c r="R1073" s="198" t="s">
        <v>1023</v>
      </c>
      <c r="S1073" s="242" t="str">
        <f>IF(ISNA(VLOOKUP(Patchlist1[[#This Row],[SERVER OWNER]],Contacts!I:J,2,FALSE)),"",VLOOKUP(Patchlist1[[#This Row],[SERVER OWNER]],Contacts!I:J,2,FALSE))</f>
        <v>ROBIN.JOSEPH@ALLIANZ.COM</v>
      </c>
      <c r="T1073" s="243" t="s">
        <v>1895</v>
      </c>
      <c r="U1073" s="287" t="s">
        <v>180</v>
      </c>
      <c r="V1073" s="202"/>
      <c r="W1073" s="202"/>
      <c r="X1073" s="244"/>
      <c r="Y1073" s="244"/>
      <c r="Z1073" s="157"/>
      <c r="AA1073" s="278"/>
    </row>
    <row r="1074" spans="1:27" ht="18.75" hidden="1" customHeight="1">
      <c r="A1074" s="285" t="s">
        <v>1896</v>
      </c>
      <c r="B1074" s="286" t="s">
        <v>133</v>
      </c>
      <c r="C1074" s="239" t="b">
        <v>0</v>
      </c>
      <c r="D1074" s="182">
        <f>IF($C1074&lt;&gt;TRUE,IF(ISNA(VLOOKUP($B1074,'Patch Slot'!A$2:$E$39,3,FALSE)),"",VLOOKUP($B1074,'Patch Slot'!A$2:$E$39,3,FALSE)),"excluded")</f>
        <v>45893.833333333299</v>
      </c>
      <c r="E1074" s="182" t="str">
        <f>IF($C1074&lt;&gt;TRUE,IF(ISNA(VLOOKUP($B1074,'Patch Slot'!A$2:$E$39,4,FALSE)),"",VLOOKUP($B1074,'Patch Slot'!A$2:$E$39,4,FALSE)),"excluded")</f>
        <v>20:00 – 24:00</v>
      </c>
      <c r="F1074" s="198" t="s">
        <v>826</v>
      </c>
      <c r="G1074" s="182" t="str">
        <f>IF(ISNA(VLOOKUP(Patchlist1[[#This Row],[Hostname]],CPU_socket!A:B,2,FALSE)),"",VLOOKUP(Patchlist1[[#This Row],[Hostname]],CPU_socket!A:B,2,FALSE))</f>
        <v/>
      </c>
      <c r="H1074" s="182" t="str">
        <f>IF(ISNA(VLOOKUP(Patchlist1[[#This Row],[Hostname]],Vormetric!A:D,4,FALSE)),"",VLOOKUP(Patchlist1[[#This Row],[Hostname]],Vormetric!A:D,4,FALSE))</f>
        <v/>
      </c>
      <c r="I1074" s="240" t="str">
        <f>IF(ISNA(VLOOKUP(Patchlist1[[#This Row],[Hostname]],'vm hardware'!A:C,3,FALSE)),"",VLOOKUP(Patchlist1[[#This Row],[Hostname]],'vm hardware'!A:C,3,FALSE))</f>
        <v/>
      </c>
      <c r="J1074" s="198"/>
      <c r="K1074" s="198" t="s">
        <v>545</v>
      </c>
      <c r="L1074" s="198" t="s">
        <v>1891</v>
      </c>
      <c r="M1074" s="198" t="s">
        <v>173</v>
      </c>
      <c r="N1074" s="198" t="s">
        <v>827</v>
      </c>
      <c r="O1074" s="200" t="s">
        <v>175</v>
      </c>
      <c r="P1074" s="209" t="s">
        <v>246</v>
      </c>
      <c r="Q1074" s="241"/>
      <c r="R1074" s="198" t="s">
        <v>1023</v>
      </c>
      <c r="S1074" s="242" t="str">
        <f>IF(ISNA(VLOOKUP(Patchlist1[[#This Row],[SERVER OWNER]],Contacts!I:J,2,FALSE)),"",VLOOKUP(Patchlist1[[#This Row],[SERVER OWNER]],Contacts!I:J,2,FALSE))</f>
        <v>ROBIN.JOSEPH@ALLIANZ.COM</v>
      </c>
      <c r="T1074" s="243" t="s">
        <v>1892</v>
      </c>
      <c r="U1074" s="287" t="s">
        <v>180</v>
      </c>
      <c r="V1074" s="202"/>
      <c r="W1074" s="202"/>
      <c r="X1074" s="244"/>
      <c r="Y1074" s="244"/>
      <c r="Z1074" s="157"/>
      <c r="AA1074" s="278"/>
    </row>
    <row r="1075" spans="1:27" ht="18.75" hidden="1" customHeight="1">
      <c r="A1075" s="285" t="s">
        <v>1897</v>
      </c>
      <c r="B1075" s="196" t="s">
        <v>18</v>
      </c>
      <c r="C1075" s="239" t="b">
        <v>0</v>
      </c>
      <c r="D1075" s="182">
        <f>IF($C1075&lt;&gt;TRUE,IF(ISNA(VLOOKUP($B1075,'Patch Slot'!A$2:$E$39,3,FALSE)),"",VLOOKUP($B1075,'Patch Slot'!A$2:$E$39,3,FALSE)),"excluded")</f>
        <v>45873.833333333299</v>
      </c>
      <c r="E1075" s="182" t="str">
        <f>IF($C1075&lt;&gt;TRUE,IF(ISNA(VLOOKUP($B1075,'Patch Slot'!A$2:$E$39,4,FALSE)),"",VLOOKUP($B1075,'Patch Slot'!A$2:$E$39,4,FALSE)),"excluded")</f>
        <v>20:00 – 24:00</v>
      </c>
      <c r="F1075" s="198" t="s">
        <v>171</v>
      </c>
      <c r="G1075" s="182" t="str">
        <f>IF(ISNA(VLOOKUP(Patchlist1[[#This Row],[Hostname]],CPU_socket!A:B,2,FALSE)),"",VLOOKUP(Patchlist1[[#This Row],[Hostname]],CPU_socket!A:B,2,FALSE))</f>
        <v/>
      </c>
      <c r="H1075" s="182" t="str">
        <f>IF(ISNA(VLOOKUP(Patchlist1[[#This Row],[Hostname]],Vormetric!A:D,4,FALSE)),"",VLOOKUP(Patchlist1[[#This Row],[Hostname]],Vormetric!A:D,4,FALSE))</f>
        <v/>
      </c>
      <c r="I1075" s="240" t="str">
        <f>IF(ISNA(VLOOKUP(Patchlist1[[#This Row],[Hostname]],'vm hardware'!A:C,3,FALSE)),"",VLOOKUP(Patchlist1[[#This Row],[Hostname]],'vm hardware'!A:C,3,FALSE))</f>
        <v/>
      </c>
      <c r="J1075" s="198"/>
      <c r="K1075" s="198" t="s">
        <v>172</v>
      </c>
      <c r="L1075" s="198"/>
      <c r="M1075" s="198" t="s">
        <v>173</v>
      </c>
      <c r="N1075" s="198" t="s">
        <v>174</v>
      </c>
      <c r="O1075" s="200" t="s">
        <v>175</v>
      </c>
      <c r="P1075" s="209" t="s">
        <v>581</v>
      </c>
      <c r="Q1075" s="241"/>
      <c r="R1075" s="198" t="s">
        <v>618</v>
      </c>
      <c r="S1075" s="242" t="str">
        <f>IF(ISNA(VLOOKUP(Patchlist1[[#This Row],[SERVER OWNER]],Contacts!I:J,2,FALSE)),"",VLOOKUP(Patchlist1[[#This Row],[SERVER OWNER]],Contacts!I:J,2,FALSE))</f>
        <v>JINO.SUSEELAN@ALLIANZ.COM</v>
      </c>
      <c r="T1075" s="243" t="s">
        <v>1898</v>
      </c>
      <c r="U1075" s="287" t="s">
        <v>180</v>
      </c>
      <c r="V1075" s="202"/>
      <c r="W1075" s="202"/>
      <c r="X1075" s="244"/>
      <c r="Y1075" s="244"/>
      <c r="Z1075" s="157"/>
      <c r="AA1075" s="278"/>
    </row>
    <row r="1076" spans="1:27" ht="18.75" hidden="1" customHeight="1">
      <c r="A1076" s="285" t="s">
        <v>1899</v>
      </c>
      <c r="B1076" s="196" t="s">
        <v>127</v>
      </c>
      <c r="C1076" s="239" t="b">
        <v>0</v>
      </c>
      <c r="D1076" s="182">
        <f>IF($C1076&lt;&gt;TRUE,IF(ISNA(VLOOKUP($B1076,'Patch Slot'!A$2:$E$39,3,FALSE)),"",VLOOKUP($B1076,'Patch Slot'!A$2:$E$39,3,FALSE)),"excluded")</f>
        <v>45892.833333333299</v>
      </c>
      <c r="E1076" s="182" t="str">
        <f>IF($C1076&lt;&gt;TRUE,IF(ISNA(VLOOKUP($B1076,'Patch Slot'!A$2:$E$39,4,FALSE)),"",VLOOKUP($B1076,'Patch Slot'!A$2:$E$39,4,FALSE)),"excluded")</f>
        <v>20:00 – 24:00</v>
      </c>
      <c r="F1076" s="198" t="s">
        <v>826</v>
      </c>
      <c r="G1076" s="182" t="str">
        <f>IF(ISNA(VLOOKUP(Patchlist1[[#This Row],[Hostname]],CPU_socket!A:B,2,FALSE)),"",VLOOKUP(Patchlist1[[#This Row],[Hostname]],CPU_socket!A:B,2,FALSE))</f>
        <v/>
      </c>
      <c r="H1076" s="182" t="str">
        <f>IF(ISNA(VLOOKUP(Patchlist1[[#This Row],[Hostname]],Vormetric!A:D,4,FALSE)),"",VLOOKUP(Patchlist1[[#This Row],[Hostname]],Vormetric!A:D,4,FALSE))</f>
        <v/>
      </c>
      <c r="I1076" s="240" t="str">
        <f>IF(ISNA(VLOOKUP(Patchlist1[[#This Row],[Hostname]],'vm hardware'!A:C,3,FALSE)),"",VLOOKUP(Patchlist1[[#This Row],[Hostname]],'vm hardware'!A:C,3,FALSE))</f>
        <v/>
      </c>
      <c r="J1076" s="198"/>
      <c r="K1076" s="198" t="s">
        <v>172</v>
      </c>
      <c r="L1076" s="198"/>
      <c r="M1076" s="198" t="s">
        <v>173</v>
      </c>
      <c r="N1076" s="198" t="s">
        <v>827</v>
      </c>
      <c r="O1076" s="200" t="s">
        <v>175</v>
      </c>
      <c r="P1076" s="209" t="s">
        <v>546</v>
      </c>
      <c r="Q1076" s="241"/>
      <c r="R1076" s="198" t="s">
        <v>547</v>
      </c>
      <c r="S1076" s="242" t="str">
        <f>IF(ISNA(VLOOKUP(Patchlist1[[#This Row],[SERVER OWNER]],Contacts!I:J,2,FALSE)),"",VLOOKUP(Patchlist1[[#This Row],[SERVER OWNER]],Contacts!I:J,2,FALSE))</f>
        <v>klaus.ostermann@allianz.de</v>
      </c>
      <c r="T1076" s="243" t="s">
        <v>548</v>
      </c>
      <c r="U1076" s="287" t="s">
        <v>180</v>
      </c>
      <c r="V1076" s="202"/>
      <c r="W1076" s="202"/>
      <c r="X1076" s="244"/>
      <c r="Y1076" s="244" t="s">
        <v>452</v>
      </c>
      <c r="Z1076" s="157"/>
      <c r="AA1076" s="278"/>
    </row>
    <row r="1077" spans="1:27" ht="18.75" hidden="1" customHeight="1">
      <c r="A1077" s="285" t="s">
        <v>1900</v>
      </c>
      <c r="B1077" s="196" t="s">
        <v>100</v>
      </c>
      <c r="C1077" s="239" t="b">
        <v>0</v>
      </c>
      <c r="D1077" s="182">
        <f>IF($C1077&lt;&gt;TRUE,IF(ISNA(VLOOKUP($B1077,'Patch Slot'!A$2:$E$39,3,FALSE)),"",VLOOKUP($B1077,'Patch Slot'!A$2:$E$39,3,FALSE)),"excluded")</f>
        <v>45887.833333333299</v>
      </c>
      <c r="E1077" s="182" t="str">
        <f>IF($C1077&lt;&gt;TRUE,IF(ISNA(VLOOKUP($B1077,'Patch Slot'!A$2:$E$39,4,FALSE)),"",VLOOKUP($B1077,'Patch Slot'!A$2:$E$39,4,FALSE)),"excluded")</f>
        <v>20:00 – 24:00</v>
      </c>
      <c r="F1077" s="198" t="s">
        <v>826</v>
      </c>
      <c r="G1077" s="182" t="str">
        <f>IF(ISNA(VLOOKUP(Patchlist1[[#This Row],[Hostname]],CPU_socket!A:B,2,FALSE)),"",VLOOKUP(Patchlist1[[#This Row],[Hostname]],CPU_socket!A:B,2,FALSE))</f>
        <v/>
      </c>
      <c r="H1077" s="182" t="str">
        <f>IF(ISNA(VLOOKUP(Patchlist1[[#This Row],[Hostname]],Vormetric!A:D,4,FALSE)),"",VLOOKUP(Patchlist1[[#This Row],[Hostname]],Vormetric!A:D,4,FALSE))</f>
        <v/>
      </c>
      <c r="I1077" s="240" t="str">
        <f>IF(ISNA(VLOOKUP(Patchlist1[[#This Row],[Hostname]],'vm hardware'!A:C,3,FALSE)),"",VLOOKUP(Patchlist1[[#This Row],[Hostname]],'vm hardware'!A:C,3,FALSE))</f>
        <v/>
      </c>
      <c r="J1077" s="198"/>
      <c r="K1077" s="198" t="s">
        <v>172</v>
      </c>
      <c r="L1077" s="198"/>
      <c r="M1077" s="198" t="s">
        <v>173</v>
      </c>
      <c r="N1077" s="198" t="s">
        <v>827</v>
      </c>
      <c r="O1077" s="200" t="s">
        <v>175</v>
      </c>
      <c r="P1077" s="210" t="s">
        <v>1901</v>
      </c>
      <c r="Q1077" s="241"/>
      <c r="R1077" s="198" t="s">
        <v>1902</v>
      </c>
      <c r="S1077" s="242" t="s">
        <v>1903</v>
      </c>
      <c r="T1077" s="242" t="s">
        <v>1903</v>
      </c>
      <c r="U1077" s="287" t="s">
        <v>180</v>
      </c>
      <c r="V1077" s="202"/>
      <c r="W1077" s="202"/>
      <c r="X1077" s="244"/>
      <c r="Y1077" s="244"/>
      <c r="Z1077" s="157"/>
      <c r="AA1077" s="278"/>
    </row>
    <row r="1078" spans="1:27" ht="18.75" hidden="1" customHeight="1">
      <c r="A1078" s="285" t="s">
        <v>1904</v>
      </c>
      <c r="B1078" s="196" t="s">
        <v>100</v>
      </c>
      <c r="C1078" s="239" t="b">
        <v>0</v>
      </c>
      <c r="D1078" s="182">
        <f>IF($C1078&lt;&gt;TRUE,IF(ISNA(VLOOKUP($B1078,'Patch Slot'!A$2:$E$39,3,FALSE)),"",VLOOKUP($B1078,'Patch Slot'!A$2:$E$39,3,FALSE)),"excluded")</f>
        <v>45887.833333333299</v>
      </c>
      <c r="E1078" s="182" t="str">
        <f>IF($C1078&lt;&gt;TRUE,IF(ISNA(VLOOKUP($B1078,'Patch Slot'!A$2:$E$39,4,FALSE)),"",VLOOKUP($B1078,'Patch Slot'!A$2:$E$39,4,FALSE)),"excluded")</f>
        <v>20:00 – 24:00</v>
      </c>
      <c r="F1078" s="198" t="s">
        <v>826</v>
      </c>
      <c r="G1078" s="182" t="str">
        <f>IF(ISNA(VLOOKUP(Patchlist1[[#This Row],[Hostname]],CPU_socket!A:B,2,FALSE)),"",VLOOKUP(Patchlist1[[#This Row],[Hostname]],CPU_socket!A:B,2,FALSE))</f>
        <v/>
      </c>
      <c r="H1078" s="182" t="str">
        <f>IF(ISNA(VLOOKUP(Patchlist1[[#This Row],[Hostname]],Vormetric!A:D,4,FALSE)),"",VLOOKUP(Patchlist1[[#This Row],[Hostname]],Vormetric!A:D,4,FALSE))</f>
        <v/>
      </c>
      <c r="I1078" s="240" t="str">
        <f>IF(ISNA(VLOOKUP(Patchlist1[[#This Row],[Hostname]],'vm hardware'!A:C,3,FALSE)),"",VLOOKUP(Patchlist1[[#This Row],[Hostname]],'vm hardware'!A:C,3,FALSE))</f>
        <v/>
      </c>
      <c r="J1078" s="198"/>
      <c r="K1078" s="198" t="s">
        <v>172</v>
      </c>
      <c r="L1078" s="198"/>
      <c r="M1078" s="198" t="s">
        <v>173</v>
      </c>
      <c r="N1078" s="198" t="s">
        <v>827</v>
      </c>
      <c r="O1078" s="200" t="s">
        <v>175</v>
      </c>
      <c r="P1078" s="210" t="s">
        <v>1308</v>
      </c>
      <c r="Q1078" s="241"/>
      <c r="R1078" s="198" t="s">
        <v>1309</v>
      </c>
      <c r="S1078" s="242" t="str">
        <f>IF(ISNA(VLOOKUP(Patchlist1[[#This Row],[SERVER OWNER]],Contacts!I:J,2,FALSE)),"",VLOOKUP(Patchlist1[[#This Row],[SERVER OWNER]],Contacts!I:J,2,FALSE))</f>
        <v>martin.berger@allianz.com</v>
      </c>
      <c r="T1078" s="242" t="s">
        <v>1905</v>
      </c>
      <c r="U1078" s="287" t="s">
        <v>180</v>
      </c>
      <c r="V1078" s="202"/>
      <c r="W1078" s="202"/>
      <c r="X1078" s="244"/>
      <c r="Y1078" s="244"/>
      <c r="Z1078" s="157"/>
      <c r="AA1078" s="278"/>
    </row>
    <row r="1079" spans="1:27" ht="18.75" hidden="1" customHeight="1">
      <c r="A1079" s="285" t="s">
        <v>1906</v>
      </c>
      <c r="B1079" s="196" t="s">
        <v>18</v>
      </c>
      <c r="C1079" s="239" t="b">
        <v>0</v>
      </c>
      <c r="D1079" s="182">
        <f>IF($C1079&lt;&gt;TRUE,IF(ISNA(VLOOKUP($B1079,'Patch Slot'!A$2:$E$39,3,FALSE)),"",VLOOKUP($B1079,'Patch Slot'!A$2:$E$39,3,FALSE)),"excluded")</f>
        <v>45873.833333333299</v>
      </c>
      <c r="E1079" s="182" t="str">
        <f>IF($C1079&lt;&gt;TRUE,IF(ISNA(VLOOKUP($B1079,'Patch Slot'!A$2:$E$39,4,FALSE)),"",VLOOKUP($B1079,'Patch Slot'!A$2:$E$39,4,FALSE)),"excluded")</f>
        <v>20:00 – 24:00</v>
      </c>
      <c r="F1079" s="198" t="s">
        <v>523</v>
      </c>
      <c r="G1079" s="182" t="str">
        <f>IF(ISNA(VLOOKUP(Patchlist1[[#This Row],[Hostname]],CPU_socket!A:B,2,FALSE)),"",VLOOKUP(Patchlist1[[#This Row],[Hostname]],CPU_socket!A:B,2,FALSE))</f>
        <v/>
      </c>
      <c r="H1079" s="182" t="str">
        <f>IF(ISNA(VLOOKUP(Patchlist1[[#This Row],[Hostname]],Vormetric!A:D,4,FALSE)),"",VLOOKUP(Patchlist1[[#This Row],[Hostname]],Vormetric!A:D,4,FALSE))</f>
        <v/>
      </c>
      <c r="I1079" s="240" t="str">
        <f>IF(ISNA(VLOOKUP(Patchlist1[[#This Row],[Hostname]],'vm hardware'!A:C,3,FALSE)),"",VLOOKUP(Patchlist1[[#This Row],[Hostname]],'vm hardware'!A:C,3,FALSE))</f>
        <v/>
      </c>
      <c r="J1079" s="198"/>
      <c r="K1079" s="198" t="s">
        <v>545</v>
      </c>
      <c r="L1079" s="198"/>
      <c r="M1079" s="198" t="s">
        <v>173</v>
      </c>
      <c r="N1079" s="198" t="s">
        <v>174</v>
      </c>
      <c r="O1079" s="200" t="s">
        <v>175</v>
      </c>
      <c r="P1079" s="209" t="s">
        <v>581</v>
      </c>
      <c r="Q1079" s="241"/>
      <c r="R1079" s="198" t="s">
        <v>1907</v>
      </c>
      <c r="S1079" s="242" t="str">
        <f>IF(ISNA(VLOOKUP(Patchlist1[[#This Row],[SERVER OWNER]],Contacts!I:J,2,FALSE)),"",VLOOKUP(Patchlist1[[#This Row],[SERVER OWNER]],Contacts!I:J,2,FALSE))</f>
        <v>kankamol.jermplung@allianz.com</v>
      </c>
      <c r="T1079" s="242" t="s">
        <v>1908</v>
      </c>
      <c r="U1079" s="287" t="s">
        <v>180</v>
      </c>
      <c r="V1079" s="202"/>
      <c r="W1079" s="202"/>
      <c r="X1079" s="244"/>
      <c r="Y1079" s="244"/>
      <c r="Z1079" s="157"/>
      <c r="AA1079" s="278"/>
    </row>
    <row r="1080" spans="1:27" ht="18.75" hidden="1" customHeight="1">
      <c r="A1080" s="285" t="s">
        <v>1909</v>
      </c>
      <c r="B1080" s="196" t="s">
        <v>127</v>
      </c>
      <c r="C1080" s="239" t="b">
        <v>0</v>
      </c>
      <c r="D1080" s="182">
        <f>IF($C1080&lt;&gt;TRUE,IF(ISNA(VLOOKUP($B1080,'Patch Slot'!A$2:$E$39,3,FALSE)),"",VLOOKUP($B1080,'Patch Slot'!A$2:$E$39,3,FALSE)),"excluded")</f>
        <v>45892.833333333299</v>
      </c>
      <c r="E1080" s="182" t="str">
        <f>IF($C1080&lt;&gt;TRUE,IF(ISNA(VLOOKUP($B1080,'Patch Slot'!A$2:$E$39,4,FALSE)),"",VLOOKUP($B1080,'Patch Slot'!A$2:$E$39,4,FALSE)),"excluded")</f>
        <v>20:00 – 24:00</v>
      </c>
      <c r="F1080" s="198" t="s">
        <v>826</v>
      </c>
      <c r="G1080" s="182" t="str">
        <f>IF(ISNA(VLOOKUP(Patchlist1[[#This Row],[Hostname]],CPU_socket!A:B,2,FALSE)),"",VLOOKUP(Patchlist1[[#This Row],[Hostname]],CPU_socket!A:B,2,FALSE))</f>
        <v/>
      </c>
      <c r="H1080" s="182" t="str">
        <f>IF(ISNA(VLOOKUP(Patchlist1[[#This Row],[Hostname]],Vormetric!A:D,4,FALSE)),"",VLOOKUP(Patchlist1[[#This Row],[Hostname]],Vormetric!A:D,4,FALSE))</f>
        <v/>
      </c>
      <c r="I1080" s="240" t="str">
        <f>IF(ISNA(VLOOKUP(Patchlist1[[#This Row],[Hostname]],'vm hardware'!A:C,3,FALSE)),"",VLOOKUP(Patchlist1[[#This Row],[Hostname]],'vm hardware'!A:C,3,FALSE))</f>
        <v/>
      </c>
      <c r="J1080" s="198"/>
      <c r="K1080" s="198" t="s">
        <v>172</v>
      </c>
      <c r="L1080" s="198"/>
      <c r="M1080" s="198" t="s">
        <v>173</v>
      </c>
      <c r="N1080" s="198" t="s">
        <v>827</v>
      </c>
      <c r="O1080" s="200" t="s">
        <v>175</v>
      </c>
      <c r="P1080" s="210" t="s">
        <v>546</v>
      </c>
      <c r="Q1080" s="241"/>
      <c r="R1080" s="198" t="s">
        <v>547</v>
      </c>
      <c r="S1080" s="242" t="str">
        <f>IF(ISNA(VLOOKUP(Patchlist1[[#This Row],[SERVER OWNER]],Contacts!I:J,2,FALSE)),"",VLOOKUP(Patchlist1[[#This Row],[SERVER OWNER]],Contacts!I:J,2,FALSE))</f>
        <v>klaus.ostermann@allianz.de</v>
      </c>
      <c r="T1080" s="242" t="s">
        <v>1910</v>
      </c>
      <c r="U1080" s="287" t="s">
        <v>180</v>
      </c>
      <c r="V1080" s="202"/>
      <c r="W1080" s="202"/>
      <c r="X1080" s="244"/>
      <c r="Y1080" s="244" t="s">
        <v>452</v>
      </c>
      <c r="Z1080" s="157"/>
      <c r="AA1080" s="278"/>
    </row>
    <row r="1081" spans="1:27" ht="18.75" hidden="1" customHeight="1">
      <c r="A1081" s="285" t="s">
        <v>1911</v>
      </c>
      <c r="B1081" s="196" t="s">
        <v>127</v>
      </c>
      <c r="C1081" s="239" t="b">
        <v>0</v>
      </c>
      <c r="D1081" s="182">
        <f>IF($C1081&lt;&gt;TRUE,IF(ISNA(VLOOKUP($B1081,'Patch Slot'!A$2:$E$39,3,FALSE)),"",VLOOKUP($B1081,'Patch Slot'!A$2:$E$39,3,FALSE)),"excluded")</f>
        <v>45892.833333333299</v>
      </c>
      <c r="E1081" s="182" t="str">
        <f>IF($C1081&lt;&gt;TRUE,IF(ISNA(VLOOKUP($B1081,'Patch Slot'!A$2:$E$39,4,FALSE)),"",VLOOKUP($B1081,'Patch Slot'!A$2:$E$39,4,FALSE)),"excluded")</f>
        <v>20:00 – 24:00</v>
      </c>
      <c r="F1081" s="198" t="s">
        <v>826</v>
      </c>
      <c r="G1081" s="182" t="str">
        <f>IF(ISNA(VLOOKUP(Patchlist1[[#This Row],[Hostname]],CPU_socket!A:B,2,FALSE)),"",VLOOKUP(Patchlist1[[#This Row],[Hostname]],CPU_socket!A:B,2,FALSE))</f>
        <v/>
      </c>
      <c r="H1081" s="182" t="str">
        <f>IF(ISNA(VLOOKUP(Patchlist1[[#This Row],[Hostname]],Vormetric!A:D,4,FALSE)),"",VLOOKUP(Patchlist1[[#This Row],[Hostname]],Vormetric!A:D,4,FALSE))</f>
        <v/>
      </c>
      <c r="I1081" s="240" t="str">
        <f>IF(ISNA(VLOOKUP(Patchlist1[[#This Row],[Hostname]],'vm hardware'!A:C,3,FALSE)),"",VLOOKUP(Patchlist1[[#This Row],[Hostname]],'vm hardware'!A:C,3,FALSE))</f>
        <v/>
      </c>
      <c r="J1081" s="198"/>
      <c r="K1081" s="198" t="s">
        <v>172</v>
      </c>
      <c r="L1081" s="198"/>
      <c r="M1081" s="198" t="s">
        <v>173</v>
      </c>
      <c r="N1081" s="198" t="s">
        <v>827</v>
      </c>
      <c r="O1081" s="200" t="s">
        <v>175</v>
      </c>
      <c r="P1081" s="210" t="s">
        <v>546</v>
      </c>
      <c r="Q1081" s="241"/>
      <c r="R1081" s="198" t="s">
        <v>547</v>
      </c>
      <c r="S1081" s="242" t="str">
        <f>IF(ISNA(VLOOKUP(Patchlist1[[#This Row],[SERVER OWNER]],Contacts!I:J,2,FALSE)),"",VLOOKUP(Patchlist1[[#This Row],[SERVER OWNER]],Contacts!I:J,2,FALSE))</f>
        <v>klaus.ostermann@allianz.de</v>
      </c>
      <c r="T1081" s="242" t="s">
        <v>1912</v>
      </c>
      <c r="U1081" s="287" t="s">
        <v>180</v>
      </c>
      <c r="V1081" s="202"/>
      <c r="W1081" s="202"/>
      <c r="X1081" s="244"/>
      <c r="Y1081" s="244" t="s">
        <v>452</v>
      </c>
      <c r="Z1081" s="157"/>
      <c r="AA1081" s="278"/>
    </row>
    <row r="1082" spans="1:27" ht="18.75" hidden="1" customHeight="1">
      <c r="A1082" s="285" t="s">
        <v>1913</v>
      </c>
      <c r="B1082" s="196" t="s">
        <v>127</v>
      </c>
      <c r="C1082" s="239" t="b">
        <v>0</v>
      </c>
      <c r="D1082" s="182">
        <f>IF($C1082&lt;&gt;TRUE,IF(ISNA(VLOOKUP($B1082,'Patch Slot'!A$2:$E$39,3,FALSE)),"",VLOOKUP($B1082,'Patch Slot'!A$2:$E$39,3,FALSE)),"excluded")</f>
        <v>45892.833333333299</v>
      </c>
      <c r="E1082" s="182" t="str">
        <f>IF($C1082&lt;&gt;TRUE,IF(ISNA(VLOOKUP($B1082,'Patch Slot'!A$2:$E$39,4,FALSE)),"",VLOOKUP($B1082,'Patch Slot'!A$2:$E$39,4,FALSE)),"excluded")</f>
        <v>20:00 – 24:00</v>
      </c>
      <c r="F1082" s="198" t="s">
        <v>826</v>
      </c>
      <c r="G1082" s="182" t="str">
        <f>IF(ISNA(VLOOKUP(Patchlist1[[#This Row],[Hostname]],CPU_socket!A:B,2,FALSE)),"",VLOOKUP(Patchlist1[[#This Row],[Hostname]],CPU_socket!A:B,2,FALSE))</f>
        <v/>
      </c>
      <c r="H1082" s="182" t="str">
        <f>IF(ISNA(VLOOKUP(Patchlist1[[#This Row],[Hostname]],Vormetric!A:D,4,FALSE)),"",VLOOKUP(Patchlist1[[#This Row],[Hostname]],Vormetric!A:D,4,FALSE))</f>
        <v/>
      </c>
      <c r="I1082" s="240" t="str">
        <f>IF(ISNA(VLOOKUP(Patchlist1[[#This Row],[Hostname]],'vm hardware'!A:C,3,FALSE)),"",VLOOKUP(Patchlist1[[#This Row],[Hostname]],'vm hardware'!A:C,3,FALSE))</f>
        <v/>
      </c>
      <c r="J1082" s="198"/>
      <c r="K1082" s="198" t="s">
        <v>172</v>
      </c>
      <c r="L1082" s="198"/>
      <c r="M1082" s="198" t="s">
        <v>173</v>
      </c>
      <c r="N1082" s="198" t="s">
        <v>827</v>
      </c>
      <c r="O1082" s="200" t="s">
        <v>175</v>
      </c>
      <c r="P1082" s="210" t="s">
        <v>546</v>
      </c>
      <c r="Q1082" s="241"/>
      <c r="R1082" s="198" t="s">
        <v>547</v>
      </c>
      <c r="S1082" s="242" t="str">
        <f>IF(ISNA(VLOOKUP(Patchlist1[[#This Row],[SERVER OWNER]],Contacts!I:J,2,FALSE)),"",VLOOKUP(Patchlist1[[#This Row],[SERVER OWNER]],Contacts!I:J,2,FALSE))</f>
        <v>klaus.ostermann@allianz.de</v>
      </c>
      <c r="T1082" s="242" t="s">
        <v>1912</v>
      </c>
      <c r="U1082" s="287" t="s">
        <v>180</v>
      </c>
      <c r="V1082" s="202"/>
      <c r="W1082" s="202"/>
      <c r="X1082" s="244"/>
      <c r="Y1082" s="244" t="s">
        <v>452</v>
      </c>
      <c r="Z1082" s="157"/>
      <c r="AA1082" s="278"/>
    </row>
    <row r="1083" spans="1:27" ht="18.75" customHeight="1">
      <c r="A1083" s="285" t="s">
        <v>1914</v>
      </c>
      <c r="B1083" s="196" t="s">
        <v>54</v>
      </c>
      <c r="C1083" s="239" t="b">
        <v>0</v>
      </c>
      <c r="D1083" s="182">
        <f>IF($C1083&lt;&gt;TRUE,IF(ISNA(VLOOKUP($B1083,'Patch Slot'!A$2:$E$39,3,FALSE)),"",VLOOKUP($B1083,'Patch Slot'!A$2:$E$39,3,FALSE)),"excluded")</f>
        <v>45881.333333333299</v>
      </c>
      <c r="E1083" s="182" t="str">
        <f>IF($C1083&lt;&gt;TRUE,IF(ISNA(VLOOKUP($B1083,'Patch Slot'!A$2:$E$39,4,FALSE)),"",VLOOKUP($B1083,'Patch Slot'!A$2:$E$39,4,FALSE)),"excluded")</f>
        <v>08:00 – 14:00</v>
      </c>
      <c r="F1083" s="198" t="s">
        <v>171</v>
      </c>
      <c r="G1083" s="182" t="str">
        <f>IF(ISNA(VLOOKUP(Patchlist1[[#This Row],[Hostname]],CPU_socket!A:B,2,FALSE)),"",VLOOKUP(Patchlist1[[#This Row],[Hostname]],CPU_socket!A:B,2,FALSE))</f>
        <v/>
      </c>
      <c r="H1083" s="182" t="str">
        <f>IF(ISNA(VLOOKUP(Patchlist1[[#This Row],[Hostname]],Vormetric!A:D,4,FALSE)),"",VLOOKUP(Patchlist1[[#This Row],[Hostname]],Vormetric!A:D,4,FALSE))</f>
        <v/>
      </c>
      <c r="I1083" s="240" t="str">
        <f>IF(ISNA(VLOOKUP(Patchlist1[[#This Row],[Hostname]],'vm hardware'!A:C,3,FALSE)),"",VLOOKUP(Patchlist1[[#This Row],[Hostname]],'vm hardware'!A:C,3,FALSE))</f>
        <v/>
      </c>
      <c r="J1083" s="198"/>
      <c r="K1083" s="198" t="s">
        <v>545</v>
      </c>
      <c r="L1083" s="198"/>
      <c r="M1083" s="198" t="s">
        <v>173</v>
      </c>
      <c r="N1083" s="198" t="s">
        <v>174</v>
      </c>
      <c r="O1083" s="200" t="s">
        <v>175</v>
      </c>
      <c r="P1083" s="209" t="s">
        <v>546</v>
      </c>
      <c r="Q1083" s="241"/>
      <c r="R1083" s="198" t="s">
        <v>547</v>
      </c>
      <c r="S1083" s="242" t="str">
        <f>IF(ISNA(VLOOKUP(Patchlist1[[#This Row],[SERVER OWNER]],Contacts!I:J,2,FALSE)),"",VLOOKUP(Patchlist1[[#This Row],[SERVER OWNER]],Contacts!I:J,2,FALSE))</f>
        <v>klaus.ostermann@allianz.de</v>
      </c>
      <c r="T1083" s="242" t="s">
        <v>1915</v>
      </c>
      <c r="U1083" s="287" t="s">
        <v>180</v>
      </c>
      <c r="V1083" s="202"/>
      <c r="W1083" s="202"/>
      <c r="X1083" s="244"/>
      <c r="Y1083" s="244"/>
      <c r="Z1083" s="157"/>
      <c r="AA1083" s="278"/>
    </row>
    <row r="1084" spans="1:27" ht="18.75" hidden="1" customHeight="1">
      <c r="A1084" s="285" t="s">
        <v>1916</v>
      </c>
      <c r="B1084" s="196" t="s">
        <v>100</v>
      </c>
      <c r="C1084" s="239" t="b">
        <v>0</v>
      </c>
      <c r="D1084" s="182">
        <f>IF($C1084&lt;&gt;TRUE,IF(ISNA(VLOOKUP($B1084,'Patch Slot'!A$2:$E$39,3,FALSE)),"",VLOOKUP($B1084,'Patch Slot'!A$2:$E$39,3,FALSE)),"excluded")</f>
        <v>45887.833333333299</v>
      </c>
      <c r="E1084" s="182" t="str">
        <f>IF($C1084&lt;&gt;TRUE,IF(ISNA(VLOOKUP($B1084,'Patch Slot'!A$2:$E$39,4,FALSE)),"",VLOOKUP($B1084,'Patch Slot'!A$2:$E$39,4,FALSE)),"excluded")</f>
        <v>20:00 – 24:00</v>
      </c>
      <c r="F1084" s="198" t="s">
        <v>826</v>
      </c>
      <c r="G1084" s="182" t="str">
        <f>IF(ISNA(VLOOKUP(Patchlist1[[#This Row],[Hostname]],CPU_socket!A:B,2,FALSE)),"",VLOOKUP(Patchlist1[[#This Row],[Hostname]],CPU_socket!A:B,2,FALSE))</f>
        <v/>
      </c>
      <c r="H1084" s="182" t="str">
        <f>IF(ISNA(VLOOKUP(Patchlist1[[#This Row],[Hostname]],Vormetric!A:D,4,FALSE)),"",VLOOKUP(Patchlist1[[#This Row],[Hostname]],Vormetric!A:D,4,FALSE))</f>
        <v/>
      </c>
      <c r="I1084" s="240" t="str">
        <f>IF(ISNA(VLOOKUP(Patchlist1[[#This Row],[Hostname]],'vm hardware'!A:C,3,FALSE)),"",VLOOKUP(Patchlist1[[#This Row],[Hostname]],'vm hardware'!A:C,3,FALSE))</f>
        <v/>
      </c>
      <c r="J1084" s="198"/>
      <c r="K1084" s="198" t="s">
        <v>172</v>
      </c>
      <c r="L1084" s="198"/>
      <c r="M1084" s="198" t="s">
        <v>173</v>
      </c>
      <c r="N1084" s="198" t="s">
        <v>827</v>
      </c>
      <c r="O1084" s="200" t="s">
        <v>175</v>
      </c>
      <c r="P1084" s="210" t="s">
        <v>1917</v>
      </c>
      <c r="Q1084" s="241"/>
      <c r="R1084" s="198" t="s">
        <v>1918</v>
      </c>
      <c r="S1084" s="242" t="str">
        <f>IF(ISNA(VLOOKUP(Patchlist1[[#This Row],[SERVER OWNER]],Contacts!I:J,2,FALSE)),"",VLOOKUP(Patchlist1[[#This Row],[SERVER OWNER]],Contacts!I:J,2,FALSE))</f>
        <v>HARTMUT.MOEHRES@ALLIANZ.DE</v>
      </c>
      <c r="T1084" s="242" t="s">
        <v>1915</v>
      </c>
      <c r="U1084" s="287" t="s">
        <v>180</v>
      </c>
      <c r="V1084" s="202"/>
      <c r="W1084" s="202"/>
      <c r="X1084" s="244"/>
      <c r="Y1084" s="244"/>
      <c r="Z1084" s="157"/>
      <c r="AA1084" s="278"/>
    </row>
    <row r="1085" spans="1:27" ht="18.75" hidden="1" customHeight="1">
      <c r="A1085" s="285" t="s">
        <v>1919</v>
      </c>
      <c r="B1085" s="196" t="s">
        <v>100</v>
      </c>
      <c r="C1085" s="239" t="b">
        <v>0</v>
      </c>
      <c r="D1085" s="182">
        <f>IF($C1085&lt;&gt;TRUE,IF(ISNA(VLOOKUP($B1085,'Patch Slot'!A$2:$E$39,3,FALSE)),"",VLOOKUP($B1085,'Patch Slot'!A$2:$E$39,3,FALSE)),"excluded")</f>
        <v>45887.833333333299</v>
      </c>
      <c r="E1085" s="182" t="str">
        <f>IF($C1085&lt;&gt;TRUE,IF(ISNA(VLOOKUP($B1085,'Patch Slot'!A$2:$E$39,4,FALSE)),"",VLOOKUP($B1085,'Patch Slot'!A$2:$E$39,4,FALSE)),"excluded")</f>
        <v>20:00 – 24:00</v>
      </c>
      <c r="F1085" s="198" t="s">
        <v>826</v>
      </c>
      <c r="G1085" s="182" t="str">
        <f>IF(ISNA(VLOOKUP(Patchlist1[[#This Row],[Hostname]],CPU_socket!A:B,2,FALSE)),"",VLOOKUP(Patchlist1[[#This Row],[Hostname]],CPU_socket!A:B,2,FALSE))</f>
        <v/>
      </c>
      <c r="H1085" s="182" t="str">
        <f>IF(ISNA(VLOOKUP(Patchlist1[[#This Row],[Hostname]],Vormetric!A:D,4,FALSE)),"",VLOOKUP(Patchlist1[[#This Row],[Hostname]],Vormetric!A:D,4,FALSE))</f>
        <v/>
      </c>
      <c r="I1085" s="240" t="str">
        <f>IF(ISNA(VLOOKUP(Patchlist1[[#This Row],[Hostname]],'vm hardware'!A:C,3,FALSE)),"",VLOOKUP(Patchlist1[[#This Row],[Hostname]],'vm hardware'!A:C,3,FALSE))</f>
        <v/>
      </c>
      <c r="J1085" s="198"/>
      <c r="K1085" s="198" t="s">
        <v>545</v>
      </c>
      <c r="L1085" s="198"/>
      <c r="M1085" s="198" t="s">
        <v>173</v>
      </c>
      <c r="N1085" s="198" t="s">
        <v>827</v>
      </c>
      <c r="O1085" s="200" t="s">
        <v>175</v>
      </c>
      <c r="P1085" s="210" t="s">
        <v>431</v>
      </c>
      <c r="Q1085" s="241"/>
      <c r="R1085" s="198" t="s">
        <v>432</v>
      </c>
      <c r="S1085" s="242" t="str">
        <f>IF(ISNA(VLOOKUP(Patchlist1[[#This Row],[SERVER OWNER]],Contacts!I:J,2,FALSE)),"",VLOOKUP(Patchlist1[[#This Row],[SERVER OWNER]],Contacts!I:J,2,FALSE))</f>
        <v>florian.loibl@allianz.de</v>
      </c>
      <c r="T1085" s="242" t="s">
        <v>1915</v>
      </c>
      <c r="U1085" s="287" t="s">
        <v>180</v>
      </c>
      <c r="V1085" s="202"/>
      <c r="W1085" s="202"/>
      <c r="X1085" s="244"/>
      <c r="Y1085" s="244"/>
      <c r="Z1085" s="157"/>
      <c r="AA1085" s="278"/>
    </row>
    <row r="1086" spans="1:27" ht="18.75" hidden="1" customHeight="1">
      <c r="A1086" s="285" t="s">
        <v>1920</v>
      </c>
      <c r="B1086" s="196" t="s">
        <v>51</v>
      </c>
      <c r="C1086" s="239" t="b">
        <v>0</v>
      </c>
      <c r="D1086" s="182">
        <f>IF($C1086&lt;&gt;TRUE,IF(ISNA(VLOOKUP($B1086,'Patch Slot'!A$2:$E$39,3,FALSE)),"",VLOOKUP($B1086,'Patch Slot'!A$2:$E$39,3,FALSE)),"excluded")</f>
        <v>45880.333333333299</v>
      </c>
      <c r="E1086" s="182" t="str">
        <f>IF($C1086&lt;&gt;TRUE,IF(ISNA(VLOOKUP($B1086,'Patch Slot'!A$2:$E$39,4,FALSE)),"",VLOOKUP($B1086,'Patch Slot'!A$2:$E$39,4,FALSE)),"excluded")</f>
        <v>08:00 – 14:00</v>
      </c>
      <c r="F1086" s="198" t="s">
        <v>171</v>
      </c>
      <c r="G1086" s="182" t="str">
        <f>IF(ISNA(VLOOKUP(Patchlist1[[#This Row],[Hostname]],CPU_socket!A:B,2,FALSE)),"",VLOOKUP(Patchlist1[[#This Row],[Hostname]],CPU_socket!A:B,2,FALSE))</f>
        <v/>
      </c>
      <c r="H1086" s="182" t="str">
        <f>IF(ISNA(VLOOKUP(Patchlist1[[#This Row],[Hostname]],Vormetric!A:D,4,FALSE)),"",VLOOKUP(Patchlist1[[#This Row],[Hostname]],Vormetric!A:D,4,FALSE))</f>
        <v/>
      </c>
      <c r="I1086" s="240" t="str">
        <f>IF(ISNA(VLOOKUP(Patchlist1[[#This Row],[Hostname]],'vm hardware'!A:C,3,FALSE)),"",VLOOKUP(Patchlist1[[#This Row],[Hostname]],'vm hardware'!A:C,3,FALSE))</f>
        <v/>
      </c>
      <c r="J1086" s="198"/>
      <c r="K1086" s="198" t="s">
        <v>545</v>
      </c>
      <c r="L1086" s="198"/>
      <c r="M1086" s="198" t="s">
        <v>173</v>
      </c>
      <c r="N1086" s="198" t="s">
        <v>174</v>
      </c>
      <c r="O1086" s="200" t="s">
        <v>175</v>
      </c>
      <c r="P1086" s="277" t="s">
        <v>202</v>
      </c>
      <c r="Q1086" s="241"/>
      <c r="R1086" s="198" t="s">
        <v>204</v>
      </c>
      <c r="S1086" s="242" t="str">
        <f>IF(ISNA(VLOOKUP(Patchlist1[[#This Row],[SERVER OWNER]],Contacts!I:J,2,FALSE)),"",VLOOKUP(Patchlist1[[#This Row],[SERVER OWNER]],Contacts!I:J,2,FALSE))</f>
        <v>SURESH.HAMAL@ALLIANZ.COM</v>
      </c>
      <c r="T1086" s="242" t="s">
        <v>1921</v>
      </c>
      <c r="U1086" s="287" t="s">
        <v>180</v>
      </c>
      <c r="V1086" s="202"/>
      <c r="W1086" s="202"/>
      <c r="X1086" s="244"/>
      <c r="Y1086" s="244"/>
      <c r="Z1086" s="157"/>
      <c r="AA1086" s="278"/>
    </row>
    <row r="1087" spans="1:27" ht="18.75" hidden="1" customHeight="1">
      <c r="A1087" s="285" t="s">
        <v>1922</v>
      </c>
      <c r="B1087" s="196" t="s">
        <v>100</v>
      </c>
      <c r="C1087" s="239" t="b">
        <v>0</v>
      </c>
      <c r="D1087" s="182">
        <f>IF($C1087&lt;&gt;TRUE,IF(ISNA(VLOOKUP($B1087,'Patch Slot'!A$2:$E$39,3,FALSE)),"",VLOOKUP($B1087,'Patch Slot'!A$2:$E$39,3,FALSE)),"excluded")</f>
        <v>45887.833333333299</v>
      </c>
      <c r="E1087" s="182" t="str">
        <f>IF($C1087&lt;&gt;TRUE,IF(ISNA(VLOOKUP($B1087,'Patch Slot'!A$2:$E$39,4,FALSE)),"",VLOOKUP($B1087,'Patch Slot'!A$2:$E$39,4,FALSE)),"excluded")</f>
        <v>20:00 – 24:00</v>
      </c>
      <c r="F1087" s="198" t="s">
        <v>826</v>
      </c>
      <c r="G1087" s="182" t="str">
        <f>IF(ISNA(VLOOKUP(Patchlist1[[#This Row],[Hostname]],CPU_socket!A:B,2,FALSE)),"",VLOOKUP(Patchlist1[[#This Row],[Hostname]],CPU_socket!A:B,2,FALSE))</f>
        <v/>
      </c>
      <c r="H1087" s="182" t="str">
        <f>IF(ISNA(VLOOKUP(Patchlist1[[#This Row],[Hostname]],Vormetric!A:D,4,FALSE)),"",VLOOKUP(Patchlist1[[#This Row],[Hostname]],Vormetric!A:D,4,FALSE))</f>
        <v/>
      </c>
      <c r="I1087" s="240" t="str">
        <f>IF(ISNA(VLOOKUP(Patchlist1[[#This Row],[Hostname]],'vm hardware'!A:C,3,FALSE)),"",VLOOKUP(Patchlist1[[#This Row],[Hostname]],'vm hardware'!A:C,3,FALSE))</f>
        <v/>
      </c>
      <c r="J1087" s="198"/>
      <c r="K1087" s="198" t="s">
        <v>172</v>
      </c>
      <c r="L1087" s="198"/>
      <c r="M1087" s="198" t="s">
        <v>173</v>
      </c>
      <c r="N1087" s="198" t="s">
        <v>827</v>
      </c>
      <c r="O1087" s="200" t="s">
        <v>175</v>
      </c>
      <c r="P1087" s="210" t="s">
        <v>1917</v>
      </c>
      <c r="Q1087" s="241"/>
      <c r="R1087" s="198" t="s">
        <v>1918</v>
      </c>
      <c r="S1087" s="242" t="str">
        <f>IF(ISNA(VLOOKUP(Patchlist1[[#This Row],[SERVER OWNER]],Contacts!I:J,2,FALSE)),"",VLOOKUP(Patchlist1[[#This Row],[SERVER OWNER]],Contacts!I:J,2,FALSE))</f>
        <v>HARTMUT.MOEHRES@ALLIANZ.DE</v>
      </c>
      <c r="T1087" s="242" t="s">
        <v>1921</v>
      </c>
      <c r="U1087" s="287" t="s">
        <v>180</v>
      </c>
      <c r="V1087" s="202"/>
      <c r="W1087" s="202"/>
      <c r="X1087" s="244"/>
      <c r="Y1087" s="244"/>
      <c r="Z1087" s="157"/>
      <c r="AA1087" s="278"/>
    </row>
    <row r="1088" spans="1:27" ht="18.75" hidden="1" customHeight="1">
      <c r="A1088" s="285" t="s">
        <v>1923</v>
      </c>
      <c r="B1088" s="196" t="s">
        <v>100</v>
      </c>
      <c r="C1088" s="239" t="b">
        <v>0</v>
      </c>
      <c r="D1088" s="182">
        <f>IF($C1088&lt;&gt;TRUE,IF(ISNA(VLOOKUP($B1088,'Patch Slot'!A$2:$E$39,3,FALSE)),"",VLOOKUP($B1088,'Patch Slot'!A$2:$E$39,3,FALSE)),"excluded")</f>
        <v>45887.833333333299</v>
      </c>
      <c r="E1088" s="182" t="str">
        <f>IF($C1088&lt;&gt;TRUE,IF(ISNA(VLOOKUP($B1088,'Patch Slot'!A$2:$E$39,4,FALSE)),"",VLOOKUP($B1088,'Patch Slot'!A$2:$E$39,4,FALSE)),"excluded")</f>
        <v>20:00 – 24:00</v>
      </c>
      <c r="F1088" s="198" t="s">
        <v>826</v>
      </c>
      <c r="G1088" s="182" t="str">
        <f>IF(ISNA(VLOOKUP(Patchlist1[[#This Row],[Hostname]],CPU_socket!A:B,2,FALSE)),"",VLOOKUP(Patchlist1[[#This Row],[Hostname]],CPU_socket!A:B,2,FALSE))</f>
        <v/>
      </c>
      <c r="H1088" s="182" t="str">
        <f>IF(ISNA(VLOOKUP(Patchlist1[[#This Row],[Hostname]],Vormetric!A:D,4,FALSE)),"",VLOOKUP(Patchlist1[[#This Row],[Hostname]],Vormetric!A:D,4,FALSE))</f>
        <v/>
      </c>
      <c r="I1088" s="240" t="str">
        <f>IF(ISNA(VLOOKUP(Patchlist1[[#This Row],[Hostname]],'vm hardware'!A:C,3,FALSE)),"",VLOOKUP(Patchlist1[[#This Row],[Hostname]],'vm hardware'!A:C,3,FALSE))</f>
        <v/>
      </c>
      <c r="J1088" s="198"/>
      <c r="K1088" s="198" t="s">
        <v>172</v>
      </c>
      <c r="L1088" s="198"/>
      <c r="M1088" s="198" t="s">
        <v>173</v>
      </c>
      <c r="N1088" s="198" t="s">
        <v>827</v>
      </c>
      <c r="O1088" s="200" t="s">
        <v>175</v>
      </c>
      <c r="P1088" s="210" t="s">
        <v>1917</v>
      </c>
      <c r="Q1088" s="241"/>
      <c r="R1088" s="198" t="s">
        <v>1918</v>
      </c>
      <c r="S1088" s="242" t="str">
        <f>IF(ISNA(VLOOKUP(Patchlist1[[#This Row],[SERVER OWNER]],Contacts!I:J,2,FALSE)),"",VLOOKUP(Patchlist1[[#This Row],[SERVER OWNER]],Contacts!I:J,2,FALSE))</f>
        <v>HARTMUT.MOEHRES@ALLIANZ.DE</v>
      </c>
      <c r="T1088" s="242" t="s">
        <v>1921</v>
      </c>
      <c r="U1088" s="287" t="s">
        <v>180</v>
      </c>
      <c r="V1088" s="202"/>
      <c r="W1088" s="202"/>
      <c r="X1088" s="244"/>
      <c r="Y1088" s="244"/>
      <c r="Z1088" s="157"/>
      <c r="AA1088" s="278"/>
    </row>
    <row r="1089" spans="1:27" ht="18.75" hidden="1" customHeight="1">
      <c r="A1089" s="285" t="s">
        <v>1924</v>
      </c>
      <c r="B1089" s="196" t="s">
        <v>127</v>
      </c>
      <c r="C1089" s="239" t="b">
        <v>0</v>
      </c>
      <c r="D1089" s="182">
        <f>IF($C1089&lt;&gt;TRUE,IF(ISNA(VLOOKUP($B1089,'Patch Slot'!A$2:$E$39,3,FALSE)),"",VLOOKUP($B1089,'Patch Slot'!A$2:$E$39,3,FALSE)),"excluded")</f>
        <v>45892.833333333299</v>
      </c>
      <c r="E1089" s="182" t="str">
        <f>IF($C1089&lt;&gt;TRUE,IF(ISNA(VLOOKUP($B1089,'Patch Slot'!A$2:$E$39,4,FALSE)),"",VLOOKUP($B1089,'Patch Slot'!A$2:$E$39,4,FALSE)),"excluded")</f>
        <v>20:00 – 24:00</v>
      </c>
      <c r="F1089" s="198" t="s">
        <v>826</v>
      </c>
      <c r="G1089" s="182" t="str">
        <f>IF(ISNA(VLOOKUP(Patchlist1[[#This Row],[Hostname]],CPU_socket!A:B,2,FALSE)),"",VLOOKUP(Patchlist1[[#This Row],[Hostname]],CPU_socket!A:B,2,FALSE))</f>
        <v/>
      </c>
      <c r="H1089" s="182" t="str">
        <f>IF(ISNA(VLOOKUP(Patchlist1[[#This Row],[Hostname]],Vormetric!A:D,4,FALSE)),"",VLOOKUP(Patchlist1[[#This Row],[Hostname]],Vormetric!A:D,4,FALSE))</f>
        <v/>
      </c>
      <c r="I1089" s="240" t="str">
        <f>IF(ISNA(VLOOKUP(Patchlist1[[#This Row],[Hostname]],'vm hardware'!A:C,3,FALSE)),"",VLOOKUP(Patchlist1[[#This Row],[Hostname]],'vm hardware'!A:C,3,FALSE))</f>
        <v/>
      </c>
      <c r="J1089" s="198"/>
      <c r="K1089" s="198" t="s">
        <v>172</v>
      </c>
      <c r="L1089" s="198"/>
      <c r="M1089" s="198" t="s">
        <v>173</v>
      </c>
      <c r="N1089" s="198" t="s">
        <v>827</v>
      </c>
      <c r="O1089" s="200" t="s">
        <v>175</v>
      </c>
      <c r="P1089" s="210" t="s">
        <v>546</v>
      </c>
      <c r="Q1089" s="241"/>
      <c r="R1089" s="198" t="s">
        <v>547</v>
      </c>
      <c r="S1089" s="242" t="str">
        <f>IF(ISNA(VLOOKUP(Patchlist1[[#This Row],[SERVER OWNER]],Contacts!I:J,2,FALSE)),"",VLOOKUP(Patchlist1[[#This Row],[SERVER OWNER]],Contacts!I:J,2,FALSE))</f>
        <v>klaus.ostermann@allianz.de</v>
      </c>
      <c r="T1089" s="242" t="s">
        <v>1921</v>
      </c>
      <c r="U1089" s="287" t="s">
        <v>180</v>
      </c>
      <c r="V1089" s="202"/>
      <c r="W1089" s="202"/>
      <c r="X1089" s="244"/>
      <c r="Y1089" s="244" t="s">
        <v>452</v>
      </c>
      <c r="Z1089" s="157"/>
      <c r="AA1089" s="278"/>
    </row>
    <row r="1090" spans="1:27" ht="18.75" hidden="1" customHeight="1">
      <c r="A1090" s="285" t="s">
        <v>1925</v>
      </c>
      <c r="B1090" s="196" t="s">
        <v>127</v>
      </c>
      <c r="C1090" s="239" t="b">
        <v>0</v>
      </c>
      <c r="D1090" s="182">
        <f>IF($C1090&lt;&gt;TRUE,IF(ISNA(VLOOKUP($B1090,'Patch Slot'!A$2:$E$39,3,FALSE)),"",VLOOKUP($B1090,'Patch Slot'!A$2:$E$39,3,FALSE)),"excluded")</f>
        <v>45892.833333333299</v>
      </c>
      <c r="E1090" s="182" t="str">
        <f>IF($C1090&lt;&gt;TRUE,IF(ISNA(VLOOKUP($B1090,'Patch Slot'!A$2:$E$39,4,FALSE)),"",VLOOKUP($B1090,'Patch Slot'!A$2:$E$39,4,FALSE)),"excluded")</f>
        <v>20:00 – 24:00</v>
      </c>
      <c r="F1090" s="198" t="s">
        <v>826</v>
      </c>
      <c r="G1090" s="182" t="str">
        <f>IF(ISNA(VLOOKUP(Patchlist1[[#This Row],[Hostname]],CPU_socket!A:B,2,FALSE)),"",VLOOKUP(Patchlist1[[#This Row],[Hostname]],CPU_socket!A:B,2,FALSE))</f>
        <v/>
      </c>
      <c r="H1090" s="182" t="str">
        <f>IF(ISNA(VLOOKUP(Patchlist1[[#This Row],[Hostname]],Vormetric!A:D,4,FALSE)),"",VLOOKUP(Patchlist1[[#This Row],[Hostname]],Vormetric!A:D,4,FALSE))</f>
        <v/>
      </c>
      <c r="I1090" s="240" t="str">
        <f>IF(ISNA(VLOOKUP(Patchlist1[[#This Row],[Hostname]],'vm hardware'!A:C,3,FALSE)),"",VLOOKUP(Patchlist1[[#This Row],[Hostname]],'vm hardware'!A:C,3,FALSE))</f>
        <v/>
      </c>
      <c r="J1090" s="198"/>
      <c r="K1090" s="198" t="s">
        <v>172</v>
      </c>
      <c r="L1090" s="198"/>
      <c r="M1090" s="198" t="s">
        <v>173</v>
      </c>
      <c r="N1090" s="198" t="s">
        <v>827</v>
      </c>
      <c r="O1090" s="200" t="s">
        <v>175</v>
      </c>
      <c r="P1090" s="210" t="s">
        <v>546</v>
      </c>
      <c r="Q1090" s="241"/>
      <c r="R1090" s="198" t="s">
        <v>547</v>
      </c>
      <c r="S1090" s="242" t="str">
        <f>IF(ISNA(VLOOKUP(Patchlist1[[#This Row],[SERVER OWNER]],Contacts!I:J,2,FALSE)),"",VLOOKUP(Patchlist1[[#This Row],[SERVER OWNER]],Contacts!I:J,2,FALSE))</f>
        <v>klaus.ostermann@allianz.de</v>
      </c>
      <c r="T1090" s="242" t="s">
        <v>1921</v>
      </c>
      <c r="U1090" s="287" t="s">
        <v>180</v>
      </c>
      <c r="V1090" s="202"/>
      <c r="W1090" s="202"/>
      <c r="X1090" s="244"/>
      <c r="Y1090" s="244" t="s">
        <v>452</v>
      </c>
      <c r="Z1090" s="157"/>
      <c r="AA1090" s="278"/>
    </row>
    <row r="1091" spans="1:27" ht="18.75" hidden="1" customHeight="1">
      <c r="A1091" s="285" t="s">
        <v>1926</v>
      </c>
      <c r="B1091" s="196" t="s">
        <v>127</v>
      </c>
      <c r="C1091" s="239" t="b">
        <v>0</v>
      </c>
      <c r="D1091" s="182">
        <f>IF($C1091&lt;&gt;TRUE,IF(ISNA(VLOOKUP($B1091,'Patch Slot'!A$2:$E$39,3,FALSE)),"",VLOOKUP($B1091,'Patch Slot'!A$2:$E$39,3,FALSE)),"excluded")</f>
        <v>45892.833333333299</v>
      </c>
      <c r="E1091" s="182" t="str">
        <f>IF($C1091&lt;&gt;TRUE,IF(ISNA(VLOOKUP($B1091,'Patch Slot'!A$2:$E$39,4,FALSE)),"",VLOOKUP($B1091,'Patch Slot'!A$2:$E$39,4,FALSE)),"excluded")</f>
        <v>20:00 – 24:00</v>
      </c>
      <c r="F1091" s="198" t="s">
        <v>826</v>
      </c>
      <c r="G1091" s="182" t="str">
        <f>IF(ISNA(VLOOKUP(Patchlist1[[#This Row],[Hostname]],CPU_socket!A:B,2,FALSE)),"",VLOOKUP(Patchlist1[[#This Row],[Hostname]],CPU_socket!A:B,2,FALSE))</f>
        <v/>
      </c>
      <c r="H1091" s="182" t="str">
        <f>IF(ISNA(VLOOKUP(Patchlist1[[#This Row],[Hostname]],Vormetric!A:D,4,FALSE)),"",VLOOKUP(Patchlist1[[#This Row],[Hostname]],Vormetric!A:D,4,FALSE))</f>
        <v/>
      </c>
      <c r="I1091" s="240" t="str">
        <f>IF(ISNA(VLOOKUP(Patchlist1[[#This Row],[Hostname]],'vm hardware'!A:C,3,FALSE)),"",VLOOKUP(Patchlist1[[#This Row],[Hostname]],'vm hardware'!A:C,3,FALSE))</f>
        <v/>
      </c>
      <c r="J1091" s="198"/>
      <c r="K1091" s="198" t="s">
        <v>172</v>
      </c>
      <c r="L1091" s="198"/>
      <c r="M1091" s="198" t="s">
        <v>173</v>
      </c>
      <c r="N1091" s="198" t="s">
        <v>827</v>
      </c>
      <c r="O1091" s="200" t="s">
        <v>175</v>
      </c>
      <c r="P1091" s="210" t="s">
        <v>546</v>
      </c>
      <c r="Q1091" s="241"/>
      <c r="R1091" s="198" t="s">
        <v>547</v>
      </c>
      <c r="S1091" s="242" t="str">
        <f>IF(ISNA(VLOOKUP(Patchlist1[[#This Row],[SERVER OWNER]],Contacts!I:J,2,FALSE)),"",VLOOKUP(Patchlist1[[#This Row],[SERVER OWNER]],Contacts!I:J,2,FALSE))</f>
        <v>klaus.ostermann@allianz.de</v>
      </c>
      <c r="T1091" s="242" t="s">
        <v>1921</v>
      </c>
      <c r="U1091" s="287" t="s">
        <v>180</v>
      </c>
      <c r="V1091" s="202"/>
      <c r="W1091" s="202"/>
      <c r="X1091" s="244"/>
      <c r="Y1091" s="244" t="s">
        <v>452</v>
      </c>
      <c r="Z1091" s="157"/>
      <c r="AA1091" s="278"/>
    </row>
    <row r="1092" spans="1:27" ht="18.75" hidden="1" customHeight="1">
      <c r="A1092" s="285" t="s">
        <v>1927</v>
      </c>
      <c r="B1092" s="196" t="s">
        <v>100</v>
      </c>
      <c r="C1092" s="239" t="b">
        <v>0</v>
      </c>
      <c r="D1092" s="182">
        <f>IF($C1092&lt;&gt;TRUE,IF(ISNA(VLOOKUP($B1092,'Patch Slot'!A$2:$E$39,3,FALSE)),"",VLOOKUP($B1092,'Patch Slot'!A$2:$E$39,3,FALSE)),"excluded")</f>
        <v>45887.833333333299</v>
      </c>
      <c r="E1092" s="182" t="str">
        <f>IF($C1092&lt;&gt;TRUE,IF(ISNA(VLOOKUP($B1092,'Patch Slot'!A$2:$E$39,4,FALSE)),"",VLOOKUP($B1092,'Patch Slot'!A$2:$E$39,4,FALSE)),"excluded")</f>
        <v>20:00 – 24:00</v>
      </c>
      <c r="F1092" s="198" t="s">
        <v>826</v>
      </c>
      <c r="G1092" s="182" t="str">
        <f>IF(ISNA(VLOOKUP(Patchlist1[[#This Row],[Hostname]],CPU_socket!A:B,2,FALSE)),"",VLOOKUP(Patchlist1[[#This Row],[Hostname]],CPU_socket!A:B,2,FALSE))</f>
        <v/>
      </c>
      <c r="H1092" s="182" t="str">
        <f>IF(ISNA(VLOOKUP(Patchlist1[[#This Row],[Hostname]],Vormetric!A:D,4,FALSE)),"",VLOOKUP(Patchlist1[[#This Row],[Hostname]],Vormetric!A:D,4,FALSE))</f>
        <v/>
      </c>
      <c r="I1092" s="240" t="str">
        <f>IF(ISNA(VLOOKUP(Patchlist1[[#This Row],[Hostname]],'vm hardware'!A:C,3,FALSE)),"",VLOOKUP(Patchlist1[[#This Row],[Hostname]],'vm hardware'!A:C,3,FALSE))</f>
        <v/>
      </c>
      <c r="J1092" s="198"/>
      <c r="K1092" s="198" t="s">
        <v>545</v>
      </c>
      <c r="L1092" s="198"/>
      <c r="M1092" s="198" t="s">
        <v>173</v>
      </c>
      <c r="N1092" s="198" t="s">
        <v>827</v>
      </c>
      <c r="O1092" s="200" t="s">
        <v>175</v>
      </c>
      <c r="P1092" s="209" t="s">
        <v>1917</v>
      </c>
      <c r="Q1092" s="241"/>
      <c r="R1092" s="198" t="s">
        <v>1918</v>
      </c>
      <c r="S1092" s="242" t="str">
        <f>IF(ISNA(VLOOKUP(Patchlist1[[#This Row],[SERVER OWNER]],Contacts!I:J,2,FALSE)),"",VLOOKUP(Patchlist1[[#This Row],[SERVER OWNER]],Contacts!I:J,2,FALSE))</f>
        <v>HARTMUT.MOEHRES@ALLIANZ.DE</v>
      </c>
      <c r="T1092" s="242" t="s">
        <v>1921</v>
      </c>
      <c r="U1092" s="287" t="s">
        <v>180</v>
      </c>
      <c r="V1092" s="202"/>
      <c r="W1092" s="202"/>
      <c r="X1092" s="244"/>
      <c r="Y1092" s="244"/>
      <c r="Z1092" s="157"/>
      <c r="AA1092" s="278"/>
    </row>
    <row r="1093" spans="1:27" ht="18.75" hidden="1" customHeight="1">
      <c r="A1093" s="285" t="s">
        <v>1928</v>
      </c>
      <c r="B1093" s="196" t="s">
        <v>100</v>
      </c>
      <c r="C1093" s="239" t="b">
        <v>0</v>
      </c>
      <c r="D1093" s="182">
        <f>IF($C1093&lt;&gt;TRUE,IF(ISNA(VLOOKUP($B1093,'Patch Slot'!A$2:$E$39,3,FALSE)),"",VLOOKUP($B1093,'Patch Slot'!A$2:$E$39,3,FALSE)),"excluded")</f>
        <v>45887.833333333299</v>
      </c>
      <c r="E1093" s="182" t="str">
        <f>IF($C1093&lt;&gt;TRUE,IF(ISNA(VLOOKUP($B1093,'Patch Slot'!A$2:$E$39,4,FALSE)),"",VLOOKUP($B1093,'Patch Slot'!A$2:$E$39,4,FALSE)),"excluded")</f>
        <v>20:00 – 24:00</v>
      </c>
      <c r="F1093" s="198" t="s">
        <v>826</v>
      </c>
      <c r="G1093" s="182" t="str">
        <f>IF(ISNA(VLOOKUP(Patchlist1[[#This Row],[Hostname]],CPU_socket!A:B,2,FALSE)),"",VLOOKUP(Patchlist1[[#This Row],[Hostname]],CPU_socket!A:B,2,FALSE))</f>
        <v/>
      </c>
      <c r="H1093" s="182" t="str">
        <f>IF(ISNA(VLOOKUP(Patchlist1[[#This Row],[Hostname]],Vormetric!A:D,4,FALSE)),"",VLOOKUP(Patchlist1[[#This Row],[Hostname]],Vormetric!A:D,4,FALSE))</f>
        <v/>
      </c>
      <c r="I1093" s="240" t="str">
        <f>IF(ISNA(VLOOKUP(Patchlist1[[#This Row],[Hostname]],'vm hardware'!A:C,3,FALSE)),"",VLOOKUP(Patchlist1[[#This Row],[Hostname]],'vm hardware'!A:C,3,FALSE))</f>
        <v/>
      </c>
      <c r="J1093" s="198"/>
      <c r="K1093" s="198" t="s">
        <v>172</v>
      </c>
      <c r="L1093" s="198"/>
      <c r="M1093" s="198" t="s">
        <v>173</v>
      </c>
      <c r="N1093" s="198" t="s">
        <v>827</v>
      </c>
      <c r="O1093" s="200" t="s">
        <v>175</v>
      </c>
      <c r="P1093" s="210" t="s">
        <v>1917</v>
      </c>
      <c r="Q1093" s="241"/>
      <c r="R1093" s="198" t="s">
        <v>1918</v>
      </c>
      <c r="S1093" s="242" t="str">
        <f>IF(ISNA(VLOOKUP(Patchlist1[[#This Row],[SERVER OWNER]],Contacts!I:J,2,FALSE)),"",VLOOKUP(Patchlist1[[#This Row],[SERVER OWNER]],Contacts!I:J,2,FALSE))</f>
        <v>HARTMUT.MOEHRES@ALLIANZ.DE</v>
      </c>
      <c r="T1093" s="242" t="s">
        <v>1921</v>
      </c>
      <c r="U1093" s="287" t="s">
        <v>180</v>
      </c>
      <c r="V1093" s="202"/>
      <c r="W1093" s="202"/>
      <c r="X1093" s="244"/>
      <c r="Y1093" s="244"/>
      <c r="Z1093" s="157"/>
      <c r="AA1093" s="278"/>
    </row>
    <row r="1094" spans="1:27" ht="18.75" hidden="1" customHeight="1">
      <c r="A1094" s="285" t="s">
        <v>1929</v>
      </c>
      <c r="B1094" s="196" t="s">
        <v>100</v>
      </c>
      <c r="C1094" s="239" t="b">
        <v>0</v>
      </c>
      <c r="D1094" s="182">
        <f>IF($C1094&lt;&gt;TRUE,IF(ISNA(VLOOKUP($B1094,'Patch Slot'!A$2:$E$39,3,FALSE)),"",VLOOKUP($B1094,'Patch Slot'!A$2:$E$39,3,FALSE)),"excluded")</f>
        <v>45887.833333333299</v>
      </c>
      <c r="E1094" s="182" t="str">
        <f>IF($C1094&lt;&gt;TRUE,IF(ISNA(VLOOKUP($B1094,'Patch Slot'!A$2:$E$39,4,FALSE)),"",VLOOKUP($B1094,'Patch Slot'!A$2:$E$39,4,FALSE)),"excluded")</f>
        <v>20:00 – 24:00</v>
      </c>
      <c r="F1094" s="198" t="s">
        <v>826</v>
      </c>
      <c r="G1094" s="182" t="str">
        <f>IF(ISNA(VLOOKUP(Patchlist1[[#This Row],[Hostname]],CPU_socket!A:B,2,FALSE)),"",VLOOKUP(Patchlist1[[#This Row],[Hostname]],CPU_socket!A:B,2,FALSE))</f>
        <v/>
      </c>
      <c r="H1094" s="182" t="str">
        <f>IF(ISNA(VLOOKUP(Patchlist1[[#This Row],[Hostname]],Vormetric!A:D,4,FALSE)),"",VLOOKUP(Patchlist1[[#This Row],[Hostname]],Vormetric!A:D,4,FALSE))</f>
        <v/>
      </c>
      <c r="I1094" s="240" t="str">
        <f>IF(ISNA(VLOOKUP(Patchlist1[[#This Row],[Hostname]],'vm hardware'!A:C,3,FALSE)),"",VLOOKUP(Patchlist1[[#This Row],[Hostname]],'vm hardware'!A:C,3,FALSE))</f>
        <v/>
      </c>
      <c r="J1094" s="198"/>
      <c r="K1094" s="198" t="s">
        <v>545</v>
      </c>
      <c r="L1094" s="198"/>
      <c r="M1094" s="198" t="s">
        <v>173</v>
      </c>
      <c r="N1094" s="198" t="s">
        <v>827</v>
      </c>
      <c r="O1094" s="200" t="s">
        <v>175</v>
      </c>
      <c r="P1094" s="210" t="s">
        <v>1917</v>
      </c>
      <c r="Q1094" s="241"/>
      <c r="R1094" s="198" t="s">
        <v>1918</v>
      </c>
      <c r="S1094" s="242" t="str">
        <f>IF(ISNA(VLOOKUP(Patchlist1[[#This Row],[SERVER OWNER]],Contacts!I:J,2,FALSE)),"",VLOOKUP(Patchlist1[[#This Row],[SERVER OWNER]],Contacts!I:J,2,FALSE))</f>
        <v>HARTMUT.MOEHRES@ALLIANZ.DE</v>
      </c>
      <c r="T1094" s="242" t="s">
        <v>1921</v>
      </c>
      <c r="U1094" s="287" t="s">
        <v>180</v>
      </c>
      <c r="V1094" s="202"/>
      <c r="W1094" s="202"/>
      <c r="X1094" s="244"/>
      <c r="Y1094" s="244"/>
      <c r="Z1094" s="157"/>
      <c r="AA1094" s="278"/>
    </row>
    <row r="1095" spans="1:27" ht="18.75" hidden="1" customHeight="1">
      <c r="A1095" s="285" t="s">
        <v>1930</v>
      </c>
      <c r="B1095" s="196" t="s">
        <v>100</v>
      </c>
      <c r="C1095" s="239" t="b">
        <v>0</v>
      </c>
      <c r="D1095" s="182">
        <f>IF($C1095&lt;&gt;TRUE,IF(ISNA(VLOOKUP($B1095,'Patch Slot'!A$2:$E$39,3,FALSE)),"",VLOOKUP($B1095,'Patch Slot'!A$2:$E$39,3,FALSE)),"excluded")</f>
        <v>45887.833333333299</v>
      </c>
      <c r="E1095" s="182" t="str">
        <f>IF($C1095&lt;&gt;TRUE,IF(ISNA(VLOOKUP($B1095,'Patch Slot'!A$2:$E$39,4,FALSE)),"",VLOOKUP($B1095,'Patch Slot'!A$2:$E$39,4,FALSE)),"excluded")</f>
        <v>20:00 – 24:00</v>
      </c>
      <c r="F1095" s="198" t="s">
        <v>826</v>
      </c>
      <c r="G1095" s="182" t="str">
        <f>IF(ISNA(VLOOKUP(Patchlist1[[#This Row],[Hostname]],CPU_socket!A:B,2,FALSE)),"",VLOOKUP(Patchlist1[[#This Row],[Hostname]],CPU_socket!A:B,2,FALSE))</f>
        <v/>
      </c>
      <c r="H1095" s="182" t="str">
        <f>IF(ISNA(VLOOKUP(Patchlist1[[#This Row],[Hostname]],Vormetric!A:D,4,FALSE)),"",VLOOKUP(Patchlist1[[#This Row],[Hostname]],Vormetric!A:D,4,FALSE))</f>
        <v/>
      </c>
      <c r="I1095" s="240" t="str">
        <f>IF(ISNA(VLOOKUP(Patchlist1[[#This Row],[Hostname]],'vm hardware'!A:C,3,FALSE)),"",VLOOKUP(Patchlist1[[#This Row],[Hostname]],'vm hardware'!A:C,3,FALSE))</f>
        <v/>
      </c>
      <c r="J1095" s="198"/>
      <c r="K1095" s="198" t="s">
        <v>545</v>
      </c>
      <c r="L1095" s="198"/>
      <c r="M1095" s="198" t="s">
        <v>173</v>
      </c>
      <c r="N1095" s="198" t="s">
        <v>827</v>
      </c>
      <c r="O1095" s="200" t="s">
        <v>175</v>
      </c>
      <c r="P1095" s="210" t="s">
        <v>1917</v>
      </c>
      <c r="Q1095" s="241"/>
      <c r="R1095" s="198" t="s">
        <v>1918</v>
      </c>
      <c r="S1095" s="242" t="str">
        <f>IF(ISNA(VLOOKUP(Patchlist1[[#This Row],[SERVER OWNER]],Contacts!I:J,2,FALSE)),"",VLOOKUP(Patchlist1[[#This Row],[SERVER OWNER]],Contacts!I:J,2,FALSE))</f>
        <v>HARTMUT.MOEHRES@ALLIANZ.DE</v>
      </c>
      <c r="T1095" s="242" t="s">
        <v>1921</v>
      </c>
      <c r="U1095" s="287" t="s">
        <v>180</v>
      </c>
      <c r="V1095" s="202"/>
      <c r="W1095" s="202"/>
      <c r="X1095" s="244"/>
      <c r="Y1095" s="244"/>
      <c r="Z1095" s="157"/>
      <c r="AA1095" s="278"/>
    </row>
    <row r="1096" spans="1:27" ht="18.75" hidden="1" customHeight="1">
      <c r="A1096" s="285" t="s">
        <v>1931</v>
      </c>
      <c r="B1096" s="196" t="s">
        <v>100</v>
      </c>
      <c r="C1096" s="239" t="b">
        <v>0</v>
      </c>
      <c r="D1096" s="182">
        <f>IF($C1096&lt;&gt;TRUE,IF(ISNA(VLOOKUP($B1096,'Patch Slot'!A$2:$E$39,3,FALSE)),"",VLOOKUP($B1096,'Patch Slot'!A$2:$E$39,3,FALSE)),"excluded")</f>
        <v>45887.833333333299</v>
      </c>
      <c r="E1096" s="182" t="str">
        <f>IF($C1096&lt;&gt;TRUE,IF(ISNA(VLOOKUP($B1096,'Patch Slot'!A$2:$E$39,4,FALSE)),"",VLOOKUP($B1096,'Patch Slot'!A$2:$E$39,4,FALSE)),"excluded")</f>
        <v>20:00 – 24:00</v>
      </c>
      <c r="F1096" s="198" t="s">
        <v>826</v>
      </c>
      <c r="G1096" s="182" t="str">
        <f>IF(ISNA(VLOOKUP(Patchlist1[[#This Row],[Hostname]],CPU_socket!A:B,2,FALSE)),"",VLOOKUP(Patchlist1[[#This Row],[Hostname]],CPU_socket!A:B,2,FALSE))</f>
        <v/>
      </c>
      <c r="H1096" s="182" t="str">
        <f>IF(ISNA(VLOOKUP(Patchlist1[[#This Row],[Hostname]],Vormetric!A:D,4,FALSE)),"",VLOOKUP(Patchlist1[[#This Row],[Hostname]],Vormetric!A:D,4,FALSE))</f>
        <v/>
      </c>
      <c r="I1096" s="240" t="str">
        <f>IF(ISNA(VLOOKUP(Patchlist1[[#This Row],[Hostname]],'vm hardware'!A:C,3,FALSE)),"",VLOOKUP(Patchlist1[[#This Row],[Hostname]],'vm hardware'!A:C,3,FALSE))</f>
        <v/>
      </c>
      <c r="J1096" s="198"/>
      <c r="K1096" s="198" t="s">
        <v>545</v>
      </c>
      <c r="L1096" s="198"/>
      <c r="M1096" s="198" t="s">
        <v>173</v>
      </c>
      <c r="N1096" s="198" t="s">
        <v>827</v>
      </c>
      <c r="O1096" s="200" t="s">
        <v>175</v>
      </c>
      <c r="P1096" s="210" t="s">
        <v>1917</v>
      </c>
      <c r="Q1096" s="241"/>
      <c r="R1096" s="198" t="s">
        <v>1918</v>
      </c>
      <c r="S1096" s="242" t="str">
        <f>IF(ISNA(VLOOKUP(Patchlist1[[#This Row],[SERVER OWNER]],Contacts!I:J,2,FALSE)),"",VLOOKUP(Patchlist1[[#This Row],[SERVER OWNER]],Contacts!I:J,2,FALSE))</f>
        <v>HARTMUT.MOEHRES@ALLIANZ.DE</v>
      </c>
      <c r="T1096" s="242" t="s">
        <v>1921</v>
      </c>
      <c r="U1096" s="287" t="s">
        <v>180</v>
      </c>
      <c r="V1096" s="202"/>
      <c r="W1096" s="202"/>
      <c r="X1096" s="244"/>
      <c r="Y1096" s="244"/>
      <c r="Z1096" s="157"/>
      <c r="AA1096" s="278"/>
    </row>
    <row r="1097" spans="1:27" ht="18.75" hidden="1" customHeight="1">
      <c r="A1097" s="285" t="s">
        <v>1932</v>
      </c>
      <c r="B1097" s="196" t="s">
        <v>18</v>
      </c>
      <c r="C1097" s="239" t="b">
        <v>0</v>
      </c>
      <c r="D1097" s="182">
        <f>IF($C1097&lt;&gt;TRUE,IF(ISNA(VLOOKUP($B1097,'Patch Slot'!A$2:$E$39,3,FALSE)),"",VLOOKUP($B1097,'Patch Slot'!A$2:$E$39,3,FALSE)),"excluded")</f>
        <v>45873.833333333299</v>
      </c>
      <c r="E1097" s="182" t="str">
        <f>IF($C1097&lt;&gt;TRUE,IF(ISNA(VLOOKUP($B1097,'Patch Slot'!A$2:$E$39,4,FALSE)),"",VLOOKUP($B1097,'Patch Slot'!A$2:$E$39,4,FALSE)),"excluded")</f>
        <v>20:00 – 24:00</v>
      </c>
      <c r="F1097" s="198" t="s">
        <v>171</v>
      </c>
      <c r="G1097" s="182" t="str">
        <f>IF(ISNA(VLOOKUP(Patchlist1[[#This Row],[Hostname]],CPU_socket!A:B,2,FALSE)),"",VLOOKUP(Patchlist1[[#This Row],[Hostname]],CPU_socket!A:B,2,FALSE))</f>
        <v/>
      </c>
      <c r="H1097" s="182" t="str">
        <f>IF(ISNA(VLOOKUP(Patchlist1[[#This Row],[Hostname]],Vormetric!A:D,4,FALSE)),"",VLOOKUP(Patchlist1[[#This Row],[Hostname]],Vormetric!A:D,4,FALSE))</f>
        <v/>
      </c>
      <c r="I1097" s="240" t="str">
        <f>IF(ISNA(VLOOKUP(Patchlist1[[#This Row],[Hostname]],'vm hardware'!A:C,3,FALSE)),"",VLOOKUP(Patchlist1[[#This Row],[Hostname]],'vm hardware'!A:C,3,FALSE))</f>
        <v/>
      </c>
      <c r="J1097" s="198"/>
      <c r="K1097" s="198" t="s">
        <v>172</v>
      </c>
      <c r="L1097" s="198"/>
      <c r="M1097" s="198" t="s">
        <v>173</v>
      </c>
      <c r="N1097" s="198" t="s">
        <v>174</v>
      </c>
      <c r="O1097" s="200" t="s">
        <v>175</v>
      </c>
      <c r="P1097" s="277" t="s">
        <v>1933</v>
      </c>
      <c r="Q1097" s="241"/>
      <c r="R1097" s="198" t="s">
        <v>1309</v>
      </c>
      <c r="S1097" s="242" t="str">
        <f>IF(ISNA(VLOOKUP(Patchlist1[[#This Row],[SERVER OWNER]],Contacts!I:J,2,FALSE)),"",VLOOKUP(Patchlist1[[#This Row],[SERVER OWNER]],Contacts!I:J,2,FALSE))</f>
        <v>martin.berger@allianz.com</v>
      </c>
      <c r="T1097" s="242" t="s">
        <v>1921</v>
      </c>
      <c r="U1097" s="287" t="s">
        <v>180</v>
      </c>
      <c r="V1097" s="202"/>
      <c r="W1097" s="202"/>
      <c r="X1097" s="244"/>
      <c r="Y1097" s="244"/>
      <c r="Z1097" s="157"/>
      <c r="AA1097" s="278"/>
    </row>
    <row r="1098" spans="1:27" ht="18.75" hidden="1" customHeight="1">
      <c r="A1098" s="275" t="s">
        <v>1934</v>
      </c>
      <c r="B1098" s="196" t="s">
        <v>67</v>
      </c>
      <c r="C1098" s="239" t="b">
        <v>0</v>
      </c>
      <c r="D1098" s="182">
        <f>IF($C1098&lt;&gt;TRUE,IF(ISNA(VLOOKUP($B1098,'Patch Slot'!A$2:$E$39,3,FALSE)),"",VLOOKUP($B1098,'Patch Slot'!A$2:$E$39,3,FALSE)),"excluded")</f>
        <v>45883.833333333299</v>
      </c>
      <c r="E1098" s="182" t="str">
        <f>IF($C1098&lt;&gt;TRUE,IF(ISNA(VLOOKUP($B1098,'Patch Slot'!A$2:$E$39,4,FALSE)),"",VLOOKUP($B1098,'Patch Slot'!A$2:$E$39,4,FALSE)),"excluded")</f>
        <v>20:00 – 24:00</v>
      </c>
      <c r="F1098" s="213" t="s">
        <v>182</v>
      </c>
      <c r="G1098" s="182" t="str">
        <f>IF(ISNA(VLOOKUP(Patchlist1[[#This Row],[Hostname]],CPU_socket!A:B,2,FALSE)),"",VLOOKUP(Patchlist1[[#This Row],[Hostname]],CPU_socket!A:B,2,FALSE))</f>
        <v/>
      </c>
      <c r="H1098" s="182" t="str">
        <f>IF(ISNA(VLOOKUP(Patchlist1[[#This Row],[Hostname]],Vormetric!A:D,4,FALSE)),"",VLOOKUP(Patchlist1[[#This Row],[Hostname]],Vormetric!A:D,4,FALSE))</f>
        <v/>
      </c>
      <c r="I1098" s="240" t="str">
        <f>IF(ISNA(VLOOKUP(Patchlist1[[#This Row],[Hostname]],'vm hardware'!A:C,3,FALSE)),"",VLOOKUP(Patchlist1[[#This Row],[Hostname]],'vm hardware'!A:C,3,FALSE))</f>
        <v/>
      </c>
      <c r="J1098" s="198"/>
      <c r="K1098" s="213" t="s">
        <v>172</v>
      </c>
      <c r="L1098" s="213">
        <v>8.1</v>
      </c>
      <c r="M1098" s="213" t="s">
        <v>173</v>
      </c>
      <c r="N1098" s="198" t="s">
        <v>174</v>
      </c>
      <c r="O1098" s="200" t="s">
        <v>175</v>
      </c>
      <c r="P1098" t="s">
        <v>439</v>
      </c>
      <c r="Q1098" s="241"/>
      <c r="R1098" s="213" t="s">
        <v>440</v>
      </c>
      <c r="S1098" s="242" t="str">
        <f>IF(ISNA(VLOOKUP(Patchlist1[[#This Row],[SERVER OWNER]],Contacts!I:J,2,FALSE)),"",VLOOKUP(Patchlist1[[#This Row],[SERVER OWNER]],Contacts!I:J,2,FALSE))</f>
        <v>marco.kube@allianz.de</v>
      </c>
      <c r="T1098" s="242" t="s">
        <v>1921</v>
      </c>
      <c r="U1098" s="287" t="s">
        <v>180</v>
      </c>
      <c r="V1098" s="202"/>
      <c r="W1098" s="202"/>
      <c r="X1098" s="244"/>
      <c r="Y1098" s="244"/>
      <c r="Z1098" s="157"/>
      <c r="AA1098" s="278"/>
    </row>
    <row r="1099" spans="1:27" ht="18.75" hidden="1" customHeight="1">
      <c r="A1099" s="275" t="s">
        <v>1935</v>
      </c>
      <c r="B1099" s="196" t="s">
        <v>18</v>
      </c>
      <c r="C1099" s="239" t="b">
        <v>1</v>
      </c>
      <c r="D1099" s="182" t="str">
        <f>IF($C1099&lt;&gt;TRUE,IF(ISNA(VLOOKUP($B1099,'Patch Slot'!A$2:$E$39,3,FALSE)),"",VLOOKUP($B1099,'Patch Slot'!A$2:$E$39,3,FALSE)),"excluded")</f>
        <v>excluded</v>
      </c>
      <c r="E1099" s="182" t="str">
        <f>IF($C1099&lt;&gt;TRUE,IF(ISNA(VLOOKUP($B1099,'Patch Slot'!A$2:$E$39,4,FALSE)),"",VLOOKUP($B1099,'Patch Slot'!A$2:$E$39,4,FALSE)),"excluded")</f>
        <v>excluded</v>
      </c>
      <c r="F1099" s="213" t="s">
        <v>171</v>
      </c>
      <c r="G1099" s="182" t="str">
        <f>IF(ISNA(VLOOKUP(Patchlist1[[#This Row],[Hostname]],CPU_socket!A:B,2,FALSE)),"",VLOOKUP(Patchlist1[[#This Row],[Hostname]],CPU_socket!A:B,2,FALSE))</f>
        <v/>
      </c>
      <c r="H1099" s="182" t="s">
        <v>1936</v>
      </c>
      <c r="I1099" s="240" t="str">
        <f>IF(ISNA(VLOOKUP(Patchlist1[[#This Row],[Hostname]],'vm hardware'!A:C,3,FALSE)),"",VLOOKUP(Patchlist1[[#This Row],[Hostname]],'vm hardware'!A:C,3,FALSE))</f>
        <v/>
      </c>
      <c r="J1099" s="198"/>
      <c r="K1099" s="213" t="s">
        <v>545</v>
      </c>
      <c r="L1099" s="213">
        <v>8.1</v>
      </c>
      <c r="M1099" s="213" t="s">
        <v>496</v>
      </c>
      <c r="N1099" s="198" t="s">
        <v>174</v>
      </c>
      <c r="O1099" s="200" t="s">
        <v>279</v>
      </c>
      <c r="P1099" s="257" t="s">
        <v>1937</v>
      </c>
      <c r="Q1099" s="241"/>
      <c r="R1099" s="213" t="s">
        <v>1938</v>
      </c>
      <c r="S1099" s="242" t="s">
        <v>1908</v>
      </c>
      <c r="T1099" s="242" t="s">
        <v>1921</v>
      </c>
      <c r="U1099" s="287" t="s">
        <v>180</v>
      </c>
      <c r="V1099" s="202"/>
      <c r="W1099" s="202"/>
      <c r="X1099" s="244"/>
      <c r="Y1099" s="244" t="s">
        <v>279</v>
      </c>
      <c r="Z1099" s="157"/>
      <c r="AA1099" s="278"/>
    </row>
    <row r="1100" spans="1:27" ht="18.75" hidden="1" customHeight="1">
      <c r="A1100" s="275" t="s">
        <v>1939</v>
      </c>
      <c r="B1100" s="196" t="s">
        <v>127</v>
      </c>
      <c r="C1100" s="239" t="b">
        <v>0</v>
      </c>
      <c r="D1100" s="182">
        <f>IF($C1100&lt;&gt;TRUE,IF(ISNA(VLOOKUP($B1100,'Patch Slot'!A$2:$E$39,3,FALSE)),"",VLOOKUP($B1100,'Patch Slot'!A$2:$E$39,3,FALSE)),"excluded")</f>
        <v>45892.833333333299</v>
      </c>
      <c r="E1100" s="182" t="str">
        <f>IF($C1100&lt;&gt;TRUE,IF(ISNA(VLOOKUP($B1100,'Patch Slot'!A$2:$E$39,4,FALSE)),"",VLOOKUP($B1100,'Patch Slot'!A$2:$E$39,4,FALSE)),"excluded")</f>
        <v>20:00 – 24:00</v>
      </c>
      <c r="F1100" s="213" t="s">
        <v>826</v>
      </c>
      <c r="G1100" s="182" t="str">
        <f>IF(ISNA(VLOOKUP(Patchlist1[[#This Row],[Hostname]],CPU_socket!A:B,2,FALSE)),"",VLOOKUP(Patchlist1[[#This Row],[Hostname]],CPU_socket!A:B,2,FALSE))</f>
        <v/>
      </c>
      <c r="H1100" s="182" t="str">
        <f>IF(ISNA(VLOOKUP(Patchlist1[[#This Row],[Hostname]],Vormetric!A:D,4,FALSE)),"",VLOOKUP(Patchlist1[[#This Row],[Hostname]],Vormetric!A:D,4,FALSE))</f>
        <v/>
      </c>
      <c r="I1100" s="240" t="str">
        <f>IF(ISNA(VLOOKUP(Patchlist1[[#This Row],[Hostname]],'vm hardware'!A:C,3,FALSE)),"",VLOOKUP(Patchlist1[[#This Row],[Hostname]],'vm hardware'!A:C,3,FALSE))</f>
        <v/>
      </c>
      <c r="J1100" s="198"/>
      <c r="K1100" s="213" t="s">
        <v>172</v>
      </c>
      <c r="L1100" s="213">
        <v>8.1</v>
      </c>
      <c r="M1100" s="213" t="s">
        <v>173</v>
      </c>
      <c r="N1100" s="198" t="s">
        <v>827</v>
      </c>
      <c r="O1100" s="200" t="s">
        <v>175</v>
      </c>
      <c r="P1100" s="213" t="s">
        <v>546</v>
      </c>
      <c r="Q1100" s="241"/>
      <c r="R1100" s="213" t="s">
        <v>547</v>
      </c>
      <c r="S1100" s="242" t="str">
        <f>IF(ISNA(VLOOKUP(Patchlist1[[#This Row],[SERVER OWNER]],Contacts!I:J,2,FALSE)),"",VLOOKUP(Patchlist1[[#This Row],[SERVER OWNER]],Contacts!I:J,2,FALSE))</f>
        <v>klaus.ostermann@allianz.de</v>
      </c>
      <c r="T1100" s="242" t="s">
        <v>1921</v>
      </c>
      <c r="U1100" s="287" t="s">
        <v>180</v>
      </c>
      <c r="V1100" s="202"/>
      <c r="W1100" s="202"/>
      <c r="X1100" s="244"/>
      <c r="Y1100" s="244" t="s">
        <v>452</v>
      </c>
      <c r="Z1100" s="157"/>
      <c r="AA1100" s="278"/>
    </row>
    <row r="1101" spans="1:27" ht="18.75" hidden="1" customHeight="1">
      <c r="A1101" s="275" t="s">
        <v>1940</v>
      </c>
      <c r="B1101" s="196" t="s">
        <v>43</v>
      </c>
      <c r="C1101" s="239" t="b">
        <v>0</v>
      </c>
      <c r="D1101" s="182">
        <f>IF($C1101&lt;&gt;TRUE,IF(ISNA(VLOOKUP($B1101,'Patch Slot'!A$2:$E$39,3,FALSE)),"",VLOOKUP($B1101,'Patch Slot'!A$2:$E$39,3,FALSE)),"excluded")</f>
        <v>45878.333333333299</v>
      </c>
      <c r="E1101" s="182" t="str">
        <f>IF($C1101&lt;&gt;TRUE,IF(ISNA(VLOOKUP($B1101,'Patch Slot'!A$2:$E$39,4,FALSE)),"",VLOOKUP($B1101,'Patch Slot'!A$2:$E$39,4,FALSE)),"excluded")</f>
        <v>08:00 – 14:00</v>
      </c>
      <c r="F1101" s="198" t="s">
        <v>171</v>
      </c>
      <c r="G1101" s="182" t="str">
        <f>IF(ISNA(VLOOKUP(Patchlist1[[#This Row],[Hostname]],CPU_socket!A:B,2,FALSE)),"",VLOOKUP(Patchlist1[[#This Row],[Hostname]],CPU_socket!A:B,2,FALSE))</f>
        <v/>
      </c>
      <c r="H1101" s="182" t="str">
        <f>IF(ISNA(VLOOKUP(Patchlist1[[#This Row],[Hostname]],Vormetric!A:D,4,FALSE)),"",VLOOKUP(Patchlist1[[#This Row],[Hostname]],Vormetric!A:D,4,FALSE))</f>
        <v/>
      </c>
      <c r="I1101" s="240" t="str">
        <f>IF(ISNA(VLOOKUP(Patchlist1[[#This Row],[Hostname]],'vm hardware'!A:C,3,FALSE)),"",VLOOKUP(Patchlist1[[#This Row],[Hostname]],'vm hardware'!A:C,3,FALSE))</f>
        <v/>
      </c>
      <c r="J1101" s="198"/>
      <c r="K1101" s="213" t="s">
        <v>278</v>
      </c>
      <c r="L1101" s="198">
        <v>8.1</v>
      </c>
      <c r="M1101" s="198" t="s">
        <v>189</v>
      </c>
      <c r="N1101" s="198" t="s">
        <v>174</v>
      </c>
      <c r="O1101" s="200" t="s">
        <v>175</v>
      </c>
      <c r="P1101" s="277" t="s">
        <v>233</v>
      </c>
      <c r="Q1101" s="241"/>
      <c r="R1101" s="198" t="s">
        <v>192</v>
      </c>
      <c r="S1101" s="242" t="str">
        <f>IF(ISNA(VLOOKUP(Patchlist1[[#This Row],[SERVER OWNER]],Contacts!I:J,2,FALSE)),"",VLOOKUP(Patchlist1[[#This Row],[SERVER OWNER]],Contacts!I:J,2,FALSE))</f>
        <v>kenneth.fink@allianz.co.uk</v>
      </c>
      <c r="T1101" s="242" t="s">
        <v>1941</v>
      </c>
      <c r="U1101" s="287" t="s">
        <v>180</v>
      </c>
      <c r="V1101" s="202"/>
      <c r="W1101" s="202"/>
      <c r="X1101" s="244"/>
      <c r="Y1101" s="244"/>
      <c r="Z1101" s="157"/>
      <c r="AA1101" s="278"/>
    </row>
    <row r="1102" spans="1:27" ht="18.75" hidden="1" customHeight="1">
      <c r="A1102" s="275" t="s">
        <v>1942</v>
      </c>
      <c r="B1102" s="196" t="s">
        <v>47</v>
      </c>
      <c r="C1102" s="239" t="b">
        <v>0</v>
      </c>
      <c r="D1102" s="182">
        <f>IF($C1102&lt;&gt;TRUE,IF(ISNA(VLOOKUP($B1102,'Patch Slot'!A$2:$E$39,3,FALSE)),"",VLOOKUP($B1102,'Patch Slot'!A$2:$E$39,3,FALSE)),"excluded")</f>
        <v>45879.333333333299</v>
      </c>
      <c r="E1102" s="182" t="str">
        <f>IF($C1102&lt;&gt;TRUE,IF(ISNA(VLOOKUP($B1102,'Patch Slot'!A$2:$E$39,4,FALSE)),"",VLOOKUP($B1102,'Patch Slot'!A$2:$E$39,4,FALSE)),"excluded")</f>
        <v>08:00 – 14:00</v>
      </c>
      <c r="F1102" s="198" t="s">
        <v>171</v>
      </c>
      <c r="G1102" s="182" t="str">
        <f>IF(ISNA(VLOOKUP(Patchlist1[[#This Row],[Hostname]],CPU_socket!A:B,2,FALSE)),"",VLOOKUP(Patchlist1[[#This Row],[Hostname]],CPU_socket!A:B,2,FALSE))</f>
        <v/>
      </c>
      <c r="H1102" s="182" t="str">
        <f>IF(ISNA(VLOOKUP(Patchlist1[[#This Row],[Hostname]],Vormetric!A:D,4,FALSE)),"",VLOOKUP(Patchlist1[[#This Row],[Hostname]],Vormetric!A:D,4,FALSE))</f>
        <v/>
      </c>
      <c r="I1102" s="240" t="str">
        <f>IF(ISNA(VLOOKUP(Patchlist1[[#This Row],[Hostname]],'vm hardware'!A:C,3,FALSE)),"",VLOOKUP(Patchlist1[[#This Row],[Hostname]],'vm hardware'!A:C,3,FALSE))</f>
        <v/>
      </c>
      <c r="J1102" s="198"/>
      <c r="K1102" s="213" t="s">
        <v>278</v>
      </c>
      <c r="L1102" s="198">
        <v>8.1</v>
      </c>
      <c r="M1102" s="198" t="s">
        <v>189</v>
      </c>
      <c r="N1102" s="198" t="s">
        <v>174</v>
      </c>
      <c r="O1102" s="200" t="s">
        <v>175</v>
      </c>
      <c r="P1102" s="277" t="s">
        <v>233</v>
      </c>
      <c r="Q1102" s="241"/>
      <c r="R1102" s="198" t="s">
        <v>192</v>
      </c>
      <c r="S1102" s="242" t="str">
        <f>IF(ISNA(VLOOKUP(Patchlist1[[#This Row],[SERVER OWNER]],Contacts!I:J,2,FALSE)),"",VLOOKUP(Patchlist1[[#This Row],[SERVER OWNER]],Contacts!I:J,2,FALSE))</f>
        <v>kenneth.fink@allianz.co.uk</v>
      </c>
      <c r="T1102" s="242" t="s">
        <v>1943</v>
      </c>
      <c r="U1102" s="287" t="s">
        <v>180</v>
      </c>
      <c r="V1102" s="202"/>
      <c r="W1102" s="202"/>
      <c r="X1102" s="244"/>
      <c r="Y1102" s="244"/>
      <c r="Z1102" s="157"/>
      <c r="AA1102" s="278"/>
    </row>
    <row r="1103" spans="1:27" ht="18.75" hidden="1" customHeight="1">
      <c r="A1103" s="275" t="s">
        <v>1944</v>
      </c>
      <c r="B1103" s="196" t="s">
        <v>121</v>
      </c>
      <c r="C1103" s="239" t="b">
        <v>0</v>
      </c>
      <c r="D1103" s="182">
        <f>IF($C1103&lt;&gt;TRUE,IF(ISNA(VLOOKUP($B1103,'Patch Slot'!A$2:$E$39,3,FALSE)),"",VLOOKUP($B1103,'Patch Slot'!A$2:$E$39,3,FALSE)),"excluded")</f>
        <v>45892.166666666635</v>
      </c>
      <c r="E1103" s="182" t="str">
        <f>IF($C1103&lt;&gt;TRUE,IF(ISNA(VLOOKUP($B1103,'Patch Slot'!A$2:$E$39,4,FALSE)),"",VLOOKUP($B1103,'Patch Slot'!A$2:$E$39,4,FALSE)),"excluded")</f>
        <v>04:00 – 08:00</v>
      </c>
      <c r="F1103" s="198" t="s">
        <v>826</v>
      </c>
      <c r="G1103" s="182" t="str">
        <f>IF(ISNA(VLOOKUP(Patchlist1[[#This Row],[Hostname]],CPU_socket!A:B,2,FALSE)),"",VLOOKUP(Patchlist1[[#This Row],[Hostname]],CPU_socket!A:B,2,FALSE))</f>
        <v/>
      </c>
      <c r="H1103" s="182" t="str">
        <f>IF(ISNA(VLOOKUP(Patchlist1[[#This Row],[Hostname]],Vormetric!A:D,4,FALSE)),"",VLOOKUP(Patchlist1[[#This Row],[Hostname]],Vormetric!A:D,4,FALSE))</f>
        <v/>
      </c>
      <c r="I1103" s="240" t="str">
        <f>IF(ISNA(VLOOKUP(Patchlist1[[#This Row],[Hostname]],'vm hardware'!A:C,3,FALSE)),"",VLOOKUP(Patchlist1[[#This Row],[Hostname]],'vm hardware'!A:C,3,FALSE))</f>
        <v/>
      </c>
      <c r="J1103" s="198"/>
      <c r="K1103" s="198" t="s">
        <v>172</v>
      </c>
      <c r="L1103" s="198"/>
      <c r="M1103" s="198" t="s">
        <v>735</v>
      </c>
      <c r="N1103" s="198" t="s">
        <v>827</v>
      </c>
      <c r="O1103" s="200" t="s">
        <v>175</v>
      </c>
      <c r="P1103" s="277" t="s">
        <v>736</v>
      </c>
      <c r="Q1103" s="241"/>
      <c r="R1103" s="198" t="s">
        <v>737</v>
      </c>
      <c r="S1103" s="242" t="str">
        <f>IF(ISNA(VLOOKUP(Patchlist1[[#This Row],[SERVER OWNER]],Contacts!I:J,2,FALSE)),"",VLOOKUP(Patchlist1[[#This Row],[SERVER OWNER]],Contacts!I:J,2,FALSE))</f>
        <v>greg.george@investmentdataservices.com</v>
      </c>
      <c r="T1103" s="242" t="s">
        <v>1908</v>
      </c>
      <c r="U1103" s="287" t="s">
        <v>180</v>
      </c>
      <c r="V1103" s="202"/>
      <c r="W1103" s="202"/>
      <c r="X1103" s="244"/>
      <c r="Y1103" s="244"/>
      <c r="Z1103" s="157"/>
      <c r="AA1103" s="278"/>
    </row>
    <row r="1104" spans="1:27" ht="18.75" hidden="1" customHeight="1">
      <c r="A1104" s="285" t="s">
        <v>1945</v>
      </c>
      <c r="B1104" s="238" t="s">
        <v>84</v>
      </c>
      <c r="C1104" s="239" t="b">
        <v>0</v>
      </c>
      <c r="D1104" s="182">
        <f>IF($C1104&lt;&gt;TRUE,IF(ISNA(VLOOKUP($B1104,'Patch Slot'!A$2:$E$39,3,FALSE)),"",VLOOKUP($B1104,'Patch Slot'!A$2:$E$39,3,FALSE)),"excluded")</f>
        <v>45885.833333333299</v>
      </c>
      <c r="E1104" s="182" t="str">
        <f>IF($C1104&lt;&gt;TRUE,IF(ISNA(VLOOKUP($B1104,'Patch Slot'!A$2:$E$39,4,FALSE)),"",VLOOKUP($B1104,'Patch Slot'!A$2:$E$39,4,FALSE)),"excluded")</f>
        <v>20:00 – 24:00</v>
      </c>
      <c r="F1104" s="198" t="s">
        <v>826</v>
      </c>
      <c r="G1104" s="182" t="str">
        <f>IF(ISNA(VLOOKUP(Patchlist1[[#This Row],[Hostname]],CPU_socket!A:B,2,FALSE)),"",VLOOKUP(Patchlist1[[#This Row],[Hostname]],CPU_socket!A:B,2,FALSE))</f>
        <v/>
      </c>
      <c r="H1104" s="182" t="str">
        <f>IF(ISNA(VLOOKUP(Patchlist1[[#This Row],[Hostname]],Vormetric!A:D,4,FALSE)),"",VLOOKUP(Patchlist1[[#This Row],[Hostname]],Vormetric!A:D,4,FALSE))</f>
        <v/>
      </c>
      <c r="I1104" s="240" t="str">
        <f>IF(ISNA(VLOOKUP(Patchlist1[[#This Row],[Hostname]],'vm hardware'!A:C,3,FALSE)),"",VLOOKUP(Patchlist1[[#This Row],[Hostname]],'vm hardware'!A:C,3,FALSE))</f>
        <v/>
      </c>
      <c r="J1104" s="198"/>
      <c r="K1104" s="198" t="s">
        <v>545</v>
      </c>
      <c r="L1104" s="198" t="s">
        <v>1891</v>
      </c>
      <c r="M1104" s="198" t="s">
        <v>189</v>
      </c>
      <c r="N1104" s="198" t="s">
        <v>827</v>
      </c>
      <c r="O1104" s="200" t="s">
        <v>175</v>
      </c>
      <c r="P1104" s="183" t="s">
        <v>190</v>
      </c>
      <c r="Q1104" s="241"/>
      <c r="R1104" s="183" t="s">
        <v>192</v>
      </c>
      <c r="S1104" s="242" t="str">
        <f>IF(ISNA(VLOOKUP(Patchlist1[[#This Row],[SERVER OWNER]],Contacts!I:J,2,FALSE)),"",VLOOKUP(Patchlist1[[#This Row],[SERVER OWNER]],Contacts!I:J,2,FALSE))</f>
        <v>kenneth.fink@allianz.co.uk</v>
      </c>
      <c r="T1104" s="242" t="s">
        <v>1912</v>
      </c>
      <c r="U1104" s="287" t="s">
        <v>180</v>
      </c>
      <c r="V1104" s="202"/>
      <c r="W1104" s="202"/>
      <c r="X1104" s="244"/>
      <c r="Y1104" s="244"/>
      <c r="Z1104" s="157"/>
      <c r="AA1104" s="278"/>
    </row>
    <row r="1105" spans="1:27" ht="18.75" hidden="1" customHeight="1">
      <c r="A1105" s="285" t="s">
        <v>1946</v>
      </c>
      <c r="B1105" s="196" t="s">
        <v>29</v>
      </c>
      <c r="C1105" s="239" t="b">
        <v>0</v>
      </c>
      <c r="D1105" s="182">
        <f>IF($C1105&lt;&gt;TRUE,IF(ISNA(VLOOKUP($B1105,'Patch Slot'!A$2:$E$39,3,FALSE)),"",VLOOKUP($B1105,'Patch Slot'!A$2:$E$39,3,FALSE)),"excluded")</f>
        <v>45875.833333333299</v>
      </c>
      <c r="E1105" s="182" t="str">
        <f>IF($C1105&lt;&gt;TRUE,IF(ISNA(VLOOKUP($B1105,'Patch Slot'!A$2:$E$39,4,FALSE)),"",VLOOKUP($B1105,'Patch Slot'!A$2:$E$39,4,FALSE)),"excluded")</f>
        <v>20:00 – 24:00</v>
      </c>
      <c r="F1105" s="198" t="s">
        <v>171</v>
      </c>
      <c r="G1105" s="182" t="str">
        <f>IF(ISNA(VLOOKUP(Patchlist1[[#This Row],[Hostname]],CPU_socket!A:B,2,FALSE)),"",VLOOKUP(Patchlist1[[#This Row],[Hostname]],CPU_socket!A:B,2,FALSE))</f>
        <v/>
      </c>
      <c r="H1105" s="182" t="str">
        <f>IF(ISNA(VLOOKUP(Patchlist1[[#This Row],[Hostname]],Vormetric!A:D,4,FALSE)),"",VLOOKUP(Patchlist1[[#This Row],[Hostname]],Vormetric!A:D,4,FALSE))</f>
        <v/>
      </c>
      <c r="I1105" s="240" t="str">
        <f>IF(ISNA(VLOOKUP(Patchlist1[[#This Row],[Hostname]],'vm hardware'!A:C,3,FALSE)),"",VLOOKUP(Patchlist1[[#This Row],[Hostname]],'vm hardware'!A:C,3,FALSE))</f>
        <v/>
      </c>
      <c r="J1105" s="198"/>
      <c r="K1105" s="198" t="s">
        <v>172</v>
      </c>
      <c r="L1105" s="198" t="s">
        <v>1891</v>
      </c>
      <c r="M1105" s="198" t="s">
        <v>245</v>
      </c>
      <c r="N1105" s="198" t="s">
        <v>174</v>
      </c>
      <c r="O1105" s="200" t="s">
        <v>175</v>
      </c>
      <c r="P1105" s="183" t="s">
        <v>246</v>
      </c>
      <c r="Q1105" s="241"/>
      <c r="R1105" s="183" t="s">
        <v>248</v>
      </c>
      <c r="S1105" s="242" t="str">
        <f>IF(ISNA(VLOOKUP(Patchlist1[[#This Row],[SERVER OWNER]],Contacts!I:J,2,FALSE)),"",VLOOKUP(Patchlist1[[#This Row],[SERVER OWNER]],Contacts!I:J,2,FALSE))</f>
        <v>Giorgio.Conti@allianz.it</v>
      </c>
      <c r="T1105" s="242" t="s">
        <v>1912</v>
      </c>
      <c r="U1105" s="287" t="s">
        <v>180</v>
      </c>
      <c r="V1105" s="202"/>
      <c r="W1105" s="202"/>
      <c r="X1105" s="244"/>
      <c r="Y1105" s="244"/>
      <c r="Z1105" s="157"/>
      <c r="AA1105" s="278"/>
    </row>
    <row r="1106" spans="1:27" ht="18.75" hidden="1" customHeight="1">
      <c r="A1106" s="285" t="s">
        <v>1947</v>
      </c>
      <c r="B1106" s="238" t="s">
        <v>103</v>
      </c>
      <c r="C1106" s="239" t="b">
        <v>0</v>
      </c>
      <c r="D1106" s="182">
        <f>IF($C1106&lt;&gt;TRUE,IF(ISNA(VLOOKUP($B1106,'Patch Slot'!A$2:$E$39,3,FALSE)),"",VLOOKUP($B1106,'Patch Slot'!A$2:$E$39,3,FALSE)),"excluded")</f>
        <v>45888.333333333299</v>
      </c>
      <c r="E1106" s="182" t="str">
        <f>IF($C1106&lt;&gt;TRUE,IF(ISNA(VLOOKUP($B1106,'Patch Slot'!A$2:$E$39,4,FALSE)),"",VLOOKUP($B1106,'Patch Slot'!A$2:$E$39,4,FALSE)),"excluded")</f>
        <v>08:00 – 14:00</v>
      </c>
      <c r="F1106" s="198" t="s">
        <v>298</v>
      </c>
      <c r="G1106" s="182" t="str">
        <f>IF(ISNA(VLOOKUP(Patchlist1[[#This Row],[Hostname]],CPU_socket!A:B,2,FALSE)),"",VLOOKUP(Patchlist1[[#This Row],[Hostname]],CPU_socket!A:B,2,FALSE))</f>
        <v/>
      </c>
      <c r="H1106" s="182" t="str">
        <f>IF(ISNA(VLOOKUP(Patchlist1[[#This Row],[Hostname]],Vormetric!A:D,4,FALSE)),"",VLOOKUP(Patchlist1[[#This Row],[Hostname]],Vormetric!A:D,4,FALSE))</f>
        <v/>
      </c>
      <c r="I1106" s="240" t="str">
        <f>IF(ISNA(VLOOKUP(Patchlist1[[#This Row],[Hostname]],'vm hardware'!A:C,3,FALSE)),"",VLOOKUP(Patchlist1[[#This Row],[Hostname]],'vm hardware'!A:C,3,FALSE))</f>
        <v/>
      </c>
      <c r="J1106" s="198"/>
      <c r="K1106" s="198" t="s">
        <v>545</v>
      </c>
      <c r="L1106" s="198" t="s">
        <v>1891</v>
      </c>
      <c r="M1106" s="198" t="s">
        <v>448</v>
      </c>
      <c r="N1106" s="198" t="s">
        <v>174</v>
      </c>
      <c r="O1106" s="200" t="s">
        <v>175</v>
      </c>
      <c r="P1106" s="183" t="s">
        <v>1948</v>
      </c>
      <c r="Q1106" s="241"/>
      <c r="R1106" s="183" t="s">
        <v>1949</v>
      </c>
      <c r="S1106" s="242" t="str">
        <f>IF(ISNA(VLOOKUP(Patchlist1[[#This Row],[SERVER OWNER]],Contacts!I:J,2,FALSE)),"",VLOOKUP(Patchlist1[[#This Row],[SERVER OWNER]],Contacts!I:J,2,FALSE))</f>
        <v>frank.gree@allianz.fr</v>
      </c>
      <c r="T1106" s="242" t="s">
        <v>1950</v>
      </c>
      <c r="U1106" s="287" t="s">
        <v>180</v>
      </c>
      <c r="V1106" s="202"/>
      <c r="W1106" s="202"/>
      <c r="X1106" s="244"/>
      <c r="Y1106" s="244" t="s">
        <v>452</v>
      </c>
      <c r="Z1106" s="157"/>
      <c r="AA1106" s="278"/>
    </row>
    <row r="1107" spans="1:27" ht="18.75" hidden="1" customHeight="1">
      <c r="A1107" s="285" t="s">
        <v>1951</v>
      </c>
      <c r="B1107" s="238" t="s">
        <v>84</v>
      </c>
      <c r="C1107" s="239" t="b">
        <v>0</v>
      </c>
      <c r="D1107" s="182">
        <f>IF($C1107&lt;&gt;TRUE,IF(ISNA(VLOOKUP($B1107,'Patch Slot'!A$2:$E$39,3,FALSE)),"",VLOOKUP($B1107,'Patch Slot'!A$2:$E$39,3,FALSE)),"excluded")</f>
        <v>45885.833333333299</v>
      </c>
      <c r="E1107" s="182" t="str">
        <f>IF($C1107&lt;&gt;TRUE,IF(ISNA(VLOOKUP($B1107,'Patch Slot'!A$2:$E$39,4,FALSE)),"",VLOOKUP($B1107,'Patch Slot'!A$2:$E$39,4,FALSE)),"excluded")</f>
        <v>20:00 – 24:00</v>
      </c>
      <c r="F1107" s="198" t="s">
        <v>826</v>
      </c>
      <c r="G1107" s="182" t="str">
        <f>IF(ISNA(VLOOKUP(Patchlist1[[#This Row],[Hostname]],CPU_socket!A:B,2,FALSE)),"",VLOOKUP(Patchlist1[[#This Row],[Hostname]],CPU_socket!A:B,2,FALSE))</f>
        <v/>
      </c>
      <c r="H1107" s="182" t="str">
        <f>IF(ISNA(VLOOKUP(Patchlist1[[#This Row],[Hostname]],Vormetric!A:D,4,FALSE)),"",VLOOKUP(Patchlist1[[#This Row],[Hostname]],Vormetric!A:D,4,FALSE))</f>
        <v/>
      </c>
      <c r="I1107" s="240" t="str">
        <f>IF(ISNA(VLOOKUP(Patchlist1[[#This Row],[Hostname]],'vm hardware'!A:C,3,FALSE)),"",VLOOKUP(Patchlist1[[#This Row],[Hostname]],'vm hardware'!A:C,3,FALSE))</f>
        <v/>
      </c>
      <c r="J1107" s="198"/>
      <c r="K1107" s="198" t="s">
        <v>545</v>
      </c>
      <c r="L1107" s="198" t="s">
        <v>1891</v>
      </c>
      <c r="M1107" s="198" t="s">
        <v>411</v>
      </c>
      <c r="N1107" s="198" t="s">
        <v>827</v>
      </c>
      <c r="O1107" s="200" t="s">
        <v>175</v>
      </c>
      <c r="P1107" s="183" t="s">
        <v>412</v>
      </c>
      <c r="Q1107" s="241"/>
      <c r="R1107" s="183" t="s">
        <v>413</v>
      </c>
      <c r="S1107" s="242" t="str">
        <f>IF(ISNA(VLOOKUP(Patchlist1[[#This Row],[SERVER OWNER]],Contacts!I:J,2,FALSE)),"",VLOOKUP(Patchlist1[[#This Row],[SERVER OWNER]],Contacts!I:J,2,FALSE))</f>
        <v>ronald.rijnders@allianz.nl</v>
      </c>
      <c r="T1107" s="242" t="s">
        <v>1950</v>
      </c>
      <c r="U1107" s="287" t="s">
        <v>180</v>
      </c>
      <c r="V1107" s="202"/>
      <c r="W1107" s="202"/>
      <c r="X1107" s="244"/>
      <c r="Y1107" s="244"/>
      <c r="Z1107" s="157"/>
      <c r="AA1107" s="278"/>
    </row>
    <row r="1108" spans="1:27" ht="18.75" hidden="1" customHeight="1">
      <c r="A1108" s="285" t="s">
        <v>1952</v>
      </c>
      <c r="B1108" s="196" t="s">
        <v>124</v>
      </c>
      <c r="C1108" s="239" t="b">
        <v>1</v>
      </c>
      <c r="D1108" s="182" t="str">
        <f>IF($C1108&lt;&gt;TRUE,IF(ISNA(VLOOKUP($B1108,'Patch Slot'!A$2:$E$39,3,FALSE)),"",VLOOKUP($B1108,'Patch Slot'!A$2:$E$39,3,FALSE)),"excluded")</f>
        <v>excluded</v>
      </c>
      <c r="E1108" s="182" t="str">
        <f>IF($C1108&lt;&gt;TRUE,IF(ISNA(VLOOKUP($B1108,'Patch Slot'!A$2:$E$39,4,FALSE)),"",VLOOKUP($B1108,'Patch Slot'!A$2:$E$39,4,FALSE)),"excluded")</f>
        <v>excluded</v>
      </c>
      <c r="F1108" s="198" t="s">
        <v>826</v>
      </c>
      <c r="G1108" s="182" t="str">
        <f>IF(ISNA(VLOOKUP(Patchlist1[[#This Row],[Hostname]],CPU_socket!A:B,2,FALSE)),"",VLOOKUP(Patchlist1[[#This Row],[Hostname]],CPU_socket!A:B,2,FALSE))</f>
        <v/>
      </c>
      <c r="H1108" s="182" t="str">
        <f>IF(ISNA(VLOOKUP(Patchlist1[[#This Row],[Hostname]],Vormetric!A:D,4,FALSE)),"",VLOOKUP(Patchlist1[[#This Row],[Hostname]],Vormetric!A:D,4,FALSE))</f>
        <v/>
      </c>
      <c r="I1108" s="240" t="str">
        <f>IF(ISNA(VLOOKUP(Patchlist1[[#This Row],[Hostname]],'vm hardware'!A:C,3,FALSE)),"",VLOOKUP(Patchlist1[[#This Row],[Hostname]],'vm hardware'!A:C,3,FALSE))</f>
        <v/>
      </c>
      <c r="J1108" s="198"/>
      <c r="K1108" s="198" t="s">
        <v>545</v>
      </c>
      <c r="L1108" s="198" t="s">
        <v>1891</v>
      </c>
      <c r="M1108" s="198" t="s">
        <v>448</v>
      </c>
      <c r="N1108" s="198" t="s">
        <v>827</v>
      </c>
      <c r="O1108" s="200" t="s">
        <v>279</v>
      </c>
      <c r="P1108" s="183" t="s">
        <v>1467</v>
      </c>
      <c r="Q1108" s="241"/>
      <c r="R1108" s="183" t="s">
        <v>1795</v>
      </c>
      <c r="S1108" s="242" t="str">
        <f>IF(ISNA(VLOOKUP(Patchlist1[[#This Row],[SERVER OWNER]],Contacts!I:J,2,FALSE)),"",VLOOKUP(Patchlist1[[#This Row],[SERVER OWNER]],Contacts!I:J,2,FALSE))</f>
        <v>olivier.laliman@allianz.fr</v>
      </c>
      <c r="T1108" s="242" t="s">
        <v>1921</v>
      </c>
      <c r="U1108" s="287" t="s">
        <v>180</v>
      </c>
      <c r="V1108" s="202"/>
      <c r="W1108" s="202"/>
      <c r="X1108" s="244"/>
      <c r="Y1108" s="244" t="s">
        <v>279</v>
      </c>
      <c r="Z1108" s="157"/>
      <c r="AA1108" s="278"/>
    </row>
    <row r="1109" spans="1:27" ht="18.75" hidden="1" customHeight="1">
      <c r="A1109" s="285" t="s">
        <v>1953</v>
      </c>
      <c r="B1109" s="238" t="s">
        <v>124</v>
      </c>
      <c r="C1109" s="239" t="b">
        <v>1</v>
      </c>
      <c r="D1109" s="182" t="str">
        <f>IF($C1109&lt;&gt;TRUE,IF(ISNA(VLOOKUP($B1109,'Patch Slot'!A$2:$E$39,3,FALSE)),"",VLOOKUP($B1109,'Patch Slot'!A$2:$E$39,3,FALSE)),"excluded")</f>
        <v>excluded</v>
      </c>
      <c r="E1109" s="182" t="str">
        <f>IF($C1109&lt;&gt;TRUE,IF(ISNA(VLOOKUP($B1109,'Patch Slot'!A$2:$E$39,4,FALSE)),"",VLOOKUP($B1109,'Patch Slot'!A$2:$E$39,4,FALSE)),"excluded")</f>
        <v>excluded</v>
      </c>
      <c r="F1109" s="198" t="s">
        <v>826</v>
      </c>
      <c r="G1109" s="182" t="str">
        <f>IF(ISNA(VLOOKUP(Patchlist1[[#This Row],[Hostname]],CPU_socket!A:B,2,FALSE)),"",VLOOKUP(Patchlist1[[#This Row],[Hostname]],CPU_socket!A:B,2,FALSE))</f>
        <v/>
      </c>
      <c r="H1109" s="182" t="str">
        <f>IF(ISNA(VLOOKUP(Patchlist1[[#This Row],[Hostname]],Vormetric!A:D,4,FALSE)),"",VLOOKUP(Patchlist1[[#This Row],[Hostname]],Vormetric!A:D,4,FALSE))</f>
        <v/>
      </c>
      <c r="I1109" s="240" t="str">
        <f>IF(ISNA(VLOOKUP(Patchlist1[[#This Row],[Hostname]],'vm hardware'!A:C,3,FALSE)),"",VLOOKUP(Patchlist1[[#This Row],[Hostname]],'vm hardware'!A:C,3,FALSE))</f>
        <v/>
      </c>
      <c r="J1109" s="198"/>
      <c r="K1109" s="198" t="s">
        <v>545</v>
      </c>
      <c r="L1109" s="198" t="s">
        <v>1891</v>
      </c>
      <c r="M1109" s="198" t="s">
        <v>448</v>
      </c>
      <c r="N1109" s="198" t="s">
        <v>827</v>
      </c>
      <c r="O1109" s="200" t="s">
        <v>279</v>
      </c>
      <c r="P1109" s="183" t="s">
        <v>1467</v>
      </c>
      <c r="Q1109" s="241"/>
      <c r="R1109" s="183" t="s">
        <v>1795</v>
      </c>
      <c r="S1109" s="242" t="str">
        <f>IF(ISNA(VLOOKUP(Patchlist1[[#This Row],[SERVER OWNER]],Contacts!I:J,2,FALSE)),"",VLOOKUP(Patchlist1[[#This Row],[SERVER OWNER]],Contacts!I:J,2,FALSE))</f>
        <v>olivier.laliman@allianz.fr</v>
      </c>
      <c r="T1109" s="242" t="s">
        <v>1954</v>
      </c>
      <c r="U1109" s="287" t="s">
        <v>180</v>
      </c>
      <c r="V1109" s="202"/>
      <c r="W1109" s="202"/>
      <c r="X1109" s="244"/>
      <c r="Y1109" s="244" t="s">
        <v>279</v>
      </c>
      <c r="Z1109" s="157"/>
      <c r="AA1109" s="278"/>
    </row>
    <row r="1110" spans="1:27" ht="18.75" hidden="1" customHeight="1">
      <c r="A1110" s="285" t="s">
        <v>1955</v>
      </c>
      <c r="B1110" s="238" t="s">
        <v>124</v>
      </c>
      <c r="C1110" s="239" t="b">
        <v>1</v>
      </c>
      <c r="D1110" s="182" t="str">
        <f>IF($C1110&lt;&gt;TRUE,IF(ISNA(VLOOKUP($B1110,'Patch Slot'!A$2:$E$39,3,FALSE)),"",VLOOKUP($B1110,'Patch Slot'!A$2:$E$39,3,FALSE)),"excluded")</f>
        <v>excluded</v>
      </c>
      <c r="E1110" s="182" t="str">
        <f>IF($C1110&lt;&gt;TRUE,IF(ISNA(VLOOKUP($B1110,'Patch Slot'!A$2:$E$39,4,FALSE)),"",VLOOKUP($B1110,'Patch Slot'!A$2:$E$39,4,FALSE)),"excluded")</f>
        <v>excluded</v>
      </c>
      <c r="F1110" s="198" t="s">
        <v>826</v>
      </c>
      <c r="G1110" s="182" t="str">
        <f>IF(ISNA(VLOOKUP(Patchlist1[[#This Row],[Hostname]],CPU_socket!A:B,2,FALSE)),"",VLOOKUP(Patchlist1[[#This Row],[Hostname]],CPU_socket!A:B,2,FALSE))</f>
        <v/>
      </c>
      <c r="H1110" s="182" t="str">
        <f>IF(ISNA(VLOOKUP(Patchlist1[[#This Row],[Hostname]],Vormetric!A:D,4,FALSE)),"",VLOOKUP(Patchlist1[[#This Row],[Hostname]],Vormetric!A:D,4,FALSE))</f>
        <v/>
      </c>
      <c r="I1110" s="240" t="str">
        <f>IF(ISNA(VLOOKUP(Patchlist1[[#This Row],[Hostname]],'vm hardware'!A:C,3,FALSE)),"",VLOOKUP(Patchlist1[[#This Row],[Hostname]],'vm hardware'!A:C,3,FALSE))</f>
        <v/>
      </c>
      <c r="J1110" s="198"/>
      <c r="K1110" s="198" t="s">
        <v>545</v>
      </c>
      <c r="L1110" s="198" t="s">
        <v>1891</v>
      </c>
      <c r="M1110" s="198" t="s">
        <v>448</v>
      </c>
      <c r="N1110" s="198" t="s">
        <v>827</v>
      </c>
      <c r="O1110" s="200" t="s">
        <v>279</v>
      </c>
      <c r="P1110" s="183" t="s">
        <v>1467</v>
      </c>
      <c r="Q1110" s="241"/>
      <c r="R1110" s="183" t="s">
        <v>1795</v>
      </c>
      <c r="S1110" s="242" t="str">
        <f>IF(ISNA(VLOOKUP(Patchlist1[[#This Row],[SERVER OWNER]],Contacts!I:J,2,FALSE)),"",VLOOKUP(Patchlist1[[#This Row],[SERVER OWNER]],Contacts!I:J,2,FALSE))</f>
        <v>olivier.laliman@allianz.fr</v>
      </c>
      <c r="T1110" s="242" t="s">
        <v>1921</v>
      </c>
      <c r="U1110" s="287" t="s">
        <v>180</v>
      </c>
      <c r="V1110" s="202"/>
      <c r="W1110" s="202"/>
      <c r="X1110" s="244"/>
      <c r="Y1110" s="244" t="s">
        <v>279</v>
      </c>
      <c r="Z1110" s="157"/>
      <c r="AA1110" s="278"/>
    </row>
    <row r="1111" spans="1:27" ht="18.75" hidden="1" customHeight="1">
      <c r="A1111" s="285" t="s">
        <v>1956</v>
      </c>
      <c r="B1111" s="238" t="s">
        <v>100</v>
      </c>
      <c r="C1111" s="239" t="b">
        <v>0</v>
      </c>
      <c r="D1111" s="182">
        <f>IF($C1111&lt;&gt;TRUE,IF(ISNA(VLOOKUP($B1111,'Patch Slot'!A$2:$E$39,3,FALSE)),"",VLOOKUP($B1111,'Patch Slot'!A$2:$E$39,3,FALSE)),"excluded")</f>
        <v>45887.833333333299</v>
      </c>
      <c r="E1111" s="182" t="str">
        <f>IF($C1111&lt;&gt;TRUE,IF(ISNA(VLOOKUP($B1111,'Patch Slot'!A$2:$E$39,4,FALSE)),"",VLOOKUP($B1111,'Patch Slot'!A$2:$E$39,4,FALSE)),"excluded")</f>
        <v>20:00 – 24:00</v>
      </c>
      <c r="F1111" s="198" t="s">
        <v>826</v>
      </c>
      <c r="G1111" s="182" t="str">
        <f>IF(ISNA(VLOOKUP(Patchlist1[[#This Row],[Hostname]],CPU_socket!A:B,2,FALSE)),"",VLOOKUP(Patchlist1[[#This Row],[Hostname]],CPU_socket!A:B,2,FALSE))</f>
        <v/>
      </c>
      <c r="H1111" s="182" t="str">
        <f>IF(ISNA(VLOOKUP(Patchlist1[[#This Row],[Hostname]],Vormetric!A:D,4,FALSE)),"",VLOOKUP(Patchlist1[[#This Row],[Hostname]],Vormetric!A:D,4,FALSE))</f>
        <v/>
      </c>
      <c r="I1111" s="240" t="str">
        <f>IF(ISNA(VLOOKUP(Patchlist1[[#This Row],[Hostname]],'vm hardware'!A:C,3,FALSE)),"",VLOOKUP(Patchlist1[[#This Row],[Hostname]],'vm hardware'!A:C,3,FALSE))</f>
        <v/>
      </c>
      <c r="J1111" s="198"/>
      <c r="K1111" s="198" t="s">
        <v>172</v>
      </c>
      <c r="L1111" s="198" t="s">
        <v>1957</v>
      </c>
      <c r="M1111" s="198" t="s">
        <v>173</v>
      </c>
      <c r="N1111" s="198" t="s">
        <v>827</v>
      </c>
      <c r="O1111" s="200" t="s">
        <v>175</v>
      </c>
      <c r="P1111" s="183" t="s">
        <v>1308</v>
      </c>
      <c r="Q1111" s="241"/>
      <c r="R1111" s="183" t="s">
        <v>1309</v>
      </c>
      <c r="S1111" s="242" t="str">
        <f>IF(ISNA(VLOOKUP(Patchlist1[[#This Row],[SERVER OWNER]],Contacts!I:J,2,FALSE)),"",VLOOKUP(Patchlist1[[#This Row],[SERVER OWNER]],Contacts!I:J,2,FALSE))</f>
        <v>martin.berger@allianz.com</v>
      </c>
      <c r="T1111" s="242" t="s">
        <v>1921</v>
      </c>
      <c r="U1111" s="287" t="s">
        <v>180</v>
      </c>
      <c r="V1111" s="202"/>
      <c r="W1111" s="202"/>
      <c r="X1111" s="244"/>
      <c r="Y1111" s="244"/>
      <c r="Z1111" s="157"/>
      <c r="AA1111" s="278"/>
    </row>
    <row r="1112" spans="1:27" ht="18.75" hidden="1" customHeight="1">
      <c r="A1112" s="285" t="s">
        <v>1958</v>
      </c>
      <c r="B1112" s="238" t="s">
        <v>100</v>
      </c>
      <c r="C1112" s="239" t="b">
        <v>0</v>
      </c>
      <c r="D1112" s="182">
        <f>IF($C1112&lt;&gt;TRUE,IF(ISNA(VLOOKUP($B1112,'Patch Slot'!A$2:$E$39,3,FALSE)),"",VLOOKUP($B1112,'Patch Slot'!A$2:$E$39,3,FALSE)),"excluded")</f>
        <v>45887.833333333299</v>
      </c>
      <c r="E1112" s="182" t="str">
        <f>IF($C1112&lt;&gt;TRUE,IF(ISNA(VLOOKUP($B1112,'Patch Slot'!A$2:$E$39,4,FALSE)),"",VLOOKUP($B1112,'Patch Slot'!A$2:$E$39,4,FALSE)),"excluded")</f>
        <v>20:00 – 24:00</v>
      </c>
      <c r="F1112" s="198" t="s">
        <v>826</v>
      </c>
      <c r="G1112" s="182" t="str">
        <f>IF(ISNA(VLOOKUP(Patchlist1[[#This Row],[Hostname]],CPU_socket!A:B,2,FALSE)),"",VLOOKUP(Patchlist1[[#This Row],[Hostname]],CPU_socket!A:B,2,FALSE))</f>
        <v/>
      </c>
      <c r="H1112" s="182" t="str">
        <f>IF(ISNA(VLOOKUP(Patchlist1[[#This Row],[Hostname]],Vormetric!A:D,4,FALSE)),"",VLOOKUP(Patchlist1[[#This Row],[Hostname]],Vormetric!A:D,4,FALSE))</f>
        <v/>
      </c>
      <c r="I1112" s="240" t="str">
        <f>IF(ISNA(VLOOKUP(Patchlist1[[#This Row],[Hostname]],'vm hardware'!A:C,3,FALSE)),"",VLOOKUP(Patchlist1[[#This Row],[Hostname]],'vm hardware'!A:C,3,FALSE))</f>
        <v/>
      </c>
      <c r="J1112" s="198"/>
      <c r="K1112" s="198" t="s">
        <v>172</v>
      </c>
      <c r="L1112" s="198" t="s">
        <v>1957</v>
      </c>
      <c r="M1112" s="198" t="s">
        <v>173</v>
      </c>
      <c r="N1112" s="198" t="s">
        <v>827</v>
      </c>
      <c r="O1112" s="200" t="s">
        <v>175</v>
      </c>
      <c r="P1112" s="183" t="s">
        <v>1308</v>
      </c>
      <c r="Q1112" s="241"/>
      <c r="R1112" s="183" t="s">
        <v>1309</v>
      </c>
      <c r="S1112" s="242" t="str">
        <f>IF(ISNA(VLOOKUP(Patchlist1[[#This Row],[SERVER OWNER]],Contacts!I:J,2,FALSE)),"",VLOOKUP(Patchlist1[[#This Row],[SERVER OWNER]],Contacts!I:J,2,FALSE))</f>
        <v>martin.berger@allianz.com</v>
      </c>
      <c r="T1112" s="242" t="s">
        <v>1912</v>
      </c>
      <c r="U1112" s="287" t="s">
        <v>180</v>
      </c>
      <c r="V1112" s="202"/>
      <c r="W1112" s="202"/>
      <c r="X1112" s="244"/>
      <c r="Y1112" s="244"/>
      <c r="Z1112" s="157"/>
      <c r="AA1112" s="278"/>
    </row>
    <row r="1113" spans="1:27" ht="18.75" hidden="1" customHeight="1">
      <c r="A1113" s="285" t="s">
        <v>1959</v>
      </c>
      <c r="B1113" s="238" t="s">
        <v>100</v>
      </c>
      <c r="C1113" s="239" t="b">
        <v>0</v>
      </c>
      <c r="D1113" s="182">
        <f>IF($C1113&lt;&gt;TRUE,IF(ISNA(VLOOKUP($B1113,'Patch Slot'!A$2:$E$39,3,FALSE)),"",VLOOKUP($B1113,'Patch Slot'!A$2:$E$39,3,FALSE)),"excluded")</f>
        <v>45887.833333333299</v>
      </c>
      <c r="E1113" s="182" t="str">
        <f>IF($C1113&lt;&gt;TRUE,IF(ISNA(VLOOKUP($B1113,'Patch Slot'!A$2:$E$39,4,FALSE)),"",VLOOKUP($B1113,'Patch Slot'!A$2:$E$39,4,FALSE)),"excluded")</f>
        <v>20:00 – 24:00</v>
      </c>
      <c r="F1113" s="198" t="s">
        <v>826</v>
      </c>
      <c r="G1113" s="182" t="str">
        <f>IF(ISNA(VLOOKUP(Patchlist1[[#This Row],[Hostname]],CPU_socket!A:B,2,FALSE)),"",VLOOKUP(Patchlist1[[#This Row],[Hostname]],CPU_socket!A:B,2,FALSE))</f>
        <v/>
      </c>
      <c r="H1113" s="182" t="str">
        <f>IF(ISNA(VLOOKUP(Patchlist1[[#This Row],[Hostname]],Vormetric!A:D,4,FALSE)),"",VLOOKUP(Patchlist1[[#This Row],[Hostname]],Vormetric!A:D,4,FALSE))</f>
        <v/>
      </c>
      <c r="I1113" s="240" t="str">
        <f>IF(ISNA(VLOOKUP(Patchlist1[[#This Row],[Hostname]],'vm hardware'!A:C,3,FALSE)),"",VLOOKUP(Patchlist1[[#This Row],[Hostname]],'vm hardware'!A:C,3,FALSE))</f>
        <v/>
      </c>
      <c r="J1113" s="198"/>
      <c r="K1113" s="198" t="s">
        <v>545</v>
      </c>
      <c r="L1113" s="198" t="s">
        <v>1957</v>
      </c>
      <c r="M1113" s="198" t="s">
        <v>173</v>
      </c>
      <c r="N1113" s="198" t="s">
        <v>827</v>
      </c>
      <c r="O1113" s="200" t="s">
        <v>175</v>
      </c>
      <c r="P1113" s="183" t="s">
        <v>1308</v>
      </c>
      <c r="Q1113" s="241"/>
      <c r="R1113" s="183" t="s">
        <v>1309</v>
      </c>
      <c r="S1113" s="242" t="str">
        <f>IF(ISNA(VLOOKUP(Patchlist1[[#This Row],[SERVER OWNER]],Contacts!I:J,2,FALSE)),"",VLOOKUP(Patchlist1[[#This Row],[SERVER OWNER]],Contacts!I:J,2,FALSE))</f>
        <v>martin.berger@allianz.com</v>
      </c>
      <c r="T1113" s="242" t="s">
        <v>1921</v>
      </c>
      <c r="U1113" s="287" t="s">
        <v>180</v>
      </c>
      <c r="V1113" s="202"/>
      <c r="W1113" s="202"/>
      <c r="X1113" s="244"/>
      <c r="Y1113" s="244"/>
      <c r="Z1113" s="157"/>
      <c r="AA1113" s="278"/>
    </row>
    <row r="1114" spans="1:27" ht="18.75" hidden="1" customHeight="1">
      <c r="A1114" s="285" t="s">
        <v>1960</v>
      </c>
      <c r="B1114" s="238" t="s">
        <v>100</v>
      </c>
      <c r="C1114" s="239" t="b">
        <v>0</v>
      </c>
      <c r="D1114" s="182">
        <f>IF($C1114&lt;&gt;TRUE,IF(ISNA(VLOOKUP($B1114,'Patch Slot'!A$2:$E$39,3,FALSE)),"",VLOOKUP($B1114,'Patch Slot'!A$2:$E$39,3,FALSE)),"excluded")</f>
        <v>45887.833333333299</v>
      </c>
      <c r="E1114" s="182" t="str">
        <f>IF($C1114&lt;&gt;TRUE,IF(ISNA(VLOOKUP($B1114,'Patch Slot'!A$2:$E$39,4,FALSE)),"",VLOOKUP($B1114,'Patch Slot'!A$2:$E$39,4,FALSE)),"excluded")</f>
        <v>20:00 – 24:00</v>
      </c>
      <c r="F1114" s="198" t="s">
        <v>826</v>
      </c>
      <c r="G1114" s="182" t="str">
        <f>IF(ISNA(VLOOKUP(Patchlist1[[#This Row],[Hostname]],CPU_socket!A:B,2,FALSE)),"",VLOOKUP(Patchlist1[[#This Row],[Hostname]],CPU_socket!A:B,2,FALSE))</f>
        <v/>
      </c>
      <c r="H1114" s="182" t="str">
        <f>IF(ISNA(VLOOKUP(Patchlist1[[#This Row],[Hostname]],Vormetric!A:D,4,FALSE)),"",VLOOKUP(Patchlist1[[#This Row],[Hostname]],Vormetric!A:D,4,FALSE))</f>
        <v/>
      </c>
      <c r="I1114" s="240" t="str">
        <f>IF(ISNA(VLOOKUP(Patchlist1[[#This Row],[Hostname]],'vm hardware'!A:C,3,FALSE)),"",VLOOKUP(Patchlist1[[#This Row],[Hostname]],'vm hardware'!A:C,3,FALSE))</f>
        <v/>
      </c>
      <c r="J1114" s="198"/>
      <c r="K1114" s="198" t="s">
        <v>545</v>
      </c>
      <c r="L1114" s="198" t="s">
        <v>1957</v>
      </c>
      <c r="M1114" s="198" t="s">
        <v>173</v>
      </c>
      <c r="N1114" s="198" t="s">
        <v>827</v>
      </c>
      <c r="O1114" s="200" t="s">
        <v>175</v>
      </c>
      <c r="P1114" s="183" t="s">
        <v>1308</v>
      </c>
      <c r="Q1114" s="241"/>
      <c r="R1114" s="183" t="s">
        <v>1309</v>
      </c>
      <c r="S1114" s="242" t="str">
        <f>IF(ISNA(VLOOKUP(Patchlist1[[#This Row],[SERVER OWNER]],Contacts!I:J,2,FALSE)),"",VLOOKUP(Patchlist1[[#This Row],[SERVER OWNER]],Contacts!I:J,2,FALSE))</f>
        <v>martin.berger@allianz.com</v>
      </c>
      <c r="T1114" s="242" t="s">
        <v>1961</v>
      </c>
      <c r="U1114" s="287" t="s">
        <v>180</v>
      </c>
      <c r="V1114" s="202"/>
      <c r="W1114" s="202"/>
      <c r="X1114" s="244"/>
      <c r="Y1114" s="244"/>
      <c r="Z1114" s="157"/>
      <c r="AA1114" s="278"/>
    </row>
    <row r="1115" spans="1:27" ht="18.75" hidden="1" customHeight="1">
      <c r="A1115" s="285" t="s">
        <v>1962</v>
      </c>
      <c r="B1115" s="238" t="s">
        <v>100</v>
      </c>
      <c r="C1115" s="239" t="b">
        <v>0</v>
      </c>
      <c r="D1115" s="182">
        <f>IF($C1115&lt;&gt;TRUE,IF(ISNA(VLOOKUP($B1115,'Patch Slot'!A$2:$E$39,3,FALSE)),"",VLOOKUP($B1115,'Patch Slot'!A$2:$E$39,3,FALSE)),"excluded")</f>
        <v>45887.833333333299</v>
      </c>
      <c r="E1115" s="182" t="str">
        <f>IF($C1115&lt;&gt;TRUE,IF(ISNA(VLOOKUP($B1115,'Patch Slot'!A$2:$E$39,4,FALSE)),"",VLOOKUP($B1115,'Patch Slot'!A$2:$E$39,4,FALSE)),"excluded")</f>
        <v>20:00 – 24:00</v>
      </c>
      <c r="F1115" s="198" t="s">
        <v>826</v>
      </c>
      <c r="G1115" s="182" t="str">
        <f>IF(ISNA(VLOOKUP(Patchlist1[[#This Row],[Hostname]],CPU_socket!A:B,2,FALSE)),"",VLOOKUP(Patchlist1[[#This Row],[Hostname]],CPU_socket!A:B,2,FALSE))</f>
        <v/>
      </c>
      <c r="H1115" s="182" t="str">
        <f>IF(ISNA(VLOOKUP(Patchlist1[[#This Row],[Hostname]],Vormetric!A:D,4,FALSE)),"",VLOOKUP(Patchlist1[[#This Row],[Hostname]],Vormetric!A:D,4,FALSE))</f>
        <v/>
      </c>
      <c r="I1115" s="240" t="str">
        <f>IF(ISNA(VLOOKUP(Patchlist1[[#This Row],[Hostname]],'vm hardware'!A:C,3,FALSE)),"",VLOOKUP(Patchlist1[[#This Row],[Hostname]],'vm hardware'!A:C,3,FALSE))</f>
        <v/>
      </c>
      <c r="J1115" s="198"/>
      <c r="K1115" s="198" t="s">
        <v>172</v>
      </c>
      <c r="L1115" s="198" t="s">
        <v>1957</v>
      </c>
      <c r="M1115" s="198" t="s">
        <v>173</v>
      </c>
      <c r="N1115" s="198" t="s">
        <v>827</v>
      </c>
      <c r="O1115" s="200" t="s">
        <v>175</v>
      </c>
      <c r="P1115" s="183" t="s">
        <v>1308</v>
      </c>
      <c r="Q1115" s="241"/>
      <c r="R1115" s="183" t="s">
        <v>1309</v>
      </c>
      <c r="S1115" s="242" t="str">
        <f>IF(ISNA(VLOOKUP(Patchlist1[[#This Row],[SERVER OWNER]],Contacts!I:J,2,FALSE)),"",VLOOKUP(Patchlist1[[#This Row],[SERVER OWNER]],Contacts!I:J,2,FALSE))</f>
        <v>martin.berger@allianz.com</v>
      </c>
      <c r="T1115" s="242" t="s">
        <v>1921</v>
      </c>
      <c r="U1115" s="287" t="s">
        <v>180</v>
      </c>
      <c r="V1115" s="202"/>
      <c r="W1115" s="202"/>
      <c r="X1115" s="244"/>
      <c r="Y1115" s="244"/>
      <c r="Z1115" s="157"/>
      <c r="AA1115" s="278"/>
    </row>
    <row r="1116" spans="1:27" ht="18.75" hidden="1" customHeight="1">
      <c r="A1116" s="285" t="s">
        <v>1963</v>
      </c>
      <c r="B1116" s="238" t="s">
        <v>100</v>
      </c>
      <c r="C1116" s="239" t="b">
        <v>0</v>
      </c>
      <c r="D1116" s="182">
        <f>IF($C1116&lt;&gt;TRUE,IF(ISNA(VLOOKUP($B1116,'Patch Slot'!A$2:$E$39,3,FALSE)),"",VLOOKUP($B1116,'Patch Slot'!A$2:$E$39,3,FALSE)),"excluded")</f>
        <v>45887.833333333299</v>
      </c>
      <c r="E1116" s="182" t="str">
        <f>IF($C1116&lt;&gt;TRUE,IF(ISNA(VLOOKUP($B1116,'Patch Slot'!A$2:$E$39,4,FALSE)),"",VLOOKUP($B1116,'Patch Slot'!A$2:$E$39,4,FALSE)),"excluded")</f>
        <v>20:00 – 24:00</v>
      </c>
      <c r="F1116" s="198" t="s">
        <v>826</v>
      </c>
      <c r="G1116" s="182" t="str">
        <f>IF(ISNA(VLOOKUP(Patchlist1[[#This Row],[Hostname]],CPU_socket!A:B,2,FALSE)),"",VLOOKUP(Patchlist1[[#This Row],[Hostname]],CPU_socket!A:B,2,FALSE))</f>
        <v/>
      </c>
      <c r="H1116" s="182" t="str">
        <f>IF(ISNA(VLOOKUP(Patchlist1[[#This Row],[Hostname]],Vormetric!A:D,4,FALSE)),"",VLOOKUP(Patchlist1[[#This Row],[Hostname]],Vormetric!A:D,4,FALSE))</f>
        <v/>
      </c>
      <c r="I1116" s="240" t="str">
        <f>IF(ISNA(VLOOKUP(Patchlist1[[#This Row],[Hostname]],'vm hardware'!A:C,3,FALSE)),"",VLOOKUP(Patchlist1[[#This Row],[Hostname]],'vm hardware'!A:C,3,FALSE))</f>
        <v/>
      </c>
      <c r="J1116" s="198"/>
      <c r="K1116" s="198" t="s">
        <v>172</v>
      </c>
      <c r="L1116" s="198" t="s">
        <v>1957</v>
      </c>
      <c r="M1116" s="198" t="s">
        <v>173</v>
      </c>
      <c r="N1116" s="198" t="s">
        <v>827</v>
      </c>
      <c r="O1116" s="200" t="s">
        <v>175</v>
      </c>
      <c r="P1116" s="183" t="s">
        <v>1308</v>
      </c>
      <c r="Q1116" s="241"/>
      <c r="R1116" s="183" t="s">
        <v>1309</v>
      </c>
      <c r="S1116" s="242" t="str">
        <f>IF(ISNA(VLOOKUP(Patchlist1[[#This Row],[SERVER OWNER]],Contacts!I:J,2,FALSE)),"",VLOOKUP(Patchlist1[[#This Row],[SERVER OWNER]],Contacts!I:J,2,FALSE))</f>
        <v>martin.berger@allianz.com</v>
      </c>
      <c r="T1116" s="242" t="s">
        <v>1921</v>
      </c>
      <c r="U1116" s="287" t="s">
        <v>180</v>
      </c>
      <c r="V1116" s="202"/>
      <c r="W1116" s="202"/>
      <c r="X1116" s="244"/>
      <c r="Y1116" s="244"/>
      <c r="Z1116" s="157"/>
      <c r="AA1116" s="278"/>
    </row>
    <row r="1117" spans="1:27" ht="18.75" hidden="1" customHeight="1">
      <c r="A1117" s="285" t="s">
        <v>1964</v>
      </c>
      <c r="B1117" s="238" t="s">
        <v>100</v>
      </c>
      <c r="C1117" s="239" t="b">
        <v>0</v>
      </c>
      <c r="D1117" s="182">
        <f>IF($C1117&lt;&gt;TRUE,IF(ISNA(VLOOKUP($B1117,'Patch Slot'!A$2:$E$39,3,FALSE)),"",VLOOKUP($B1117,'Patch Slot'!A$2:$E$39,3,FALSE)),"excluded")</f>
        <v>45887.833333333299</v>
      </c>
      <c r="E1117" s="182" t="str">
        <f>IF($C1117&lt;&gt;TRUE,IF(ISNA(VLOOKUP($B1117,'Patch Slot'!A$2:$E$39,4,FALSE)),"",VLOOKUP($B1117,'Patch Slot'!A$2:$E$39,4,FALSE)),"excluded")</f>
        <v>20:00 – 24:00</v>
      </c>
      <c r="F1117" s="198" t="s">
        <v>826</v>
      </c>
      <c r="G1117" s="182" t="str">
        <f>IF(ISNA(VLOOKUP(Patchlist1[[#This Row],[Hostname]],CPU_socket!A:B,2,FALSE)),"",VLOOKUP(Patchlist1[[#This Row],[Hostname]],CPU_socket!A:B,2,FALSE))</f>
        <v/>
      </c>
      <c r="H1117" s="182" t="str">
        <f>IF(ISNA(VLOOKUP(Patchlist1[[#This Row],[Hostname]],Vormetric!A:D,4,FALSE)),"",VLOOKUP(Patchlist1[[#This Row],[Hostname]],Vormetric!A:D,4,FALSE))</f>
        <v/>
      </c>
      <c r="I1117" s="240" t="str">
        <f>IF(ISNA(VLOOKUP(Patchlist1[[#This Row],[Hostname]],'vm hardware'!A:C,3,FALSE)),"",VLOOKUP(Patchlist1[[#This Row],[Hostname]],'vm hardware'!A:C,3,FALSE))</f>
        <v/>
      </c>
      <c r="J1117" s="198"/>
      <c r="K1117" s="198" t="s">
        <v>172</v>
      </c>
      <c r="L1117" s="198" t="s">
        <v>1957</v>
      </c>
      <c r="M1117" s="198" t="s">
        <v>173</v>
      </c>
      <c r="N1117" s="198" t="s">
        <v>827</v>
      </c>
      <c r="O1117" s="200" t="s">
        <v>175</v>
      </c>
      <c r="P1117" s="183" t="s">
        <v>1308</v>
      </c>
      <c r="Q1117" s="241"/>
      <c r="R1117" s="183" t="s">
        <v>1309</v>
      </c>
      <c r="S1117" s="242" t="str">
        <f>IF(ISNA(VLOOKUP(Patchlist1[[#This Row],[SERVER OWNER]],Contacts!I:J,2,FALSE)),"",VLOOKUP(Patchlist1[[#This Row],[SERVER OWNER]],Contacts!I:J,2,FALSE))</f>
        <v>martin.berger@allianz.com</v>
      </c>
      <c r="T1117" s="242" t="s">
        <v>1921</v>
      </c>
      <c r="U1117" s="287" t="s">
        <v>180</v>
      </c>
      <c r="V1117" s="202"/>
      <c r="W1117" s="202"/>
      <c r="X1117" s="244"/>
      <c r="Y1117" s="244"/>
      <c r="Z1117" s="157"/>
      <c r="AA1117" s="278"/>
    </row>
    <row r="1118" spans="1:27" ht="18.75" hidden="1" customHeight="1">
      <c r="A1118" s="285" t="s">
        <v>1965</v>
      </c>
      <c r="B1118" s="238" t="s">
        <v>100</v>
      </c>
      <c r="C1118" s="239" t="b">
        <v>0</v>
      </c>
      <c r="D1118" s="182">
        <f>IF($C1118&lt;&gt;TRUE,IF(ISNA(VLOOKUP($B1118,'Patch Slot'!A$2:$E$39,3,FALSE)),"",VLOOKUP($B1118,'Patch Slot'!A$2:$E$39,3,FALSE)),"excluded")</f>
        <v>45887.833333333299</v>
      </c>
      <c r="E1118" s="182" t="str">
        <f>IF($C1118&lt;&gt;TRUE,IF(ISNA(VLOOKUP($B1118,'Patch Slot'!A$2:$E$39,4,FALSE)),"",VLOOKUP($B1118,'Patch Slot'!A$2:$E$39,4,FALSE)),"excluded")</f>
        <v>20:00 – 24:00</v>
      </c>
      <c r="F1118" s="198" t="s">
        <v>826</v>
      </c>
      <c r="G1118" s="182" t="str">
        <f>IF(ISNA(VLOOKUP(Patchlist1[[#This Row],[Hostname]],CPU_socket!A:B,2,FALSE)),"",VLOOKUP(Patchlist1[[#This Row],[Hostname]],CPU_socket!A:B,2,FALSE))</f>
        <v/>
      </c>
      <c r="H1118" s="182" t="str">
        <f>IF(ISNA(VLOOKUP(Patchlist1[[#This Row],[Hostname]],Vormetric!A:D,4,FALSE)),"",VLOOKUP(Patchlist1[[#This Row],[Hostname]],Vormetric!A:D,4,FALSE))</f>
        <v/>
      </c>
      <c r="I1118" s="240" t="str">
        <f>IF(ISNA(VLOOKUP(Patchlist1[[#This Row],[Hostname]],'vm hardware'!A:C,3,FALSE)),"",VLOOKUP(Patchlist1[[#This Row],[Hostname]],'vm hardware'!A:C,3,FALSE))</f>
        <v/>
      </c>
      <c r="J1118" s="198"/>
      <c r="K1118" s="198" t="s">
        <v>545</v>
      </c>
      <c r="L1118" s="198" t="s">
        <v>1957</v>
      </c>
      <c r="M1118" s="198" t="s">
        <v>173</v>
      </c>
      <c r="N1118" s="198" t="s">
        <v>827</v>
      </c>
      <c r="O1118" s="200" t="s">
        <v>175</v>
      </c>
      <c r="P1118" s="183" t="s">
        <v>1308</v>
      </c>
      <c r="Q1118" s="241"/>
      <c r="R1118" s="183" t="s">
        <v>1309</v>
      </c>
      <c r="S1118" s="242" t="str">
        <f>IF(ISNA(VLOOKUP(Patchlist1[[#This Row],[SERVER OWNER]],Contacts!I:J,2,FALSE)),"",VLOOKUP(Patchlist1[[#This Row],[SERVER OWNER]],Contacts!I:J,2,FALSE))</f>
        <v>martin.berger@allianz.com</v>
      </c>
      <c r="T1118" s="242" t="s">
        <v>1905</v>
      </c>
      <c r="U1118" s="287" t="s">
        <v>180</v>
      </c>
      <c r="V1118" s="202"/>
      <c r="W1118" s="202"/>
      <c r="X1118" s="244"/>
      <c r="Y1118" s="244"/>
      <c r="Z1118" s="157"/>
      <c r="AA1118" s="278"/>
    </row>
    <row r="1119" spans="1:27" ht="18.75" hidden="1" customHeight="1">
      <c r="A1119" s="285" t="s">
        <v>1966</v>
      </c>
      <c r="B1119" s="238" t="s">
        <v>100</v>
      </c>
      <c r="C1119" s="239" t="b">
        <v>0</v>
      </c>
      <c r="D1119" s="182">
        <f>IF($C1119&lt;&gt;TRUE,IF(ISNA(VLOOKUP($B1119,'Patch Slot'!A$2:$E$39,3,FALSE)),"",VLOOKUP($B1119,'Patch Slot'!A$2:$E$39,3,FALSE)),"excluded")</f>
        <v>45887.833333333299</v>
      </c>
      <c r="E1119" s="182" t="str">
        <f>IF($C1119&lt;&gt;TRUE,IF(ISNA(VLOOKUP($B1119,'Patch Slot'!A$2:$E$39,4,FALSE)),"",VLOOKUP($B1119,'Patch Slot'!A$2:$E$39,4,FALSE)),"excluded")</f>
        <v>20:00 – 24:00</v>
      </c>
      <c r="F1119" s="198" t="s">
        <v>826</v>
      </c>
      <c r="G1119" s="182" t="str">
        <f>IF(ISNA(VLOOKUP(Patchlist1[[#This Row],[Hostname]],CPU_socket!A:B,2,FALSE)),"",VLOOKUP(Patchlist1[[#This Row],[Hostname]],CPU_socket!A:B,2,FALSE))</f>
        <v/>
      </c>
      <c r="H1119" s="182" t="str">
        <f>IF(ISNA(VLOOKUP(Patchlist1[[#This Row],[Hostname]],Vormetric!A:D,4,FALSE)),"",VLOOKUP(Patchlist1[[#This Row],[Hostname]],Vormetric!A:D,4,FALSE))</f>
        <v/>
      </c>
      <c r="I1119" s="240" t="str">
        <f>IF(ISNA(VLOOKUP(Patchlist1[[#This Row],[Hostname]],'vm hardware'!A:C,3,FALSE)),"",VLOOKUP(Patchlist1[[#This Row],[Hostname]],'vm hardware'!A:C,3,FALSE))</f>
        <v/>
      </c>
      <c r="J1119" s="198"/>
      <c r="K1119" s="198" t="s">
        <v>172</v>
      </c>
      <c r="L1119" s="198" t="s">
        <v>1957</v>
      </c>
      <c r="M1119" s="198" t="s">
        <v>173</v>
      </c>
      <c r="N1119" s="198" t="s">
        <v>827</v>
      </c>
      <c r="O1119" s="200" t="s">
        <v>175</v>
      </c>
      <c r="P1119" s="183" t="s">
        <v>1308</v>
      </c>
      <c r="Q1119" s="241"/>
      <c r="R1119" s="183" t="s">
        <v>1309</v>
      </c>
      <c r="S1119" s="242" t="str">
        <f>IF(ISNA(VLOOKUP(Patchlist1[[#This Row],[SERVER OWNER]],Contacts!I:J,2,FALSE)),"",VLOOKUP(Patchlist1[[#This Row],[SERVER OWNER]],Contacts!I:J,2,FALSE))</f>
        <v>martin.berger@allianz.com</v>
      </c>
      <c r="T1119" s="242" t="s">
        <v>1912</v>
      </c>
      <c r="U1119" s="287" t="s">
        <v>180</v>
      </c>
      <c r="V1119" s="202"/>
      <c r="W1119" s="202"/>
      <c r="X1119" s="244"/>
      <c r="Y1119" s="244"/>
      <c r="Z1119" s="157"/>
      <c r="AA1119" s="278"/>
    </row>
    <row r="1120" spans="1:27" ht="18.75" hidden="1" customHeight="1">
      <c r="A1120" s="285" t="s">
        <v>1967</v>
      </c>
      <c r="B1120" s="238" t="s">
        <v>100</v>
      </c>
      <c r="C1120" s="239" t="b">
        <v>0</v>
      </c>
      <c r="D1120" s="182">
        <f>IF($C1120&lt;&gt;TRUE,IF(ISNA(VLOOKUP($B1120,'Patch Slot'!A$2:$E$39,3,FALSE)),"",VLOOKUP($B1120,'Patch Slot'!A$2:$E$39,3,FALSE)),"excluded")</f>
        <v>45887.833333333299</v>
      </c>
      <c r="E1120" s="182" t="str">
        <f>IF($C1120&lt;&gt;TRUE,IF(ISNA(VLOOKUP($B1120,'Patch Slot'!A$2:$E$39,4,FALSE)),"",VLOOKUP($B1120,'Patch Slot'!A$2:$E$39,4,FALSE)),"excluded")</f>
        <v>20:00 – 24:00</v>
      </c>
      <c r="F1120" s="198" t="s">
        <v>826</v>
      </c>
      <c r="G1120" s="182" t="str">
        <f>IF(ISNA(VLOOKUP(Patchlist1[[#This Row],[Hostname]],CPU_socket!A:B,2,FALSE)),"",VLOOKUP(Patchlist1[[#This Row],[Hostname]],CPU_socket!A:B,2,FALSE))</f>
        <v/>
      </c>
      <c r="H1120" s="182" t="str">
        <f>IF(ISNA(VLOOKUP(Patchlist1[[#This Row],[Hostname]],Vormetric!A:D,4,FALSE)),"",VLOOKUP(Patchlist1[[#This Row],[Hostname]],Vormetric!A:D,4,FALSE))</f>
        <v/>
      </c>
      <c r="I1120" s="240" t="str">
        <f>IF(ISNA(VLOOKUP(Patchlist1[[#This Row],[Hostname]],'vm hardware'!A:C,3,FALSE)),"",VLOOKUP(Patchlist1[[#This Row],[Hostname]],'vm hardware'!A:C,3,FALSE))</f>
        <v/>
      </c>
      <c r="J1120" s="198"/>
      <c r="K1120" s="198" t="s">
        <v>172</v>
      </c>
      <c r="L1120" s="198" t="s">
        <v>1957</v>
      </c>
      <c r="M1120" s="198" t="s">
        <v>173</v>
      </c>
      <c r="N1120" s="198" t="s">
        <v>827</v>
      </c>
      <c r="O1120" s="200" t="s">
        <v>175</v>
      </c>
      <c r="P1120" s="183" t="s">
        <v>1308</v>
      </c>
      <c r="Q1120" s="241"/>
      <c r="R1120" s="183" t="s">
        <v>1309</v>
      </c>
      <c r="S1120" s="242" t="str">
        <f>IF(ISNA(VLOOKUP(Patchlist1[[#This Row],[SERVER OWNER]],Contacts!I:J,2,FALSE)),"",VLOOKUP(Patchlist1[[#This Row],[SERVER OWNER]],Contacts!I:J,2,FALSE))</f>
        <v>martin.berger@allianz.com</v>
      </c>
      <c r="T1120" s="242" t="s">
        <v>1921</v>
      </c>
      <c r="U1120" s="287" t="s">
        <v>180</v>
      </c>
      <c r="V1120" s="202"/>
      <c r="W1120" s="202"/>
      <c r="X1120" s="244"/>
      <c r="Y1120" s="244"/>
      <c r="Z1120" s="157"/>
      <c r="AA1120" s="278"/>
    </row>
    <row r="1121" spans="1:27" ht="18.75" hidden="1" customHeight="1">
      <c r="A1121" s="285" t="s">
        <v>1968</v>
      </c>
      <c r="B1121" s="238" t="s">
        <v>100</v>
      </c>
      <c r="C1121" s="239" t="b">
        <v>0</v>
      </c>
      <c r="D1121" s="182">
        <f>IF($C1121&lt;&gt;TRUE,IF(ISNA(VLOOKUP($B1121,'Patch Slot'!A$2:$E$39,3,FALSE)),"",VLOOKUP($B1121,'Patch Slot'!A$2:$E$39,3,FALSE)),"excluded")</f>
        <v>45887.833333333299</v>
      </c>
      <c r="E1121" s="182" t="str">
        <f>IF($C1121&lt;&gt;TRUE,IF(ISNA(VLOOKUP($B1121,'Patch Slot'!A$2:$E$39,4,FALSE)),"",VLOOKUP($B1121,'Patch Slot'!A$2:$E$39,4,FALSE)),"excluded")</f>
        <v>20:00 – 24:00</v>
      </c>
      <c r="F1121" s="198" t="s">
        <v>826</v>
      </c>
      <c r="G1121" s="182" t="str">
        <f>IF(ISNA(VLOOKUP(Patchlist1[[#This Row],[Hostname]],CPU_socket!A:B,2,FALSE)),"",VLOOKUP(Patchlist1[[#This Row],[Hostname]],CPU_socket!A:B,2,FALSE))</f>
        <v/>
      </c>
      <c r="H1121" s="182" t="str">
        <f>IF(ISNA(VLOOKUP(Patchlist1[[#This Row],[Hostname]],Vormetric!A:D,4,FALSE)),"",VLOOKUP(Patchlist1[[#This Row],[Hostname]],Vormetric!A:D,4,FALSE))</f>
        <v/>
      </c>
      <c r="I1121" s="240" t="str">
        <f>IF(ISNA(VLOOKUP(Patchlist1[[#This Row],[Hostname]],'vm hardware'!A:C,3,FALSE)),"",VLOOKUP(Patchlist1[[#This Row],[Hostname]],'vm hardware'!A:C,3,FALSE))</f>
        <v/>
      </c>
      <c r="J1121" s="198"/>
      <c r="K1121" s="198" t="s">
        <v>545</v>
      </c>
      <c r="L1121" s="198" t="s">
        <v>1957</v>
      </c>
      <c r="M1121" s="198" t="s">
        <v>173</v>
      </c>
      <c r="N1121" s="198" t="s">
        <v>827</v>
      </c>
      <c r="O1121" s="200" t="s">
        <v>175</v>
      </c>
      <c r="P1121" s="183" t="s">
        <v>1308</v>
      </c>
      <c r="Q1121" s="241"/>
      <c r="R1121" s="183" t="s">
        <v>1309</v>
      </c>
      <c r="S1121" s="242" t="str">
        <f>IF(ISNA(VLOOKUP(Patchlist1[[#This Row],[SERVER OWNER]],Contacts!I:J,2,FALSE)),"",VLOOKUP(Patchlist1[[#This Row],[SERVER OWNER]],Contacts!I:J,2,FALSE))</f>
        <v>martin.berger@allianz.com</v>
      </c>
      <c r="T1121" s="242" t="s">
        <v>1969</v>
      </c>
      <c r="U1121" s="287" t="s">
        <v>180</v>
      </c>
      <c r="V1121" s="202"/>
      <c r="W1121" s="202"/>
      <c r="X1121" s="244"/>
      <c r="Y1121" s="244"/>
      <c r="Z1121" s="157"/>
      <c r="AA1121" s="278"/>
    </row>
    <row r="1122" spans="1:27" ht="18.75" hidden="1" customHeight="1">
      <c r="A1122" s="285" t="s">
        <v>1970</v>
      </c>
      <c r="B1122" s="238" t="s">
        <v>100</v>
      </c>
      <c r="C1122" s="239" t="b">
        <v>0</v>
      </c>
      <c r="D1122" s="182">
        <f>IF($C1122&lt;&gt;TRUE,IF(ISNA(VLOOKUP($B1122,'Patch Slot'!A$2:$E$39,3,FALSE)),"",VLOOKUP($B1122,'Patch Slot'!A$2:$E$39,3,FALSE)),"excluded")</f>
        <v>45887.833333333299</v>
      </c>
      <c r="E1122" s="182" t="str">
        <f>IF($C1122&lt;&gt;TRUE,IF(ISNA(VLOOKUP($B1122,'Patch Slot'!A$2:$E$39,4,FALSE)),"",VLOOKUP($B1122,'Patch Slot'!A$2:$E$39,4,FALSE)),"excluded")</f>
        <v>20:00 – 24:00</v>
      </c>
      <c r="F1122" s="198" t="s">
        <v>826</v>
      </c>
      <c r="G1122" s="182" t="str">
        <f>IF(ISNA(VLOOKUP(Patchlist1[[#This Row],[Hostname]],CPU_socket!A:B,2,FALSE)),"",VLOOKUP(Patchlist1[[#This Row],[Hostname]],CPU_socket!A:B,2,FALSE))</f>
        <v/>
      </c>
      <c r="H1122" s="182" t="str">
        <f>IF(ISNA(VLOOKUP(Patchlist1[[#This Row],[Hostname]],Vormetric!A:D,4,FALSE)),"",VLOOKUP(Patchlist1[[#This Row],[Hostname]],Vormetric!A:D,4,FALSE))</f>
        <v/>
      </c>
      <c r="I1122" s="240" t="str">
        <f>IF(ISNA(VLOOKUP(Patchlist1[[#This Row],[Hostname]],'vm hardware'!A:C,3,FALSE)),"",VLOOKUP(Patchlist1[[#This Row],[Hostname]],'vm hardware'!A:C,3,FALSE))</f>
        <v/>
      </c>
      <c r="J1122" s="198"/>
      <c r="K1122" s="198" t="s">
        <v>545</v>
      </c>
      <c r="L1122" s="198" t="s">
        <v>1957</v>
      </c>
      <c r="M1122" s="198" t="s">
        <v>173</v>
      </c>
      <c r="N1122" s="198" t="s">
        <v>827</v>
      </c>
      <c r="O1122" s="200" t="s">
        <v>175</v>
      </c>
      <c r="P1122" s="183" t="s">
        <v>1308</v>
      </c>
      <c r="Q1122" s="241"/>
      <c r="R1122" s="183" t="s">
        <v>1309</v>
      </c>
      <c r="S1122" s="242" t="str">
        <f>IF(ISNA(VLOOKUP(Patchlist1[[#This Row],[SERVER OWNER]],Contacts!I:J,2,FALSE)),"",VLOOKUP(Patchlist1[[#This Row],[SERVER OWNER]],Contacts!I:J,2,FALSE))</f>
        <v>martin.berger@allianz.com</v>
      </c>
      <c r="T1122" s="242" t="s">
        <v>1921</v>
      </c>
      <c r="U1122" s="287" t="s">
        <v>180</v>
      </c>
      <c r="V1122" s="202"/>
      <c r="W1122" s="202"/>
      <c r="X1122" s="244"/>
      <c r="Y1122" s="244"/>
      <c r="Z1122" s="157"/>
      <c r="AA1122" s="278"/>
    </row>
    <row r="1123" spans="1:27" ht="18.75" hidden="1" customHeight="1">
      <c r="A1123" s="285" t="s">
        <v>1971</v>
      </c>
      <c r="B1123" s="238" t="s">
        <v>100</v>
      </c>
      <c r="C1123" s="239" t="b">
        <v>0</v>
      </c>
      <c r="D1123" s="182">
        <f>IF($C1123&lt;&gt;TRUE,IF(ISNA(VLOOKUP($B1123,'Patch Slot'!A$2:$E$39,3,FALSE)),"",VLOOKUP($B1123,'Patch Slot'!A$2:$E$39,3,FALSE)),"excluded")</f>
        <v>45887.833333333299</v>
      </c>
      <c r="E1123" s="182" t="str">
        <f>IF($C1123&lt;&gt;TRUE,IF(ISNA(VLOOKUP($B1123,'Patch Slot'!A$2:$E$39,4,FALSE)),"",VLOOKUP($B1123,'Patch Slot'!A$2:$E$39,4,FALSE)),"excluded")</f>
        <v>20:00 – 24:00</v>
      </c>
      <c r="F1123" s="198" t="s">
        <v>826</v>
      </c>
      <c r="G1123" s="182" t="str">
        <f>IF(ISNA(VLOOKUP(Patchlist1[[#This Row],[Hostname]],CPU_socket!A:B,2,FALSE)),"",VLOOKUP(Patchlist1[[#This Row],[Hostname]],CPU_socket!A:B,2,FALSE))</f>
        <v/>
      </c>
      <c r="H1123" s="182" t="str">
        <f>IF(ISNA(VLOOKUP(Patchlist1[[#This Row],[Hostname]],Vormetric!A:D,4,FALSE)),"",VLOOKUP(Patchlist1[[#This Row],[Hostname]],Vormetric!A:D,4,FALSE))</f>
        <v/>
      </c>
      <c r="I1123" s="240" t="str">
        <f>IF(ISNA(VLOOKUP(Patchlist1[[#This Row],[Hostname]],'vm hardware'!A:C,3,FALSE)),"",VLOOKUP(Patchlist1[[#This Row],[Hostname]],'vm hardware'!A:C,3,FALSE))</f>
        <v/>
      </c>
      <c r="J1123" s="198"/>
      <c r="K1123" s="198" t="s">
        <v>545</v>
      </c>
      <c r="L1123" s="198" t="s">
        <v>1957</v>
      </c>
      <c r="M1123" s="198" t="s">
        <v>173</v>
      </c>
      <c r="N1123" s="198" t="s">
        <v>827</v>
      </c>
      <c r="O1123" s="200" t="s">
        <v>175</v>
      </c>
      <c r="P1123" s="183" t="s">
        <v>1308</v>
      </c>
      <c r="Q1123" s="241"/>
      <c r="R1123" s="183" t="s">
        <v>1309</v>
      </c>
      <c r="S1123" s="242" t="str">
        <f>IF(ISNA(VLOOKUP(Patchlist1[[#This Row],[SERVER OWNER]],Contacts!I:J,2,FALSE)),"",VLOOKUP(Patchlist1[[#This Row],[SERVER OWNER]],Contacts!I:J,2,FALSE))</f>
        <v>martin.berger@allianz.com</v>
      </c>
      <c r="T1123" s="242" t="s">
        <v>1950</v>
      </c>
      <c r="U1123" s="287" t="s">
        <v>180</v>
      </c>
      <c r="V1123" s="202"/>
      <c r="W1123" s="202"/>
      <c r="X1123" s="244"/>
      <c r="Y1123" s="244"/>
      <c r="Z1123" s="157"/>
      <c r="AA1123" s="278"/>
    </row>
    <row r="1124" spans="1:27" ht="18.75" hidden="1" customHeight="1">
      <c r="A1124" s="285" t="s">
        <v>1972</v>
      </c>
      <c r="B1124" s="238" t="s">
        <v>100</v>
      </c>
      <c r="C1124" s="239" t="b">
        <v>0</v>
      </c>
      <c r="D1124" s="182">
        <f>IF($C1124&lt;&gt;TRUE,IF(ISNA(VLOOKUP($B1124,'Patch Slot'!A$2:$E$39,3,FALSE)),"",VLOOKUP($B1124,'Patch Slot'!A$2:$E$39,3,FALSE)),"excluded")</f>
        <v>45887.833333333299</v>
      </c>
      <c r="E1124" s="182" t="str">
        <f>IF($C1124&lt;&gt;TRUE,IF(ISNA(VLOOKUP($B1124,'Patch Slot'!A$2:$E$39,4,FALSE)),"",VLOOKUP($B1124,'Patch Slot'!A$2:$E$39,4,FALSE)),"excluded")</f>
        <v>20:00 – 24:00</v>
      </c>
      <c r="F1124" s="198" t="s">
        <v>826</v>
      </c>
      <c r="G1124" s="182" t="str">
        <f>IF(ISNA(VLOOKUP(Patchlist1[[#This Row],[Hostname]],CPU_socket!A:B,2,FALSE)),"",VLOOKUP(Patchlist1[[#This Row],[Hostname]],CPU_socket!A:B,2,FALSE))</f>
        <v/>
      </c>
      <c r="H1124" s="182" t="str">
        <f>IF(ISNA(VLOOKUP(Patchlist1[[#This Row],[Hostname]],Vormetric!A:D,4,FALSE)),"",VLOOKUP(Patchlist1[[#This Row],[Hostname]],Vormetric!A:D,4,FALSE))</f>
        <v/>
      </c>
      <c r="I1124" s="240" t="str">
        <f>IF(ISNA(VLOOKUP(Patchlist1[[#This Row],[Hostname]],'vm hardware'!A:C,3,FALSE)),"",VLOOKUP(Patchlist1[[#This Row],[Hostname]],'vm hardware'!A:C,3,FALSE))</f>
        <v/>
      </c>
      <c r="J1124" s="198"/>
      <c r="K1124" s="198" t="s">
        <v>172</v>
      </c>
      <c r="L1124" s="198" t="s">
        <v>1957</v>
      </c>
      <c r="M1124" s="198" t="s">
        <v>173</v>
      </c>
      <c r="N1124" s="198" t="s">
        <v>827</v>
      </c>
      <c r="O1124" s="200" t="s">
        <v>175</v>
      </c>
      <c r="P1124" s="183" t="s">
        <v>1308</v>
      </c>
      <c r="Q1124" s="241"/>
      <c r="R1124" s="183" t="s">
        <v>1309</v>
      </c>
      <c r="S1124" s="242" t="str">
        <f>IF(ISNA(VLOOKUP(Patchlist1[[#This Row],[SERVER OWNER]],Contacts!I:J,2,FALSE)),"",VLOOKUP(Patchlist1[[#This Row],[SERVER OWNER]],Contacts!I:J,2,FALSE))</f>
        <v>martin.berger@allianz.com</v>
      </c>
      <c r="T1124" s="242" t="s">
        <v>1969</v>
      </c>
      <c r="U1124" s="287" t="s">
        <v>180</v>
      </c>
      <c r="V1124" s="202"/>
      <c r="W1124" s="202"/>
      <c r="X1124" s="244"/>
      <c r="Y1124" s="244"/>
      <c r="Z1124" s="157"/>
      <c r="AA1124" s="278"/>
    </row>
    <row r="1125" spans="1:27" ht="18.75" hidden="1" customHeight="1">
      <c r="A1125" s="285" t="s">
        <v>1973</v>
      </c>
      <c r="B1125" s="238" t="s">
        <v>100</v>
      </c>
      <c r="C1125" s="239" t="b">
        <v>0</v>
      </c>
      <c r="D1125" s="182">
        <f>IF($C1125&lt;&gt;TRUE,IF(ISNA(VLOOKUP($B1125,'Patch Slot'!A$2:$E$39,3,FALSE)),"",VLOOKUP($B1125,'Patch Slot'!A$2:$E$39,3,FALSE)),"excluded")</f>
        <v>45887.833333333299</v>
      </c>
      <c r="E1125" s="182" t="str">
        <f>IF($C1125&lt;&gt;TRUE,IF(ISNA(VLOOKUP($B1125,'Patch Slot'!A$2:$E$39,4,FALSE)),"",VLOOKUP($B1125,'Patch Slot'!A$2:$E$39,4,FALSE)),"excluded")</f>
        <v>20:00 – 24:00</v>
      </c>
      <c r="F1125" s="198" t="s">
        <v>826</v>
      </c>
      <c r="G1125" s="182" t="str">
        <f>IF(ISNA(VLOOKUP(Patchlist1[[#This Row],[Hostname]],CPU_socket!A:B,2,FALSE)),"",VLOOKUP(Patchlist1[[#This Row],[Hostname]],CPU_socket!A:B,2,FALSE))</f>
        <v/>
      </c>
      <c r="H1125" s="182" t="str">
        <f>IF(ISNA(VLOOKUP(Patchlist1[[#This Row],[Hostname]],Vormetric!A:D,4,FALSE)),"",VLOOKUP(Patchlist1[[#This Row],[Hostname]],Vormetric!A:D,4,FALSE))</f>
        <v/>
      </c>
      <c r="I1125" s="240" t="str">
        <f>IF(ISNA(VLOOKUP(Patchlist1[[#This Row],[Hostname]],'vm hardware'!A:C,3,FALSE)),"",VLOOKUP(Patchlist1[[#This Row],[Hostname]],'vm hardware'!A:C,3,FALSE))</f>
        <v/>
      </c>
      <c r="J1125" s="198"/>
      <c r="K1125" s="198" t="s">
        <v>545</v>
      </c>
      <c r="L1125" s="198" t="s">
        <v>1957</v>
      </c>
      <c r="M1125" s="198" t="s">
        <v>173</v>
      </c>
      <c r="N1125" s="198" t="s">
        <v>827</v>
      </c>
      <c r="O1125" s="200" t="s">
        <v>175</v>
      </c>
      <c r="P1125" s="183" t="s">
        <v>1308</v>
      </c>
      <c r="Q1125" s="241"/>
      <c r="R1125" s="183" t="s">
        <v>1309</v>
      </c>
      <c r="S1125" s="242" t="str">
        <f>IF(ISNA(VLOOKUP(Patchlist1[[#This Row],[SERVER OWNER]],Contacts!I:J,2,FALSE)),"",VLOOKUP(Patchlist1[[#This Row],[SERVER OWNER]],Contacts!I:J,2,FALSE))</f>
        <v>martin.berger@allianz.com</v>
      </c>
      <c r="T1125" s="242" t="s">
        <v>1921</v>
      </c>
      <c r="U1125" s="287" t="s">
        <v>180</v>
      </c>
      <c r="V1125" s="202"/>
      <c r="W1125" s="202"/>
      <c r="X1125" s="244"/>
      <c r="Y1125" s="244"/>
      <c r="Z1125" s="157"/>
      <c r="AA1125" s="278"/>
    </row>
    <row r="1126" spans="1:27" ht="18.75" hidden="1" customHeight="1">
      <c r="A1126" s="285" t="s">
        <v>1974</v>
      </c>
      <c r="B1126" s="196" t="s">
        <v>100</v>
      </c>
      <c r="C1126" s="239" t="b">
        <v>1</v>
      </c>
      <c r="D1126" s="182" t="str">
        <f>IF($C1126&lt;&gt;TRUE,IF(ISNA(VLOOKUP($B1126,'Patch Slot'!A$2:$E$39,3,FALSE)),"",VLOOKUP($B1126,'Patch Slot'!A$2:$E$39,3,FALSE)),"excluded")</f>
        <v>excluded</v>
      </c>
      <c r="E1126" s="182" t="str">
        <f>IF($C1126&lt;&gt;TRUE,IF(ISNA(VLOOKUP($B1126,'Patch Slot'!A$2:$E$39,4,FALSE)),"",VLOOKUP($B1126,'Patch Slot'!A$2:$E$39,4,FALSE)),"excluded")</f>
        <v>excluded</v>
      </c>
      <c r="F1126" s="198" t="s">
        <v>826</v>
      </c>
      <c r="G1126" s="182" t="str">
        <f>IF(ISNA(VLOOKUP(Patchlist1[[#This Row],[Hostname]],CPU_socket!A:B,2,FALSE)),"",VLOOKUP(Patchlist1[[#This Row],[Hostname]],CPU_socket!A:B,2,FALSE))</f>
        <v/>
      </c>
      <c r="H1126" s="182" t="str">
        <f>IF(ISNA(VLOOKUP(Patchlist1[[#This Row],[Hostname]],Vormetric!A:D,4,FALSE)),"",VLOOKUP(Patchlist1[[#This Row],[Hostname]],Vormetric!A:D,4,FALSE))</f>
        <v/>
      </c>
      <c r="I1126" s="240" t="str">
        <f>IF(ISNA(VLOOKUP(Patchlist1[[#This Row],[Hostname]],'vm hardware'!A:C,3,FALSE)),"",VLOOKUP(Patchlist1[[#This Row],[Hostname]],'vm hardware'!A:C,3,FALSE))</f>
        <v/>
      </c>
      <c r="J1126" s="198"/>
      <c r="K1126" s="198" t="s">
        <v>545</v>
      </c>
      <c r="L1126" s="198" t="s">
        <v>1891</v>
      </c>
      <c r="M1126" s="198" t="s">
        <v>478</v>
      </c>
      <c r="N1126" s="198" t="s">
        <v>827</v>
      </c>
      <c r="O1126" s="200" t="s">
        <v>279</v>
      </c>
      <c r="P1126" s="183" t="s">
        <v>792</v>
      </c>
      <c r="Q1126" s="241"/>
      <c r="R1126" s="183" t="s">
        <v>480</v>
      </c>
      <c r="S1126" s="242" t="s">
        <v>481</v>
      </c>
      <c r="T1126" s="242" t="s">
        <v>1950</v>
      </c>
      <c r="U1126" s="287" t="s">
        <v>180</v>
      </c>
      <c r="V1126" s="202"/>
      <c r="W1126" s="202"/>
      <c r="X1126" s="244"/>
      <c r="Y1126" s="244" t="s">
        <v>279</v>
      </c>
      <c r="Z1126" s="157"/>
      <c r="AA1126" s="278"/>
    </row>
    <row r="1127" spans="1:27" ht="18.75" hidden="1" customHeight="1">
      <c r="A1127" s="285" t="s">
        <v>1975</v>
      </c>
      <c r="B1127" s="238" t="s">
        <v>100</v>
      </c>
      <c r="C1127" s="239" t="b">
        <v>1</v>
      </c>
      <c r="D1127" s="182" t="str">
        <f>IF($C1127&lt;&gt;TRUE,IF(ISNA(VLOOKUP($B1127,'Patch Slot'!A$2:$E$39,3,FALSE)),"",VLOOKUP($B1127,'Patch Slot'!A$2:$E$39,3,FALSE)),"excluded")</f>
        <v>excluded</v>
      </c>
      <c r="E1127" s="182" t="str">
        <f>IF($C1127&lt;&gt;TRUE,IF(ISNA(VLOOKUP($B1127,'Patch Slot'!A$2:$E$39,4,FALSE)),"",VLOOKUP($B1127,'Patch Slot'!A$2:$E$39,4,FALSE)),"excluded")</f>
        <v>excluded</v>
      </c>
      <c r="F1127" s="198" t="s">
        <v>826</v>
      </c>
      <c r="G1127" s="182" t="str">
        <f>IF(ISNA(VLOOKUP(Patchlist1[[#This Row],[Hostname]],CPU_socket!A:B,2,FALSE)),"",VLOOKUP(Patchlist1[[#This Row],[Hostname]],CPU_socket!A:B,2,FALSE))</f>
        <v/>
      </c>
      <c r="H1127" s="182" t="str">
        <f>IF(ISNA(VLOOKUP(Patchlist1[[#This Row],[Hostname]],Vormetric!A:D,4,FALSE)),"",VLOOKUP(Patchlist1[[#This Row],[Hostname]],Vormetric!A:D,4,FALSE))</f>
        <v/>
      </c>
      <c r="I1127" s="240" t="str">
        <f>IF(ISNA(VLOOKUP(Patchlist1[[#This Row],[Hostname]],'vm hardware'!A:C,3,FALSE)),"",VLOOKUP(Patchlist1[[#This Row],[Hostname]],'vm hardware'!A:C,3,FALSE))</f>
        <v/>
      </c>
      <c r="J1127" s="198"/>
      <c r="K1127" s="198" t="s">
        <v>545</v>
      </c>
      <c r="L1127" s="198" t="s">
        <v>1891</v>
      </c>
      <c r="M1127" s="198" t="s">
        <v>478</v>
      </c>
      <c r="N1127" s="198" t="s">
        <v>827</v>
      </c>
      <c r="O1127" s="200" t="s">
        <v>279</v>
      </c>
      <c r="P1127" s="183" t="s">
        <v>792</v>
      </c>
      <c r="Q1127" s="241"/>
      <c r="R1127" s="183" t="s">
        <v>480</v>
      </c>
      <c r="S1127" s="242" t="s">
        <v>481</v>
      </c>
      <c r="T1127" s="242" t="s">
        <v>1976</v>
      </c>
      <c r="U1127" s="287" t="s">
        <v>180</v>
      </c>
      <c r="V1127" s="202"/>
      <c r="W1127" s="202"/>
      <c r="X1127" s="244"/>
      <c r="Y1127" s="244" t="s">
        <v>279</v>
      </c>
      <c r="Z1127" s="157"/>
      <c r="AA1127" s="278"/>
    </row>
    <row r="1128" spans="1:27" ht="18.75" hidden="1" customHeight="1">
      <c r="A1128" s="285" t="s">
        <v>1977</v>
      </c>
      <c r="B1128" s="238" t="s">
        <v>100</v>
      </c>
      <c r="C1128" s="239" t="b">
        <v>1</v>
      </c>
      <c r="D1128" s="182" t="str">
        <f>IF($C1128&lt;&gt;TRUE,IF(ISNA(VLOOKUP($B1128,'Patch Slot'!A$2:$E$39,3,FALSE)),"",VLOOKUP($B1128,'Patch Slot'!A$2:$E$39,3,FALSE)),"excluded")</f>
        <v>excluded</v>
      </c>
      <c r="E1128" s="182" t="str">
        <f>IF($C1128&lt;&gt;TRUE,IF(ISNA(VLOOKUP($B1128,'Patch Slot'!A$2:$E$39,4,FALSE)),"",VLOOKUP($B1128,'Patch Slot'!A$2:$E$39,4,FALSE)),"excluded")</f>
        <v>excluded</v>
      </c>
      <c r="F1128" s="198" t="s">
        <v>826</v>
      </c>
      <c r="G1128" s="182" t="str">
        <f>IF(ISNA(VLOOKUP(Patchlist1[[#This Row],[Hostname]],CPU_socket!A:B,2,FALSE)),"",VLOOKUP(Patchlist1[[#This Row],[Hostname]],CPU_socket!A:B,2,FALSE))</f>
        <v/>
      </c>
      <c r="H1128" s="182" t="str">
        <f>IF(ISNA(VLOOKUP(Patchlist1[[#This Row],[Hostname]],Vormetric!A:D,4,FALSE)),"",VLOOKUP(Patchlist1[[#This Row],[Hostname]],Vormetric!A:D,4,FALSE))</f>
        <v/>
      </c>
      <c r="I1128" s="240" t="str">
        <f>IF(ISNA(VLOOKUP(Patchlist1[[#This Row],[Hostname]],'vm hardware'!A:C,3,FALSE)),"",VLOOKUP(Patchlist1[[#This Row],[Hostname]],'vm hardware'!A:C,3,FALSE))</f>
        <v/>
      </c>
      <c r="J1128" s="198"/>
      <c r="K1128" s="198" t="s">
        <v>545</v>
      </c>
      <c r="L1128" s="198" t="s">
        <v>1891</v>
      </c>
      <c r="M1128" s="198" t="s">
        <v>478</v>
      </c>
      <c r="N1128" s="198" t="s">
        <v>827</v>
      </c>
      <c r="O1128" s="200" t="s">
        <v>279</v>
      </c>
      <c r="P1128" s="183" t="s">
        <v>792</v>
      </c>
      <c r="Q1128" s="241"/>
      <c r="R1128" s="183" t="s">
        <v>480</v>
      </c>
      <c r="S1128" s="242" t="s">
        <v>481</v>
      </c>
      <c r="T1128" s="242" t="s">
        <v>1921</v>
      </c>
      <c r="U1128" s="287" t="s">
        <v>180</v>
      </c>
      <c r="V1128" s="202"/>
      <c r="W1128" s="202"/>
      <c r="X1128" s="244"/>
      <c r="Y1128" s="244" t="s">
        <v>279</v>
      </c>
      <c r="Z1128" s="157"/>
      <c r="AA1128" s="278"/>
    </row>
    <row r="1129" spans="1:27" ht="18.75" hidden="1" customHeight="1">
      <c r="A1129" s="285" t="s">
        <v>1978</v>
      </c>
      <c r="B1129" s="238" t="s">
        <v>100</v>
      </c>
      <c r="C1129" s="239" t="b">
        <v>1</v>
      </c>
      <c r="D1129" s="182" t="str">
        <f>IF($C1129&lt;&gt;TRUE,IF(ISNA(VLOOKUP($B1129,'Patch Slot'!A$2:$E$39,3,FALSE)),"",VLOOKUP($B1129,'Patch Slot'!A$2:$E$39,3,FALSE)),"excluded")</f>
        <v>excluded</v>
      </c>
      <c r="E1129" s="182" t="str">
        <f>IF($C1129&lt;&gt;TRUE,IF(ISNA(VLOOKUP($B1129,'Patch Slot'!A$2:$E$39,4,FALSE)),"",VLOOKUP($B1129,'Patch Slot'!A$2:$E$39,4,FALSE)),"excluded")</f>
        <v>excluded</v>
      </c>
      <c r="F1129" s="198" t="s">
        <v>826</v>
      </c>
      <c r="G1129" s="182" t="str">
        <f>IF(ISNA(VLOOKUP(Patchlist1[[#This Row],[Hostname]],CPU_socket!A:B,2,FALSE)),"",VLOOKUP(Patchlist1[[#This Row],[Hostname]],CPU_socket!A:B,2,FALSE))</f>
        <v/>
      </c>
      <c r="H1129" s="182" t="str">
        <f>IF(ISNA(VLOOKUP(Patchlist1[[#This Row],[Hostname]],Vormetric!A:D,4,FALSE)),"",VLOOKUP(Patchlist1[[#This Row],[Hostname]],Vormetric!A:D,4,FALSE))</f>
        <v/>
      </c>
      <c r="I1129" s="240" t="str">
        <f>IF(ISNA(VLOOKUP(Patchlist1[[#This Row],[Hostname]],'vm hardware'!A:C,3,FALSE)),"",VLOOKUP(Patchlist1[[#This Row],[Hostname]],'vm hardware'!A:C,3,FALSE))</f>
        <v/>
      </c>
      <c r="J1129" s="198"/>
      <c r="K1129" s="198" t="s">
        <v>545</v>
      </c>
      <c r="L1129" s="198" t="s">
        <v>1891</v>
      </c>
      <c r="M1129" s="198" t="s">
        <v>478</v>
      </c>
      <c r="N1129" s="198" t="s">
        <v>827</v>
      </c>
      <c r="O1129" s="200" t="s">
        <v>279</v>
      </c>
      <c r="P1129" s="183" t="s">
        <v>792</v>
      </c>
      <c r="Q1129" s="241"/>
      <c r="R1129" s="183" t="s">
        <v>480</v>
      </c>
      <c r="S1129" s="242" t="s">
        <v>481</v>
      </c>
      <c r="T1129" s="242" t="s">
        <v>1921</v>
      </c>
      <c r="U1129" s="287" t="s">
        <v>180</v>
      </c>
      <c r="V1129" s="202"/>
      <c r="W1129" s="202"/>
      <c r="X1129" s="244"/>
      <c r="Y1129" s="244" t="s">
        <v>279</v>
      </c>
      <c r="Z1129" s="157"/>
      <c r="AA1129" s="278"/>
    </row>
    <row r="1130" spans="1:27" ht="18.75" hidden="1" customHeight="1">
      <c r="A1130" s="285" t="s">
        <v>1979</v>
      </c>
      <c r="B1130" s="238" t="s">
        <v>100</v>
      </c>
      <c r="C1130" s="239" t="b">
        <v>1</v>
      </c>
      <c r="D1130" s="182" t="str">
        <f>IF($C1130&lt;&gt;TRUE,IF(ISNA(VLOOKUP($B1130,'Patch Slot'!A$2:$E$39,3,FALSE)),"",VLOOKUP($B1130,'Patch Slot'!A$2:$E$39,3,FALSE)),"excluded")</f>
        <v>excluded</v>
      </c>
      <c r="E1130" s="182" t="str">
        <f>IF($C1130&lt;&gt;TRUE,IF(ISNA(VLOOKUP($B1130,'Patch Slot'!A$2:$E$39,4,FALSE)),"",VLOOKUP($B1130,'Patch Slot'!A$2:$E$39,4,FALSE)),"excluded")</f>
        <v>excluded</v>
      </c>
      <c r="F1130" s="198" t="s">
        <v>826</v>
      </c>
      <c r="G1130" s="182" t="str">
        <f>IF(ISNA(VLOOKUP(Patchlist1[[#This Row],[Hostname]],CPU_socket!A:B,2,FALSE)),"",VLOOKUP(Patchlist1[[#This Row],[Hostname]],CPU_socket!A:B,2,FALSE))</f>
        <v/>
      </c>
      <c r="H1130" s="182" t="str">
        <f>IF(ISNA(VLOOKUP(Patchlist1[[#This Row],[Hostname]],Vormetric!A:D,4,FALSE)),"",VLOOKUP(Patchlist1[[#This Row],[Hostname]],Vormetric!A:D,4,FALSE))</f>
        <v/>
      </c>
      <c r="I1130" s="240" t="str">
        <f>IF(ISNA(VLOOKUP(Patchlist1[[#This Row],[Hostname]],'vm hardware'!A:C,3,FALSE)),"",VLOOKUP(Patchlist1[[#This Row],[Hostname]],'vm hardware'!A:C,3,FALSE))</f>
        <v/>
      </c>
      <c r="J1130" s="198"/>
      <c r="K1130" s="198" t="s">
        <v>545</v>
      </c>
      <c r="L1130" s="198" t="s">
        <v>1891</v>
      </c>
      <c r="M1130" s="198" t="s">
        <v>478</v>
      </c>
      <c r="N1130" s="198" t="s">
        <v>827</v>
      </c>
      <c r="O1130" s="200" t="s">
        <v>279</v>
      </c>
      <c r="P1130" s="183" t="s">
        <v>792</v>
      </c>
      <c r="Q1130" s="241"/>
      <c r="R1130" s="183" t="s">
        <v>480</v>
      </c>
      <c r="S1130" s="242" t="s">
        <v>481</v>
      </c>
      <c r="T1130" s="242" t="s">
        <v>1912</v>
      </c>
      <c r="U1130" s="287" t="s">
        <v>180</v>
      </c>
      <c r="V1130" s="202"/>
      <c r="W1130" s="202"/>
      <c r="X1130" s="244"/>
      <c r="Y1130" s="244" t="s">
        <v>279</v>
      </c>
      <c r="Z1130" s="157"/>
      <c r="AA1130" s="278"/>
    </row>
    <row r="1131" spans="1:27" ht="18.75" hidden="1" customHeight="1">
      <c r="A1131" s="285" t="s">
        <v>1980</v>
      </c>
      <c r="B1131" s="238" t="s">
        <v>100</v>
      </c>
      <c r="C1131" s="239" t="b">
        <v>1</v>
      </c>
      <c r="D1131" s="182" t="str">
        <f>IF($C1131&lt;&gt;TRUE,IF(ISNA(VLOOKUP($B1131,'Patch Slot'!A$2:$E$39,3,FALSE)),"",VLOOKUP($B1131,'Patch Slot'!A$2:$E$39,3,FALSE)),"excluded")</f>
        <v>excluded</v>
      </c>
      <c r="E1131" s="182" t="str">
        <f>IF($C1131&lt;&gt;TRUE,IF(ISNA(VLOOKUP($B1131,'Patch Slot'!A$2:$E$39,4,FALSE)),"",VLOOKUP($B1131,'Patch Slot'!A$2:$E$39,4,FALSE)),"excluded")</f>
        <v>excluded</v>
      </c>
      <c r="F1131" s="198" t="s">
        <v>826</v>
      </c>
      <c r="G1131" s="182" t="str">
        <f>IF(ISNA(VLOOKUP(Patchlist1[[#This Row],[Hostname]],CPU_socket!A:B,2,FALSE)),"",VLOOKUP(Patchlist1[[#This Row],[Hostname]],CPU_socket!A:B,2,FALSE))</f>
        <v/>
      </c>
      <c r="H1131" s="182" t="str">
        <f>IF(ISNA(VLOOKUP(Patchlist1[[#This Row],[Hostname]],Vormetric!A:D,4,FALSE)),"",VLOOKUP(Patchlist1[[#This Row],[Hostname]],Vormetric!A:D,4,FALSE))</f>
        <v/>
      </c>
      <c r="I1131" s="240" t="str">
        <f>IF(ISNA(VLOOKUP(Patchlist1[[#This Row],[Hostname]],'vm hardware'!A:C,3,FALSE)),"",VLOOKUP(Patchlist1[[#This Row],[Hostname]],'vm hardware'!A:C,3,FALSE))</f>
        <v/>
      </c>
      <c r="J1131" s="198"/>
      <c r="K1131" s="198" t="s">
        <v>545</v>
      </c>
      <c r="L1131" s="198" t="s">
        <v>1891</v>
      </c>
      <c r="M1131" s="198" t="s">
        <v>478</v>
      </c>
      <c r="N1131" s="198" t="s">
        <v>827</v>
      </c>
      <c r="O1131" s="200" t="s">
        <v>279</v>
      </c>
      <c r="P1131" s="183" t="s">
        <v>792</v>
      </c>
      <c r="Q1131" s="241"/>
      <c r="R1131" s="183" t="s">
        <v>480</v>
      </c>
      <c r="S1131" s="242" t="s">
        <v>481</v>
      </c>
      <c r="T1131" s="242" t="s">
        <v>1861</v>
      </c>
      <c r="U1131" s="287" t="s">
        <v>180</v>
      </c>
      <c r="V1131" s="202"/>
      <c r="W1131" s="202"/>
      <c r="X1131" s="244"/>
      <c r="Y1131" s="244" t="s">
        <v>279</v>
      </c>
      <c r="Z1131" s="157"/>
      <c r="AA1131" s="278"/>
    </row>
    <row r="1132" spans="1:27" ht="18.75" hidden="1" customHeight="1">
      <c r="A1132" s="285" t="s">
        <v>1981</v>
      </c>
      <c r="B1132" s="238" t="s">
        <v>100</v>
      </c>
      <c r="C1132" s="239" t="b">
        <v>1</v>
      </c>
      <c r="D1132" s="182" t="str">
        <f>IF($C1132&lt;&gt;TRUE,IF(ISNA(VLOOKUP($B1132,'Patch Slot'!A$2:$E$39,3,FALSE)),"",VLOOKUP($B1132,'Patch Slot'!A$2:$E$39,3,FALSE)),"excluded")</f>
        <v>excluded</v>
      </c>
      <c r="E1132" s="182" t="str">
        <f>IF($C1132&lt;&gt;TRUE,IF(ISNA(VLOOKUP($B1132,'Patch Slot'!A$2:$E$39,4,FALSE)),"",VLOOKUP($B1132,'Patch Slot'!A$2:$E$39,4,FALSE)),"excluded")</f>
        <v>excluded</v>
      </c>
      <c r="F1132" s="198" t="s">
        <v>826</v>
      </c>
      <c r="G1132" s="182" t="str">
        <f>IF(ISNA(VLOOKUP(Patchlist1[[#This Row],[Hostname]],CPU_socket!A:B,2,FALSE)),"",VLOOKUP(Patchlist1[[#This Row],[Hostname]],CPU_socket!A:B,2,FALSE))</f>
        <v/>
      </c>
      <c r="H1132" s="182" t="str">
        <f>IF(ISNA(VLOOKUP(Patchlist1[[#This Row],[Hostname]],Vormetric!A:D,4,FALSE)),"",VLOOKUP(Patchlist1[[#This Row],[Hostname]],Vormetric!A:D,4,FALSE))</f>
        <v/>
      </c>
      <c r="I1132" s="240" t="str">
        <f>IF(ISNA(VLOOKUP(Patchlist1[[#This Row],[Hostname]],'vm hardware'!A:C,3,FALSE)),"",VLOOKUP(Patchlist1[[#This Row],[Hostname]],'vm hardware'!A:C,3,FALSE))</f>
        <v/>
      </c>
      <c r="J1132" s="198"/>
      <c r="K1132" s="198" t="s">
        <v>545</v>
      </c>
      <c r="L1132" s="198" t="s">
        <v>1891</v>
      </c>
      <c r="M1132" s="198" t="s">
        <v>478</v>
      </c>
      <c r="N1132" s="198" t="s">
        <v>827</v>
      </c>
      <c r="O1132" s="200" t="s">
        <v>279</v>
      </c>
      <c r="P1132" s="183" t="s">
        <v>792</v>
      </c>
      <c r="Q1132" s="241"/>
      <c r="R1132" s="183" t="s">
        <v>480</v>
      </c>
      <c r="S1132" s="242" t="s">
        <v>481</v>
      </c>
      <c r="T1132" s="242" t="s">
        <v>1976</v>
      </c>
      <c r="U1132" s="287" t="s">
        <v>180</v>
      </c>
      <c r="V1132" s="202"/>
      <c r="W1132" s="202"/>
      <c r="X1132" s="244"/>
      <c r="Y1132" s="244" t="s">
        <v>279</v>
      </c>
      <c r="Z1132" s="157"/>
      <c r="AA1132" s="278"/>
    </row>
    <row r="1133" spans="1:27" ht="18.75" hidden="1" customHeight="1">
      <c r="A1133" s="285" t="s">
        <v>1982</v>
      </c>
      <c r="B1133" s="238" t="s">
        <v>100</v>
      </c>
      <c r="C1133" s="239" t="b">
        <v>1</v>
      </c>
      <c r="D1133" s="182" t="str">
        <f>IF($C1133&lt;&gt;TRUE,IF(ISNA(VLOOKUP($B1133,'Patch Slot'!A$2:$E$39,3,FALSE)),"",VLOOKUP($B1133,'Patch Slot'!A$2:$E$39,3,FALSE)),"excluded")</f>
        <v>excluded</v>
      </c>
      <c r="E1133" s="182" t="str">
        <f>IF($C1133&lt;&gt;TRUE,IF(ISNA(VLOOKUP($B1133,'Patch Slot'!A$2:$E$39,4,FALSE)),"",VLOOKUP($B1133,'Patch Slot'!A$2:$E$39,4,FALSE)),"excluded")</f>
        <v>excluded</v>
      </c>
      <c r="F1133" s="198" t="s">
        <v>826</v>
      </c>
      <c r="G1133" s="182" t="str">
        <f>IF(ISNA(VLOOKUP(Patchlist1[[#This Row],[Hostname]],CPU_socket!A:B,2,FALSE)),"",VLOOKUP(Patchlist1[[#This Row],[Hostname]],CPU_socket!A:B,2,FALSE))</f>
        <v/>
      </c>
      <c r="H1133" s="182" t="str">
        <f>IF(ISNA(VLOOKUP(Patchlist1[[#This Row],[Hostname]],Vormetric!A:D,4,FALSE)),"",VLOOKUP(Patchlist1[[#This Row],[Hostname]],Vormetric!A:D,4,FALSE))</f>
        <v/>
      </c>
      <c r="I1133" s="240" t="str">
        <f>IF(ISNA(VLOOKUP(Patchlist1[[#This Row],[Hostname]],'vm hardware'!A:C,3,FALSE)),"",VLOOKUP(Patchlist1[[#This Row],[Hostname]],'vm hardware'!A:C,3,FALSE))</f>
        <v/>
      </c>
      <c r="J1133" s="198"/>
      <c r="K1133" s="198" t="s">
        <v>545</v>
      </c>
      <c r="L1133" s="198" t="s">
        <v>1891</v>
      </c>
      <c r="M1133" s="198" t="s">
        <v>478</v>
      </c>
      <c r="N1133" s="198" t="s">
        <v>827</v>
      </c>
      <c r="O1133" s="200" t="s">
        <v>279</v>
      </c>
      <c r="P1133" s="183" t="s">
        <v>792</v>
      </c>
      <c r="Q1133" s="241"/>
      <c r="R1133" s="183" t="s">
        <v>480</v>
      </c>
      <c r="S1133" s="242" t="s">
        <v>481</v>
      </c>
      <c r="T1133" s="242" t="s">
        <v>1976</v>
      </c>
      <c r="U1133" s="287" t="s">
        <v>180</v>
      </c>
      <c r="V1133" s="202"/>
      <c r="W1133" s="202"/>
      <c r="X1133" s="244"/>
      <c r="Y1133" s="244" t="s">
        <v>279</v>
      </c>
      <c r="Z1133" s="157"/>
      <c r="AA1133" s="278"/>
    </row>
    <row r="1134" spans="1:27" ht="18.75" hidden="1" customHeight="1">
      <c r="A1134" s="285" t="s">
        <v>1983</v>
      </c>
      <c r="B1134" s="238" t="s">
        <v>100</v>
      </c>
      <c r="C1134" s="239" t="b">
        <v>1</v>
      </c>
      <c r="D1134" s="182" t="str">
        <f>IF($C1134&lt;&gt;TRUE,IF(ISNA(VLOOKUP($B1134,'Patch Slot'!A$2:$E$39,3,FALSE)),"",VLOOKUP($B1134,'Patch Slot'!A$2:$E$39,3,FALSE)),"excluded")</f>
        <v>excluded</v>
      </c>
      <c r="E1134" s="182" t="str">
        <f>IF($C1134&lt;&gt;TRUE,IF(ISNA(VLOOKUP($B1134,'Patch Slot'!A$2:$E$39,4,FALSE)),"",VLOOKUP($B1134,'Patch Slot'!A$2:$E$39,4,FALSE)),"excluded")</f>
        <v>excluded</v>
      </c>
      <c r="F1134" s="198" t="s">
        <v>826</v>
      </c>
      <c r="G1134" s="182" t="str">
        <f>IF(ISNA(VLOOKUP(Patchlist1[[#This Row],[Hostname]],CPU_socket!A:B,2,FALSE)),"",VLOOKUP(Patchlist1[[#This Row],[Hostname]],CPU_socket!A:B,2,FALSE))</f>
        <v/>
      </c>
      <c r="H1134" s="182" t="str">
        <f>IF(ISNA(VLOOKUP(Patchlist1[[#This Row],[Hostname]],Vormetric!A:D,4,FALSE)),"",VLOOKUP(Patchlist1[[#This Row],[Hostname]],Vormetric!A:D,4,FALSE))</f>
        <v/>
      </c>
      <c r="I1134" s="240" t="str">
        <f>IF(ISNA(VLOOKUP(Patchlist1[[#This Row],[Hostname]],'vm hardware'!A:C,3,FALSE)),"",VLOOKUP(Patchlist1[[#This Row],[Hostname]],'vm hardware'!A:C,3,FALSE))</f>
        <v/>
      </c>
      <c r="J1134" s="198"/>
      <c r="K1134" s="198" t="s">
        <v>545</v>
      </c>
      <c r="L1134" s="198" t="s">
        <v>1891</v>
      </c>
      <c r="M1134" s="198" t="s">
        <v>478</v>
      </c>
      <c r="N1134" s="198" t="s">
        <v>827</v>
      </c>
      <c r="O1134" s="200" t="s">
        <v>279</v>
      </c>
      <c r="P1134" s="183" t="s">
        <v>792</v>
      </c>
      <c r="Q1134" s="241"/>
      <c r="R1134" s="183" t="s">
        <v>480</v>
      </c>
      <c r="S1134" s="242" t="s">
        <v>481</v>
      </c>
      <c r="T1134" s="242" t="s">
        <v>1954</v>
      </c>
      <c r="U1134" s="287" t="s">
        <v>180</v>
      </c>
      <c r="V1134" s="202"/>
      <c r="W1134" s="202"/>
      <c r="X1134" s="244"/>
      <c r="Y1134" s="244" t="s">
        <v>279</v>
      </c>
      <c r="Z1134" s="157"/>
      <c r="AA1134" s="278"/>
    </row>
    <row r="1135" spans="1:27" ht="18.75" hidden="1" customHeight="1">
      <c r="A1135" s="285" t="s">
        <v>1984</v>
      </c>
      <c r="B1135" s="196" t="s">
        <v>18</v>
      </c>
      <c r="C1135" s="239" t="b">
        <v>0</v>
      </c>
      <c r="D1135" s="182">
        <f>IF($C1135&lt;&gt;TRUE,IF(ISNA(VLOOKUP($B1135,'Patch Slot'!A$2:$E$39,3,FALSE)),"",VLOOKUP($B1135,'Patch Slot'!A$2:$E$39,3,FALSE)),"excluded")</f>
        <v>45873.833333333299</v>
      </c>
      <c r="E1135" s="182" t="str">
        <f>IF($C1135&lt;&gt;TRUE,IF(ISNA(VLOOKUP($B1135,'Patch Slot'!A$2:$E$39,4,FALSE)),"",VLOOKUP($B1135,'Patch Slot'!A$2:$E$39,4,FALSE)),"excluded")</f>
        <v>20:00 – 24:00</v>
      </c>
      <c r="F1135" s="198" t="s">
        <v>171</v>
      </c>
      <c r="G1135" s="182" t="str">
        <f>IF(ISNA(VLOOKUP(Patchlist1[[#This Row],[Hostname]],CPU_socket!A:B,2,FALSE)),"",VLOOKUP(Patchlist1[[#This Row],[Hostname]],CPU_socket!A:B,2,FALSE))</f>
        <v/>
      </c>
      <c r="H1135" s="182" t="str">
        <f>IF(ISNA(VLOOKUP(Patchlist1[[#This Row],[Hostname]],Vormetric!A:D,4,FALSE)),"",VLOOKUP(Patchlist1[[#This Row],[Hostname]],Vormetric!A:D,4,FALSE))</f>
        <v/>
      </c>
      <c r="I1135" s="240" t="str">
        <f>IF(ISNA(VLOOKUP(Patchlist1[[#This Row],[Hostname]],'vm hardware'!A:C,3,FALSE)),"",VLOOKUP(Patchlist1[[#This Row],[Hostname]],'vm hardware'!A:C,3,FALSE))</f>
        <v/>
      </c>
      <c r="J1135" s="198"/>
      <c r="K1135" s="198" t="s">
        <v>172</v>
      </c>
      <c r="L1135" s="198" t="s">
        <v>1957</v>
      </c>
      <c r="M1135" s="198" t="s">
        <v>173</v>
      </c>
      <c r="N1135" s="198" t="s">
        <v>174</v>
      </c>
      <c r="O1135" s="200" t="s">
        <v>175</v>
      </c>
      <c r="P1135" s="183" t="s">
        <v>581</v>
      </c>
      <c r="Q1135" s="241"/>
      <c r="R1135" s="183" t="s">
        <v>1907</v>
      </c>
      <c r="S1135" s="242" t="str">
        <f>IF(ISNA(VLOOKUP(Patchlist1[[#This Row],[SERVER OWNER]],Contacts!I:J,2,FALSE)),"",VLOOKUP(Patchlist1[[#This Row],[SERVER OWNER]],Contacts!I:J,2,FALSE))</f>
        <v>kankamol.jermplung@allianz.com</v>
      </c>
      <c r="T1135" s="242" t="s">
        <v>1921</v>
      </c>
      <c r="U1135" s="287" t="s">
        <v>180</v>
      </c>
      <c r="V1135" s="202"/>
      <c r="W1135" s="202"/>
      <c r="X1135" s="244"/>
      <c r="Y1135" s="244"/>
      <c r="Z1135" s="157"/>
      <c r="AA1135" s="278"/>
    </row>
    <row r="1136" spans="1:27" ht="18.75" hidden="1" customHeight="1">
      <c r="A1136" s="285" t="s">
        <v>1985</v>
      </c>
      <c r="B1136" s="238" t="s">
        <v>80</v>
      </c>
      <c r="C1136" s="239" t="b">
        <v>1</v>
      </c>
      <c r="D1136" s="182" t="str">
        <f>IF($C1136&lt;&gt;TRUE,IF(ISNA(VLOOKUP($B1136,'Patch Slot'!A$2:$E$39,3,FALSE)),"",VLOOKUP($B1136,'Patch Slot'!A$2:$E$39,3,FALSE)),"excluded")</f>
        <v>excluded</v>
      </c>
      <c r="E1136" s="182" t="str">
        <f>IF($C1136&lt;&gt;TRUE,IF(ISNA(VLOOKUP($B1136,'Patch Slot'!A$2:$E$39,4,FALSE)),"",VLOOKUP($B1136,'Patch Slot'!A$2:$E$39,4,FALSE)),"excluded")</f>
        <v>excluded</v>
      </c>
      <c r="F1136" s="198" t="s">
        <v>826</v>
      </c>
      <c r="G1136" s="182" t="str">
        <f>IF(ISNA(VLOOKUP(Patchlist1[[#This Row],[Hostname]],CPU_socket!A:B,2,FALSE)),"",VLOOKUP(Patchlist1[[#This Row],[Hostname]],CPU_socket!A:B,2,FALSE))</f>
        <v/>
      </c>
      <c r="H1136" s="182" t="str">
        <f>IF(ISNA(VLOOKUP(Patchlist1[[#This Row],[Hostname]],Vormetric!A:D,4,FALSE)),"",VLOOKUP(Patchlist1[[#This Row],[Hostname]],Vormetric!A:D,4,FALSE))</f>
        <v/>
      </c>
      <c r="I1136" s="240" t="str">
        <f>IF(ISNA(VLOOKUP(Patchlist1[[#This Row],[Hostname]],'vm hardware'!A:C,3,FALSE)),"",VLOOKUP(Patchlist1[[#This Row],[Hostname]],'vm hardware'!A:C,3,FALSE))</f>
        <v/>
      </c>
      <c r="J1136" s="198"/>
      <c r="K1136" s="198" t="s">
        <v>172</v>
      </c>
      <c r="L1136" s="198" t="s">
        <v>1891</v>
      </c>
      <c r="M1136" s="198" t="s">
        <v>173</v>
      </c>
      <c r="N1136" s="198" t="s">
        <v>827</v>
      </c>
      <c r="O1136" s="200" t="s">
        <v>175</v>
      </c>
      <c r="P1136" s="183" t="s">
        <v>583</v>
      </c>
      <c r="Q1136" s="241"/>
      <c r="R1136" s="183" t="s">
        <v>584</v>
      </c>
      <c r="S1136" s="242" t="str">
        <f>IF(ISNA(VLOOKUP(Patchlist1[[#This Row],[SERVER OWNER]],Contacts!I:J,2,FALSE)),"",VLOOKUP(Patchlist1[[#This Row],[SERVER OWNER]],Contacts!I:J,2,FALSE))</f>
        <v>dhanujay.nallabati1@allianz.de</v>
      </c>
      <c r="T1136" s="242" t="s">
        <v>1912</v>
      </c>
      <c r="U1136" s="287" t="s">
        <v>180</v>
      </c>
      <c r="V1136" s="202"/>
      <c r="W1136" s="202"/>
      <c r="X1136" s="244"/>
      <c r="Y1136" s="244" t="s">
        <v>452</v>
      </c>
      <c r="Z1136" s="157"/>
      <c r="AA1136" s="278"/>
    </row>
    <row r="1137" spans="1:27" ht="18.75" hidden="1" customHeight="1">
      <c r="A1137" s="285" t="s">
        <v>1986</v>
      </c>
      <c r="B1137" s="196" t="s">
        <v>18</v>
      </c>
      <c r="C1137" s="239" t="b">
        <v>0</v>
      </c>
      <c r="D1137" s="182">
        <f>IF($C1137&lt;&gt;TRUE,IF(ISNA(VLOOKUP($B1137,'Patch Slot'!A$2:$E$39,3,FALSE)),"",VLOOKUP($B1137,'Patch Slot'!A$2:$E$39,3,FALSE)),"excluded")</f>
        <v>45873.833333333299</v>
      </c>
      <c r="E1137" s="182" t="str">
        <f>IF($C1137&lt;&gt;TRUE,IF(ISNA(VLOOKUP($B1137,'Patch Slot'!A$2:$E$39,4,FALSE)),"",VLOOKUP($B1137,'Patch Slot'!A$2:$E$39,4,FALSE)),"excluded")</f>
        <v>20:00 – 24:00</v>
      </c>
      <c r="F1137" s="198" t="s">
        <v>171</v>
      </c>
      <c r="G1137" s="182" t="str">
        <f>IF(ISNA(VLOOKUP(Patchlist1[[#This Row],[Hostname]],CPU_socket!A:B,2,FALSE)),"",VLOOKUP(Patchlist1[[#This Row],[Hostname]],CPU_socket!A:B,2,FALSE))</f>
        <v/>
      </c>
      <c r="H1137" s="182" t="str">
        <f>IF(ISNA(VLOOKUP(Patchlist1[[#This Row],[Hostname]],Vormetric!A:D,4,FALSE)),"",VLOOKUP(Patchlist1[[#This Row],[Hostname]],Vormetric!A:D,4,FALSE))</f>
        <v/>
      </c>
      <c r="I1137" s="240" t="str">
        <f>IF(ISNA(VLOOKUP(Patchlist1[[#This Row],[Hostname]],'vm hardware'!A:C,3,FALSE)),"",VLOOKUP(Patchlist1[[#This Row],[Hostname]],'vm hardware'!A:C,3,FALSE))</f>
        <v/>
      </c>
      <c r="J1137" s="198"/>
      <c r="K1137" s="198" t="s">
        <v>172</v>
      </c>
      <c r="L1137" s="198" t="s">
        <v>1891</v>
      </c>
      <c r="M1137" s="198" t="s">
        <v>173</v>
      </c>
      <c r="N1137" s="198" t="s">
        <v>174</v>
      </c>
      <c r="O1137" s="200" t="s">
        <v>175</v>
      </c>
      <c r="P1137" s="183" t="s">
        <v>1435</v>
      </c>
      <c r="Q1137" s="241"/>
      <c r="R1137" s="183" t="s">
        <v>1242</v>
      </c>
      <c r="S1137" s="242" t="str">
        <f>IF(ISNA(VLOOKUP(Patchlist1[[#This Row],[SERVER OWNER]],Contacts!I:J,2,FALSE)),"",VLOOKUP(Patchlist1[[#This Row],[SERVER OWNER]],Contacts!I:J,2,FALSE))</f>
        <v>markus.kleinmann@allianz.de</v>
      </c>
      <c r="T1137" s="242" t="s">
        <v>1976</v>
      </c>
      <c r="U1137" s="287" t="s">
        <v>180</v>
      </c>
      <c r="V1137" s="202"/>
      <c r="W1137" s="202"/>
      <c r="X1137" s="244"/>
      <c r="Y1137" s="244"/>
      <c r="Z1137" s="157"/>
      <c r="AA1137" s="278"/>
    </row>
    <row r="1138" spans="1:27" ht="18.75" hidden="1" customHeight="1">
      <c r="A1138" s="285" t="s">
        <v>1987</v>
      </c>
      <c r="B1138" s="238" t="s">
        <v>100</v>
      </c>
      <c r="C1138" s="239" t="b">
        <v>1</v>
      </c>
      <c r="D1138" s="182" t="str">
        <f>IF($C1138&lt;&gt;TRUE,IF(ISNA(VLOOKUP($B1138,'Patch Slot'!A$2:$E$39,3,FALSE)),"",VLOOKUP($B1138,'Patch Slot'!A$2:$E$39,3,FALSE)),"excluded")</f>
        <v>excluded</v>
      </c>
      <c r="E1138" s="182" t="str">
        <f>IF($C1138&lt;&gt;TRUE,IF(ISNA(VLOOKUP($B1138,'Patch Slot'!A$2:$E$39,4,FALSE)),"",VLOOKUP($B1138,'Patch Slot'!A$2:$E$39,4,FALSE)),"excluded")</f>
        <v>excluded</v>
      </c>
      <c r="F1138" s="198" t="s">
        <v>826</v>
      </c>
      <c r="G1138" s="182" t="str">
        <f>IF(ISNA(VLOOKUP(Patchlist1[[#This Row],[Hostname]],CPU_socket!A:B,2,FALSE)),"",VLOOKUP(Patchlist1[[#This Row],[Hostname]],CPU_socket!A:B,2,FALSE))</f>
        <v/>
      </c>
      <c r="H1138" s="182" t="str">
        <f>IF(ISNA(VLOOKUP(Patchlist1[[#This Row],[Hostname]],Vormetric!A:D,4,FALSE)),"",VLOOKUP(Patchlist1[[#This Row],[Hostname]],Vormetric!A:D,4,FALSE))</f>
        <v/>
      </c>
      <c r="I1138" s="240" t="str">
        <f>IF(ISNA(VLOOKUP(Patchlist1[[#This Row],[Hostname]],'vm hardware'!A:C,3,FALSE)),"",VLOOKUP(Patchlist1[[#This Row],[Hostname]],'vm hardware'!A:C,3,FALSE))</f>
        <v/>
      </c>
      <c r="J1138" s="198"/>
      <c r="K1138" s="198" t="s">
        <v>172</v>
      </c>
      <c r="L1138" s="198" t="s">
        <v>1891</v>
      </c>
      <c r="M1138" s="198" t="s">
        <v>496</v>
      </c>
      <c r="N1138" s="198" t="s">
        <v>827</v>
      </c>
      <c r="O1138" s="200" t="s">
        <v>279</v>
      </c>
      <c r="P1138" s="183" t="s">
        <v>1937</v>
      </c>
      <c r="Q1138" s="241"/>
      <c r="R1138" s="183" t="s">
        <v>1938</v>
      </c>
      <c r="S1138" s="242" t="s">
        <v>1908</v>
      </c>
      <c r="T1138" s="242" t="s">
        <v>1921</v>
      </c>
      <c r="U1138" s="287" t="s">
        <v>180</v>
      </c>
      <c r="V1138" s="202"/>
      <c r="W1138" s="202"/>
      <c r="X1138" s="244"/>
      <c r="Y1138" s="244" t="s">
        <v>279</v>
      </c>
      <c r="Z1138" s="157"/>
      <c r="AA1138" s="278"/>
    </row>
    <row r="1139" spans="1:27" ht="18.75" hidden="1" customHeight="1">
      <c r="A1139" s="285" t="s">
        <v>1988</v>
      </c>
      <c r="B1139" s="238" t="s">
        <v>84</v>
      </c>
      <c r="C1139" s="239" t="b">
        <v>0</v>
      </c>
      <c r="D1139" s="182">
        <f>IF($C1139&lt;&gt;TRUE,IF(ISNA(VLOOKUP($B1139,'Patch Slot'!A$2:$E$39,3,FALSE)),"",VLOOKUP($B1139,'Patch Slot'!A$2:$E$39,3,FALSE)),"excluded")</f>
        <v>45885.833333333299</v>
      </c>
      <c r="E1139" s="182" t="str">
        <f>IF($C1139&lt;&gt;TRUE,IF(ISNA(VLOOKUP($B1139,'Patch Slot'!A$2:$E$39,4,FALSE)),"",VLOOKUP($B1139,'Patch Slot'!A$2:$E$39,4,FALSE)),"excluded")</f>
        <v>20:00 – 24:00</v>
      </c>
      <c r="F1139" s="198" t="s">
        <v>826</v>
      </c>
      <c r="G1139" s="182" t="str">
        <f>IF(ISNA(VLOOKUP(Patchlist1[[#This Row],[Hostname]],CPU_socket!A:B,2,FALSE)),"",VLOOKUP(Patchlist1[[#This Row],[Hostname]],CPU_socket!A:B,2,FALSE))</f>
        <v/>
      </c>
      <c r="H1139" s="182" t="str">
        <f>IF(ISNA(VLOOKUP(Patchlist1[[#This Row],[Hostname]],Vormetric!A:D,4,FALSE)),"",VLOOKUP(Patchlist1[[#This Row],[Hostname]],Vormetric!A:D,4,FALSE))</f>
        <v/>
      </c>
      <c r="I1139" s="240" t="str">
        <f>IF(ISNA(VLOOKUP(Patchlist1[[#This Row],[Hostname]],'vm hardware'!A:C,3,FALSE)),"",VLOOKUP(Patchlist1[[#This Row],[Hostname]],'vm hardware'!A:C,3,FALSE))</f>
        <v/>
      </c>
      <c r="J1139" s="198"/>
      <c r="K1139" s="198" t="s">
        <v>545</v>
      </c>
      <c r="L1139" s="198" t="s">
        <v>1891</v>
      </c>
      <c r="M1139" s="198" t="s">
        <v>189</v>
      </c>
      <c r="N1139" s="198" t="s">
        <v>827</v>
      </c>
      <c r="O1139" s="200" t="s">
        <v>175</v>
      </c>
      <c r="P1139" s="183" t="s">
        <v>190</v>
      </c>
      <c r="Q1139" s="241"/>
      <c r="R1139" s="183" t="s">
        <v>192</v>
      </c>
      <c r="S1139" s="242" t="str">
        <f>IF(ISNA(VLOOKUP(Patchlist1[[#This Row],[SERVER OWNER]],Contacts!I:J,2,FALSE)),"",VLOOKUP(Patchlist1[[#This Row],[SERVER OWNER]],Contacts!I:J,2,FALSE))</f>
        <v>kenneth.fink@allianz.co.uk</v>
      </c>
      <c r="T1139" s="242" t="s">
        <v>1921</v>
      </c>
      <c r="U1139" s="287" t="s">
        <v>180</v>
      </c>
      <c r="V1139" s="202"/>
      <c r="W1139" s="202"/>
      <c r="X1139" s="244"/>
      <c r="Y1139" s="244"/>
      <c r="Z1139" s="157"/>
      <c r="AA1139" s="278"/>
    </row>
    <row r="1140" spans="1:27" ht="18.75" hidden="1" customHeight="1">
      <c r="A1140" s="285" t="s">
        <v>1989</v>
      </c>
      <c r="B1140" s="238" t="s">
        <v>127</v>
      </c>
      <c r="C1140" s="239" t="b">
        <v>0</v>
      </c>
      <c r="D1140" s="182">
        <f>IF($C1140&lt;&gt;TRUE,IF(ISNA(VLOOKUP($B1140,'Patch Slot'!A$2:$E$39,3,FALSE)),"",VLOOKUP($B1140,'Patch Slot'!A$2:$E$39,3,FALSE)),"excluded")</f>
        <v>45892.833333333299</v>
      </c>
      <c r="E1140" s="182" t="str">
        <f>IF($C1140&lt;&gt;TRUE,IF(ISNA(VLOOKUP($B1140,'Patch Slot'!A$2:$E$39,4,FALSE)),"",VLOOKUP($B1140,'Patch Slot'!A$2:$E$39,4,FALSE)),"excluded")</f>
        <v>20:00 – 24:00</v>
      </c>
      <c r="F1140" s="198" t="s">
        <v>826</v>
      </c>
      <c r="G1140" s="182" t="str">
        <f>IF(ISNA(VLOOKUP(Patchlist1[[#This Row],[Hostname]],CPU_socket!A:B,2,FALSE)),"",VLOOKUP(Patchlist1[[#This Row],[Hostname]],CPU_socket!A:B,2,FALSE))</f>
        <v/>
      </c>
      <c r="H1140" s="182" t="str">
        <f>IF(ISNA(VLOOKUP(Patchlist1[[#This Row],[Hostname]],Vormetric!A:D,4,FALSE)),"",VLOOKUP(Patchlist1[[#This Row],[Hostname]],Vormetric!A:D,4,FALSE))</f>
        <v/>
      </c>
      <c r="I1140" s="240" t="str">
        <f>IF(ISNA(VLOOKUP(Patchlist1[[#This Row],[Hostname]],'vm hardware'!A:C,3,FALSE)),"",VLOOKUP(Patchlist1[[#This Row],[Hostname]],'vm hardware'!A:C,3,FALSE))</f>
        <v/>
      </c>
      <c r="J1140" s="198"/>
      <c r="K1140" s="198" t="s">
        <v>545</v>
      </c>
      <c r="L1140" s="198" t="s">
        <v>1891</v>
      </c>
      <c r="M1140" s="198" t="s">
        <v>189</v>
      </c>
      <c r="N1140" s="198" t="s">
        <v>827</v>
      </c>
      <c r="O1140" s="200" t="s">
        <v>175</v>
      </c>
      <c r="P1140" s="183" t="s">
        <v>190</v>
      </c>
      <c r="Q1140" s="241"/>
      <c r="R1140" s="183" t="s">
        <v>192</v>
      </c>
      <c r="S1140" s="242" t="str">
        <f>IF(ISNA(VLOOKUP(Patchlist1[[#This Row],[SERVER OWNER]],Contacts!I:J,2,FALSE)),"",VLOOKUP(Patchlist1[[#This Row],[SERVER OWNER]],Contacts!I:J,2,FALSE))</f>
        <v>kenneth.fink@allianz.co.uk</v>
      </c>
      <c r="T1140" s="242" t="s">
        <v>1943</v>
      </c>
      <c r="U1140" s="287" t="s">
        <v>180</v>
      </c>
      <c r="V1140" s="202"/>
      <c r="W1140" s="202"/>
      <c r="X1140" s="244"/>
      <c r="Y1140" s="244"/>
      <c r="Z1140" s="157"/>
      <c r="AA1140" s="278"/>
    </row>
    <row r="1141" spans="1:27" ht="18.75" hidden="1" customHeight="1">
      <c r="A1141" s="285" t="s">
        <v>1990</v>
      </c>
      <c r="B1141" s="238" t="s">
        <v>100</v>
      </c>
      <c r="C1141" s="239" t="b">
        <v>1</v>
      </c>
      <c r="D1141" s="182" t="str">
        <f>IF($C1141&lt;&gt;TRUE,IF(ISNA(VLOOKUP($B1141,'Patch Slot'!A$2:$E$39,3,FALSE)),"",VLOOKUP($B1141,'Patch Slot'!A$2:$E$39,3,FALSE)),"excluded")</f>
        <v>excluded</v>
      </c>
      <c r="E1141" s="182" t="str">
        <f>IF($C1141&lt;&gt;TRUE,IF(ISNA(VLOOKUP($B1141,'Patch Slot'!A$2:$E$39,4,FALSE)),"",VLOOKUP($B1141,'Patch Slot'!A$2:$E$39,4,FALSE)),"excluded")</f>
        <v>excluded</v>
      </c>
      <c r="F1141" s="198" t="s">
        <v>826</v>
      </c>
      <c r="G1141" s="182" t="str">
        <f>IF(ISNA(VLOOKUP(Patchlist1[[#This Row],[Hostname]],CPU_socket!A:B,2,FALSE)),"",VLOOKUP(Patchlist1[[#This Row],[Hostname]],CPU_socket!A:B,2,FALSE))</f>
        <v/>
      </c>
      <c r="H1141" s="182" t="str">
        <f>IF(ISNA(VLOOKUP(Patchlist1[[#This Row],[Hostname]],Vormetric!A:D,4,FALSE)),"",VLOOKUP(Patchlist1[[#This Row],[Hostname]],Vormetric!A:D,4,FALSE))</f>
        <v/>
      </c>
      <c r="I1141" s="240" t="str">
        <f>IF(ISNA(VLOOKUP(Patchlist1[[#This Row],[Hostname]],'vm hardware'!A:C,3,FALSE)),"",VLOOKUP(Patchlist1[[#This Row],[Hostname]],'vm hardware'!A:C,3,FALSE))</f>
        <v/>
      </c>
      <c r="J1141" s="198"/>
      <c r="K1141" s="198" t="s">
        <v>545</v>
      </c>
      <c r="L1141" s="198" t="s">
        <v>1957</v>
      </c>
      <c r="M1141" s="198" t="s">
        <v>448</v>
      </c>
      <c r="N1141" s="198" t="s">
        <v>827</v>
      </c>
      <c r="O1141" s="200" t="s">
        <v>175</v>
      </c>
      <c r="P1141" s="183" t="s">
        <v>1991</v>
      </c>
      <c r="Q1141" s="241"/>
      <c r="R1141" s="183" t="s">
        <v>1410</v>
      </c>
      <c r="S1141" s="242" t="str">
        <f>IF(ISNA(VLOOKUP(Patchlist1[[#This Row],[SERVER OWNER]],Contacts!I:J,2,FALSE)),"",VLOOKUP(Patchlist1[[#This Row],[SERVER OWNER]],Contacts!I:J,2,FALSE))</f>
        <v>externe.karunesh.bissonath@allianz.fr</v>
      </c>
      <c r="T1141" s="242" t="s">
        <v>1954</v>
      </c>
      <c r="U1141" s="287" t="s">
        <v>180</v>
      </c>
      <c r="V1141" s="202"/>
      <c r="W1141" s="202"/>
      <c r="X1141" s="244"/>
      <c r="Y1141" s="244" t="s">
        <v>452</v>
      </c>
      <c r="Z1141" s="157"/>
      <c r="AA1141" s="278"/>
    </row>
    <row r="1142" spans="1:27" ht="18.75" hidden="1" customHeight="1">
      <c r="A1142" s="285" t="s">
        <v>1992</v>
      </c>
      <c r="B1142" s="196" t="s">
        <v>18</v>
      </c>
      <c r="C1142" s="239" t="b">
        <v>1</v>
      </c>
      <c r="D1142" s="182" t="str">
        <f>IF($C1142&lt;&gt;TRUE,IF(ISNA(VLOOKUP($B1142,'Patch Slot'!A$2:$E$39,3,FALSE)),"",VLOOKUP($B1142,'Patch Slot'!A$2:$E$39,3,FALSE)),"excluded")</f>
        <v>excluded</v>
      </c>
      <c r="E1142" s="182" t="str">
        <f>IF($C1142&lt;&gt;TRUE,IF(ISNA(VLOOKUP($B1142,'Patch Slot'!A$2:$E$39,4,FALSE)),"",VLOOKUP($B1142,'Patch Slot'!A$2:$E$39,4,FALSE)),"excluded")</f>
        <v>excluded</v>
      </c>
      <c r="F1142" s="198" t="s">
        <v>182</v>
      </c>
      <c r="G1142" s="182" t="str">
        <f>IF(ISNA(VLOOKUP(Patchlist1[[#This Row],[Hostname]],CPU_socket!A:B,2,FALSE)),"",VLOOKUP(Patchlist1[[#This Row],[Hostname]],CPU_socket!A:B,2,FALSE))</f>
        <v/>
      </c>
      <c r="H1142" s="182" t="str">
        <f>IF(ISNA(VLOOKUP(Patchlist1[[#This Row],[Hostname]],Vormetric!A:D,4,FALSE)),"",VLOOKUP(Patchlist1[[#This Row],[Hostname]],Vormetric!A:D,4,FALSE))</f>
        <v/>
      </c>
      <c r="I1142" s="240" t="str">
        <f>IF(ISNA(VLOOKUP(Patchlist1[[#This Row],[Hostname]],'vm hardware'!A:C,3,FALSE)),"",VLOOKUP(Patchlist1[[#This Row],[Hostname]],'vm hardware'!A:C,3,FALSE))</f>
        <v/>
      </c>
      <c r="J1142" s="198"/>
      <c r="K1142" s="198" t="s">
        <v>545</v>
      </c>
      <c r="L1142" s="198" t="s">
        <v>1957</v>
      </c>
      <c r="M1142" s="198" t="s">
        <v>448</v>
      </c>
      <c r="N1142" s="198" t="s">
        <v>174</v>
      </c>
      <c r="O1142" s="200" t="s">
        <v>279</v>
      </c>
      <c r="P1142" s="183" t="s">
        <v>1991</v>
      </c>
      <c r="Q1142" s="241"/>
      <c r="R1142" s="183" t="s">
        <v>1410</v>
      </c>
      <c r="S1142" s="242" t="str">
        <f>IF(ISNA(VLOOKUP(Patchlist1[[#This Row],[SERVER OWNER]],Contacts!I:J,2,FALSE)),"",VLOOKUP(Patchlist1[[#This Row],[SERVER OWNER]],Contacts!I:J,2,FALSE))</f>
        <v>externe.karunesh.bissonath@allianz.fr</v>
      </c>
      <c r="T1142" s="242" t="s">
        <v>1912</v>
      </c>
      <c r="U1142" s="287" t="s">
        <v>180</v>
      </c>
      <c r="V1142" s="202"/>
      <c r="W1142" s="202"/>
      <c r="X1142" s="244"/>
      <c r="Y1142" s="244" t="s">
        <v>279</v>
      </c>
      <c r="Z1142" s="157"/>
      <c r="AA1142" s="278"/>
    </row>
    <row r="1143" spans="1:27" ht="18.75" hidden="1" customHeight="1">
      <c r="A1143" s="285" t="s">
        <v>1993</v>
      </c>
      <c r="B1143" s="238" t="s">
        <v>100</v>
      </c>
      <c r="C1143" s="239" t="b">
        <v>0</v>
      </c>
      <c r="D1143" s="182">
        <f>IF($C1143&lt;&gt;TRUE,IF(ISNA(VLOOKUP($B1143,'Patch Slot'!A$2:$E$39,3,FALSE)),"",VLOOKUP($B1143,'Patch Slot'!A$2:$E$39,3,FALSE)),"excluded")</f>
        <v>45887.833333333299</v>
      </c>
      <c r="E1143" s="182" t="str">
        <f>IF($C1143&lt;&gt;TRUE,IF(ISNA(VLOOKUP($B1143,'Patch Slot'!A$2:$E$39,4,FALSE)),"",VLOOKUP($B1143,'Patch Slot'!A$2:$E$39,4,FALSE)),"excluded")</f>
        <v>20:00 – 24:00</v>
      </c>
      <c r="F1143" s="198" t="s">
        <v>826</v>
      </c>
      <c r="G1143" s="182" t="str">
        <f>IF(ISNA(VLOOKUP(Patchlist1[[#This Row],[Hostname]],CPU_socket!A:B,2,FALSE)),"",VLOOKUP(Patchlist1[[#This Row],[Hostname]],CPU_socket!A:B,2,FALSE))</f>
        <v/>
      </c>
      <c r="H1143" s="182" t="str">
        <f>IF(ISNA(VLOOKUP(Patchlist1[[#This Row],[Hostname]],Vormetric!A:D,4,FALSE)),"",VLOOKUP(Patchlist1[[#This Row],[Hostname]],Vormetric!A:D,4,FALSE))</f>
        <v/>
      </c>
      <c r="I1143" s="240" t="str">
        <f>IF(ISNA(VLOOKUP(Patchlist1[[#This Row],[Hostname]],'vm hardware'!A:C,3,FALSE)),"",VLOOKUP(Patchlist1[[#This Row],[Hostname]],'vm hardware'!A:C,3,FALSE))</f>
        <v/>
      </c>
      <c r="J1143" s="198"/>
      <c r="K1143" s="198" t="s">
        <v>545</v>
      </c>
      <c r="L1143" s="198"/>
      <c r="M1143" s="198" t="s">
        <v>173</v>
      </c>
      <c r="N1143" s="198" t="s">
        <v>827</v>
      </c>
      <c r="O1143" s="200" t="s">
        <v>175</v>
      </c>
      <c r="P1143" s="183" t="s">
        <v>1994</v>
      </c>
      <c r="Q1143" s="241"/>
      <c r="R1143" s="247" t="s">
        <v>1309</v>
      </c>
      <c r="S1143" s="242" t="str">
        <f>IF(ISNA(VLOOKUP(Patchlist1[[#This Row],[SERVER OWNER]],Contacts!I:J,2,FALSE)),"",VLOOKUP(Patchlist1[[#This Row],[SERVER OWNER]],Contacts!I:J,2,FALSE))</f>
        <v>martin.berger@allianz.com</v>
      </c>
      <c r="T1143" s="242" t="s">
        <v>1921</v>
      </c>
      <c r="U1143" s="287" t="s">
        <v>180</v>
      </c>
      <c r="V1143" s="202"/>
      <c r="W1143" s="202"/>
      <c r="X1143" s="244"/>
      <c r="Y1143" s="244"/>
      <c r="Z1143" s="157"/>
      <c r="AA1143" s="278"/>
    </row>
    <row r="1144" spans="1:27" ht="18.75" hidden="1" customHeight="1">
      <c r="A1144" s="285" t="s">
        <v>1995</v>
      </c>
      <c r="B1144" s="238" t="s">
        <v>100</v>
      </c>
      <c r="C1144" s="239" t="b">
        <v>0</v>
      </c>
      <c r="D1144" s="182">
        <f>IF($C1144&lt;&gt;TRUE,IF(ISNA(VLOOKUP($B1144,'Patch Slot'!A$2:$E$39,3,FALSE)),"",VLOOKUP($B1144,'Patch Slot'!A$2:$E$39,3,FALSE)),"excluded")</f>
        <v>45887.833333333299</v>
      </c>
      <c r="E1144" s="182" t="str">
        <f>IF($C1144&lt;&gt;TRUE,IF(ISNA(VLOOKUP($B1144,'Patch Slot'!A$2:$E$39,4,FALSE)),"",VLOOKUP($B1144,'Patch Slot'!A$2:$E$39,4,FALSE)),"excluded")</f>
        <v>20:00 – 24:00</v>
      </c>
      <c r="F1144" s="198" t="s">
        <v>826</v>
      </c>
      <c r="G1144" s="182" t="str">
        <f>IF(ISNA(VLOOKUP(Patchlist1[[#This Row],[Hostname]],CPU_socket!A:B,2,FALSE)),"",VLOOKUP(Patchlist1[[#This Row],[Hostname]],CPU_socket!A:B,2,FALSE))</f>
        <v/>
      </c>
      <c r="H1144" s="182" t="str">
        <f>IF(ISNA(VLOOKUP(Patchlist1[[#This Row],[Hostname]],Vormetric!A:D,4,FALSE)),"",VLOOKUP(Patchlist1[[#This Row],[Hostname]],Vormetric!A:D,4,FALSE))</f>
        <v/>
      </c>
      <c r="I1144" s="240" t="str">
        <f>IF(ISNA(VLOOKUP(Patchlist1[[#This Row],[Hostname]],'vm hardware'!A:C,3,FALSE)),"",VLOOKUP(Patchlist1[[#This Row],[Hostname]],'vm hardware'!A:C,3,FALSE))</f>
        <v/>
      </c>
      <c r="J1144" s="198"/>
      <c r="K1144" s="198" t="s">
        <v>545</v>
      </c>
      <c r="L1144" s="198"/>
      <c r="M1144" s="198" t="s">
        <v>173</v>
      </c>
      <c r="N1144" s="198" t="s">
        <v>827</v>
      </c>
      <c r="O1144" s="200" t="s">
        <v>175</v>
      </c>
      <c r="P1144" s="183" t="s">
        <v>1994</v>
      </c>
      <c r="Q1144" s="241"/>
      <c r="R1144" s="247" t="s">
        <v>1309</v>
      </c>
      <c r="S1144" s="242" t="str">
        <f>IF(ISNA(VLOOKUP(Patchlist1[[#This Row],[SERVER OWNER]],Contacts!I:J,2,FALSE)),"",VLOOKUP(Patchlist1[[#This Row],[SERVER OWNER]],Contacts!I:J,2,FALSE))</f>
        <v>martin.berger@allianz.com</v>
      </c>
      <c r="T1144" s="242" t="s">
        <v>1912</v>
      </c>
      <c r="U1144" s="287" t="s">
        <v>180</v>
      </c>
      <c r="V1144" s="202"/>
      <c r="W1144" s="202"/>
      <c r="X1144" s="244"/>
      <c r="Y1144" s="244"/>
      <c r="Z1144" s="157"/>
      <c r="AA1144" s="278"/>
    </row>
    <row r="1145" spans="1:27" ht="18.75" hidden="1" customHeight="1">
      <c r="A1145" s="285" t="s">
        <v>1996</v>
      </c>
      <c r="B1145" s="238" t="s">
        <v>100</v>
      </c>
      <c r="C1145" s="239" t="b">
        <v>0</v>
      </c>
      <c r="D1145" s="182">
        <f>IF($C1145&lt;&gt;TRUE,IF(ISNA(VLOOKUP($B1145,'Patch Slot'!A$2:$E$39,3,FALSE)),"",VLOOKUP($B1145,'Patch Slot'!A$2:$E$39,3,FALSE)),"excluded")</f>
        <v>45887.833333333299</v>
      </c>
      <c r="E1145" s="182" t="str">
        <f>IF($C1145&lt;&gt;TRUE,IF(ISNA(VLOOKUP($B1145,'Patch Slot'!A$2:$E$39,4,FALSE)),"",VLOOKUP($B1145,'Patch Slot'!A$2:$E$39,4,FALSE)),"excluded")</f>
        <v>20:00 – 24:00</v>
      </c>
      <c r="F1145" s="198" t="s">
        <v>826</v>
      </c>
      <c r="G1145" s="182" t="str">
        <f>IF(ISNA(VLOOKUP(Patchlist1[[#This Row],[Hostname]],CPU_socket!A:B,2,FALSE)),"",VLOOKUP(Patchlist1[[#This Row],[Hostname]],CPU_socket!A:B,2,FALSE))</f>
        <v/>
      </c>
      <c r="H1145" s="182" t="str">
        <f>IF(ISNA(VLOOKUP(Patchlist1[[#This Row],[Hostname]],Vormetric!A:D,4,FALSE)),"",VLOOKUP(Patchlist1[[#This Row],[Hostname]],Vormetric!A:D,4,FALSE))</f>
        <v/>
      </c>
      <c r="I1145" s="240" t="str">
        <f>IF(ISNA(VLOOKUP(Patchlist1[[#This Row],[Hostname]],'vm hardware'!A:C,3,FALSE)),"",VLOOKUP(Patchlist1[[#This Row],[Hostname]],'vm hardware'!A:C,3,FALSE))</f>
        <v/>
      </c>
      <c r="J1145" s="198"/>
      <c r="K1145" s="198" t="s">
        <v>172</v>
      </c>
      <c r="L1145" s="198"/>
      <c r="M1145" s="198" t="s">
        <v>173</v>
      </c>
      <c r="N1145" s="198" t="s">
        <v>827</v>
      </c>
      <c r="O1145" s="200" t="s">
        <v>175</v>
      </c>
      <c r="P1145" s="183" t="s">
        <v>1994</v>
      </c>
      <c r="Q1145" s="241"/>
      <c r="R1145" s="247" t="s">
        <v>1309</v>
      </c>
      <c r="S1145" s="242" t="str">
        <f>IF(ISNA(VLOOKUP(Patchlist1[[#This Row],[SERVER OWNER]],Contacts!I:J,2,FALSE)),"",VLOOKUP(Patchlist1[[#This Row],[SERVER OWNER]],Contacts!I:J,2,FALSE))</f>
        <v>martin.berger@allianz.com</v>
      </c>
      <c r="T1145" s="242" t="s">
        <v>1921</v>
      </c>
      <c r="U1145" s="287" t="s">
        <v>180</v>
      </c>
      <c r="V1145" s="202"/>
      <c r="W1145" s="202"/>
      <c r="X1145" s="244"/>
      <c r="Y1145" s="244"/>
      <c r="Z1145" s="157"/>
      <c r="AA1145" s="278"/>
    </row>
    <row r="1146" spans="1:27" ht="18.75" hidden="1" customHeight="1">
      <c r="A1146" s="285" t="s">
        <v>1997</v>
      </c>
      <c r="B1146" s="238" t="s">
        <v>47</v>
      </c>
      <c r="C1146" s="239" t="b">
        <v>0</v>
      </c>
      <c r="D1146" s="182">
        <f>IF($C1146&lt;&gt;TRUE,IF(ISNA(VLOOKUP($B1146,'Patch Slot'!A$2:$E$39,3,FALSE)),"",VLOOKUP($B1146,'Patch Slot'!A$2:$E$39,3,FALSE)),"excluded")</f>
        <v>45879.333333333299</v>
      </c>
      <c r="E1146" s="182" t="str">
        <f>IF($C1146&lt;&gt;TRUE,IF(ISNA(VLOOKUP($B1146,'Patch Slot'!A$2:$E$39,4,FALSE)),"",VLOOKUP($B1146,'Patch Slot'!A$2:$E$39,4,FALSE)),"excluded")</f>
        <v>08:00 – 14:00</v>
      </c>
      <c r="F1146" s="198" t="s">
        <v>171</v>
      </c>
      <c r="G1146" s="182" t="str">
        <f>IF(ISNA(VLOOKUP(Patchlist1[[#This Row],[Hostname]],CPU_socket!A:B,2,FALSE)),"",VLOOKUP(Patchlist1[[#This Row],[Hostname]],CPU_socket!A:B,2,FALSE))</f>
        <v/>
      </c>
      <c r="H1146" s="182" t="str">
        <f>IF(ISNA(VLOOKUP(Patchlist1[[#This Row],[Hostname]],Vormetric!A:D,4,FALSE)),"",VLOOKUP(Patchlist1[[#This Row],[Hostname]],Vormetric!A:D,4,FALSE))</f>
        <v/>
      </c>
      <c r="I1146" s="240" t="str">
        <f>IF(ISNA(VLOOKUP(Patchlist1[[#This Row],[Hostname]],'vm hardware'!A:C,3,FALSE)),"",VLOOKUP(Patchlist1[[#This Row],[Hostname]],'vm hardware'!A:C,3,FALSE))</f>
        <v/>
      </c>
      <c r="J1146" s="198"/>
      <c r="K1146" s="198" t="s">
        <v>172</v>
      </c>
      <c r="L1146" s="198"/>
      <c r="M1146" s="198" t="s">
        <v>173</v>
      </c>
      <c r="N1146" s="198" t="s">
        <v>174</v>
      </c>
      <c r="O1146" s="200" t="s">
        <v>175</v>
      </c>
      <c r="P1146" s="183" t="s">
        <v>722</v>
      </c>
      <c r="Q1146" s="241"/>
      <c r="R1146" s="247" t="s">
        <v>547</v>
      </c>
      <c r="S1146" s="242" t="str">
        <f>IF(ISNA(VLOOKUP(Patchlist1[[#This Row],[SERVER OWNER]],Contacts!I:J,2,FALSE)),"",VLOOKUP(Patchlist1[[#This Row],[SERVER OWNER]],Contacts!I:J,2,FALSE))</f>
        <v>klaus.ostermann@allianz.de</v>
      </c>
      <c r="T1146" s="242" t="s">
        <v>1921</v>
      </c>
      <c r="U1146" s="287" t="s">
        <v>180</v>
      </c>
      <c r="V1146" s="202"/>
      <c r="W1146" s="202"/>
      <c r="X1146" s="244"/>
      <c r="Y1146" s="244"/>
      <c r="Z1146" s="157"/>
      <c r="AA1146" s="278"/>
    </row>
    <row r="1147" spans="1:27" ht="18.75" hidden="1" customHeight="1">
      <c r="A1147" s="285" t="s">
        <v>1998</v>
      </c>
      <c r="B1147" s="238" t="s">
        <v>127</v>
      </c>
      <c r="C1147" s="239" t="b">
        <v>0</v>
      </c>
      <c r="D1147" s="182">
        <f>IF($C1147&lt;&gt;TRUE,IF(ISNA(VLOOKUP($B1147,'Patch Slot'!A$2:$E$39,3,FALSE)),"",VLOOKUP($B1147,'Patch Slot'!A$2:$E$39,3,FALSE)),"excluded")</f>
        <v>45892.833333333299</v>
      </c>
      <c r="E1147" s="182" t="str">
        <f>IF($C1147&lt;&gt;TRUE,IF(ISNA(VLOOKUP($B1147,'Patch Slot'!A$2:$E$39,4,FALSE)),"",VLOOKUP($B1147,'Patch Slot'!A$2:$E$39,4,FALSE)),"excluded")</f>
        <v>20:00 – 24:00</v>
      </c>
      <c r="F1147" s="198" t="s">
        <v>826</v>
      </c>
      <c r="G1147" s="182" t="str">
        <f>IF(ISNA(VLOOKUP(Patchlist1[[#This Row],[Hostname]],CPU_socket!A:B,2,FALSE)),"",VLOOKUP(Patchlist1[[#This Row],[Hostname]],CPU_socket!A:B,2,FALSE))</f>
        <v/>
      </c>
      <c r="H1147" s="182" t="str">
        <f>IF(ISNA(VLOOKUP(Patchlist1[[#This Row],[Hostname]],Vormetric!A:D,4,FALSE)),"",VLOOKUP(Patchlist1[[#This Row],[Hostname]],Vormetric!A:D,4,FALSE))</f>
        <v/>
      </c>
      <c r="I1147" s="240" t="str">
        <f>IF(ISNA(VLOOKUP(Patchlist1[[#This Row],[Hostname]],'vm hardware'!A:C,3,FALSE)),"",VLOOKUP(Patchlist1[[#This Row],[Hostname]],'vm hardware'!A:C,3,FALSE))</f>
        <v/>
      </c>
      <c r="J1147" s="198"/>
      <c r="K1147" s="198" t="s">
        <v>545</v>
      </c>
      <c r="L1147" s="198"/>
      <c r="M1147" s="198" t="s">
        <v>189</v>
      </c>
      <c r="N1147" s="198" t="s">
        <v>827</v>
      </c>
      <c r="O1147" s="200" t="s">
        <v>175</v>
      </c>
      <c r="P1147" s="183" t="s">
        <v>233</v>
      </c>
      <c r="Q1147" s="241"/>
      <c r="R1147" s="247" t="s">
        <v>192</v>
      </c>
      <c r="S1147" s="242" t="str">
        <f>IF(ISNA(VLOOKUP(Patchlist1[[#This Row],[SERVER OWNER]],Contacts!I:J,2,FALSE)),"",VLOOKUP(Patchlist1[[#This Row],[SERVER OWNER]],Contacts!I:J,2,FALSE))</f>
        <v>kenneth.fink@allianz.co.uk</v>
      </c>
      <c r="T1147" s="242" t="s">
        <v>1943</v>
      </c>
      <c r="U1147" s="287" t="s">
        <v>180</v>
      </c>
      <c r="V1147" s="202"/>
      <c r="W1147" s="202"/>
      <c r="X1147" s="244"/>
      <c r="Y1147" s="244"/>
      <c r="Z1147" s="157"/>
      <c r="AA1147" s="278"/>
    </row>
    <row r="1148" spans="1:27" ht="18.75" hidden="1" customHeight="1">
      <c r="A1148" s="285" t="s">
        <v>1999</v>
      </c>
      <c r="B1148" s="238" t="s">
        <v>100</v>
      </c>
      <c r="C1148" s="239" t="b">
        <v>0</v>
      </c>
      <c r="D1148" s="182">
        <f>IF($C1148&lt;&gt;TRUE,IF(ISNA(VLOOKUP($B1148,'Patch Slot'!A$2:$E$39,3,FALSE)),"",VLOOKUP($B1148,'Patch Slot'!A$2:$E$39,3,FALSE)),"excluded")</f>
        <v>45887.833333333299</v>
      </c>
      <c r="E1148" s="182" t="str">
        <f>IF($C1148&lt;&gt;TRUE,IF(ISNA(VLOOKUP($B1148,'Patch Slot'!A$2:$E$39,4,FALSE)),"",VLOOKUP($B1148,'Patch Slot'!A$2:$E$39,4,FALSE)),"excluded")</f>
        <v>20:00 – 24:00</v>
      </c>
      <c r="F1148" s="198" t="s">
        <v>826</v>
      </c>
      <c r="G1148" s="182" t="str">
        <f>IF(ISNA(VLOOKUP(Patchlist1[[#This Row],[Hostname]],CPU_socket!A:B,2,FALSE)),"",VLOOKUP(Patchlist1[[#This Row],[Hostname]],CPU_socket!A:B,2,FALSE))</f>
        <v/>
      </c>
      <c r="H1148" s="182" t="str">
        <f>IF(ISNA(VLOOKUP(Patchlist1[[#This Row],[Hostname]],Vormetric!A:D,4,FALSE)),"",VLOOKUP(Patchlist1[[#This Row],[Hostname]],Vormetric!A:D,4,FALSE))</f>
        <v/>
      </c>
      <c r="I1148" s="240" t="str">
        <f>IF(ISNA(VLOOKUP(Patchlist1[[#This Row],[Hostname]],'vm hardware'!A:C,3,FALSE)),"",VLOOKUP(Patchlist1[[#This Row],[Hostname]],'vm hardware'!A:C,3,FALSE))</f>
        <v/>
      </c>
      <c r="J1148" s="198"/>
      <c r="K1148" s="198" t="s">
        <v>172</v>
      </c>
      <c r="L1148" s="198"/>
      <c r="M1148" s="198" t="s">
        <v>173</v>
      </c>
      <c r="N1148" s="198" t="s">
        <v>827</v>
      </c>
      <c r="O1148" s="200" t="s">
        <v>175</v>
      </c>
      <c r="P1148" s="183" t="s">
        <v>1994</v>
      </c>
      <c r="Q1148" s="241"/>
      <c r="R1148" s="247" t="s">
        <v>1309</v>
      </c>
      <c r="S1148" s="242" t="str">
        <f>IF(ISNA(VLOOKUP(Patchlist1[[#This Row],[SERVER OWNER]],Contacts!I:J,2,FALSE)),"",VLOOKUP(Patchlist1[[#This Row],[SERVER OWNER]],Contacts!I:J,2,FALSE))</f>
        <v>martin.berger@allianz.com</v>
      </c>
      <c r="T1148" s="242" t="s">
        <v>2000</v>
      </c>
      <c r="U1148" s="287" t="s">
        <v>180</v>
      </c>
      <c r="V1148" s="202"/>
      <c r="W1148" s="202"/>
      <c r="X1148" s="244"/>
      <c r="Y1148" s="244"/>
      <c r="Z1148" s="157"/>
      <c r="AA1148" s="278"/>
    </row>
    <row r="1149" spans="1:27" ht="18.75" hidden="1" customHeight="1">
      <c r="A1149" s="285" t="s">
        <v>2001</v>
      </c>
      <c r="B1149" s="238" t="s">
        <v>106</v>
      </c>
      <c r="C1149" s="239" t="b">
        <v>0</v>
      </c>
      <c r="D1149" s="182">
        <f>IF($C1149&lt;&gt;TRUE,IF(ISNA(VLOOKUP($B1149,'Patch Slot'!A$2:$E$39,3,FALSE)),"",VLOOKUP($B1149,'Patch Slot'!A$2:$E$39,3,FALSE)),"excluded")</f>
        <v>45888.833333333299</v>
      </c>
      <c r="E1149" s="182" t="str">
        <f>IF($C1149&lt;&gt;TRUE,IF(ISNA(VLOOKUP($B1149,'Patch Slot'!A$2:$E$39,4,FALSE)),"",VLOOKUP($B1149,'Patch Slot'!A$2:$E$39,4,FALSE)),"excluded")</f>
        <v>20:00 – 24:00</v>
      </c>
      <c r="F1149" s="198" t="s">
        <v>826</v>
      </c>
      <c r="G1149" s="182" t="str">
        <f>IF(ISNA(VLOOKUP(Patchlist1[[#This Row],[Hostname]],CPU_socket!A:B,2,FALSE)),"",VLOOKUP(Patchlist1[[#This Row],[Hostname]],CPU_socket!A:B,2,FALSE))</f>
        <v/>
      </c>
      <c r="H1149" s="182" t="str">
        <f>IF(ISNA(VLOOKUP(Patchlist1[[#This Row],[Hostname]],Vormetric!A:D,4,FALSE)),"",VLOOKUP(Patchlist1[[#This Row],[Hostname]],Vormetric!A:D,4,FALSE))</f>
        <v/>
      </c>
      <c r="I1149" s="240" t="str">
        <f>IF(ISNA(VLOOKUP(Patchlist1[[#This Row],[Hostname]],'vm hardware'!A:C,3,FALSE)),"",VLOOKUP(Patchlist1[[#This Row],[Hostname]],'vm hardware'!A:C,3,FALSE))</f>
        <v/>
      </c>
      <c r="J1149" s="198"/>
      <c r="K1149" s="198" t="s">
        <v>545</v>
      </c>
      <c r="L1149" s="198"/>
      <c r="M1149" s="198" t="s">
        <v>245</v>
      </c>
      <c r="N1149" s="198" t="s">
        <v>827</v>
      </c>
      <c r="O1149" s="200" t="s">
        <v>175</v>
      </c>
      <c r="P1149" s="183" t="s">
        <v>246</v>
      </c>
      <c r="Q1149" s="241"/>
      <c r="R1149" s="247" t="s">
        <v>248</v>
      </c>
      <c r="S1149" s="242" t="str">
        <f>IF(ISNA(VLOOKUP(Patchlist1[[#This Row],[SERVER OWNER]],Contacts!I:J,2,FALSE)),"",VLOOKUP(Patchlist1[[#This Row],[SERVER OWNER]],Contacts!I:J,2,FALSE))</f>
        <v>Giorgio.Conti@allianz.it</v>
      </c>
      <c r="T1149" s="254" t="s">
        <v>2002</v>
      </c>
      <c r="U1149" s="287" t="s">
        <v>180</v>
      </c>
      <c r="V1149" s="202"/>
      <c r="W1149" s="202"/>
      <c r="X1149" s="244"/>
      <c r="Y1149" s="244"/>
      <c r="Z1149" s="157"/>
      <c r="AA1149" s="278"/>
    </row>
    <row r="1150" spans="1:27" ht="18.75" hidden="1" customHeight="1">
      <c r="A1150" s="285" t="s">
        <v>2003</v>
      </c>
      <c r="B1150" s="238" t="s">
        <v>43</v>
      </c>
      <c r="C1150" s="239" t="b">
        <v>0</v>
      </c>
      <c r="D1150" s="182">
        <f>IF($C1150&lt;&gt;TRUE,IF(ISNA(VLOOKUP($B1150,'Patch Slot'!A$2:$E$39,3,FALSE)),"",VLOOKUP($B1150,'Patch Slot'!A$2:$E$39,3,FALSE)),"excluded")</f>
        <v>45878.333333333299</v>
      </c>
      <c r="E1150" s="182" t="str">
        <f>IF($C1150&lt;&gt;TRUE,IF(ISNA(VLOOKUP($B1150,'Patch Slot'!A$2:$E$39,4,FALSE)),"",VLOOKUP($B1150,'Patch Slot'!A$2:$E$39,4,FALSE)),"excluded")</f>
        <v>08:00 – 14:00</v>
      </c>
      <c r="F1150" s="198" t="s">
        <v>826</v>
      </c>
      <c r="G1150" s="182" t="str">
        <f>IF(ISNA(VLOOKUP(Patchlist1[[#This Row],[Hostname]],CPU_socket!A:B,2,FALSE)),"",VLOOKUP(Patchlist1[[#This Row],[Hostname]],CPU_socket!A:B,2,FALSE))</f>
        <v/>
      </c>
      <c r="H1150" s="182" t="str">
        <f>IF(ISNA(VLOOKUP(Patchlist1[[#This Row],[Hostname]],Vormetric!A:D,4,FALSE)),"",VLOOKUP(Patchlist1[[#This Row],[Hostname]],Vormetric!A:D,4,FALSE))</f>
        <v/>
      </c>
      <c r="I1150" s="240" t="str">
        <f>IF(ISNA(VLOOKUP(Patchlist1[[#This Row],[Hostname]],'vm hardware'!A:C,3,FALSE)),"",VLOOKUP(Patchlist1[[#This Row],[Hostname]],'vm hardware'!A:C,3,FALSE))</f>
        <v/>
      </c>
      <c r="J1150" s="198"/>
      <c r="K1150" s="198" t="s">
        <v>545</v>
      </c>
      <c r="L1150" s="198"/>
      <c r="M1150" s="198" t="s">
        <v>173</v>
      </c>
      <c r="N1150" s="198" t="s">
        <v>827</v>
      </c>
      <c r="O1150" s="200" t="s">
        <v>175</v>
      </c>
      <c r="P1150" s="183" t="s">
        <v>459</v>
      </c>
      <c r="Q1150" s="241"/>
      <c r="R1150" s="247" t="s">
        <v>1189</v>
      </c>
      <c r="S1150" s="242" t="str">
        <f>IF(ISNA(VLOOKUP(Patchlist1[[#This Row],[SERVER OWNER]],Contacts!I:J,2,FALSE)),"",VLOOKUP(Patchlist1[[#This Row],[SERVER OWNER]],Contacts!I:J,2,FALSE))</f>
        <v>lenin.dasan@allianz.com</v>
      </c>
      <c r="T1150" s="242" t="s">
        <v>2004</v>
      </c>
      <c r="U1150" s="287" t="s">
        <v>180</v>
      </c>
      <c r="V1150" s="202"/>
      <c r="W1150" s="202"/>
      <c r="X1150" s="244"/>
      <c r="Y1150" s="244"/>
      <c r="Z1150" s="157"/>
      <c r="AA1150" s="278"/>
    </row>
    <row r="1151" spans="1:27" ht="18.75" hidden="1" customHeight="1">
      <c r="A1151" s="285" t="s">
        <v>2005</v>
      </c>
      <c r="B1151" s="238" t="s">
        <v>100</v>
      </c>
      <c r="C1151" s="239" t="b">
        <v>0</v>
      </c>
      <c r="D1151" s="182">
        <f>IF($C1151&lt;&gt;TRUE,IF(ISNA(VLOOKUP($B1151,'Patch Slot'!A$2:$E$39,3,FALSE)),"",VLOOKUP($B1151,'Patch Slot'!A$2:$E$39,3,FALSE)),"excluded")</f>
        <v>45887.833333333299</v>
      </c>
      <c r="E1151" s="182" t="str">
        <f>IF($C1151&lt;&gt;TRUE,IF(ISNA(VLOOKUP($B1151,'Patch Slot'!A$2:$E$39,4,FALSE)),"",VLOOKUP($B1151,'Patch Slot'!A$2:$E$39,4,FALSE)),"excluded")</f>
        <v>20:00 – 24:00</v>
      </c>
      <c r="F1151" s="198" t="s">
        <v>826</v>
      </c>
      <c r="G1151" s="182" t="str">
        <f>IF(ISNA(VLOOKUP(Patchlist1[[#This Row],[Hostname]],CPU_socket!A:B,2,FALSE)),"",VLOOKUP(Patchlist1[[#This Row],[Hostname]],CPU_socket!A:B,2,FALSE))</f>
        <v/>
      </c>
      <c r="H1151" s="182" t="str">
        <f>IF(ISNA(VLOOKUP(Patchlist1[[#This Row],[Hostname]],Vormetric!A:D,4,FALSE)),"",VLOOKUP(Patchlist1[[#This Row],[Hostname]],Vormetric!A:D,4,FALSE))</f>
        <v/>
      </c>
      <c r="I1151" s="240" t="str">
        <f>IF(ISNA(VLOOKUP(Patchlist1[[#This Row],[Hostname]],'vm hardware'!A:C,3,FALSE)),"",VLOOKUP(Patchlist1[[#This Row],[Hostname]],'vm hardware'!A:C,3,FALSE))</f>
        <v/>
      </c>
      <c r="J1151" s="198"/>
      <c r="K1151" s="198" t="s">
        <v>172</v>
      </c>
      <c r="L1151" s="198"/>
      <c r="M1151" s="198" t="s">
        <v>173</v>
      </c>
      <c r="N1151" s="198" t="s">
        <v>827</v>
      </c>
      <c r="O1151" s="200" t="s">
        <v>175</v>
      </c>
      <c r="P1151" s="183" t="s">
        <v>1338</v>
      </c>
      <c r="Q1151" s="241"/>
      <c r="R1151" s="247" t="s">
        <v>2006</v>
      </c>
      <c r="S1151" s="242" t="s">
        <v>1961</v>
      </c>
      <c r="T1151" s="300" t="s">
        <v>1976</v>
      </c>
      <c r="U1151" s="287" t="s">
        <v>180</v>
      </c>
      <c r="V1151" s="202"/>
      <c r="W1151" s="202"/>
      <c r="X1151" s="244"/>
      <c r="Y1151" s="244"/>
      <c r="Z1151" s="157"/>
      <c r="AA1151" s="278"/>
    </row>
    <row r="1152" spans="1:27" ht="18.75" hidden="1" customHeight="1">
      <c r="A1152" s="285" t="s">
        <v>2007</v>
      </c>
      <c r="B1152" s="238" t="s">
        <v>106</v>
      </c>
      <c r="C1152" s="239" t="b">
        <v>0</v>
      </c>
      <c r="D1152" s="182">
        <f>IF($C1152&lt;&gt;TRUE,IF(ISNA(VLOOKUP($B1152,'Patch Slot'!A$2:$E$39,3,FALSE)),"",VLOOKUP($B1152,'Patch Slot'!A$2:$E$39,3,FALSE)),"excluded")</f>
        <v>45888.833333333299</v>
      </c>
      <c r="E1152" s="182" t="str">
        <f>IF($C1152&lt;&gt;TRUE,IF(ISNA(VLOOKUP($B1152,'Patch Slot'!A$2:$E$39,4,FALSE)),"",VLOOKUP($B1152,'Patch Slot'!A$2:$E$39,4,FALSE)),"excluded")</f>
        <v>20:00 – 24:00</v>
      </c>
      <c r="F1152" s="198" t="s">
        <v>826</v>
      </c>
      <c r="G1152" s="182" t="str">
        <f>IF(ISNA(VLOOKUP(Patchlist1[[#This Row],[Hostname]],CPU_socket!A:B,2,FALSE)),"",VLOOKUP(Patchlist1[[#This Row],[Hostname]],CPU_socket!A:B,2,FALSE))</f>
        <v/>
      </c>
      <c r="H1152" s="182" t="str">
        <f>IF(ISNA(VLOOKUP(Patchlist1[[#This Row],[Hostname]],Vormetric!A:D,4,FALSE)),"",VLOOKUP(Patchlist1[[#This Row],[Hostname]],Vormetric!A:D,4,FALSE))</f>
        <v/>
      </c>
      <c r="I1152" s="240" t="str">
        <f>IF(ISNA(VLOOKUP(Patchlist1[[#This Row],[Hostname]],'vm hardware'!A:C,3,FALSE)),"",VLOOKUP(Patchlist1[[#This Row],[Hostname]],'vm hardware'!A:C,3,FALSE))</f>
        <v/>
      </c>
      <c r="J1152" s="198"/>
      <c r="K1152" s="198" t="s">
        <v>172</v>
      </c>
      <c r="L1152" s="198"/>
      <c r="M1152" s="198" t="s">
        <v>245</v>
      </c>
      <c r="N1152" s="198" t="s">
        <v>827</v>
      </c>
      <c r="O1152" s="200" t="s">
        <v>175</v>
      </c>
      <c r="P1152" s="183" t="s">
        <v>246</v>
      </c>
      <c r="Q1152" s="241"/>
      <c r="R1152" s="247" t="s">
        <v>248</v>
      </c>
      <c r="S1152" s="242" t="str">
        <f>IF(ISNA(VLOOKUP(Patchlist1[[#This Row],[SERVER OWNER]],Contacts!I:J,2,FALSE)),"",VLOOKUP(Patchlist1[[#This Row],[SERVER OWNER]],Contacts!I:J,2,FALSE))</f>
        <v>Giorgio.Conti@allianz.it</v>
      </c>
      <c r="T1152" s="300" t="s">
        <v>2008</v>
      </c>
      <c r="U1152" s="287" t="s">
        <v>180</v>
      </c>
      <c r="V1152" s="202"/>
      <c r="W1152" s="202"/>
      <c r="X1152" s="244"/>
      <c r="Y1152" s="244"/>
      <c r="Z1152" s="157"/>
      <c r="AA1152" s="278"/>
    </row>
    <row r="1153" spans="1:27" ht="18.75" hidden="1" customHeight="1">
      <c r="A1153" s="285" t="s">
        <v>2009</v>
      </c>
      <c r="B1153" s="238" t="s">
        <v>127</v>
      </c>
      <c r="C1153" s="239" t="b">
        <v>0</v>
      </c>
      <c r="D1153" s="182">
        <f>IF($C1153&lt;&gt;TRUE,IF(ISNA(VLOOKUP($B1153,'Patch Slot'!A$2:$E$39,3,FALSE)),"",VLOOKUP($B1153,'Patch Slot'!A$2:$E$39,3,FALSE)),"excluded")</f>
        <v>45892.833333333299</v>
      </c>
      <c r="E1153" s="182" t="str">
        <f>IF($C1153&lt;&gt;TRUE,IF(ISNA(VLOOKUP($B1153,'Patch Slot'!A$2:$E$39,4,FALSE)),"",VLOOKUP($B1153,'Patch Slot'!A$2:$E$39,4,FALSE)),"excluded")</f>
        <v>20:00 – 24:00</v>
      </c>
      <c r="F1153" s="198" t="s">
        <v>826</v>
      </c>
      <c r="G1153" s="182" t="str">
        <f>IF(ISNA(VLOOKUP(Patchlist1[[#This Row],[Hostname]],CPU_socket!A:B,2,FALSE)),"",VLOOKUP(Patchlist1[[#This Row],[Hostname]],CPU_socket!A:B,2,FALSE))</f>
        <v/>
      </c>
      <c r="H1153" s="182" t="str">
        <f>IF(ISNA(VLOOKUP(Patchlist1[[#This Row],[Hostname]],Vormetric!A:D,4,FALSE)),"",VLOOKUP(Patchlist1[[#This Row],[Hostname]],Vormetric!A:D,4,FALSE))</f>
        <v/>
      </c>
      <c r="I1153" s="240" t="str">
        <f>IF(ISNA(VLOOKUP(Patchlist1[[#This Row],[Hostname]],'vm hardware'!A:C,3,FALSE)),"",VLOOKUP(Patchlist1[[#This Row],[Hostname]],'vm hardware'!A:C,3,FALSE))</f>
        <v/>
      </c>
      <c r="J1153" s="198"/>
      <c r="K1153" s="198" t="s">
        <v>545</v>
      </c>
      <c r="L1153" s="198"/>
      <c r="M1153" s="198" t="s">
        <v>189</v>
      </c>
      <c r="N1153" s="198" t="s">
        <v>827</v>
      </c>
      <c r="O1153" s="200" t="s">
        <v>175</v>
      </c>
      <c r="P1153" s="183" t="s">
        <v>233</v>
      </c>
      <c r="Q1153" s="241"/>
      <c r="R1153" s="247" t="s">
        <v>192</v>
      </c>
      <c r="S1153" s="242" t="str">
        <f>IF(ISNA(VLOOKUP(Patchlist1[[#This Row],[SERVER OWNER]],Contacts!I:J,2,FALSE)),"",VLOOKUP(Patchlist1[[#This Row],[SERVER OWNER]],Contacts!I:J,2,FALSE))</f>
        <v>kenneth.fink@allianz.co.uk</v>
      </c>
      <c r="T1153" s="300" t="s">
        <v>2010</v>
      </c>
      <c r="U1153" s="287" t="s">
        <v>180</v>
      </c>
      <c r="V1153" s="202"/>
      <c r="W1153" s="202"/>
      <c r="X1153" s="244"/>
      <c r="Y1153" s="244"/>
      <c r="Z1153" s="157"/>
      <c r="AA1153" s="278"/>
    </row>
    <row r="1154" spans="1:27" ht="18.75" hidden="1" customHeight="1">
      <c r="A1154" s="285" t="s">
        <v>2011</v>
      </c>
      <c r="B1154" s="238" t="s">
        <v>100</v>
      </c>
      <c r="C1154" s="239" t="b">
        <v>0</v>
      </c>
      <c r="D1154" s="182">
        <f>IF($C1154&lt;&gt;TRUE,IF(ISNA(VLOOKUP($B1154,'Patch Slot'!A$2:$E$39,3,FALSE)),"",VLOOKUP($B1154,'Patch Slot'!A$2:$E$39,3,FALSE)),"excluded")</f>
        <v>45887.833333333299</v>
      </c>
      <c r="E1154" s="182" t="str">
        <f>IF($C1154&lt;&gt;TRUE,IF(ISNA(VLOOKUP($B1154,'Patch Slot'!A$2:$E$39,4,FALSE)),"",VLOOKUP($B1154,'Patch Slot'!A$2:$E$39,4,FALSE)),"excluded")</f>
        <v>20:00 – 24:00</v>
      </c>
      <c r="F1154" s="198" t="s">
        <v>826</v>
      </c>
      <c r="G1154" s="182" t="str">
        <f>IF(ISNA(VLOOKUP(Patchlist1[[#This Row],[Hostname]],CPU_socket!A:B,2,FALSE)),"",VLOOKUP(Patchlist1[[#This Row],[Hostname]],CPU_socket!A:B,2,FALSE))</f>
        <v/>
      </c>
      <c r="H1154" s="182" t="str">
        <f>IF(ISNA(VLOOKUP(Patchlist1[[#This Row],[Hostname]],Vormetric!A:D,4,FALSE)),"",VLOOKUP(Patchlist1[[#This Row],[Hostname]],Vormetric!A:D,4,FALSE))</f>
        <v/>
      </c>
      <c r="I1154" s="240" t="str">
        <f>IF(ISNA(VLOOKUP(Patchlist1[[#This Row],[Hostname]],'vm hardware'!A:C,3,FALSE)),"",VLOOKUP(Patchlist1[[#This Row],[Hostname]],'vm hardware'!A:C,3,FALSE))</f>
        <v/>
      </c>
      <c r="J1154" s="198"/>
      <c r="K1154" s="198" t="s">
        <v>545</v>
      </c>
      <c r="L1154" s="198"/>
      <c r="M1154" s="198" t="s">
        <v>173</v>
      </c>
      <c r="N1154" s="198" t="s">
        <v>827</v>
      </c>
      <c r="O1154" s="200" t="s">
        <v>175</v>
      </c>
      <c r="P1154" s="183" t="s">
        <v>1994</v>
      </c>
      <c r="Q1154" s="241"/>
      <c r="R1154" s="247" t="s">
        <v>1309</v>
      </c>
      <c r="S1154" s="242" t="str">
        <f>IF(ISNA(VLOOKUP(Patchlist1[[#This Row],[SERVER OWNER]],Contacts!I:J,2,FALSE)),"",VLOOKUP(Patchlist1[[#This Row],[SERVER OWNER]],Contacts!I:J,2,FALSE))</f>
        <v>martin.berger@allianz.com</v>
      </c>
      <c r="T1154" s="300" t="s">
        <v>2012</v>
      </c>
      <c r="U1154" s="287" t="s">
        <v>180</v>
      </c>
      <c r="V1154" s="202"/>
      <c r="W1154" s="202"/>
      <c r="X1154" s="244"/>
      <c r="Y1154" s="244"/>
      <c r="Z1154" s="157"/>
      <c r="AA1154" s="278"/>
    </row>
    <row r="1155" spans="1:27" ht="18.75" hidden="1" customHeight="1">
      <c r="A1155" s="285" t="s">
        <v>2013</v>
      </c>
      <c r="B1155" s="196" t="s">
        <v>29</v>
      </c>
      <c r="C1155" s="239" t="b">
        <v>0</v>
      </c>
      <c r="D1155" s="182">
        <f>IF($C1155&lt;&gt;TRUE,IF(ISNA(VLOOKUP($B1155,'Patch Slot'!A$2:$E$39,3,FALSE)),"",VLOOKUP($B1155,'Patch Slot'!A$2:$E$39,3,FALSE)),"excluded")</f>
        <v>45875.833333333299</v>
      </c>
      <c r="E1155" s="182" t="str">
        <f>IF($C1155&lt;&gt;TRUE,IF(ISNA(VLOOKUP($B1155,'Patch Slot'!A$2:$E$39,4,FALSE)),"",VLOOKUP($B1155,'Patch Slot'!A$2:$E$39,4,FALSE)),"excluded")</f>
        <v>20:00 – 24:00</v>
      </c>
      <c r="F1155" s="198" t="s">
        <v>171</v>
      </c>
      <c r="G1155" s="182" t="str">
        <f>IF(ISNA(VLOOKUP(Patchlist1[[#This Row],[Hostname]],CPU_socket!A:B,2,FALSE)),"",VLOOKUP(Patchlist1[[#This Row],[Hostname]],CPU_socket!A:B,2,FALSE))</f>
        <v/>
      </c>
      <c r="H1155" s="182" t="str">
        <f>IF(ISNA(VLOOKUP(Patchlist1[[#This Row],[Hostname]],Vormetric!A:D,4,FALSE)),"",VLOOKUP(Patchlist1[[#This Row],[Hostname]],Vormetric!A:D,4,FALSE))</f>
        <v/>
      </c>
      <c r="I1155" s="240" t="str">
        <f>IF(ISNA(VLOOKUP(Patchlist1[[#This Row],[Hostname]],'vm hardware'!A:C,3,FALSE)),"",VLOOKUP(Patchlist1[[#This Row],[Hostname]],'vm hardware'!A:C,3,FALSE))</f>
        <v/>
      </c>
      <c r="J1155" s="198"/>
      <c r="K1155" s="198" t="s">
        <v>172</v>
      </c>
      <c r="L1155" s="198"/>
      <c r="M1155" s="198" t="s">
        <v>245</v>
      </c>
      <c r="N1155" s="198" t="s">
        <v>174</v>
      </c>
      <c r="O1155" s="200" t="s">
        <v>175</v>
      </c>
      <c r="P1155" s="183" t="s">
        <v>246</v>
      </c>
      <c r="Q1155" s="241"/>
      <c r="R1155" s="247" t="s">
        <v>248</v>
      </c>
      <c r="S1155" s="242" t="str">
        <f>IF(ISNA(VLOOKUP(Patchlist1[[#This Row],[SERVER OWNER]],Contacts!I:J,2,FALSE)),"",VLOOKUP(Patchlist1[[#This Row],[SERVER OWNER]],Contacts!I:J,2,FALSE))</f>
        <v>Giorgio.Conti@allianz.it</v>
      </c>
      <c r="T1155" s="300" t="s">
        <v>2014</v>
      </c>
      <c r="U1155" s="287" t="s">
        <v>180</v>
      </c>
      <c r="V1155" s="202"/>
      <c r="W1155" s="202"/>
      <c r="X1155" s="244"/>
      <c r="Y1155" s="244"/>
      <c r="Z1155" s="157"/>
      <c r="AA1155" s="278"/>
    </row>
    <row r="1156" spans="1:27" ht="18.75" hidden="1" customHeight="1">
      <c r="A1156" s="285" t="s">
        <v>2015</v>
      </c>
      <c r="B1156" s="238" t="s">
        <v>100</v>
      </c>
      <c r="C1156" s="239" t="b">
        <v>0</v>
      </c>
      <c r="D1156" s="182">
        <f>IF($C1156&lt;&gt;TRUE,IF(ISNA(VLOOKUP($B1156,'Patch Slot'!A$2:$E$39,3,FALSE)),"",VLOOKUP($B1156,'Patch Slot'!A$2:$E$39,3,FALSE)),"excluded")</f>
        <v>45887.833333333299</v>
      </c>
      <c r="E1156" s="182" t="str">
        <f>IF($C1156&lt;&gt;TRUE,IF(ISNA(VLOOKUP($B1156,'Patch Slot'!A$2:$E$39,4,FALSE)),"",VLOOKUP($B1156,'Patch Slot'!A$2:$E$39,4,FALSE)),"excluded")</f>
        <v>20:00 – 24:00</v>
      </c>
      <c r="F1156" s="198" t="s">
        <v>826</v>
      </c>
      <c r="G1156" s="182" t="str">
        <f>IF(ISNA(VLOOKUP(Patchlist1[[#This Row],[Hostname]],CPU_socket!A:B,2,FALSE)),"",VLOOKUP(Patchlist1[[#This Row],[Hostname]],CPU_socket!A:B,2,FALSE))</f>
        <v/>
      </c>
      <c r="H1156" s="182" t="str">
        <f>IF(ISNA(VLOOKUP(Patchlist1[[#This Row],[Hostname]],Vormetric!A:D,4,FALSE)),"",VLOOKUP(Patchlist1[[#This Row],[Hostname]],Vormetric!A:D,4,FALSE))</f>
        <v/>
      </c>
      <c r="I1156" s="240" t="str">
        <f>IF(ISNA(VLOOKUP(Patchlist1[[#This Row],[Hostname]],'vm hardware'!A:C,3,FALSE)),"",VLOOKUP(Patchlist1[[#This Row],[Hostname]],'vm hardware'!A:C,3,FALSE))</f>
        <v/>
      </c>
      <c r="J1156" s="198"/>
      <c r="K1156" s="198" t="s">
        <v>172</v>
      </c>
      <c r="L1156" s="198"/>
      <c r="M1156" s="198" t="s">
        <v>173</v>
      </c>
      <c r="N1156" s="198" t="s">
        <v>827</v>
      </c>
      <c r="O1156" s="200" t="s">
        <v>175</v>
      </c>
      <c r="P1156" s="183" t="s">
        <v>1994</v>
      </c>
      <c r="Q1156" s="241"/>
      <c r="R1156" s="247" t="s">
        <v>1309</v>
      </c>
      <c r="S1156" s="242" t="str">
        <f>IF(ISNA(VLOOKUP(Patchlist1[[#This Row],[SERVER OWNER]],Contacts!I:J,2,FALSE)),"",VLOOKUP(Patchlist1[[#This Row],[SERVER OWNER]],Contacts!I:J,2,FALSE))</f>
        <v>martin.berger@allianz.com</v>
      </c>
      <c r="T1156" s="300" t="s">
        <v>2008</v>
      </c>
      <c r="U1156" s="287" t="s">
        <v>180</v>
      </c>
      <c r="V1156" s="202"/>
      <c r="W1156" s="202"/>
      <c r="X1156" s="244"/>
      <c r="Y1156" s="244"/>
      <c r="Z1156" s="157"/>
      <c r="AA1156" s="278"/>
    </row>
    <row r="1157" spans="1:27" ht="18.75" hidden="1" customHeight="1">
      <c r="A1157" s="285" t="s">
        <v>2016</v>
      </c>
      <c r="B1157" s="238" t="s">
        <v>84</v>
      </c>
      <c r="C1157" s="239" t="b">
        <v>0</v>
      </c>
      <c r="D1157" s="182">
        <f>IF($C1157&lt;&gt;TRUE,IF(ISNA(VLOOKUP($B1157,'Patch Slot'!A$2:$E$39,3,FALSE)),"",VLOOKUP($B1157,'Patch Slot'!A$2:$E$39,3,FALSE)),"excluded")</f>
        <v>45885.833333333299</v>
      </c>
      <c r="E1157" s="182" t="str">
        <f>IF($C1157&lt;&gt;TRUE,IF(ISNA(VLOOKUP($B1157,'Patch Slot'!A$2:$E$39,4,FALSE)),"",VLOOKUP($B1157,'Patch Slot'!A$2:$E$39,4,FALSE)),"excluded")</f>
        <v>20:00 – 24:00</v>
      </c>
      <c r="F1157" s="198" t="s">
        <v>826</v>
      </c>
      <c r="G1157" s="182" t="str">
        <f>IF(ISNA(VLOOKUP(Patchlist1[[#This Row],[Hostname]],CPU_socket!A:B,2,FALSE)),"",VLOOKUP(Patchlist1[[#This Row],[Hostname]],CPU_socket!A:B,2,FALSE))</f>
        <v/>
      </c>
      <c r="H1157" s="182" t="str">
        <f>IF(ISNA(VLOOKUP(Patchlist1[[#This Row],[Hostname]],Vormetric!A:D,4,FALSE)),"",VLOOKUP(Patchlist1[[#This Row],[Hostname]],Vormetric!A:D,4,FALSE))</f>
        <v/>
      </c>
      <c r="I1157" s="240" t="str">
        <f>IF(ISNA(VLOOKUP(Patchlist1[[#This Row],[Hostname]],'vm hardware'!A:C,3,FALSE)),"",VLOOKUP(Patchlist1[[#This Row],[Hostname]],'vm hardware'!A:C,3,FALSE))</f>
        <v/>
      </c>
      <c r="J1157" s="198"/>
      <c r="K1157" s="198" t="s">
        <v>545</v>
      </c>
      <c r="L1157" s="198"/>
      <c r="M1157" s="198" t="s">
        <v>411</v>
      </c>
      <c r="N1157" s="198" t="s">
        <v>827</v>
      </c>
      <c r="O1157" s="200" t="s">
        <v>175</v>
      </c>
      <c r="P1157" s="183" t="s">
        <v>412</v>
      </c>
      <c r="Q1157" s="241"/>
      <c r="R1157" s="247" t="s">
        <v>413</v>
      </c>
      <c r="S1157" s="242" t="str">
        <f>IF(ISNA(VLOOKUP(Patchlist1[[#This Row],[SERVER OWNER]],Contacts!I:J,2,FALSE)),"",VLOOKUP(Patchlist1[[#This Row],[SERVER OWNER]],Contacts!I:J,2,FALSE))</f>
        <v>ronald.rijnders@allianz.nl</v>
      </c>
      <c r="T1157" s="300" t="s">
        <v>2010</v>
      </c>
      <c r="U1157" s="287" t="s">
        <v>180</v>
      </c>
      <c r="V1157" s="202"/>
      <c r="W1157" s="202"/>
      <c r="X1157" s="244"/>
      <c r="Y1157" s="244"/>
      <c r="Z1157" s="157"/>
      <c r="AA1157" s="278"/>
    </row>
    <row r="1158" spans="1:27" ht="18.75" customHeight="1">
      <c r="A1158" s="285" t="s">
        <v>2017</v>
      </c>
      <c r="B1158" s="238" t="s">
        <v>54</v>
      </c>
      <c r="C1158" s="239" t="b">
        <v>0</v>
      </c>
      <c r="D1158" s="182">
        <f>IF($C1158&lt;&gt;TRUE,IF(ISNA(VLOOKUP($B1158,'Patch Slot'!A$2:$E$39,3,FALSE)),"",VLOOKUP($B1158,'Patch Slot'!A$2:$E$39,3,FALSE)),"excluded")</f>
        <v>45881.333333333299</v>
      </c>
      <c r="E1158" s="182" t="str">
        <f>IF($C1158&lt;&gt;TRUE,IF(ISNA(VLOOKUP($B1158,'Patch Slot'!A$2:$E$39,4,FALSE)),"",VLOOKUP($B1158,'Patch Slot'!A$2:$E$39,4,FALSE)),"excluded")</f>
        <v>08:00 – 14:00</v>
      </c>
      <c r="F1158" s="198" t="s">
        <v>171</v>
      </c>
      <c r="G1158" s="182" t="str">
        <f>IF(ISNA(VLOOKUP(Patchlist1[[#This Row],[Hostname]],CPU_socket!A:B,2,FALSE)),"",VLOOKUP(Patchlist1[[#This Row],[Hostname]],CPU_socket!A:B,2,FALSE))</f>
        <v/>
      </c>
      <c r="H1158" s="182" t="str">
        <f>IF(ISNA(VLOOKUP(Patchlist1[[#This Row],[Hostname]],Vormetric!A:D,4,FALSE)),"",VLOOKUP(Patchlist1[[#This Row],[Hostname]],Vormetric!A:D,4,FALSE))</f>
        <v/>
      </c>
      <c r="I1158" s="240" t="str">
        <f>IF(ISNA(VLOOKUP(Patchlist1[[#This Row],[Hostname]],'vm hardware'!A:C,3,FALSE)),"",VLOOKUP(Patchlist1[[#This Row],[Hostname]],'vm hardware'!A:C,3,FALSE))</f>
        <v/>
      </c>
      <c r="J1158" s="198"/>
      <c r="K1158" s="198" t="s">
        <v>545</v>
      </c>
      <c r="L1158" s="198"/>
      <c r="M1158" s="198" t="s">
        <v>448</v>
      </c>
      <c r="N1158" s="198" t="s">
        <v>174</v>
      </c>
      <c r="O1158" s="200" t="s">
        <v>175</v>
      </c>
      <c r="P1158" s="183" t="s">
        <v>1031</v>
      </c>
      <c r="Q1158" s="241"/>
      <c r="R1158" s="247" t="s">
        <v>2018</v>
      </c>
      <c r="S1158" s="242" t="s">
        <v>2019</v>
      </c>
      <c r="T1158" s="300" t="s">
        <v>2014</v>
      </c>
      <c r="U1158" s="287" t="s">
        <v>180</v>
      </c>
      <c r="V1158" s="202"/>
      <c r="W1158" s="202"/>
      <c r="X1158" s="244"/>
      <c r="Y1158" s="244" t="s">
        <v>452</v>
      </c>
      <c r="Z1158" s="157"/>
      <c r="AA1158" s="278"/>
    </row>
    <row r="1159" spans="1:27" ht="18.75" hidden="1" customHeight="1">
      <c r="A1159" s="285" t="s">
        <v>2020</v>
      </c>
      <c r="B1159" s="238" t="s">
        <v>100</v>
      </c>
      <c r="C1159" s="239" t="b">
        <v>0</v>
      </c>
      <c r="D1159" s="182">
        <f>IF($C1159&lt;&gt;TRUE,IF(ISNA(VLOOKUP($B1159,'Patch Slot'!A$2:$E$39,3,FALSE)),"",VLOOKUP($B1159,'Patch Slot'!A$2:$E$39,3,FALSE)),"excluded")</f>
        <v>45887.833333333299</v>
      </c>
      <c r="E1159" s="182" t="str">
        <f>IF($C1159&lt;&gt;TRUE,IF(ISNA(VLOOKUP($B1159,'Patch Slot'!A$2:$E$39,4,FALSE)),"",VLOOKUP($B1159,'Patch Slot'!A$2:$E$39,4,FALSE)),"excluded")</f>
        <v>20:00 – 24:00</v>
      </c>
      <c r="F1159" s="198" t="s">
        <v>826</v>
      </c>
      <c r="G1159" s="182" t="str">
        <f>IF(ISNA(VLOOKUP(Patchlist1[[#This Row],[Hostname]],CPU_socket!A:B,2,FALSE)),"",VLOOKUP(Patchlist1[[#This Row],[Hostname]],CPU_socket!A:B,2,FALSE))</f>
        <v/>
      </c>
      <c r="H1159" s="182" t="str">
        <f>IF(ISNA(VLOOKUP(Patchlist1[[#This Row],[Hostname]],Vormetric!A:D,4,FALSE)),"",VLOOKUP(Patchlist1[[#This Row],[Hostname]],Vormetric!A:D,4,FALSE))</f>
        <v/>
      </c>
      <c r="I1159" s="240" t="str">
        <f>IF(ISNA(VLOOKUP(Patchlist1[[#This Row],[Hostname]],'vm hardware'!A:C,3,FALSE)),"",VLOOKUP(Patchlist1[[#This Row],[Hostname]],'vm hardware'!A:C,3,FALSE))</f>
        <v/>
      </c>
      <c r="J1159" s="198"/>
      <c r="K1159" s="198" t="s">
        <v>172</v>
      </c>
      <c r="L1159" s="198"/>
      <c r="M1159" s="198" t="s">
        <v>173</v>
      </c>
      <c r="N1159" s="198" t="s">
        <v>827</v>
      </c>
      <c r="O1159" s="200" t="s">
        <v>175</v>
      </c>
      <c r="P1159" s="183" t="s">
        <v>1994</v>
      </c>
      <c r="Q1159" s="241"/>
      <c r="R1159" s="247" t="s">
        <v>1309</v>
      </c>
      <c r="S1159" s="242" t="str">
        <f>IF(ISNA(VLOOKUP(Patchlist1[[#This Row],[SERVER OWNER]],Contacts!I:J,2,FALSE)),"",VLOOKUP(Patchlist1[[#This Row],[SERVER OWNER]],Contacts!I:J,2,FALSE))</f>
        <v>martin.berger@allianz.com</v>
      </c>
      <c r="T1159" s="300" t="s">
        <v>1921</v>
      </c>
      <c r="U1159" s="287" t="s">
        <v>180</v>
      </c>
      <c r="V1159" s="202"/>
      <c r="W1159" s="202"/>
      <c r="X1159" s="244"/>
      <c r="Y1159" s="244"/>
      <c r="Z1159" s="157"/>
      <c r="AA1159" s="278"/>
    </row>
    <row r="1160" spans="1:27" ht="18.75" hidden="1" customHeight="1">
      <c r="A1160" s="285" t="s">
        <v>2021</v>
      </c>
      <c r="B1160" s="238" t="s">
        <v>106</v>
      </c>
      <c r="C1160" s="239" t="b">
        <v>0</v>
      </c>
      <c r="D1160" s="182">
        <f>IF($C1160&lt;&gt;TRUE,IF(ISNA(VLOOKUP($B1160,'Patch Slot'!A$2:$E$39,3,FALSE)),"",VLOOKUP($B1160,'Patch Slot'!A$2:$E$39,3,FALSE)),"excluded")</f>
        <v>45888.833333333299</v>
      </c>
      <c r="E1160" s="182" t="str">
        <f>IF($C1160&lt;&gt;TRUE,IF(ISNA(VLOOKUP($B1160,'Patch Slot'!A$2:$E$39,4,FALSE)),"",VLOOKUP($B1160,'Patch Slot'!A$2:$E$39,4,FALSE)),"excluded")</f>
        <v>20:00 – 24:00</v>
      </c>
      <c r="F1160" s="198" t="s">
        <v>826</v>
      </c>
      <c r="G1160" s="182" t="str">
        <f>IF(ISNA(VLOOKUP(Patchlist1[[#This Row],[Hostname]],CPU_socket!A:B,2,FALSE)),"",VLOOKUP(Patchlist1[[#This Row],[Hostname]],CPU_socket!A:B,2,FALSE))</f>
        <v/>
      </c>
      <c r="H1160" s="182" t="str">
        <f>IF(ISNA(VLOOKUP(Patchlist1[[#This Row],[Hostname]],Vormetric!A:D,4,FALSE)),"",VLOOKUP(Patchlist1[[#This Row],[Hostname]],Vormetric!A:D,4,FALSE))</f>
        <v/>
      </c>
      <c r="I1160" s="240" t="str">
        <f>IF(ISNA(VLOOKUP(Patchlist1[[#This Row],[Hostname]],'vm hardware'!A:C,3,FALSE)),"",VLOOKUP(Patchlist1[[#This Row],[Hostname]],'vm hardware'!A:C,3,FALSE))</f>
        <v/>
      </c>
      <c r="J1160" s="198"/>
      <c r="K1160" s="198" t="s">
        <v>545</v>
      </c>
      <c r="L1160" s="198"/>
      <c r="M1160" s="198" t="s">
        <v>245</v>
      </c>
      <c r="N1160" s="198" t="s">
        <v>827</v>
      </c>
      <c r="O1160" s="200" t="s">
        <v>175</v>
      </c>
      <c r="P1160" s="183" t="s">
        <v>246</v>
      </c>
      <c r="Q1160" s="241"/>
      <c r="R1160" s="247" t="s">
        <v>248</v>
      </c>
      <c r="S1160" s="242" t="str">
        <f>IF(ISNA(VLOOKUP(Patchlist1[[#This Row],[SERVER OWNER]],Contacts!I:J,2,FALSE)),"",VLOOKUP(Patchlist1[[#This Row],[SERVER OWNER]],Contacts!I:J,2,FALSE))</f>
        <v>Giorgio.Conti@allianz.it</v>
      </c>
      <c r="T1160" s="300" t="s">
        <v>2010</v>
      </c>
      <c r="U1160" s="287" t="s">
        <v>180</v>
      </c>
      <c r="V1160" s="202"/>
      <c r="W1160" s="202"/>
      <c r="X1160" s="244"/>
      <c r="Y1160" s="244"/>
      <c r="Z1160" s="157"/>
      <c r="AA1160" s="278"/>
    </row>
    <row r="1161" spans="1:27" ht="18.75" hidden="1" customHeight="1">
      <c r="A1161" s="285" t="s">
        <v>2022</v>
      </c>
      <c r="B1161" s="238" t="s">
        <v>57</v>
      </c>
      <c r="C1161" s="239" t="b">
        <v>0</v>
      </c>
      <c r="D1161" s="182">
        <f>IF($C1161&lt;&gt;TRUE,IF(ISNA(VLOOKUP($B1161,'Patch Slot'!A$2:$E$39,3,FALSE)),"",VLOOKUP($B1161,'Patch Slot'!A$2:$E$39,3,FALSE)),"excluded")</f>
        <v>45882.833333333299</v>
      </c>
      <c r="E1161" s="182" t="str">
        <f>IF($C1161&lt;&gt;TRUE,IF(ISNA(VLOOKUP($B1161,'Patch Slot'!A$2:$E$39,4,FALSE)),"",VLOOKUP($B1161,'Patch Slot'!A$2:$E$39,4,FALSE)),"excluded")</f>
        <v>20:00 – 24:00</v>
      </c>
      <c r="F1161" s="198" t="s">
        <v>171</v>
      </c>
      <c r="G1161" s="182" t="str">
        <f>IF(ISNA(VLOOKUP(Patchlist1[[#This Row],[Hostname]],CPU_socket!A:B,2,FALSE)),"",VLOOKUP(Patchlist1[[#This Row],[Hostname]],CPU_socket!A:B,2,FALSE))</f>
        <v/>
      </c>
      <c r="H1161" s="182" t="str">
        <f>IF(ISNA(VLOOKUP(Patchlist1[[#This Row],[Hostname]],Vormetric!A:D,4,FALSE)),"",VLOOKUP(Patchlist1[[#This Row],[Hostname]],Vormetric!A:D,4,FALSE))</f>
        <v/>
      </c>
      <c r="I1161" s="240" t="str">
        <f>IF(ISNA(VLOOKUP(Patchlist1[[#This Row],[Hostname]],'vm hardware'!A:C,3,FALSE)),"",VLOOKUP(Patchlist1[[#This Row],[Hostname]],'vm hardware'!A:C,3,FALSE))</f>
        <v/>
      </c>
      <c r="J1161" s="198"/>
      <c r="K1161" s="198" t="s">
        <v>545</v>
      </c>
      <c r="L1161" s="198"/>
      <c r="M1161" s="198" t="s">
        <v>735</v>
      </c>
      <c r="N1161" s="198" t="s">
        <v>174</v>
      </c>
      <c r="O1161" s="200" t="s">
        <v>175</v>
      </c>
      <c r="P1161" s="183" t="s">
        <v>736</v>
      </c>
      <c r="Q1161" s="241"/>
      <c r="R1161" s="247" t="s">
        <v>737</v>
      </c>
      <c r="S1161" s="242" t="str">
        <f>IF(ISNA(VLOOKUP(Patchlist1[[#This Row],[SERVER OWNER]],Contacts!I:J,2,FALSE)),"",VLOOKUP(Patchlist1[[#This Row],[SERVER OWNER]],Contacts!I:J,2,FALSE))</f>
        <v>greg.george@investmentdataservices.com</v>
      </c>
      <c r="T1161" s="300" t="s">
        <v>2010</v>
      </c>
      <c r="U1161" s="287" t="s">
        <v>180</v>
      </c>
      <c r="V1161" s="202"/>
      <c r="W1161" s="202"/>
      <c r="X1161" s="244"/>
      <c r="Y1161" s="244"/>
      <c r="Z1161" s="157"/>
      <c r="AA1161" s="278"/>
    </row>
    <row r="1162" spans="1:27" ht="18.75" hidden="1" customHeight="1">
      <c r="A1162" s="285" t="s">
        <v>2023</v>
      </c>
      <c r="B1162" s="238" t="s">
        <v>100</v>
      </c>
      <c r="C1162" s="239" t="b">
        <v>0</v>
      </c>
      <c r="D1162" s="182">
        <f>IF($C1162&lt;&gt;TRUE,IF(ISNA(VLOOKUP($B1162,'Patch Slot'!A$2:$E$39,3,FALSE)),"",VLOOKUP($B1162,'Patch Slot'!A$2:$E$39,3,FALSE)),"excluded")</f>
        <v>45887.833333333299</v>
      </c>
      <c r="E1162" s="182" t="str">
        <f>IF($C1162&lt;&gt;TRUE,IF(ISNA(VLOOKUP($B1162,'Patch Slot'!A$2:$E$39,4,FALSE)),"",VLOOKUP($B1162,'Patch Slot'!A$2:$E$39,4,FALSE)),"excluded")</f>
        <v>20:00 – 24:00</v>
      </c>
      <c r="F1162" s="198" t="s">
        <v>826</v>
      </c>
      <c r="G1162" s="182" t="str">
        <f>IF(ISNA(VLOOKUP(Patchlist1[[#This Row],[Hostname]],CPU_socket!A:B,2,FALSE)),"",VLOOKUP(Patchlist1[[#This Row],[Hostname]],CPU_socket!A:B,2,FALSE))</f>
        <v/>
      </c>
      <c r="H1162" s="182" t="str">
        <f>IF(ISNA(VLOOKUP(Patchlist1[[#This Row],[Hostname]],Vormetric!A:D,4,FALSE)),"",VLOOKUP(Patchlist1[[#This Row],[Hostname]],Vormetric!A:D,4,FALSE))</f>
        <v/>
      </c>
      <c r="I1162" s="240" t="str">
        <f>IF(ISNA(VLOOKUP(Patchlist1[[#This Row],[Hostname]],'vm hardware'!A:C,3,FALSE)),"",VLOOKUP(Patchlist1[[#This Row],[Hostname]],'vm hardware'!A:C,3,FALSE))</f>
        <v/>
      </c>
      <c r="J1162" s="198"/>
      <c r="K1162" s="198" t="s">
        <v>545</v>
      </c>
      <c r="L1162" s="198"/>
      <c r="M1162" s="198" t="s">
        <v>245</v>
      </c>
      <c r="N1162" s="198" t="s">
        <v>827</v>
      </c>
      <c r="O1162" s="200" t="s">
        <v>175</v>
      </c>
      <c r="P1162" s="183" t="s">
        <v>246</v>
      </c>
      <c r="Q1162" s="241"/>
      <c r="R1162" s="247" t="s">
        <v>248</v>
      </c>
      <c r="S1162" s="242" t="str">
        <f>IF(ISNA(VLOOKUP(Patchlist1[[#This Row],[SERVER OWNER]],Contacts!I:J,2,FALSE)),"",VLOOKUP(Patchlist1[[#This Row],[SERVER OWNER]],Contacts!I:J,2,FALSE))</f>
        <v>Giorgio.Conti@allianz.it</v>
      </c>
      <c r="T1162" s="242" t="s">
        <v>1391</v>
      </c>
      <c r="U1162" s="287" t="s">
        <v>180</v>
      </c>
      <c r="V1162" s="202"/>
      <c r="W1162" s="202"/>
      <c r="X1162" s="244"/>
      <c r="Y1162" s="244"/>
      <c r="Z1162" s="157"/>
      <c r="AA1162" s="278"/>
    </row>
    <row r="1163" spans="1:27" ht="18.75" hidden="1" customHeight="1">
      <c r="A1163" s="285" t="s">
        <v>2024</v>
      </c>
      <c r="B1163" s="238" t="s">
        <v>118</v>
      </c>
      <c r="C1163" s="239" t="b">
        <v>0</v>
      </c>
      <c r="D1163" s="182">
        <f>IF($C1163&lt;&gt;TRUE,IF(ISNA(VLOOKUP($B1163,'Patch Slot'!A$2:$E$39,3,FALSE)),"",VLOOKUP($B1163,'Patch Slot'!A$2:$E$39,3,FALSE)),"excluded")</f>
        <v>45891.833333333299</v>
      </c>
      <c r="E1163" s="182" t="str">
        <f>IF($C1163&lt;&gt;TRUE,IF(ISNA(VLOOKUP($B1163,'Patch Slot'!A$2:$E$39,4,FALSE)),"",VLOOKUP($B1163,'Patch Slot'!A$2:$E$39,4,FALSE)),"excluded")</f>
        <v>20:00 – 24:00</v>
      </c>
      <c r="F1163" s="198" t="s">
        <v>826</v>
      </c>
      <c r="G1163" s="182" t="str">
        <f>IF(ISNA(VLOOKUP(Patchlist1[[#This Row],[Hostname]],CPU_socket!A:B,2,FALSE)),"",VLOOKUP(Patchlist1[[#This Row],[Hostname]],CPU_socket!A:B,2,FALSE))</f>
        <v/>
      </c>
      <c r="H1163" s="182" t="str">
        <f>IF(ISNA(VLOOKUP(Patchlist1[[#This Row],[Hostname]],Vormetric!A:D,4,FALSE)),"",VLOOKUP(Patchlist1[[#This Row],[Hostname]],Vormetric!A:D,4,FALSE))</f>
        <v/>
      </c>
      <c r="I1163" s="240" t="str">
        <f>IF(ISNA(VLOOKUP(Patchlist1[[#This Row],[Hostname]],'vm hardware'!A:C,3,FALSE)),"",VLOOKUP(Patchlist1[[#This Row],[Hostname]],'vm hardware'!A:C,3,FALSE))</f>
        <v/>
      </c>
      <c r="J1163" s="198"/>
      <c r="K1163" s="198" t="s">
        <v>172</v>
      </c>
      <c r="L1163" s="198"/>
      <c r="M1163" s="198" t="s">
        <v>173</v>
      </c>
      <c r="N1163" s="198" t="s">
        <v>827</v>
      </c>
      <c r="O1163" s="200" t="s">
        <v>175</v>
      </c>
      <c r="P1163" s="183" t="s">
        <v>439</v>
      </c>
      <c r="Q1163" s="241"/>
      <c r="R1163" s="247" t="s">
        <v>440</v>
      </c>
      <c r="S1163" s="242" t="str">
        <f>IF(ISNA(VLOOKUP(Patchlist1[[#This Row],[SERVER OWNER]],Contacts!I:J,2,FALSE)),"",VLOOKUP(Patchlist1[[#This Row],[SERVER OWNER]],Contacts!I:J,2,FALSE))</f>
        <v>marco.kube@allianz.de</v>
      </c>
      <c r="T1163" s="75" t="s">
        <v>218</v>
      </c>
      <c r="U1163" s="287" t="s">
        <v>180</v>
      </c>
      <c r="V1163" s="202"/>
      <c r="W1163" s="202"/>
      <c r="X1163" s="244"/>
      <c r="Y1163" s="244" t="s">
        <v>452</v>
      </c>
      <c r="Z1163" s="157"/>
      <c r="AA1163" s="278"/>
    </row>
    <row r="1164" spans="1:27" ht="18.75" hidden="1" customHeight="1">
      <c r="A1164" s="285" t="s">
        <v>2025</v>
      </c>
      <c r="B1164" s="238" t="s">
        <v>100</v>
      </c>
      <c r="C1164" s="239" t="b">
        <v>0</v>
      </c>
      <c r="D1164" s="182">
        <f>IF($C1164&lt;&gt;TRUE,IF(ISNA(VLOOKUP($B1164,'Patch Slot'!A$2:$E$39,3,FALSE)),"",VLOOKUP($B1164,'Patch Slot'!A$2:$E$39,3,FALSE)),"excluded")</f>
        <v>45887.833333333299</v>
      </c>
      <c r="E1164" s="182" t="str">
        <f>IF($C1164&lt;&gt;TRUE,IF(ISNA(VLOOKUP($B1164,'Patch Slot'!A$2:$E$39,4,FALSE)),"",VLOOKUP($B1164,'Patch Slot'!A$2:$E$39,4,FALSE)),"excluded")</f>
        <v>20:00 – 24:00</v>
      </c>
      <c r="F1164" s="198" t="s">
        <v>826</v>
      </c>
      <c r="G1164" s="182" t="str">
        <f>IF(ISNA(VLOOKUP(Patchlist1[[#This Row],[Hostname]],CPU_socket!A:B,2,FALSE)),"",VLOOKUP(Patchlist1[[#This Row],[Hostname]],CPU_socket!A:B,2,FALSE))</f>
        <v/>
      </c>
      <c r="H1164" s="182" t="str">
        <f>IF(ISNA(VLOOKUP(Patchlist1[[#This Row],[Hostname]],Vormetric!A:D,4,FALSE)),"",VLOOKUP(Patchlist1[[#This Row],[Hostname]],Vormetric!A:D,4,FALSE))</f>
        <v/>
      </c>
      <c r="I1164" s="240" t="str">
        <f>IF(ISNA(VLOOKUP(Patchlist1[[#This Row],[Hostname]],'vm hardware'!A:C,3,FALSE)),"",VLOOKUP(Patchlist1[[#This Row],[Hostname]],'vm hardware'!A:C,3,FALSE))</f>
        <v/>
      </c>
      <c r="J1164" s="198"/>
      <c r="K1164" s="198" t="s">
        <v>545</v>
      </c>
      <c r="L1164" s="198"/>
      <c r="M1164" s="198" t="s">
        <v>245</v>
      </c>
      <c r="N1164" s="198" t="s">
        <v>827</v>
      </c>
      <c r="O1164" s="200" t="s">
        <v>175</v>
      </c>
      <c r="P1164" s="183" t="s">
        <v>246</v>
      </c>
      <c r="Q1164" s="241"/>
      <c r="R1164" s="247" t="s">
        <v>248</v>
      </c>
      <c r="S1164" s="242" t="str">
        <f>IF(ISNA(VLOOKUP(Patchlist1[[#This Row],[SERVER OWNER]],Contacts!I:J,2,FALSE)),"",VLOOKUP(Patchlist1[[#This Row],[SERVER OWNER]],Contacts!I:J,2,FALSE))</f>
        <v>Giorgio.Conti@allianz.it</v>
      </c>
      <c r="T1164" s="243" t="s">
        <v>296</v>
      </c>
      <c r="U1164" s="287" t="s">
        <v>180</v>
      </c>
      <c r="V1164" s="202"/>
      <c r="W1164" s="202"/>
      <c r="X1164" s="244"/>
      <c r="Y1164" s="244"/>
      <c r="Z1164" s="157"/>
      <c r="AA1164" s="278"/>
    </row>
    <row r="1165" spans="1:27" ht="18.75" hidden="1" customHeight="1">
      <c r="A1165" s="285" t="s">
        <v>2026</v>
      </c>
      <c r="B1165" s="238" t="s">
        <v>100</v>
      </c>
      <c r="C1165" s="239" t="b">
        <v>0</v>
      </c>
      <c r="D1165" s="182">
        <f>IF($C1165&lt;&gt;TRUE,IF(ISNA(VLOOKUP($B1165,'Patch Slot'!A$2:$E$39,3,FALSE)),"",VLOOKUP($B1165,'Patch Slot'!A$2:$E$39,3,FALSE)),"excluded")</f>
        <v>45887.833333333299</v>
      </c>
      <c r="E1165" s="182" t="str">
        <f>IF($C1165&lt;&gt;TRUE,IF(ISNA(VLOOKUP($B1165,'Patch Slot'!A$2:$E$39,4,FALSE)),"",VLOOKUP($B1165,'Patch Slot'!A$2:$E$39,4,FALSE)),"excluded")</f>
        <v>20:00 – 24:00</v>
      </c>
      <c r="F1165" s="198" t="s">
        <v>826</v>
      </c>
      <c r="G1165" s="182" t="str">
        <f>IF(ISNA(VLOOKUP(Patchlist1[[#This Row],[Hostname]],CPU_socket!A:B,2,FALSE)),"",VLOOKUP(Patchlist1[[#This Row],[Hostname]],CPU_socket!A:B,2,FALSE))</f>
        <v/>
      </c>
      <c r="H1165" s="182" t="str">
        <f>IF(ISNA(VLOOKUP(Patchlist1[[#This Row],[Hostname]],Vormetric!A:D,4,FALSE)),"",VLOOKUP(Patchlist1[[#This Row],[Hostname]],Vormetric!A:D,4,FALSE))</f>
        <v/>
      </c>
      <c r="I1165" s="240" t="str">
        <f>IF(ISNA(VLOOKUP(Patchlist1[[#This Row],[Hostname]],'vm hardware'!A:C,3,FALSE)),"",VLOOKUP(Patchlist1[[#This Row],[Hostname]],'vm hardware'!A:C,3,FALSE))</f>
        <v/>
      </c>
      <c r="J1165" s="198"/>
      <c r="K1165" s="198" t="s">
        <v>545</v>
      </c>
      <c r="L1165" s="198"/>
      <c r="M1165" s="198" t="s">
        <v>245</v>
      </c>
      <c r="N1165" s="198" t="s">
        <v>827</v>
      </c>
      <c r="O1165" s="200" t="s">
        <v>175</v>
      </c>
      <c r="P1165" s="183" t="s">
        <v>246</v>
      </c>
      <c r="Q1165" s="241"/>
      <c r="R1165" s="247" t="s">
        <v>248</v>
      </c>
      <c r="S1165" s="242" t="str">
        <f>IF(ISNA(VLOOKUP(Patchlist1[[#This Row],[SERVER OWNER]],Contacts!I:J,2,FALSE)),"",VLOOKUP(Patchlist1[[#This Row],[SERVER OWNER]],Contacts!I:J,2,FALSE))</f>
        <v>Giorgio.Conti@allianz.it</v>
      </c>
      <c r="T1165" s="243" t="s">
        <v>296</v>
      </c>
      <c r="U1165" s="287" t="s">
        <v>180</v>
      </c>
      <c r="V1165" s="202"/>
      <c r="W1165" s="202"/>
      <c r="X1165" s="244"/>
      <c r="Y1165" s="244"/>
      <c r="Z1165" s="157"/>
      <c r="AA1165" s="278"/>
    </row>
    <row r="1166" spans="1:27" ht="18.75" hidden="1" customHeight="1">
      <c r="A1166" s="285" t="s">
        <v>2027</v>
      </c>
      <c r="B1166" s="238" t="s">
        <v>76</v>
      </c>
      <c r="C1166" s="239" t="b">
        <v>0</v>
      </c>
      <c r="D1166" s="182">
        <f>IF($C1166&lt;&gt;TRUE,IF(ISNA(VLOOKUP($B1166,'Patch Slot'!A$2:$E$39,3,FALSE)),"",VLOOKUP($B1166,'Patch Slot'!A$2:$E$39,3,FALSE)),"excluded")</f>
        <v>45885.166666666635</v>
      </c>
      <c r="E1166" s="182" t="str">
        <f>IF($C1166&lt;&gt;TRUE,IF(ISNA(VLOOKUP($B1166,'Patch Slot'!A$2:$E$39,4,FALSE)),"",VLOOKUP($B1166,'Patch Slot'!A$2:$E$39,4,FALSE)),"excluded")</f>
        <v>04:00 – 08:00</v>
      </c>
      <c r="F1166" s="198" t="s">
        <v>826</v>
      </c>
      <c r="G1166" s="182" t="str">
        <f>IF(ISNA(VLOOKUP(Patchlist1[[#This Row],[Hostname]],CPU_socket!A:B,2,FALSE)),"",VLOOKUP(Patchlist1[[#This Row],[Hostname]],CPU_socket!A:B,2,FALSE))</f>
        <v/>
      </c>
      <c r="H1166" s="182" t="str">
        <f>IF(ISNA(VLOOKUP(Patchlist1[[#This Row],[Hostname]],Vormetric!A:D,4,FALSE)),"",VLOOKUP(Patchlist1[[#This Row],[Hostname]],Vormetric!A:D,4,FALSE))</f>
        <v/>
      </c>
      <c r="I1166" s="240" t="str">
        <f>IF(ISNA(VLOOKUP(Patchlist1[[#This Row],[Hostname]],'vm hardware'!A:C,3,FALSE)),"",VLOOKUP(Patchlist1[[#This Row],[Hostname]],'vm hardware'!A:C,3,FALSE))</f>
        <v/>
      </c>
      <c r="J1166" s="198"/>
      <c r="K1166" s="198" t="s">
        <v>545</v>
      </c>
      <c r="L1166" s="198"/>
      <c r="M1166" s="198" t="s">
        <v>173</v>
      </c>
      <c r="N1166" s="198" t="s">
        <v>827</v>
      </c>
      <c r="O1166" s="200" t="s">
        <v>175</v>
      </c>
      <c r="P1166" s="183" t="s">
        <v>1770</v>
      </c>
      <c r="Q1166" s="241"/>
      <c r="R1166" s="247" t="s">
        <v>1771</v>
      </c>
      <c r="S1166" s="242" t="str">
        <f>IF(ISNA(VLOOKUP(Patchlist1[[#This Row],[SERVER OWNER]],Contacts!I:J,2,FALSE)),"",VLOOKUP(Patchlist1[[#This Row],[SERVER OWNER]],Contacts!I:J,2,FALSE))</f>
        <v>swapnali.phepale@allianz.com</v>
      </c>
      <c r="T1166" s="243" t="s">
        <v>2028</v>
      </c>
      <c r="U1166" s="287" t="s">
        <v>180</v>
      </c>
      <c r="V1166" s="202"/>
      <c r="W1166" s="202"/>
      <c r="X1166" s="244"/>
      <c r="Y1166" s="244" t="s">
        <v>452</v>
      </c>
      <c r="Z1166" s="157"/>
      <c r="AA1166" s="278"/>
    </row>
    <row r="1167" spans="1:27" ht="18.75" hidden="1" customHeight="1">
      <c r="A1167" s="285" t="s">
        <v>2029</v>
      </c>
      <c r="B1167" s="238" t="s">
        <v>84</v>
      </c>
      <c r="C1167" s="239" t="b">
        <v>0</v>
      </c>
      <c r="D1167" s="182">
        <f>IF($C1167&lt;&gt;TRUE,IF(ISNA(VLOOKUP($B1167,'Patch Slot'!A$2:$E$39,3,FALSE)),"",VLOOKUP($B1167,'Patch Slot'!A$2:$E$39,3,FALSE)),"excluded")</f>
        <v>45885.833333333299</v>
      </c>
      <c r="E1167" s="182" t="str">
        <f>IF($C1167&lt;&gt;TRUE,IF(ISNA(VLOOKUP($B1167,'Patch Slot'!A$2:$E$39,4,FALSE)),"",VLOOKUP($B1167,'Patch Slot'!A$2:$E$39,4,FALSE)),"excluded")</f>
        <v>20:00 – 24:00</v>
      </c>
      <c r="F1167" s="198" t="s">
        <v>826</v>
      </c>
      <c r="G1167" s="182" t="str">
        <f>IF(ISNA(VLOOKUP(Patchlist1[[#This Row],[Hostname]],CPU_socket!A:B,2,FALSE)),"",VLOOKUP(Patchlist1[[#This Row],[Hostname]],CPU_socket!A:B,2,FALSE))</f>
        <v/>
      </c>
      <c r="H1167" s="182" t="str">
        <f>IF(ISNA(VLOOKUP(Patchlist1[[#This Row],[Hostname]],Vormetric!A:D,4,FALSE)),"",VLOOKUP(Patchlist1[[#This Row],[Hostname]],Vormetric!A:D,4,FALSE))</f>
        <v/>
      </c>
      <c r="I1167" s="240" t="str">
        <f>IF(ISNA(VLOOKUP(Patchlist1[[#This Row],[Hostname]],'vm hardware'!A:C,3,FALSE)),"",VLOOKUP(Patchlist1[[#This Row],[Hostname]],'vm hardware'!A:C,3,FALSE))</f>
        <v/>
      </c>
      <c r="J1167" s="198"/>
      <c r="K1167" s="198" t="s">
        <v>545</v>
      </c>
      <c r="L1167" s="198"/>
      <c r="M1167" s="198" t="s">
        <v>189</v>
      </c>
      <c r="N1167" s="198" t="s">
        <v>827</v>
      </c>
      <c r="O1167" s="200" t="s">
        <v>175</v>
      </c>
      <c r="P1167" s="183" t="s">
        <v>233</v>
      </c>
      <c r="Q1167" s="241"/>
      <c r="R1167" s="247" t="s">
        <v>192</v>
      </c>
      <c r="S1167" s="242" t="str">
        <f>IF(ISNA(VLOOKUP(Patchlist1[[#This Row],[SERVER OWNER]],Contacts!I:J,2,FALSE)),"",VLOOKUP(Patchlist1[[#This Row],[SERVER OWNER]],Contacts!I:J,2,FALSE))</f>
        <v>kenneth.fink@allianz.co.uk</v>
      </c>
      <c r="T1167" s="214" t="s">
        <v>218</v>
      </c>
      <c r="U1167" s="287" t="s">
        <v>180</v>
      </c>
      <c r="V1167" s="202"/>
      <c r="W1167" s="202"/>
      <c r="X1167" s="244"/>
      <c r="Y1167" s="244"/>
      <c r="Z1167" s="157"/>
      <c r="AA1167" s="278"/>
    </row>
    <row r="1168" spans="1:27" ht="18.75" hidden="1" customHeight="1">
      <c r="A1168" s="285" t="s">
        <v>2030</v>
      </c>
      <c r="B1168" s="238" t="s">
        <v>100</v>
      </c>
      <c r="C1168" s="239" t="b">
        <v>0</v>
      </c>
      <c r="D1168" s="182">
        <f>IF($C1168&lt;&gt;TRUE,IF(ISNA(VLOOKUP($B1168,'Patch Slot'!A$2:$E$39,3,FALSE)),"",VLOOKUP($B1168,'Patch Slot'!A$2:$E$39,3,FALSE)),"excluded")</f>
        <v>45887.833333333299</v>
      </c>
      <c r="E1168" s="182" t="str">
        <f>IF($C1168&lt;&gt;TRUE,IF(ISNA(VLOOKUP($B1168,'Patch Slot'!A$2:$E$39,4,FALSE)),"",VLOOKUP($B1168,'Patch Slot'!A$2:$E$39,4,FALSE)),"excluded")</f>
        <v>20:00 – 24:00</v>
      </c>
      <c r="F1168" s="198" t="s">
        <v>826</v>
      </c>
      <c r="G1168" s="182" t="str">
        <f>IF(ISNA(VLOOKUP(Patchlist1[[#This Row],[Hostname]],CPU_socket!A:B,2,FALSE)),"",VLOOKUP(Patchlist1[[#This Row],[Hostname]],CPU_socket!A:B,2,FALSE))</f>
        <v/>
      </c>
      <c r="H1168" s="182" t="str">
        <f>IF(ISNA(VLOOKUP(Patchlist1[[#This Row],[Hostname]],Vormetric!A:D,4,FALSE)),"",VLOOKUP(Patchlist1[[#This Row],[Hostname]],Vormetric!A:D,4,FALSE))</f>
        <v/>
      </c>
      <c r="I1168" s="240" t="str">
        <f>IF(ISNA(VLOOKUP(Patchlist1[[#This Row],[Hostname]],'vm hardware'!A:C,3,FALSE)),"",VLOOKUP(Patchlist1[[#This Row],[Hostname]],'vm hardware'!A:C,3,FALSE))</f>
        <v/>
      </c>
      <c r="J1168" s="198"/>
      <c r="K1168" s="198" t="s">
        <v>172</v>
      </c>
      <c r="L1168" s="198"/>
      <c r="M1168" s="198" t="s">
        <v>173</v>
      </c>
      <c r="N1168" s="198" t="s">
        <v>827</v>
      </c>
      <c r="O1168" s="200" t="s">
        <v>175</v>
      </c>
      <c r="P1168" s="183" t="s">
        <v>1308</v>
      </c>
      <c r="Q1168" s="290"/>
      <c r="R1168" s="247" t="s">
        <v>1309</v>
      </c>
      <c r="S1168" s="242" t="str">
        <f>IF(ISNA(VLOOKUP(Patchlist1[[#This Row],[SERVER OWNER]],Contacts!I:J,2,FALSE)),"",VLOOKUP(Patchlist1[[#This Row],[SERVER OWNER]],Contacts!I:J,2,FALSE))</f>
        <v>martin.berger@allianz.com</v>
      </c>
      <c r="T1168" t="s">
        <v>218</v>
      </c>
      <c r="U1168" s="287" t="s">
        <v>180</v>
      </c>
      <c r="V1168" s="202"/>
      <c r="W1168" s="202"/>
      <c r="X1168" s="244"/>
      <c r="Y1168" s="244"/>
      <c r="Z1168" s="157"/>
      <c r="AA1168" s="278"/>
    </row>
    <row r="1169" spans="1:27" ht="18.75" hidden="1" customHeight="1">
      <c r="A1169" s="285" t="s">
        <v>2031</v>
      </c>
      <c r="B1169" s="238" t="s">
        <v>100</v>
      </c>
      <c r="C1169" s="239" t="b">
        <v>0</v>
      </c>
      <c r="D1169" s="182">
        <f>IF($C1169&lt;&gt;TRUE,IF(ISNA(VLOOKUP($B1169,'Patch Slot'!A$2:$E$39,3,FALSE)),"",VLOOKUP($B1169,'Patch Slot'!A$2:$E$39,3,FALSE)),"excluded")</f>
        <v>45887.833333333299</v>
      </c>
      <c r="E1169" s="182" t="str">
        <f>IF($C1169&lt;&gt;TRUE,IF(ISNA(VLOOKUP($B1169,'Patch Slot'!A$2:$E$39,4,FALSE)),"",VLOOKUP($B1169,'Patch Slot'!A$2:$E$39,4,FALSE)),"excluded")</f>
        <v>20:00 – 24:00</v>
      </c>
      <c r="F1169" s="198" t="s">
        <v>826</v>
      </c>
      <c r="G1169" s="182" t="str">
        <f>IF(ISNA(VLOOKUP(Patchlist1[[#This Row],[Hostname]],CPU_socket!A:B,2,FALSE)),"",VLOOKUP(Patchlist1[[#This Row],[Hostname]],CPU_socket!A:B,2,FALSE))</f>
        <v/>
      </c>
      <c r="H1169" s="182" t="str">
        <f>IF(ISNA(VLOOKUP(Patchlist1[[#This Row],[Hostname]],Vormetric!A:D,4,FALSE)),"",VLOOKUP(Patchlist1[[#This Row],[Hostname]],Vormetric!A:D,4,FALSE))</f>
        <v/>
      </c>
      <c r="I1169" s="240" t="str">
        <f>IF(ISNA(VLOOKUP(Patchlist1[[#This Row],[Hostname]],'vm hardware'!A:C,3,FALSE)),"",VLOOKUP(Patchlist1[[#This Row],[Hostname]],'vm hardware'!A:C,3,FALSE))</f>
        <v/>
      </c>
      <c r="J1169" s="198"/>
      <c r="K1169" s="198" t="s">
        <v>172</v>
      </c>
      <c r="L1169" s="198"/>
      <c r="M1169" s="198" t="s">
        <v>173</v>
      </c>
      <c r="N1169" s="198" t="s">
        <v>827</v>
      </c>
      <c r="O1169" s="200" t="s">
        <v>175</v>
      </c>
      <c r="P1169" s="183" t="s">
        <v>1876</v>
      </c>
      <c r="Q1169" s="241"/>
      <c r="R1169" s="247" t="s">
        <v>384</v>
      </c>
      <c r="S1169" s="242" t="str">
        <f>IF(ISNA(VLOOKUP(Patchlist1[[#This Row],[SERVER OWNER]],Contacts!I:J,2,FALSE)),"",VLOOKUP(Patchlist1[[#This Row],[SERVER OWNER]],Contacts!I:J,2,FALSE))</f>
        <v>jesper.pedersen@allianz.de</v>
      </c>
      <c r="T1169" s="75" t="s">
        <v>218</v>
      </c>
      <c r="U1169" s="287" t="s">
        <v>180</v>
      </c>
      <c r="V1169" s="202"/>
      <c r="W1169" s="202"/>
      <c r="X1169" s="244"/>
      <c r="Y1169" s="244"/>
      <c r="Z1169" s="157"/>
      <c r="AA1169" s="278"/>
    </row>
    <row r="1170" spans="1:27" ht="18.75" hidden="1" customHeight="1">
      <c r="A1170" s="285" t="s">
        <v>2032</v>
      </c>
      <c r="B1170" s="238" t="s">
        <v>100</v>
      </c>
      <c r="C1170" s="239" t="b">
        <v>0</v>
      </c>
      <c r="D1170" s="182">
        <f>IF($C1170&lt;&gt;TRUE,IF(ISNA(VLOOKUP($B1170,'Patch Slot'!A$2:$E$39,3,FALSE)),"",VLOOKUP($B1170,'Patch Slot'!A$2:$E$39,3,FALSE)),"excluded")</f>
        <v>45887.833333333299</v>
      </c>
      <c r="E1170" s="182" t="str">
        <f>IF($C1170&lt;&gt;TRUE,IF(ISNA(VLOOKUP($B1170,'Patch Slot'!A$2:$E$39,4,FALSE)),"",VLOOKUP($B1170,'Patch Slot'!A$2:$E$39,4,FALSE)),"excluded")</f>
        <v>20:00 – 24:00</v>
      </c>
      <c r="F1170" s="198" t="s">
        <v>826</v>
      </c>
      <c r="G1170" s="182" t="str">
        <f>IF(ISNA(VLOOKUP(Patchlist1[[#This Row],[Hostname]],CPU_socket!A:B,2,FALSE)),"",VLOOKUP(Patchlist1[[#This Row],[Hostname]],CPU_socket!A:B,2,FALSE))</f>
        <v/>
      </c>
      <c r="H1170" s="182" t="str">
        <f>IF(ISNA(VLOOKUP(Patchlist1[[#This Row],[Hostname]],Vormetric!A:D,4,FALSE)),"",VLOOKUP(Patchlist1[[#This Row],[Hostname]],Vormetric!A:D,4,FALSE))</f>
        <v/>
      </c>
      <c r="I1170" s="240" t="str">
        <f>IF(ISNA(VLOOKUP(Patchlist1[[#This Row],[Hostname]],'vm hardware'!A:C,3,FALSE)),"",VLOOKUP(Patchlist1[[#This Row],[Hostname]],'vm hardware'!A:C,3,FALSE))</f>
        <v/>
      </c>
      <c r="J1170" s="198"/>
      <c r="K1170" s="198" t="s">
        <v>172</v>
      </c>
      <c r="L1170" s="198"/>
      <c r="M1170" s="198" t="s">
        <v>173</v>
      </c>
      <c r="N1170" s="198" t="s">
        <v>827</v>
      </c>
      <c r="O1170" s="200" t="s">
        <v>175</v>
      </c>
      <c r="P1170" s="183" t="s">
        <v>1308</v>
      </c>
      <c r="Q1170" s="241"/>
      <c r="R1170" s="247" t="s">
        <v>1309</v>
      </c>
      <c r="S1170" s="242" t="str">
        <f>IF(ISNA(VLOOKUP(Patchlist1[[#This Row],[SERVER OWNER]],Contacts!I:J,2,FALSE)),"",VLOOKUP(Patchlist1[[#This Row],[SERVER OWNER]],Contacts!I:J,2,FALSE))</f>
        <v>martin.berger@allianz.com</v>
      </c>
      <c r="T1170" t="s">
        <v>218</v>
      </c>
      <c r="U1170" s="287" t="s">
        <v>180</v>
      </c>
      <c r="V1170" s="202"/>
      <c r="W1170" s="202"/>
      <c r="X1170" s="244"/>
      <c r="Y1170" s="244"/>
      <c r="Z1170" s="157"/>
      <c r="AA1170" s="278"/>
    </row>
    <row r="1171" spans="1:27" ht="18.75" hidden="1" customHeight="1">
      <c r="A1171" s="285" t="s">
        <v>2033</v>
      </c>
      <c r="B1171" s="238" t="s">
        <v>100</v>
      </c>
      <c r="C1171" s="239" t="b">
        <v>1</v>
      </c>
      <c r="D1171" s="182" t="str">
        <f>IF($C1171&lt;&gt;TRUE,IF(ISNA(VLOOKUP($B1171,'Patch Slot'!A$2:$E$39,3,FALSE)),"",VLOOKUP($B1171,'Patch Slot'!A$2:$E$39,3,FALSE)),"excluded")</f>
        <v>excluded</v>
      </c>
      <c r="E1171" s="182" t="str">
        <f>IF($C1171&lt;&gt;TRUE,IF(ISNA(VLOOKUP($B1171,'Patch Slot'!A$2:$E$39,4,FALSE)),"",VLOOKUP($B1171,'Patch Slot'!A$2:$E$39,4,FALSE)),"excluded")</f>
        <v>excluded</v>
      </c>
      <c r="F1171" s="198" t="s">
        <v>826</v>
      </c>
      <c r="G1171" s="182" t="str">
        <f>IF(ISNA(VLOOKUP(Patchlist1[[#This Row],[Hostname]],CPU_socket!A:B,2,FALSE)),"",VLOOKUP(Patchlist1[[#This Row],[Hostname]],CPU_socket!A:B,2,FALSE))</f>
        <v/>
      </c>
      <c r="H1171" s="182" t="str">
        <f>IF(ISNA(VLOOKUP(Patchlist1[[#This Row],[Hostname]],Vormetric!A:D,4,FALSE)),"",VLOOKUP(Patchlist1[[#This Row],[Hostname]],Vormetric!A:D,4,FALSE))</f>
        <v/>
      </c>
      <c r="I1171" s="240" t="str">
        <f>IF(ISNA(VLOOKUP(Patchlist1[[#This Row],[Hostname]],'vm hardware'!A:C,3,FALSE)),"",VLOOKUP(Patchlist1[[#This Row],[Hostname]],'vm hardware'!A:C,3,FALSE))</f>
        <v/>
      </c>
      <c r="J1171" s="198"/>
      <c r="K1171" s="198" t="s">
        <v>545</v>
      </c>
      <c r="L1171" s="198"/>
      <c r="M1171" s="198" t="s">
        <v>448</v>
      </c>
      <c r="N1171" s="198" t="s">
        <v>827</v>
      </c>
      <c r="O1171" s="200" t="s">
        <v>175</v>
      </c>
      <c r="P1171" s="183" t="s">
        <v>1991</v>
      </c>
      <c r="Q1171" s="241"/>
      <c r="R1171" s="247" t="s">
        <v>1410</v>
      </c>
      <c r="S1171" s="242" t="str">
        <f>IF(ISNA(VLOOKUP(Patchlist1[[#This Row],[SERVER OWNER]],Contacts!I:J,2,FALSE)),"",VLOOKUP(Patchlist1[[#This Row],[SERVER OWNER]],Contacts!I:J,2,FALSE))</f>
        <v>externe.karunesh.bissonath@allianz.fr</v>
      </c>
      <c r="T1171" t="s">
        <v>218</v>
      </c>
      <c r="U1171" s="287" t="s">
        <v>180</v>
      </c>
      <c r="V1171" s="202"/>
      <c r="W1171" s="202"/>
      <c r="X1171" s="244"/>
      <c r="Y1171" s="244" t="s">
        <v>452</v>
      </c>
      <c r="Z1171" s="157"/>
      <c r="AA1171" s="278"/>
    </row>
    <row r="1172" spans="1:27" ht="18.75" hidden="1" customHeight="1">
      <c r="A1172" s="285" t="s">
        <v>2034</v>
      </c>
      <c r="B1172" s="238" t="s">
        <v>100</v>
      </c>
      <c r="C1172" s="239" t="b">
        <v>0</v>
      </c>
      <c r="D1172" s="182">
        <f>IF($C1172&lt;&gt;TRUE,IF(ISNA(VLOOKUP($B1172,'Patch Slot'!A$2:$E$39,3,FALSE)),"",VLOOKUP($B1172,'Patch Slot'!A$2:$E$39,3,FALSE)),"excluded")</f>
        <v>45887.833333333299</v>
      </c>
      <c r="E1172" s="182" t="str">
        <f>IF($C1172&lt;&gt;TRUE,IF(ISNA(VLOOKUP($B1172,'Patch Slot'!A$2:$E$39,4,FALSE)),"",VLOOKUP($B1172,'Patch Slot'!A$2:$E$39,4,FALSE)),"excluded")</f>
        <v>20:00 – 24:00</v>
      </c>
      <c r="F1172" s="198" t="s">
        <v>826</v>
      </c>
      <c r="G1172" s="182" t="str">
        <f>IF(ISNA(VLOOKUP(Patchlist1[[#This Row],[Hostname]],CPU_socket!A:B,2,FALSE)),"",VLOOKUP(Patchlist1[[#This Row],[Hostname]],CPU_socket!A:B,2,FALSE))</f>
        <v/>
      </c>
      <c r="H1172" s="182" t="str">
        <f>IF(ISNA(VLOOKUP(Patchlist1[[#This Row],[Hostname]],Vormetric!A:D,4,FALSE)),"",VLOOKUP(Patchlist1[[#This Row],[Hostname]],Vormetric!A:D,4,FALSE))</f>
        <v/>
      </c>
      <c r="I1172" s="240" t="str">
        <f>IF(ISNA(VLOOKUP(Patchlist1[[#This Row],[Hostname]],'vm hardware'!A:C,3,FALSE)),"",VLOOKUP(Patchlist1[[#This Row],[Hostname]],'vm hardware'!A:C,3,FALSE))</f>
        <v/>
      </c>
      <c r="J1172" s="198"/>
      <c r="K1172" s="198" t="s">
        <v>545</v>
      </c>
      <c r="L1172" s="198"/>
      <c r="M1172" s="198" t="s">
        <v>173</v>
      </c>
      <c r="N1172" s="198" t="s">
        <v>827</v>
      </c>
      <c r="O1172" s="200" t="s">
        <v>175</v>
      </c>
      <c r="P1172" s="183" t="s">
        <v>1876</v>
      </c>
      <c r="Q1172" s="241"/>
      <c r="R1172" s="247" t="s">
        <v>384</v>
      </c>
      <c r="S1172" s="242" t="str">
        <f>IF(ISNA(VLOOKUP(Patchlist1[[#This Row],[SERVER OWNER]],Contacts!I:J,2,FALSE)),"",VLOOKUP(Patchlist1[[#This Row],[SERVER OWNER]],Contacts!I:J,2,FALSE))</f>
        <v>jesper.pedersen@allianz.de</v>
      </c>
      <c r="T1172" s="75" t="s">
        <v>218</v>
      </c>
      <c r="U1172" s="287" t="s">
        <v>180</v>
      </c>
      <c r="V1172" s="202"/>
      <c r="W1172" s="202"/>
      <c r="X1172" s="244"/>
      <c r="Y1172" s="244"/>
      <c r="Z1172" s="157"/>
      <c r="AA1172" s="278"/>
    </row>
    <row r="1173" spans="1:27" ht="18.75" hidden="1" customHeight="1">
      <c r="A1173" s="285" t="s">
        <v>2035</v>
      </c>
      <c r="B1173" s="238" t="s">
        <v>100</v>
      </c>
      <c r="C1173" s="239" t="b">
        <v>0</v>
      </c>
      <c r="D1173" s="182">
        <f>IF($C1173&lt;&gt;TRUE,IF(ISNA(VLOOKUP($B1173,'Patch Slot'!A$2:$E$39,3,FALSE)),"",VLOOKUP($B1173,'Patch Slot'!A$2:$E$39,3,FALSE)),"excluded")</f>
        <v>45887.833333333299</v>
      </c>
      <c r="E1173" s="182" t="str">
        <f>IF($C1173&lt;&gt;TRUE,IF(ISNA(VLOOKUP($B1173,'Patch Slot'!A$2:$E$39,4,FALSE)),"",VLOOKUP($B1173,'Patch Slot'!A$2:$E$39,4,FALSE)),"excluded")</f>
        <v>20:00 – 24:00</v>
      </c>
      <c r="F1173" s="198" t="s">
        <v>826</v>
      </c>
      <c r="G1173" s="182" t="str">
        <f>IF(ISNA(VLOOKUP(Patchlist1[[#This Row],[Hostname]],CPU_socket!A:B,2,FALSE)),"",VLOOKUP(Patchlist1[[#This Row],[Hostname]],CPU_socket!A:B,2,FALSE))</f>
        <v/>
      </c>
      <c r="H1173" s="182" t="str">
        <f>IF(ISNA(VLOOKUP(Patchlist1[[#This Row],[Hostname]],Vormetric!A:D,4,FALSE)),"",VLOOKUP(Patchlist1[[#This Row],[Hostname]],Vormetric!A:D,4,FALSE))</f>
        <v/>
      </c>
      <c r="I1173" s="240" t="str">
        <f>IF(ISNA(VLOOKUP(Patchlist1[[#This Row],[Hostname]],'vm hardware'!A:C,3,FALSE)),"",VLOOKUP(Patchlist1[[#This Row],[Hostname]],'vm hardware'!A:C,3,FALSE))</f>
        <v/>
      </c>
      <c r="J1173" s="198"/>
      <c r="K1173" s="198" t="s">
        <v>545</v>
      </c>
      <c r="L1173" s="198"/>
      <c r="M1173" s="198" t="s">
        <v>173</v>
      </c>
      <c r="N1173" s="198" t="s">
        <v>827</v>
      </c>
      <c r="O1173" s="200" t="s">
        <v>175</v>
      </c>
      <c r="P1173" s="183" t="s">
        <v>1308</v>
      </c>
      <c r="Q1173" s="241"/>
      <c r="R1173" s="247" t="s">
        <v>1309</v>
      </c>
      <c r="S1173" s="242" t="str">
        <f>IF(ISNA(VLOOKUP(Patchlist1[[#This Row],[SERVER OWNER]],Contacts!I:J,2,FALSE)),"",VLOOKUP(Patchlist1[[#This Row],[SERVER OWNER]],Contacts!I:J,2,FALSE))</f>
        <v>martin.berger@allianz.com</v>
      </c>
      <c r="T1173" t="s">
        <v>218</v>
      </c>
      <c r="U1173" s="287" t="s">
        <v>180</v>
      </c>
      <c r="V1173" s="202"/>
      <c r="W1173" s="202"/>
      <c r="X1173" s="244"/>
      <c r="Y1173" s="244"/>
      <c r="Z1173" s="157"/>
      <c r="AA1173" s="278"/>
    </row>
    <row r="1174" spans="1:27" ht="18.75" hidden="1" customHeight="1">
      <c r="A1174" s="285" t="s">
        <v>2036</v>
      </c>
      <c r="B1174" s="238" t="s">
        <v>18</v>
      </c>
      <c r="C1174" s="239" t="b">
        <v>1</v>
      </c>
      <c r="D1174" s="182" t="str">
        <f>IF($C1174&lt;&gt;TRUE,IF(ISNA(VLOOKUP($B1174,'Patch Slot'!A$2:$E$39,3,FALSE)),"",VLOOKUP($B1174,'Patch Slot'!A$2:$E$39,3,FALSE)),"excluded")</f>
        <v>excluded</v>
      </c>
      <c r="E1174" s="182" t="str">
        <f>IF($C1174&lt;&gt;TRUE,IF(ISNA(VLOOKUP($B1174,'Patch Slot'!A$2:$E$39,4,FALSE)),"",VLOOKUP($B1174,'Patch Slot'!A$2:$E$39,4,FALSE)),"excluded")</f>
        <v>excluded</v>
      </c>
      <c r="F1174" s="198" t="s">
        <v>182</v>
      </c>
      <c r="G1174" s="182" t="str">
        <f>IF(ISNA(VLOOKUP(Patchlist1[[#This Row],[Hostname]],CPU_socket!A:B,2,FALSE)),"",VLOOKUP(Patchlist1[[#This Row],[Hostname]],CPU_socket!A:B,2,FALSE))</f>
        <v/>
      </c>
      <c r="H1174" s="182" t="str">
        <f>IF(ISNA(VLOOKUP(Patchlist1[[#This Row],[Hostname]],Vormetric!A:D,4,FALSE)),"",VLOOKUP(Patchlist1[[#This Row],[Hostname]],Vormetric!A:D,4,FALSE))</f>
        <v/>
      </c>
      <c r="I1174" s="240" t="str">
        <f>IF(ISNA(VLOOKUP(Patchlist1[[#This Row],[Hostname]],'vm hardware'!A:C,3,FALSE)),"",VLOOKUP(Patchlist1[[#This Row],[Hostname]],'vm hardware'!A:C,3,FALSE))</f>
        <v/>
      </c>
      <c r="J1174" s="198"/>
      <c r="K1174" s="198" t="s">
        <v>545</v>
      </c>
      <c r="L1174" s="198"/>
      <c r="M1174" s="198" t="s">
        <v>448</v>
      </c>
      <c r="N1174" s="198" t="s">
        <v>174</v>
      </c>
      <c r="O1174" s="200" t="s">
        <v>279</v>
      </c>
      <c r="P1174" s="183" t="s">
        <v>1991</v>
      </c>
      <c r="Q1174" s="241"/>
      <c r="R1174" s="247" t="s">
        <v>1410</v>
      </c>
      <c r="S1174" s="242" t="str">
        <f>IF(ISNA(VLOOKUP(Patchlist1[[#This Row],[SERVER OWNER]],Contacts!I:J,2,FALSE)),"",VLOOKUP(Patchlist1[[#This Row],[SERVER OWNER]],Contacts!I:J,2,FALSE))</f>
        <v>externe.karunesh.bissonath@allianz.fr</v>
      </c>
      <c r="T1174" t="s">
        <v>218</v>
      </c>
      <c r="U1174" s="287" t="s">
        <v>180</v>
      </c>
      <c r="V1174" s="202"/>
      <c r="W1174" s="202"/>
      <c r="X1174" s="244"/>
      <c r="Y1174" s="244" t="s">
        <v>279</v>
      </c>
      <c r="Z1174" s="157"/>
      <c r="AA1174" s="278"/>
    </row>
    <row r="1175" spans="1:27" ht="18.75" hidden="1" customHeight="1">
      <c r="A1175" s="285" t="s">
        <v>2037</v>
      </c>
      <c r="B1175" s="238" t="s">
        <v>100</v>
      </c>
      <c r="C1175" s="239" t="b">
        <v>0</v>
      </c>
      <c r="D1175" s="182">
        <f>IF($C1175&lt;&gt;TRUE,IF(ISNA(VLOOKUP($B1175,'Patch Slot'!A$2:$E$39,3,FALSE)),"",VLOOKUP($B1175,'Patch Slot'!A$2:$E$39,3,FALSE)),"excluded")</f>
        <v>45887.833333333299</v>
      </c>
      <c r="E1175" s="182" t="str">
        <f>IF($C1175&lt;&gt;TRUE,IF(ISNA(VLOOKUP($B1175,'Patch Slot'!A$2:$E$39,4,FALSE)),"",VLOOKUP($B1175,'Patch Slot'!A$2:$E$39,4,FALSE)),"excluded")</f>
        <v>20:00 – 24:00</v>
      </c>
      <c r="F1175" s="198" t="s">
        <v>826</v>
      </c>
      <c r="G1175" s="182" t="str">
        <f>IF(ISNA(VLOOKUP(Patchlist1[[#This Row],[Hostname]],CPU_socket!A:B,2,FALSE)),"",VLOOKUP(Patchlist1[[#This Row],[Hostname]],CPU_socket!A:B,2,FALSE))</f>
        <v/>
      </c>
      <c r="H1175" s="182" t="str">
        <f>IF(ISNA(VLOOKUP(Patchlist1[[#This Row],[Hostname]],Vormetric!A:D,4,FALSE)),"",VLOOKUP(Patchlist1[[#This Row],[Hostname]],Vormetric!A:D,4,FALSE))</f>
        <v/>
      </c>
      <c r="I1175" s="240" t="str">
        <f>IF(ISNA(VLOOKUP(Patchlist1[[#This Row],[Hostname]],'vm hardware'!A:C,3,FALSE)),"",VLOOKUP(Patchlist1[[#This Row],[Hostname]],'vm hardware'!A:C,3,FALSE))</f>
        <v/>
      </c>
      <c r="J1175" s="198"/>
      <c r="K1175" s="198" t="s">
        <v>545</v>
      </c>
      <c r="L1175" s="198"/>
      <c r="M1175" s="198" t="s">
        <v>245</v>
      </c>
      <c r="N1175" s="198" t="s">
        <v>827</v>
      </c>
      <c r="O1175" s="200" t="s">
        <v>175</v>
      </c>
      <c r="P1175" s="183" t="s">
        <v>246</v>
      </c>
      <c r="Q1175" s="241"/>
      <c r="R1175" s="247" t="s">
        <v>248</v>
      </c>
      <c r="S1175" s="242" t="str">
        <f>IF(ISNA(VLOOKUP(Patchlist1[[#This Row],[SERVER OWNER]],Contacts!I:J,2,FALSE)),"",VLOOKUP(Patchlist1[[#This Row],[SERVER OWNER]],Contacts!I:J,2,FALSE))</f>
        <v>Giorgio.Conti@allianz.it</v>
      </c>
      <c r="T1175" s="288" t="s">
        <v>218</v>
      </c>
      <c r="U1175" s="287" t="s">
        <v>180</v>
      </c>
      <c r="V1175" s="202"/>
      <c r="W1175" s="202"/>
      <c r="X1175" s="244"/>
      <c r="Y1175" s="244"/>
      <c r="Z1175" s="157"/>
      <c r="AA1175" s="278"/>
    </row>
    <row r="1176" spans="1:27" ht="18.75" hidden="1" customHeight="1">
      <c r="A1176" s="285" t="s">
        <v>2038</v>
      </c>
      <c r="B1176" s="238" t="s">
        <v>100</v>
      </c>
      <c r="C1176" s="239" t="b">
        <v>0</v>
      </c>
      <c r="D1176" s="182">
        <f>IF($C1176&lt;&gt;TRUE,IF(ISNA(VLOOKUP($B1176,'Patch Slot'!A$2:$E$39,3,FALSE)),"",VLOOKUP($B1176,'Patch Slot'!A$2:$E$39,3,FALSE)),"excluded")</f>
        <v>45887.833333333299</v>
      </c>
      <c r="E1176" s="182" t="str">
        <f>IF($C1176&lt;&gt;TRUE,IF(ISNA(VLOOKUP($B1176,'Patch Slot'!A$2:$E$39,4,FALSE)),"",VLOOKUP($B1176,'Patch Slot'!A$2:$E$39,4,FALSE)),"excluded")</f>
        <v>20:00 – 24:00</v>
      </c>
      <c r="F1176" s="198" t="s">
        <v>826</v>
      </c>
      <c r="G1176" s="182" t="str">
        <f>IF(ISNA(VLOOKUP(Patchlist1[[#This Row],[Hostname]],CPU_socket!A:B,2,FALSE)),"",VLOOKUP(Patchlist1[[#This Row],[Hostname]],CPU_socket!A:B,2,FALSE))</f>
        <v/>
      </c>
      <c r="H1176" s="182" t="str">
        <f>IF(ISNA(VLOOKUP(Patchlist1[[#This Row],[Hostname]],Vormetric!A:D,4,FALSE)),"",VLOOKUP(Patchlist1[[#This Row],[Hostname]],Vormetric!A:D,4,FALSE))</f>
        <v/>
      </c>
      <c r="I1176" s="240" t="str">
        <f>IF(ISNA(VLOOKUP(Patchlist1[[#This Row],[Hostname]],'vm hardware'!A:C,3,FALSE)),"",VLOOKUP(Patchlist1[[#This Row],[Hostname]],'vm hardware'!A:C,3,FALSE))</f>
        <v/>
      </c>
      <c r="J1176" s="198"/>
      <c r="K1176" s="198" t="s">
        <v>172</v>
      </c>
      <c r="L1176" s="198"/>
      <c r="M1176" s="198" t="s">
        <v>173</v>
      </c>
      <c r="N1176" s="198" t="s">
        <v>827</v>
      </c>
      <c r="O1176" s="200" t="s">
        <v>175</v>
      </c>
      <c r="P1176" s="183" t="s">
        <v>1308</v>
      </c>
      <c r="Q1176" s="241"/>
      <c r="R1176" s="247" t="s">
        <v>1309</v>
      </c>
      <c r="S1176" s="242" t="str">
        <f>IF(ISNA(VLOOKUP(Patchlist1[[#This Row],[SERVER OWNER]],Contacts!I:J,2,FALSE)),"",VLOOKUP(Patchlist1[[#This Row],[SERVER OWNER]],Contacts!I:J,2,FALSE))</f>
        <v>martin.berger@allianz.com</v>
      </c>
      <c r="T1176" t="s">
        <v>218</v>
      </c>
      <c r="U1176" s="287" t="s">
        <v>180</v>
      </c>
      <c r="V1176" s="202"/>
      <c r="W1176" s="202"/>
      <c r="X1176" s="244"/>
      <c r="Y1176" s="244"/>
      <c r="Z1176" s="157"/>
      <c r="AA1176" s="278"/>
    </row>
    <row r="1177" spans="1:27" ht="18.75" hidden="1" customHeight="1">
      <c r="A1177" s="285" t="s">
        <v>2039</v>
      </c>
      <c r="B1177" s="238" t="s">
        <v>100</v>
      </c>
      <c r="C1177" s="239" t="b">
        <v>0</v>
      </c>
      <c r="D1177" s="182">
        <f>IF($C1177&lt;&gt;TRUE,IF(ISNA(VLOOKUP($B1177,'Patch Slot'!A$2:$E$39,3,FALSE)),"",VLOOKUP($B1177,'Patch Slot'!A$2:$E$39,3,FALSE)),"excluded")</f>
        <v>45887.833333333299</v>
      </c>
      <c r="E1177" s="182" t="str">
        <f>IF($C1177&lt;&gt;TRUE,IF(ISNA(VLOOKUP($B1177,'Patch Slot'!A$2:$E$39,4,FALSE)),"",VLOOKUP($B1177,'Patch Slot'!A$2:$E$39,4,FALSE)),"excluded")</f>
        <v>20:00 – 24:00</v>
      </c>
      <c r="F1177" s="198" t="s">
        <v>826</v>
      </c>
      <c r="G1177" s="182" t="str">
        <f>IF(ISNA(VLOOKUP(Patchlist1[[#This Row],[Hostname]],CPU_socket!A:B,2,FALSE)),"",VLOOKUP(Patchlist1[[#This Row],[Hostname]],CPU_socket!A:B,2,FALSE))</f>
        <v/>
      </c>
      <c r="H1177" s="182" t="str">
        <f>IF(ISNA(VLOOKUP(Patchlist1[[#This Row],[Hostname]],Vormetric!A:D,4,FALSE)),"",VLOOKUP(Patchlist1[[#This Row],[Hostname]],Vormetric!A:D,4,FALSE))</f>
        <v/>
      </c>
      <c r="I1177" s="240" t="str">
        <f>IF(ISNA(VLOOKUP(Patchlist1[[#This Row],[Hostname]],'vm hardware'!A:C,3,FALSE)),"",VLOOKUP(Patchlist1[[#This Row],[Hostname]],'vm hardware'!A:C,3,FALSE))</f>
        <v/>
      </c>
      <c r="J1177" s="198"/>
      <c r="K1177" s="198" t="s">
        <v>172</v>
      </c>
      <c r="L1177" s="198"/>
      <c r="M1177" s="198" t="s">
        <v>173</v>
      </c>
      <c r="N1177" s="198" t="s">
        <v>827</v>
      </c>
      <c r="O1177" s="200" t="s">
        <v>175</v>
      </c>
      <c r="P1177" s="183" t="s">
        <v>1308</v>
      </c>
      <c r="Q1177" s="241"/>
      <c r="R1177" s="247" t="s">
        <v>1309</v>
      </c>
      <c r="S1177" s="242" t="str">
        <f>IF(ISNA(VLOOKUP(Patchlist1[[#This Row],[SERVER OWNER]],Contacts!I:J,2,FALSE)),"",VLOOKUP(Patchlist1[[#This Row],[SERVER OWNER]],Contacts!I:J,2,FALSE))</f>
        <v>martin.berger@allianz.com</v>
      </c>
      <c r="T1177" t="s">
        <v>218</v>
      </c>
      <c r="U1177" s="287" t="s">
        <v>180</v>
      </c>
      <c r="V1177" s="202"/>
      <c r="W1177" s="202"/>
      <c r="X1177" s="244"/>
      <c r="Y1177" s="244"/>
      <c r="Z1177" s="157"/>
      <c r="AA1177" s="278"/>
    </row>
    <row r="1178" spans="1:27" ht="18.75" hidden="1" customHeight="1">
      <c r="A1178" s="285" t="s">
        <v>2040</v>
      </c>
      <c r="B1178" s="196" t="s">
        <v>29</v>
      </c>
      <c r="C1178" s="239" t="b">
        <v>0</v>
      </c>
      <c r="D1178" s="182">
        <f>IF($C1178&lt;&gt;TRUE,IF(ISNA(VLOOKUP($B1178,'Patch Slot'!A$2:$E$39,3,FALSE)),"",VLOOKUP($B1178,'Patch Slot'!A$2:$E$39,3,FALSE)),"excluded")</f>
        <v>45875.833333333299</v>
      </c>
      <c r="E1178" s="182" t="str">
        <f>IF($C1178&lt;&gt;TRUE,IF(ISNA(VLOOKUP($B1178,'Patch Slot'!A$2:$E$39,4,FALSE)),"",VLOOKUP($B1178,'Patch Slot'!A$2:$E$39,4,FALSE)),"excluded")</f>
        <v>20:00 – 24:00</v>
      </c>
      <c r="F1178" s="198" t="s">
        <v>200</v>
      </c>
      <c r="G1178" s="182" t="str">
        <f>IF(ISNA(VLOOKUP(Patchlist1[[#This Row],[Hostname]],CPU_socket!A:B,2,FALSE)),"",VLOOKUP(Patchlist1[[#This Row],[Hostname]],CPU_socket!A:B,2,FALSE))</f>
        <v/>
      </c>
      <c r="H1178" s="182" t="str">
        <f>IF(ISNA(VLOOKUP(Patchlist1[[#This Row],[Hostname]],Vormetric!A:D,4,FALSE)),"",VLOOKUP(Patchlist1[[#This Row],[Hostname]],Vormetric!A:D,4,FALSE))</f>
        <v/>
      </c>
      <c r="I1178" s="240" t="str">
        <f>IF(ISNA(VLOOKUP(Patchlist1[[#This Row],[Hostname]],'vm hardware'!A:C,3,FALSE)),"",VLOOKUP(Patchlist1[[#This Row],[Hostname]],'vm hardware'!A:C,3,FALSE))</f>
        <v/>
      </c>
      <c r="J1178" s="198"/>
      <c r="K1178" s="198" t="s">
        <v>172</v>
      </c>
      <c r="L1178" s="198"/>
      <c r="M1178" s="198" t="s">
        <v>189</v>
      </c>
      <c r="N1178" s="198" t="s">
        <v>174</v>
      </c>
      <c r="O1178" s="200" t="s">
        <v>175</v>
      </c>
      <c r="P1178" s="183" t="s">
        <v>190</v>
      </c>
      <c r="Q1178" s="241"/>
      <c r="R1178" s="247" t="s">
        <v>192</v>
      </c>
      <c r="S1178" s="242" t="str">
        <f>IF(ISNA(VLOOKUP(Patchlist1[[#This Row],[SERVER OWNER]],Contacts!I:J,2,FALSE)),"",VLOOKUP(Patchlist1[[#This Row],[SERVER OWNER]],Contacts!I:J,2,FALSE))</f>
        <v>kenneth.fink@allianz.co.uk</v>
      </c>
      <c r="T1178" t="s">
        <v>218</v>
      </c>
      <c r="U1178" s="287" t="s">
        <v>180</v>
      </c>
      <c r="V1178" s="202"/>
      <c r="W1178" s="202"/>
      <c r="X1178" s="244"/>
      <c r="Y1178" s="244"/>
      <c r="Z1178" s="157"/>
      <c r="AA1178" s="278"/>
    </row>
    <row r="1179" spans="1:27" ht="18.75" hidden="1" customHeight="1">
      <c r="A1179" s="285" t="s">
        <v>2041</v>
      </c>
      <c r="B1179" s="238" t="s">
        <v>100</v>
      </c>
      <c r="C1179" s="239" t="b">
        <v>0</v>
      </c>
      <c r="D1179" s="182">
        <f>IF($C1179&lt;&gt;TRUE,IF(ISNA(VLOOKUP($B1179,'Patch Slot'!A$2:$E$39,3,FALSE)),"",VLOOKUP($B1179,'Patch Slot'!A$2:$E$39,3,FALSE)),"excluded")</f>
        <v>45887.833333333299</v>
      </c>
      <c r="E1179" s="182" t="str">
        <f>IF($C1179&lt;&gt;TRUE,IF(ISNA(VLOOKUP($B1179,'Patch Slot'!A$2:$E$39,4,FALSE)),"",VLOOKUP($B1179,'Patch Slot'!A$2:$E$39,4,FALSE)),"excluded")</f>
        <v>20:00 – 24:00</v>
      </c>
      <c r="F1179" s="198" t="s">
        <v>826</v>
      </c>
      <c r="G1179" s="182" t="str">
        <f>IF(ISNA(VLOOKUP(Patchlist1[[#This Row],[Hostname]],CPU_socket!A:B,2,FALSE)),"",VLOOKUP(Patchlist1[[#This Row],[Hostname]],CPU_socket!A:B,2,FALSE))</f>
        <v/>
      </c>
      <c r="H1179" s="182" t="str">
        <f>IF(ISNA(VLOOKUP(Patchlist1[[#This Row],[Hostname]],Vormetric!A:D,4,FALSE)),"",VLOOKUP(Patchlist1[[#This Row],[Hostname]],Vormetric!A:D,4,FALSE))</f>
        <v/>
      </c>
      <c r="I1179" s="240" t="str">
        <f>IF(ISNA(VLOOKUP(Patchlist1[[#This Row],[Hostname]],'vm hardware'!A:C,3,FALSE)),"",VLOOKUP(Patchlist1[[#This Row],[Hostname]],'vm hardware'!A:C,3,FALSE))</f>
        <v/>
      </c>
      <c r="J1179" s="198"/>
      <c r="K1179" s="198" t="s">
        <v>545</v>
      </c>
      <c r="L1179" s="198"/>
      <c r="M1179" s="198" t="s">
        <v>173</v>
      </c>
      <c r="N1179" s="198" t="s">
        <v>827</v>
      </c>
      <c r="O1179" s="200" t="s">
        <v>175</v>
      </c>
      <c r="P1179" s="183" t="s">
        <v>1859</v>
      </c>
      <c r="Q1179" s="241"/>
      <c r="R1179" s="247" t="s">
        <v>1860</v>
      </c>
      <c r="S1179" s="242" t="s">
        <v>1861</v>
      </c>
      <c r="T1179" s="318" t="s">
        <v>218</v>
      </c>
      <c r="U1179" s="287" t="s">
        <v>180</v>
      </c>
      <c r="V1179" s="202"/>
      <c r="W1179" s="202"/>
      <c r="X1179" s="244"/>
      <c r="Y1179" s="244"/>
      <c r="Z1179" s="157"/>
      <c r="AA1179" s="278"/>
    </row>
    <row r="1180" spans="1:27" ht="18.75" hidden="1" customHeight="1">
      <c r="A1180" s="285" t="s">
        <v>2042</v>
      </c>
      <c r="B1180" s="196" t="s">
        <v>18</v>
      </c>
      <c r="C1180" s="239" t="b">
        <v>0</v>
      </c>
      <c r="D1180" s="182">
        <f>IF($C1180&lt;&gt;TRUE,IF(ISNA(VLOOKUP($B1180,'Patch Slot'!A$2:$E$39,3,FALSE)),"",VLOOKUP($B1180,'Patch Slot'!A$2:$E$39,3,FALSE)),"excluded")</f>
        <v>45873.833333333299</v>
      </c>
      <c r="E1180" s="182" t="str">
        <f>IF($C1180&lt;&gt;TRUE,IF(ISNA(VLOOKUP($B1180,'Patch Slot'!A$2:$E$39,4,FALSE)),"",VLOOKUP($B1180,'Patch Slot'!A$2:$E$39,4,FALSE)),"excluded")</f>
        <v>20:00 – 24:00</v>
      </c>
      <c r="F1180" s="198" t="s">
        <v>171</v>
      </c>
      <c r="G1180" s="182" t="str">
        <f>IF(ISNA(VLOOKUP(Patchlist1[[#This Row],[Hostname]],CPU_socket!A:B,2,FALSE)),"",VLOOKUP(Patchlist1[[#This Row],[Hostname]],CPU_socket!A:B,2,FALSE))</f>
        <v/>
      </c>
      <c r="H1180" s="182" t="str">
        <f>IF(ISNA(VLOOKUP(Patchlist1[[#This Row],[Hostname]],Vormetric!A:D,4,FALSE)),"",VLOOKUP(Patchlist1[[#This Row],[Hostname]],Vormetric!A:D,4,FALSE))</f>
        <v/>
      </c>
      <c r="I1180" s="240" t="str">
        <f>IF(ISNA(VLOOKUP(Patchlist1[[#This Row],[Hostname]],'vm hardware'!A:C,3,FALSE)),"",VLOOKUP(Patchlist1[[#This Row],[Hostname]],'vm hardware'!A:C,3,FALSE))</f>
        <v/>
      </c>
      <c r="J1180" s="198"/>
      <c r="K1180" s="198" t="s">
        <v>172</v>
      </c>
      <c r="L1180" s="198"/>
      <c r="M1180" s="198" t="s">
        <v>245</v>
      </c>
      <c r="N1180" s="198" t="s">
        <v>174</v>
      </c>
      <c r="O1180" s="200" t="s">
        <v>175</v>
      </c>
      <c r="P1180" s="183" t="s">
        <v>246</v>
      </c>
      <c r="Q1180" s="241"/>
      <c r="R1180" s="247" t="s">
        <v>248</v>
      </c>
      <c r="S1180" s="242" t="str">
        <f>IF(ISNA(VLOOKUP(Patchlist1[[#This Row],[SERVER OWNER]],Contacts!I:J,2,FALSE)),"",VLOOKUP(Patchlist1[[#This Row],[SERVER OWNER]],Contacts!I:J,2,FALSE))</f>
        <v>Giorgio.Conti@allianz.it</v>
      </c>
      <c r="T1180" s="288" t="s">
        <v>218</v>
      </c>
      <c r="U1180" s="287" t="s">
        <v>180</v>
      </c>
      <c r="V1180" s="202"/>
      <c r="W1180" s="202"/>
      <c r="X1180" s="244"/>
      <c r="Y1180" s="244"/>
      <c r="Z1180" s="157"/>
      <c r="AA1180" s="278"/>
    </row>
    <row r="1181" spans="1:27" ht="18.75" hidden="1" customHeight="1">
      <c r="A1181" s="285" t="s">
        <v>2043</v>
      </c>
      <c r="B1181" s="196" t="s">
        <v>18</v>
      </c>
      <c r="C1181" s="239" t="b">
        <v>0</v>
      </c>
      <c r="D1181" s="182">
        <f>IF($C1181&lt;&gt;TRUE,IF(ISNA(VLOOKUP($B1181,'Patch Slot'!A$2:$E$39,3,FALSE)),"",VLOOKUP($B1181,'Patch Slot'!A$2:$E$39,3,FALSE)),"excluded")</f>
        <v>45873.833333333299</v>
      </c>
      <c r="E1181" s="182" t="str">
        <f>IF($C1181&lt;&gt;TRUE,IF(ISNA(VLOOKUP($B1181,'Patch Slot'!A$2:$E$39,4,FALSE)),"",VLOOKUP($B1181,'Patch Slot'!A$2:$E$39,4,FALSE)),"excluded")</f>
        <v>20:00 – 24:00</v>
      </c>
      <c r="F1181" s="198" t="s">
        <v>523</v>
      </c>
      <c r="G1181" s="182" t="str">
        <f>IF(ISNA(VLOOKUP(Patchlist1[[#This Row],[Hostname]],CPU_socket!A:B,2,FALSE)),"",VLOOKUP(Patchlist1[[#This Row],[Hostname]],CPU_socket!A:B,2,FALSE))</f>
        <v/>
      </c>
      <c r="H1181" s="182" t="str">
        <f>IF(ISNA(VLOOKUP(Patchlist1[[#This Row],[Hostname]],Vormetric!A:D,4,FALSE)),"",VLOOKUP(Patchlist1[[#This Row],[Hostname]],Vormetric!A:D,4,FALSE))</f>
        <v/>
      </c>
      <c r="I1181" s="240" t="str">
        <f>IF(ISNA(VLOOKUP(Patchlist1[[#This Row],[Hostname]],'vm hardware'!A:C,3,FALSE)),"",VLOOKUP(Patchlist1[[#This Row],[Hostname]],'vm hardware'!A:C,3,FALSE))</f>
        <v/>
      </c>
      <c r="J1181" s="198"/>
      <c r="K1181" s="198" t="s">
        <v>545</v>
      </c>
      <c r="L1181" s="198"/>
      <c r="M1181" s="198" t="s">
        <v>245</v>
      </c>
      <c r="N1181" s="198" t="s">
        <v>174</v>
      </c>
      <c r="O1181" s="200" t="s">
        <v>175</v>
      </c>
      <c r="P1181" s="183" t="s">
        <v>246</v>
      </c>
      <c r="Q1181" s="241"/>
      <c r="R1181" s="247" t="s">
        <v>248</v>
      </c>
      <c r="S1181" s="242" t="str">
        <f>IF(ISNA(VLOOKUP(Patchlist1[[#This Row],[SERVER OWNER]],Contacts!I:J,2,FALSE)),"",VLOOKUP(Patchlist1[[#This Row],[SERVER OWNER]],Contacts!I:J,2,FALSE))</f>
        <v>Giorgio.Conti@allianz.it</v>
      </c>
      <c r="T1181" s="288" t="s">
        <v>218</v>
      </c>
      <c r="U1181" s="287" t="s">
        <v>180</v>
      </c>
      <c r="V1181" s="202"/>
      <c r="W1181" s="202"/>
      <c r="X1181" s="244"/>
      <c r="Y1181" s="244"/>
      <c r="Z1181" s="157"/>
      <c r="AA1181" s="278"/>
    </row>
    <row r="1182" spans="1:27" ht="18.75" hidden="1" customHeight="1">
      <c r="A1182" s="285" t="s">
        <v>2044</v>
      </c>
      <c r="B1182" s="238" t="s">
        <v>130</v>
      </c>
      <c r="C1182" s="239" t="b">
        <v>0</v>
      </c>
      <c r="D1182" s="182">
        <f>IF($C1182&lt;&gt;TRUE,IF(ISNA(VLOOKUP($B1182,'Patch Slot'!A$2:$E$39,3,FALSE)),"",VLOOKUP($B1182,'Patch Slot'!A$2:$E$39,3,FALSE)),"excluded")</f>
        <v>45893.666666666635</v>
      </c>
      <c r="E1182" s="182" t="str">
        <f>IF($C1182&lt;&gt;TRUE,IF(ISNA(VLOOKUP($B1182,'Patch Slot'!A$2:$E$39,4,FALSE)),"",VLOOKUP($B1182,'Patch Slot'!A$2:$E$39,4,FALSE)),"excluded")</f>
        <v>16:00 – 20:00</v>
      </c>
      <c r="F1182" s="198" t="s">
        <v>826</v>
      </c>
      <c r="G1182" s="182" t="str">
        <f>IF(ISNA(VLOOKUP(Patchlist1[[#This Row],[Hostname]],CPU_socket!A:B,2,FALSE)),"",VLOOKUP(Patchlist1[[#This Row],[Hostname]],CPU_socket!A:B,2,FALSE))</f>
        <v/>
      </c>
      <c r="H1182" s="182" t="str">
        <f>IF(ISNA(VLOOKUP(Patchlist1[[#This Row],[Hostname]],Vormetric!A:D,4,FALSE)),"",VLOOKUP(Patchlist1[[#This Row],[Hostname]],Vormetric!A:D,4,FALSE))</f>
        <v/>
      </c>
      <c r="I1182" s="240" t="str">
        <f>IF(ISNA(VLOOKUP(Patchlist1[[#This Row],[Hostname]],'vm hardware'!A:C,3,FALSE)),"",VLOOKUP(Patchlist1[[#This Row],[Hostname]],'vm hardware'!A:C,3,FALSE))</f>
        <v/>
      </c>
      <c r="J1182" s="198"/>
      <c r="K1182" s="198" t="s">
        <v>545</v>
      </c>
      <c r="L1182" s="198"/>
      <c r="M1182" s="198" t="s">
        <v>448</v>
      </c>
      <c r="N1182" s="198" t="s">
        <v>827</v>
      </c>
      <c r="O1182" s="200" t="s">
        <v>175</v>
      </c>
      <c r="P1182" s="183" t="s">
        <v>1160</v>
      </c>
      <c r="Q1182" s="241"/>
      <c r="R1182" s="247" t="s">
        <v>1462</v>
      </c>
      <c r="S1182" s="242" t="str">
        <f>IF(ISNA(VLOOKUP(Patchlist1[[#This Row],[SERVER OWNER]],Contacts!I:J,2,FALSE)),"",VLOOKUP(Patchlist1[[#This Row],[SERVER OWNER]],Contacts!I:J,2,FALSE))</f>
        <v>externe.paul.khauv@allianz.fr</v>
      </c>
      <c r="T1182" s="214" t="s">
        <v>218</v>
      </c>
      <c r="U1182" s="287" t="s">
        <v>180</v>
      </c>
      <c r="V1182" s="202"/>
      <c r="W1182" s="202"/>
      <c r="X1182" s="244"/>
      <c r="Y1182" s="244" t="s">
        <v>452</v>
      </c>
      <c r="Z1182" s="157"/>
      <c r="AA1182" s="278"/>
    </row>
    <row r="1183" spans="1:27" ht="18.75" hidden="1" customHeight="1">
      <c r="A1183" s="285" t="s">
        <v>2045</v>
      </c>
      <c r="B1183" s="238" t="s">
        <v>100</v>
      </c>
      <c r="C1183" s="239" t="b">
        <v>0</v>
      </c>
      <c r="D1183" s="182">
        <f>IF($C1183&lt;&gt;TRUE,IF(ISNA(VLOOKUP($B1183,'Patch Slot'!A$2:$E$39,3,FALSE)),"",VLOOKUP($B1183,'Patch Slot'!A$2:$E$39,3,FALSE)),"excluded")</f>
        <v>45887.833333333299</v>
      </c>
      <c r="E1183" s="182" t="str">
        <f>IF($C1183&lt;&gt;TRUE,IF(ISNA(VLOOKUP($B1183,'Patch Slot'!A$2:$E$39,4,FALSE)),"",VLOOKUP($B1183,'Patch Slot'!A$2:$E$39,4,FALSE)),"excluded")</f>
        <v>20:00 – 24:00</v>
      </c>
      <c r="F1183" s="198" t="s">
        <v>826</v>
      </c>
      <c r="G1183" s="182" t="str">
        <f>IF(ISNA(VLOOKUP(Patchlist1[[#This Row],[Hostname]],CPU_socket!A:B,2,FALSE)),"",VLOOKUP(Patchlist1[[#This Row],[Hostname]],CPU_socket!A:B,2,FALSE))</f>
        <v/>
      </c>
      <c r="H1183" s="182" t="str">
        <f>IF(ISNA(VLOOKUP(Patchlist1[[#This Row],[Hostname]],Vormetric!A:D,4,FALSE)),"",VLOOKUP(Patchlist1[[#This Row],[Hostname]],Vormetric!A:D,4,FALSE))</f>
        <v/>
      </c>
      <c r="I1183" s="240" t="str">
        <f>IF(ISNA(VLOOKUP(Patchlist1[[#This Row],[Hostname]],'vm hardware'!A:C,3,FALSE)),"",VLOOKUP(Patchlist1[[#This Row],[Hostname]],'vm hardware'!A:C,3,FALSE))</f>
        <v/>
      </c>
      <c r="J1183" s="198"/>
      <c r="K1183" s="198" t="s">
        <v>172</v>
      </c>
      <c r="L1183" s="198"/>
      <c r="M1183" s="198" t="s">
        <v>173</v>
      </c>
      <c r="N1183" s="198" t="s">
        <v>827</v>
      </c>
      <c r="O1183" s="200" t="s">
        <v>175</v>
      </c>
      <c r="P1183" s="183" t="s">
        <v>1308</v>
      </c>
      <c r="Q1183" s="241"/>
      <c r="R1183" s="247" t="s">
        <v>1309</v>
      </c>
      <c r="S1183" s="242" t="str">
        <f>IF(ISNA(VLOOKUP(Patchlist1[[#This Row],[SERVER OWNER]],Contacts!I:J,2,FALSE)),"",VLOOKUP(Patchlist1[[#This Row],[SERVER OWNER]],Contacts!I:J,2,FALSE))</f>
        <v>martin.berger@allianz.com</v>
      </c>
      <c r="T1183" t="s">
        <v>218</v>
      </c>
      <c r="U1183" s="287" t="s">
        <v>180</v>
      </c>
      <c r="V1183" s="202"/>
      <c r="W1183" s="202"/>
      <c r="X1183" s="244"/>
      <c r="Y1183" s="244"/>
      <c r="Z1183" s="157"/>
      <c r="AA1183" s="278"/>
    </row>
    <row r="1184" spans="1:27" ht="18.75" hidden="1" customHeight="1">
      <c r="A1184" s="285" t="s">
        <v>2046</v>
      </c>
      <c r="B1184" s="196" t="s">
        <v>18</v>
      </c>
      <c r="C1184" s="239" t="b">
        <v>0</v>
      </c>
      <c r="D1184" s="182">
        <f>IF($C1184&lt;&gt;TRUE,IF(ISNA(VLOOKUP($B1184,'Patch Slot'!A$2:$E$39,3,FALSE)),"",VLOOKUP($B1184,'Patch Slot'!A$2:$E$39,3,FALSE)),"excluded")</f>
        <v>45873.833333333299</v>
      </c>
      <c r="E1184" s="182" t="str">
        <f>IF($C1184&lt;&gt;TRUE,IF(ISNA(VLOOKUP($B1184,'Patch Slot'!A$2:$E$39,4,FALSE)),"",VLOOKUP($B1184,'Patch Slot'!A$2:$E$39,4,FALSE)),"excluded")</f>
        <v>20:00 – 24:00</v>
      </c>
      <c r="F1184" s="198" t="s">
        <v>182</v>
      </c>
      <c r="G1184" s="182" t="str">
        <f>IF(ISNA(VLOOKUP(Patchlist1[[#This Row],[Hostname]],CPU_socket!A:B,2,FALSE)),"",VLOOKUP(Patchlist1[[#This Row],[Hostname]],CPU_socket!A:B,2,FALSE))</f>
        <v/>
      </c>
      <c r="H1184" s="182" t="str">
        <f>IF(ISNA(VLOOKUP(Patchlist1[[#This Row],[Hostname]],Vormetric!A:D,4,FALSE)),"",VLOOKUP(Patchlist1[[#This Row],[Hostname]],Vormetric!A:D,4,FALSE))</f>
        <v/>
      </c>
      <c r="I1184" s="240" t="str">
        <f>IF(ISNA(VLOOKUP(Patchlist1[[#This Row],[Hostname]],'vm hardware'!A:C,3,FALSE)),"",VLOOKUP(Patchlist1[[#This Row],[Hostname]],'vm hardware'!A:C,3,FALSE))</f>
        <v/>
      </c>
      <c r="J1184" s="198"/>
      <c r="K1184" s="198" t="s">
        <v>172</v>
      </c>
      <c r="L1184" s="198"/>
      <c r="M1184" s="198" t="s">
        <v>189</v>
      </c>
      <c r="N1184" s="198" t="s">
        <v>174</v>
      </c>
      <c r="O1184" s="200" t="s">
        <v>175</v>
      </c>
      <c r="P1184" s="183" t="s">
        <v>190</v>
      </c>
      <c r="Q1184" s="291"/>
      <c r="R1184" s="247" t="s">
        <v>192</v>
      </c>
      <c r="S1184" s="242" t="str">
        <f>IF(ISNA(VLOOKUP(Patchlist1[[#This Row],[SERVER OWNER]],Contacts!I:J,2,FALSE)),"",VLOOKUP(Patchlist1[[#This Row],[SERVER OWNER]],Contacts!I:J,2,FALSE))</f>
        <v>kenneth.fink@allianz.co.uk</v>
      </c>
      <c r="T1184" t="s">
        <v>218</v>
      </c>
      <c r="U1184" s="287" t="s">
        <v>180</v>
      </c>
      <c r="V1184" s="202"/>
      <c r="W1184" s="202"/>
      <c r="X1184" s="244"/>
      <c r="Y1184" s="244"/>
      <c r="Z1184" s="157"/>
      <c r="AA1184" s="278"/>
    </row>
    <row r="1185" spans="1:27" ht="18.75" hidden="1" customHeight="1">
      <c r="A1185" s="285" t="s">
        <v>2047</v>
      </c>
      <c r="B1185" s="238" t="s">
        <v>100</v>
      </c>
      <c r="C1185" s="239" t="b">
        <v>0</v>
      </c>
      <c r="D1185" s="182">
        <f>IF($C1185&lt;&gt;TRUE,IF(ISNA(VLOOKUP($B1185,'Patch Slot'!A$2:$E$39,3,FALSE)),"",VLOOKUP($B1185,'Patch Slot'!A$2:$E$39,3,FALSE)),"excluded")</f>
        <v>45887.833333333299</v>
      </c>
      <c r="E1185" s="182" t="str">
        <f>IF($C1185&lt;&gt;TRUE,IF(ISNA(VLOOKUP($B1185,'Patch Slot'!A$2:$E$39,4,FALSE)),"",VLOOKUP($B1185,'Patch Slot'!A$2:$E$39,4,FALSE)),"excluded")</f>
        <v>20:00 – 24:00</v>
      </c>
      <c r="F1185" s="198" t="s">
        <v>826</v>
      </c>
      <c r="G1185" s="182" t="str">
        <f>IF(ISNA(VLOOKUP(Patchlist1[[#This Row],[Hostname]],CPU_socket!A:B,2,FALSE)),"",VLOOKUP(Patchlist1[[#This Row],[Hostname]],CPU_socket!A:B,2,FALSE))</f>
        <v/>
      </c>
      <c r="H1185" s="182" t="str">
        <f>IF(ISNA(VLOOKUP(Patchlist1[[#This Row],[Hostname]],Vormetric!A:D,4,FALSE)),"",VLOOKUP(Patchlist1[[#This Row],[Hostname]],Vormetric!A:D,4,FALSE))</f>
        <v/>
      </c>
      <c r="I1185" s="240" t="str">
        <f>IF(ISNA(VLOOKUP(Patchlist1[[#This Row],[Hostname]],'vm hardware'!A:C,3,FALSE)),"",VLOOKUP(Patchlist1[[#This Row],[Hostname]],'vm hardware'!A:C,3,FALSE))</f>
        <v/>
      </c>
      <c r="J1185" s="198"/>
      <c r="K1185" s="198" t="s">
        <v>545</v>
      </c>
      <c r="L1185" s="198"/>
      <c r="M1185" s="198" t="s">
        <v>245</v>
      </c>
      <c r="N1185" s="198" t="s">
        <v>827</v>
      </c>
      <c r="O1185" s="200" t="s">
        <v>175</v>
      </c>
      <c r="P1185" s="183" t="s">
        <v>246</v>
      </c>
      <c r="Q1185" s="241"/>
      <c r="R1185" s="247" t="s">
        <v>248</v>
      </c>
      <c r="S1185" s="242" t="str">
        <f>IF(ISNA(VLOOKUP(Patchlist1[[#This Row],[SERVER OWNER]],Contacts!I:J,2,FALSE)),"",VLOOKUP(Patchlist1[[#This Row],[SERVER OWNER]],Contacts!I:J,2,FALSE))</f>
        <v>Giorgio.Conti@allianz.it</v>
      </c>
      <c r="T1185" s="288" t="s">
        <v>218</v>
      </c>
      <c r="U1185" s="287" t="s">
        <v>180</v>
      </c>
      <c r="V1185" s="202"/>
      <c r="W1185" s="202"/>
      <c r="X1185" s="244"/>
      <c r="Y1185" s="244"/>
      <c r="Z1185" s="157"/>
      <c r="AA1185" s="278"/>
    </row>
    <row r="1186" spans="1:27" ht="18.75" hidden="1" customHeight="1">
      <c r="A1186" s="285" t="s">
        <v>2048</v>
      </c>
      <c r="B1186" s="238" t="s">
        <v>100</v>
      </c>
      <c r="C1186" s="239" t="b">
        <v>0</v>
      </c>
      <c r="D1186" s="182">
        <f>IF($C1186&lt;&gt;TRUE,IF(ISNA(VLOOKUP($B1186,'Patch Slot'!A$2:$E$39,3,FALSE)),"",VLOOKUP($B1186,'Patch Slot'!A$2:$E$39,3,FALSE)),"excluded")</f>
        <v>45887.833333333299</v>
      </c>
      <c r="E1186" s="182" t="str">
        <f>IF($C1186&lt;&gt;TRUE,IF(ISNA(VLOOKUP($B1186,'Patch Slot'!A$2:$E$39,4,FALSE)),"",VLOOKUP($B1186,'Patch Slot'!A$2:$E$39,4,FALSE)),"excluded")</f>
        <v>20:00 – 24:00</v>
      </c>
      <c r="F1186" s="198" t="s">
        <v>826</v>
      </c>
      <c r="G1186" s="182" t="str">
        <f>IF(ISNA(VLOOKUP(Patchlist1[[#This Row],[Hostname]],CPU_socket!A:B,2,FALSE)),"",VLOOKUP(Patchlist1[[#This Row],[Hostname]],CPU_socket!A:B,2,FALSE))</f>
        <v/>
      </c>
      <c r="H1186" s="182" t="str">
        <f>IF(ISNA(VLOOKUP(Patchlist1[[#This Row],[Hostname]],Vormetric!A:D,4,FALSE)),"",VLOOKUP(Patchlist1[[#This Row],[Hostname]],Vormetric!A:D,4,FALSE))</f>
        <v/>
      </c>
      <c r="I1186" s="240" t="str">
        <f>IF(ISNA(VLOOKUP(Patchlist1[[#This Row],[Hostname]],'vm hardware'!A:C,3,FALSE)),"",VLOOKUP(Patchlist1[[#This Row],[Hostname]],'vm hardware'!A:C,3,FALSE))</f>
        <v/>
      </c>
      <c r="J1186" s="198"/>
      <c r="K1186" s="198" t="s">
        <v>545</v>
      </c>
      <c r="L1186" s="198"/>
      <c r="M1186" s="198" t="s">
        <v>173</v>
      </c>
      <c r="N1186" s="198" t="s">
        <v>827</v>
      </c>
      <c r="O1186" s="200" t="s">
        <v>175</v>
      </c>
      <c r="P1186" s="183" t="s">
        <v>1308</v>
      </c>
      <c r="Q1186" s="241"/>
      <c r="R1186" s="247" t="s">
        <v>1309</v>
      </c>
      <c r="S1186" s="242" t="str">
        <f>IF(ISNA(VLOOKUP(Patchlist1[[#This Row],[SERVER OWNER]],Contacts!I:J,2,FALSE)),"",VLOOKUP(Patchlist1[[#This Row],[SERVER OWNER]],Contacts!I:J,2,FALSE))</f>
        <v>martin.berger@allianz.com</v>
      </c>
      <c r="T1186" t="s">
        <v>218</v>
      </c>
      <c r="U1186" s="287" t="s">
        <v>180</v>
      </c>
      <c r="V1186" s="202"/>
      <c r="W1186" s="202"/>
      <c r="X1186" s="244"/>
      <c r="Y1186" s="244"/>
      <c r="Z1186" s="157"/>
      <c r="AA1186" s="278"/>
    </row>
    <row r="1187" spans="1:27" ht="18.75" hidden="1" customHeight="1">
      <c r="A1187" s="285" t="s">
        <v>2049</v>
      </c>
      <c r="B1187" s="238" t="s">
        <v>100</v>
      </c>
      <c r="C1187" s="239" t="b">
        <v>0</v>
      </c>
      <c r="D1187" s="182">
        <f>IF($C1187&lt;&gt;TRUE,IF(ISNA(VLOOKUP($B1187,'Patch Slot'!A$2:$E$39,3,FALSE)),"",VLOOKUP($B1187,'Patch Slot'!A$2:$E$39,3,FALSE)),"excluded")</f>
        <v>45887.833333333299</v>
      </c>
      <c r="E1187" s="182" t="str">
        <f>IF($C1187&lt;&gt;TRUE,IF(ISNA(VLOOKUP($B1187,'Patch Slot'!A$2:$E$39,4,FALSE)),"",VLOOKUP($B1187,'Patch Slot'!A$2:$E$39,4,FALSE)),"excluded")</f>
        <v>20:00 – 24:00</v>
      </c>
      <c r="F1187" s="198" t="s">
        <v>826</v>
      </c>
      <c r="G1187" s="182" t="str">
        <f>IF(ISNA(VLOOKUP(Patchlist1[[#This Row],[Hostname]],CPU_socket!A:B,2,FALSE)),"",VLOOKUP(Patchlist1[[#This Row],[Hostname]],CPU_socket!A:B,2,FALSE))</f>
        <v/>
      </c>
      <c r="H1187" s="182" t="str">
        <f>IF(ISNA(VLOOKUP(Patchlist1[[#This Row],[Hostname]],Vormetric!A:D,4,FALSE)),"",VLOOKUP(Patchlist1[[#This Row],[Hostname]],Vormetric!A:D,4,FALSE))</f>
        <v/>
      </c>
      <c r="I1187" s="240" t="str">
        <f>IF(ISNA(VLOOKUP(Patchlist1[[#This Row],[Hostname]],'vm hardware'!A:C,3,FALSE)),"",VLOOKUP(Patchlist1[[#This Row],[Hostname]],'vm hardware'!A:C,3,FALSE))</f>
        <v/>
      </c>
      <c r="J1187" s="198"/>
      <c r="K1187" s="198" t="s">
        <v>545</v>
      </c>
      <c r="L1187" s="198"/>
      <c r="M1187" s="198" t="s">
        <v>173</v>
      </c>
      <c r="N1187" s="198" t="s">
        <v>827</v>
      </c>
      <c r="O1187" s="200" t="s">
        <v>175</v>
      </c>
      <c r="P1187" s="183" t="s">
        <v>1308</v>
      </c>
      <c r="Q1187" s="241"/>
      <c r="R1187" s="247" t="s">
        <v>1309</v>
      </c>
      <c r="S1187" s="242" t="str">
        <f>IF(ISNA(VLOOKUP(Patchlist1[[#This Row],[SERVER OWNER]],Contacts!I:J,2,FALSE)),"",VLOOKUP(Patchlist1[[#This Row],[SERVER OWNER]],Contacts!I:J,2,FALSE))</f>
        <v>martin.berger@allianz.com</v>
      </c>
      <c r="T1187" t="s">
        <v>218</v>
      </c>
      <c r="U1187" s="287" t="s">
        <v>180</v>
      </c>
      <c r="V1187" s="202"/>
      <c r="W1187" s="202"/>
      <c r="X1187" s="244"/>
      <c r="Y1187" s="244"/>
      <c r="Z1187" s="157"/>
      <c r="AA1187" s="278"/>
    </row>
    <row r="1188" spans="1:27" ht="18.75" hidden="1" customHeight="1">
      <c r="A1188" s="285" t="s">
        <v>2050</v>
      </c>
      <c r="B1188" s="238" t="s">
        <v>100</v>
      </c>
      <c r="C1188" s="239" t="b">
        <v>0</v>
      </c>
      <c r="D1188" s="182">
        <f>IF($C1188&lt;&gt;TRUE,IF(ISNA(VLOOKUP($B1188,'Patch Slot'!A$2:$E$39,3,FALSE)),"",VLOOKUP($B1188,'Patch Slot'!A$2:$E$39,3,FALSE)),"excluded")</f>
        <v>45887.833333333299</v>
      </c>
      <c r="E1188" s="182" t="str">
        <f>IF($C1188&lt;&gt;TRUE,IF(ISNA(VLOOKUP($B1188,'Patch Slot'!A$2:$E$39,4,FALSE)),"",VLOOKUP($B1188,'Patch Slot'!A$2:$E$39,4,FALSE)),"excluded")</f>
        <v>20:00 – 24:00</v>
      </c>
      <c r="F1188" s="198" t="s">
        <v>826</v>
      </c>
      <c r="G1188" s="182" t="str">
        <f>IF(ISNA(VLOOKUP(Patchlist1[[#This Row],[Hostname]],CPU_socket!A:B,2,FALSE)),"",VLOOKUP(Patchlist1[[#This Row],[Hostname]],CPU_socket!A:B,2,FALSE))</f>
        <v/>
      </c>
      <c r="H1188" s="182" t="str">
        <f>IF(ISNA(VLOOKUP(Patchlist1[[#This Row],[Hostname]],Vormetric!A:D,4,FALSE)),"",VLOOKUP(Patchlist1[[#This Row],[Hostname]],Vormetric!A:D,4,FALSE))</f>
        <v/>
      </c>
      <c r="I1188" s="240" t="str">
        <f>IF(ISNA(VLOOKUP(Patchlist1[[#This Row],[Hostname]],'vm hardware'!A:C,3,FALSE)),"",VLOOKUP(Patchlist1[[#This Row],[Hostname]],'vm hardware'!A:C,3,FALSE))</f>
        <v/>
      </c>
      <c r="J1188" s="198"/>
      <c r="K1188" s="198" t="s">
        <v>172</v>
      </c>
      <c r="L1188" s="198"/>
      <c r="M1188" s="198" t="s">
        <v>173</v>
      </c>
      <c r="N1188" s="198" t="s">
        <v>827</v>
      </c>
      <c r="O1188" s="200" t="s">
        <v>175</v>
      </c>
      <c r="P1188" s="183" t="s">
        <v>1435</v>
      </c>
      <c r="Q1188" s="241"/>
      <c r="R1188" s="247" t="s">
        <v>1242</v>
      </c>
      <c r="S1188" s="242" t="str">
        <f>IF(ISNA(VLOOKUP(Patchlist1[[#This Row],[SERVER OWNER]],Contacts!I:J,2,FALSE)),"",VLOOKUP(Patchlist1[[#This Row],[SERVER OWNER]],Contacts!I:J,2,FALSE))</f>
        <v>markus.kleinmann@allianz.de</v>
      </c>
      <c r="T1188" s="75" t="s">
        <v>218</v>
      </c>
      <c r="U1188" s="287" t="s">
        <v>180</v>
      </c>
      <c r="V1188" s="202"/>
      <c r="W1188" s="202"/>
      <c r="X1188" s="244"/>
      <c r="Y1188" s="244"/>
      <c r="Z1188" s="157"/>
      <c r="AA1188" s="278"/>
    </row>
    <row r="1189" spans="1:27" ht="18.75" hidden="1" customHeight="1">
      <c r="A1189" s="285" t="s">
        <v>2051</v>
      </c>
      <c r="B1189" s="238" t="s">
        <v>47</v>
      </c>
      <c r="C1189" s="239" t="b">
        <v>1</v>
      </c>
      <c r="D1189" s="182" t="str">
        <f>IF($C1189&lt;&gt;TRUE,IF(ISNA(VLOOKUP($B1189,'Patch Slot'!A$2:$E$39,3,FALSE)),"",VLOOKUP($B1189,'Patch Slot'!A$2:$E$39,3,FALSE)),"excluded")</f>
        <v>excluded</v>
      </c>
      <c r="E1189" s="182" t="str">
        <f>IF($C1189&lt;&gt;TRUE,IF(ISNA(VLOOKUP($B1189,'Patch Slot'!A$2:$E$39,4,FALSE)),"",VLOOKUP($B1189,'Patch Slot'!A$2:$E$39,4,FALSE)),"excluded")</f>
        <v>excluded</v>
      </c>
      <c r="F1189" s="198" t="s">
        <v>523</v>
      </c>
      <c r="G1189" s="182" t="str">
        <f>IF(ISNA(VLOOKUP(Patchlist1[[#This Row],[Hostname]],CPU_socket!A:B,2,FALSE)),"",VLOOKUP(Patchlist1[[#This Row],[Hostname]],CPU_socket!A:B,2,FALSE))</f>
        <v/>
      </c>
      <c r="H1189" s="306" t="s">
        <v>768</v>
      </c>
      <c r="I1189" s="240" t="str">
        <f>IF(ISNA(VLOOKUP(Patchlist1[[#This Row],[Hostname]],'vm hardware'!A:C,3,FALSE)),"",VLOOKUP(Patchlist1[[#This Row],[Hostname]],'vm hardware'!A:C,3,FALSE))</f>
        <v/>
      </c>
      <c r="J1189" s="198"/>
      <c r="K1189" s="198" t="s">
        <v>545</v>
      </c>
      <c r="L1189" s="198"/>
      <c r="M1189" s="198" t="s">
        <v>448</v>
      </c>
      <c r="N1189" s="198" t="s">
        <v>174</v>
      </c>
      <c r="O1189" s="200" t="s">
        <v>279</v>
      </c>
      <c r="P1189" s="183" t="s">
        <v>1991</v>
      </c>
      <c r="Q1189" s="291"/>
      <c r="R1189" s="247" t="s">
        <v>1462</v>
      </c>
      <c r="S1189" s="242" t="str">
        <f>IF(ISNA(VLOOKUP(Patchlist1[[#This Row],[SERVER OWNER]],Contacts!I:J,2,FALSE)),"",VLOOKUP(Patchlist1[[#This Row],[SERVER OWNER]],Contacts!I:J,2,FALSE))</f>
        <v>externe.paul.khauv@allianz.fr</v>
      </c>
      <c r="T1189" t="s">
        <v>218</v>
      </c>
      <c r="U1189" s="287" t="s">
        <v>180</v>
      </c>
      <c r="V1189" s="202"/>
      <c r="W1189" s="202"/>
      <c r="X1189" s="244"/>
      <c r="Y1189" s="244" t="s">
        <v>279</v>
      </c>
      <c r="Z1189" s="157"/>
      <c r="AA1189" s="278"/>
    </row>
    <row r="1190" spans="1:27" ht="18.75" hidden="1" customHeight="1">
      <c r="A1190" s="285" t="s">
        <v>2052</v>
      </c>
      <c r="B1190" s="196" t="s">
        <v>29</v>
      </c>
      <c r="C1190" s="239" t="b">
        <v>0</v>
      </c>
      <c r="D1190" s="182">
        <f>IF($C1190&lt;&gt;TRUE,IF(ISNA(VLOOKUP($B1190,'Patch Slot'!A$2:$E$39,3,FALSE)),"",VLOOKUP($B1190,'Patch Slot'!A$2:$E$39,3,FALSE)),"excluded")</f>
        <v>45875.833333333299</v>
      </c>
      <c r="E1190" s="182" t="str">
        <f>IF($C1190&lt;&gt;TRUE,IF(ISNA(VLOOKUP($B1190,'Patch Slot'!A$2:$E$39,4,FALSE)),"",VLOOKUP($B1190,'Patch Slot'!A$2:$E$39,4,FALSE)),"excluded")</f>
        <v>20:00 – 24:00</v>
      </c>
      <c r="F1190" s="198" t="s">
        <v>196</v>
      </c>
      <c r="G1190" s="182" t="str">
        <f>IF(ISNA(VLOOKUP(Patchlist1[[#This Row],[Hostname]],CPU_socket!A:B,2,FALSE)),"",VLOOKUP(Patchlist1[[#This Row],[Hostname]],CPU_socket!A:B,2,FALSE))</f>
        <v/>
      </c>
      <c r="H1190" s="182" t="str">
        <f>IF(ISNA(VLOOKUP(Patchlist1[[#This Row],[Hostname]],Vormetric!A:D,4,FALSE)),"",VLOOKUP(Patchlist1[[#This Row],[Hostname]],Vormetric!A:D,4,FALSE))</f>
        <v/>
      </c>
      <c r="I1190" s="240" t="str">
        <f>IF(ISNA(VLOOKUP(Patchlist1[[#This Row],[Hostname]],'vm hardware'!A:C,3,FALSE)),"",VLOOKUP(Patchlist1[[#This Row],[Hostname]],'vm hardware'!A:C,3,FALSE))</f>
        <v/>
      </c>
      <c r="J1190" s="198"/>
      <c r="K1190" s="198" t="s">
        <v>172</v>
      </c>
      <c r="L1190" s="198"/>
      <c r="M1190" s="198" t="s">
        <v>189</v>
      </c>
      <c r="N1190" s="198" t="s">
        <v>174</v>
      </c>
      <c r="O1190" s="200" t="s">
        <v>175</v>
      </c>
      <c r="P1190" s="183" t="s">
        <v>190</v>
      </c>
      <c r="Q1190" s="291"/>
      <c r="R1190" s="247" t="s">
        <v>192</v>
      </c>
      <c r="S1190" s="242" t="str">
        <f>IF(ISNA(VLOOKUP(Patchlist1[[#This Row],[SERVER OWNER]],Contacts!I:J,2,FALSE)),"",VLOOKUP(Patchlist1[[#This Row],[SERVER OWNER]],Contacts!I:J,2,FALSE))</f>
        <v>kenneth.fink@allianz.co.uk</v>
      </c>
      <c r="T1190" t="s">
        <v>218</v>
      </c>
      <c r="U1190" s="287" t="s">
        <v>180</v>
      </c>
      <c r="V1190" s="202"/>
      <c r="W1190" s="202"/>
      <c r="X1190" s="244"/>
      <c r="Y1190" s="244"/>
      <c r="Z1190" s="157"/>
      <c r="AA1190" s="278"/>
    </row>
    <row r="1191" spans="1:27" ht="18.75" hidden="1" customHeight="1">
      <c r="A1191" s="285" t="s">
        <v>2053</v>
      </c>
      <c r="B1191" s="238" t="s">
        <v>100</v>
      </c>
      <c r="C1191" s="239" t="b">
        <v>0</v>
      </c>
      <c r="D1191" s="182">
        <f>IF($C1191&lt;&gt;TRUE,IF(ISNA(VLOOKUP($B1191,'Patch Slot'!A$2:$E$39,3,FALSE)),"",VLOOKUP($B1191,'Patch Slot'!A$2:$E$39,3,FALSE)),"excluded")</f>
        <v>45887.833333333299</v>
      </c>
      <c r="E1191" s="182" t="str">
        <f>IF($C1191&lt;&gt;TRUE,IF(ISNA(VLOOKUP($B1191,'Patch Slot'!A$2:$E$39,4,FALSE)),"",VLOOKUP($B1191,'Patch Slot'!A$2:$E$39,4,FALSE)),"excluded")</f>
        <v>20:00 – 24:00</v>
      </c>
      <c r="F1191" s="198" t="s">
        <v>826</v>
      </c>
      <c r="G1191" s="182" t="str">
        <f>IF(ISNA(VLOOKUP(Patchlist1[[#This Row],[Hostname]],CPU_socket!A:B,2,FALSE)),"",VLOOKUP(Patchlist1[[#This Row],[Hostname]],CPU_socket!A:B,2,FALSE))</f>
        <v/>
      </c>
      <c r="H1191" s="182" t="str">
        <f>IF(ISNA(VLOOKUP(Patchlist1[[#This Row],[Hostname]],Vormetric!A:D,4,FALSE)),"",VLOOKUP(Patchlist1[[#This Row],[Hostname]],Vormetric!A:D,4,FALSE))</f>
        <v/>
      </c>
      <c r="I1191" s="240" t="str">
        <f>IF(ISNA(VLOOKUP(Patchlist1[[#This Row],[Hostname]],'vm hardware'!A:C,3,FALSE)),"",VLOOKUP(Patchlist1[[#This Row],[Hostname]],'vm hardware'!A:C,3,FALSE))</f>
        <v/>
      </c>
      <c r="J1191" s="198"/>
      <c r="K1191" s="198" t="s">
        <v>172</v>
      </c>
      <c r="L1191" s="198"/>
      <c r="M1191" s="198" t="s">
        <v>173</v>
      </c>
      <c r="N1191" s="198" t="s">
        <v>827</v>
      </c>
      <c r="O1191" s="200" t="s">
        <v>175</v>
      </c>
      <c r="P1191" s="183" t="s">
        <v>1308</v>
      </c>
      <c r="Q1191" s="241"/>
      <c r="R1191" s="247" t="s">
        <v>1309</v>
      </c>
      <c r="S1191" s="242" t="str">
        <f>IF(ISNA(VLOOKUP(Patchlist1[[#This Row],[SERVER OWNER]],Contacts!I:J,2,FALSE)),"",VLOOKUP(Patchlist1[[#This Row],[SERVER OWNER]],Contacts!I:J,2,FALSE))</f>
        <v>martin.berger@allianz.com</v>
      </c>
      <c r="T1191" t="s">
        <v>218</v>
      </c>
      <c r="U1191" s="287" t="s">
        <v>180</v>
      </c>
      <c r="V1191" s="202"/>
      <c r="W1191" s="202"/>
      <c r="X1191" s="244"/>
      <c r="Y1191" s="244"/>
      <c r="Z1191" s="157"/>
      <c r="AA1191" s="278"/>
    </row>
    <row r="1192" spans="1:27" ht="18.75" hidden="1" customHeight="1">
      <c r="A1192" s="285" t="s">
        <v>2054</v>
      </c>
      <c r="B1192" s="238" t="s">
        <v>100</v>
      </c>
      <c r="C1192" s="239" t="b">
        <v>0</v>
      </c>
      <c r="D1192" s="182">
        <f>IF($C1192&lt;&gt;TRUE,IF(ISNA(VLOOKUP($B1192,'Patch Slot'!A$2:$E$39,3,FALSE)),"",VLOOKUP($B1192,'Patch Slot'!A$2:$E$39,3,FALSE)),"excluded")</f>
        <v>45887.833333333299</v>
      </c>
      <c r="E1192" s="182" t="str">
        <f>IF($C1192&lt;&gt;TRUE,IF(ISNA(VLOOKUP($B1192,'Patch Slot'!A$2:$E$39,4,FALSE)),"",VLOOKUP($B1192,'Patch Slot'!A$2:$E$39,4,FALSE)),"excluded")</f>
        <v>20:00 – 24:00</v>
      </c>
      <c r="F1192" s="198" t="s">
        <v>826</v>
      </c>
      <c r="G1192" s="182" t="str">
        <f>IF(ISNA(VLOOKUP(Patchlist1[[#This Row],[Hostname]],CPU_socket!A:B,2,FALSE)),"",VLOOKUP(Patchlist1[[#This Row],[Hostname]],CPU_socket!A:B,2,FALSE))</f>
        <v/>
      </c>
      <c r="H1192" s="182" t="str">
        <f>IF(ISNA(VLOOKUP(Patchlist1[[#This Row],[Hostname]],Vormetric!A:D,4,FALSE)),"",VLOOKUP(Patchlist1[[#This Row],[Hostname]],Vormetric!A:D,4,FALSE))</f>
        <v/>
      </c>
      <c r="I1192" s="240" t="str">
        <f>IF(ISNA(VLOOKUP(Patchlist1[[#This Row],[Hostname]],'vm hardware'!A:C,3,FALSE)),"",VLOOKUP(Patchlist1[[#This Row],[Hostname]],'vm hardware'!A:C,3,FALSE))</f>
        <v/>
      </c>
      <c r="J1192" s="198"/>
      <c r="K1192" s="198" t="s">
        <v>545</v>
      </c>
      <c r="L1192" s="198"/>
      <c r="M1192" s="198" t="s">
        <v>173</v>
      </c>
      <c r="N1192" s="198" t="s">
        <v>827</v>
      </c>
      <c r="O1192" s="200" t="s">
        <v>175</v>
      </c>
      <c r="P1192" s="183" t="s">
        <v>1308</v>
      </c>
      <c r="Q1192" s="241"/>
      <c r="R1192" s="247" t="s">
        <v>1309</v>
      </c>
      <c r="S1192" s="242" t="str">
        <f>IF(ISNA(VLOOKUP(Patchlist1[[#This Row],[SERVER OWNER]],Contacts!I:J,2,FALSE)),"",VLOOKUP(Patchlist1[[#This Row],[SERVER OWNER]],Contacts!I:J,2,FALSE))</f>
        <v>martin.berger@allianz.com</v>
      </c>
      <c r="T1192" t="s">
        <v>218</v>
      </c>
      <c r="U1192" s="287" t="s">
        <v>180</v>
      </c>
      <c r="V1192" s="202"/>
      <c r="W1192" s="202"/>
      <c r="X1192" s="244"/>
      <c r="Y1192" s="244"/>
      <c r="Z1192" s="157"/>
      <c r="AA1192" s="278"/>
    </row>
    <row r="1193" spans="1:27" ht="18.75" hidden="1" customHeight="1">
      <c r="A1193" s="285" t="s">
        <v>2055</v>
      </c>
      <c r="B1193" s="238" t="s">
        <v>47</v>
      </c>
      <c r="C1193" s="239" t="b">
        <v>0</v>
      </c>
      <c r="D1193" s="182">
        <f>IF($C1193&lt;&gt;TRUE,IF(ISNA(VLOOKUP($B1193,'Patch Slot'!A$2:$E$39,3,FALSE)),"",VLOOKUP($B1193,'Patch Slot'!A$2:$E$39,3,FALSE)),"excluded")</f>
        <v>45879.333333333299</v>
      </c>
      <c r="E1193" s="182" t="str">
        <f>IF($C1193&lt;&gt;TRUE,IF(ISNA(VLOOKUP($B1193,'Patch Slot'!A$2:$E$39,4,FALSE)),"",VLOOKUP($B1193,'Patch Slot'!A$2:$E$39,4,FALSE)),"excluded")</f>
        <v>08:00 – 14:00</v>
      </c>
      <c r="F1193" s="198" t="s">
        <v>171</v>
      </c>
      <c r="G1193" s="182" t="str">
        <f>IF(ISNA(VLOOKUP(Patchlist1[[#This Row],[Hostname]],CPU_socket!A:B,2,FALSE)),"",VLOOKUP(Patchlist1[[#This Row],[Hostname]],CPU_socket!A:B,2,FALSE))</f>
        <v/>
      </c>
      <c r="H1193" s="182" t="str">
        <f>IF(ISNA(VLOOKUP(Patchlist1[[#This Row],[Hostname]],Vormetric!A:D,4,FALSE)),"",VLOOKUP(Patchlist1[[#This Row],[Hostname]],Vormetric!A:D,4,FALSE))</f>
        <v/>
      </c>
      <c r="I1193" s="240" t="str">
        <f>IF(ISNA(VLOOKUP(Patchlist1[[#This Row],[Hostname]],'vm hardware'!A:C,3,FALSE)),"",VLOOKUP(Patchlist1[[#This Row],[Hostname]],'vm hardware'!A:C,3,FALSE))</f>
        <v/>
      </c>
      <c r="J1193" s="198"/>
      <c r="K1193" s="198" t="s">
        <v>172</v>
      </c>
      <c r="L1193" s="198"/>
      <c r="M1193" s="198" t="s">
        <v>189</v>
      </c>
      <c r="N1193" s="198" t="s">
        <v>174</v>
      </c>
      <c r="O1193" s="200" t="s">
        <v>175</v>
      </c>
      <c r="P1193" s="183" t="s">
        <v>190</v>
      </c>
      <c r="Q1193" s="291"/>
      <c r="R1193" s="247" t="s">
        <v>192</v>
      </c>
      <c r="S1193" s="242" t="str">
        <f>IF(ISNA(VLOOKUP(Patchlist1[[#This Row],[SERVER OWNER]],Contacts!I:J,2,FALSE)),"",VLOOKUP(Patchlist1[[#This Row],[SERVER OWNER]],Contacts!I:J,2,FALSE))</f>
        <v>kenneth.fink@allianz.co.uk</v>
      </c>
      <c r="T1193" t="s">
        <v>218</v>
      </c>
      <c r="U1193" s="287" t="s">
        <v>180</v>
      </c>
      <c r="V1193" s="202"/>
      <c r="W1193" s="202"/>
      <c r="X1193" s="244"/>
      <c r="Y1193" s="244"/>
      <c r="Z1193" s="157"/>
      <c r="AA1193" s="278"/>
    </row>
    <row r="1194" spans="1:27" ht="18.75" hidden="1" customHeight="1">
      <c r="A1194" s="285" t="s">
        <v>2056</v>
      </c>
      <c r="B1194" s="238" t="s">
        <v>100</v>
      </c>
      <c r="C1194" s="239" t="b">
        <v>0</v>
      </c>
      <c r="D1194" s="182">
        <f>IF($C1194&lt;&gt;TRUE,IF(ISNA(VLOOKUP($B1194,'Patch Slot'!A$2:$E$39,3,FALSE)),"",VLOOKUP($B1194,'Patch Slot'!A$2:$E$39,3,FALSE)),"excluded")</f>
        <v>45887.833333333299</v>
      </c>
      <c r="E1194" s="182" t="str">
        <f>IF($C1194&lt;&gt;TRUE,IF(ISNA(VLOOKUP($B1194,'Patch Slot'!A$2:$E$39,4,FALSE)),"",VLOOKUP($B1194,'Patch Slot'!A$2:$E$39,4,FALSE)),"excluded")</f>
        <v>20:00 – 24:00</v>
      </c>
      <c r="F1194" s="198" t="s">
        <v>826</v>
      </c>
      <c r="G1194" s="182" t="str">
        <f>IF(ISNA(VLOOKUP(Patchlist1[[#This Row],[Hostname]],CPU_socket!A:B,2,FALSE)),"",VLOOKUP(Patchlist1[[#This Row],[Hostname]],CPU_socket!A:B,2,FALSE))</f>
        <v/>
      </c>
      <c r="H1194" s="182" t="str">
        <f>IF(ISNA(VLOOKUP(Patchlist1[[#This Row],[Hostname]],Vormetric!A:D,4,FALSE)),"",VLOOKUP(Patchlist1[[#This Row],[Hostname]],Vormetric!A:D,4,FALSE))</f>
        <v/>
      </c>
      <c r="I1194" s="240" t="str">
        <f>IF(ISNA(VLOOKUP(Patchlist1[[#This Row],[Hostname]],'vm hardware'!A:C,3,FALSE)),"",VLOOKUP(Patchlist1[[#This Row],[Hostname]],'vm hardware'!A:C,3,FALSE))</f>
        <v/>
      </c>
      <c r="J1194" s="198"/>
      <c r="K1194" s="198" t="s">
        <v>545</v>
      </c>
      <c r="L1194" s="198"/>
      <c r="M1194" s="198" t="s">
        <v>173</v>
      </c>
      <c r="N1194" s="198" t="s">
        <v>827</v>
      </c>
      <c r="O1194" s="200" t="s">
        <v>175</v>
      </c>
      <c r="P1194" s="183" t="s">
        <v>1308</v>
      </c>
      <c r="Q1194" s="241"/>
      <c r="R1194" s="247" t="s">
        <v>1309</v>
      </c>
      <c r="S1194" s="242" t="str">
        <f>IF(ISNA(VLOOKUP(Patchlist1[[#This Row],[SERVER OWNER]],Contacts!I:J,2,FALSE)),"",VLOOKUP(Patchlist1[[#This Row],[SERVER OWNER]],Contacts!I:J,2,FALSE))</f>
        <v>martin.berger@allianz.com</v>
      </c>
      <c r="T1194" t="s">
        <v>218</v>
      </c>
      <c r="U1194" s="287" t="s">
        <v>180</v>
      </c>
      <c r="V1194" s="202"/>
      <c r="W1194" s="202"/>
      <c r="X1194" s="244"/>
      <c r="Y1194" s="244"/>
      <c r="Z1194" s="157"/>
      <c r="AA1194" s="278"/>
    </row>
    <row r="1195" spans="1:27" ht="18.75" hidden="1" customHeight="1">
      <c r="A1195" s="285" t="s">
        <v>2057</v>
      </c>
      <c r="B1195" s="238" t="s">
        <v>100</v>
      </c>
      <c r="C1195" s="239" t="b">
        <v>0</v>
      </c>
      <c r="D1195" s="182">
        <f>IF($C1195&lt;&gt;TRUE,IF(ISNA(VLOOKUP($B1195,'Patch Slot'!A$2:$E$39,3,FALSE)),"",VLOOKUP($B1195,'Patch Slot'!A$2:$E$39,3,FALSE)),"excluded")</f>
        <v>45887.833333333299</v>
      </c>
      <c r="E1195" s="182" t="str">
        <f>IF($C1195&lt;&gt;TRUE,IF(ISNA(VLOOKUP($B1195,'Patch Slot'!A$2:$E$39,4,FALSE)),"",VLOOKUP($B1195,'Patch Slot'!A$2:$E$39,4,FALSE)),"excluded")</f>
        <v>20:00 – 24:00</v>
      </c>
      <c r="F1195" s="198" t="s">
        <v>826</v>
      </c>
      <c r="G1195" s="182" t="str">
        <f>IF(ISNA(VLOOKUP(Patchlist1[[#This Row],[Hostname]],CPU_socket!A:B,2,FALSE)),"",VLOOKUP(Patchlist1[[#This Row],[Hostname]],CPU_socket!A:B,2,FALSE))</f>
        <v/>
      </c>
      <c r="H1195" s="182" t="str">
        <f>IF(ISNA(VLOOKUP(Patchlist1[[#This Row],[Hostname]],Vormetric!A:D,4,FALSE)),"",VLOOKUP(Patchlist1[[#This Row],[Hostname]],Vormetric!A:D,4,FALSE))</f>
        <v/>
      </c>
      <c r="I1195" s="240" t="str">
        <f>IF(ISNA(VLOOKUP(Patchlist1[[#This Row],[Hostname]],'vm hardware'!A:C,3,FALSE)),"",VLOOKUP(Patchlist1[[#This Row],[Hostname]],'vm hardware'!A:C,3,FALSE))</f>
        <v/>
      </c>
      <c r="J1195" s="198"/>
      <c r="K1195" s="198" t="s">
        <v>172</v>
      </c>
      <c r="L1195" s="198"/>
      <c r="M1195" s="198" t="s">
        <v>173</v>
      </c>
      <c r="N1195" s="198" t="s">
        <v>827</v>
      </c>
      <c r="O1195" s="200" t="s">
        <v>175</v>
      </c>
      <c r="P1195" s="183" t="s">
        <v>1308</v>
      </c>
      <c r="Q1195" s="241"/>
      <c r="R1195" s="247" t="s">
        <v>1309</v>
      </c>
      <c r="S1195" s="242" t="str">
        <f>IF(ISNA(VLOOKUP(Patchlist1[[#This Row],[SERVER OWNER]],Contacts!I:J,2,FALSE)),"",VLOOKUP(Patchlist1[[#This Row],[SERVER OWNER]],Contacts!I:J,2,FALSE))</f>
        <v>martin.berger@allianz.com</v>
      </c>
      <c r="T1195" t="s">
        <v>218</v>
      </c>
      <c r="U1195" s="287" t="s">
        <v>180</v>
      </c>
      <c r="V1195" s="202"/>
      <c r="W1195" s="202"/>
      <c r="X1195" s="244"/>
      <c r="Y1195" s="244"/>
      <c r="Z1195" s="157"/>
      <c r="AA1195" s="278"/>
    </row>
    <row r="1196" spans="1:27" ht="18.75" hidden="1" customHeight="1">
      <c r="A1196" s="285" t="s">
        <v>2058</v>
      </c>
      <c r="B1196" s="238" t="s">
        <v>100</v>
      </c>
      <c r="C1196" s="239" t="b">
        <v>0</v>
      </c>
      <c r="D1196" s="182">
        <f>IF($C1196&lt;&gt;TRUE,IF(ISNA(VLOOKUP($B1196,'Patch Slot'!A$2:$E$39,3,FALSE)),"",VLOOKUP($B1196,'Patch Slot'!A$2:$E$39,3,FALSE)),"excluded")</f>
        <v>45887.833333333299</v>
      </c>
      <c r="E1196" s="182" t="str">
        <f>IF($C1196&lt;&gt;TRUE,IF(ISNA(VLOOKUP($B1196,'Patch Slot'!A$2:$E$39,4,FALSE)),"",VLOOKUP($B1196,'Patch Slot'!A$2:$E$39,4,FALSE)),"excluded")</f>
        <v>20:00 – 24:00</v>
      </c>
      <c r="F1196" s="198" t="s">
        <v>826</v>
      </c>
      <c r="G1196" s="182" t="str">
        <f>IF(ISNA(VLOOKUP(Patchlist1[[#This Row],[Hostname]],CPU_socket!A:B,2,FALSE)),"",VLOOKUP(Patchlist1[[#This Row],[Hostname]],CPU_socket!A:B,2,FALSE))</f>
        <v/>
      </c>
      <c r="H1196" s="182" t="str">
        <f>IF(ISNA(VLOOKUP(Patchlist1[[#This Row],[Hostname]],Vormetric!A:D,4,FALSE)),"",VLOOKUP(Patchlist1[[#This Row],[Hostname]],Vormetric!A:D,4,FALSE))</f>
        <v/>
      </c>
      <c r="I1196" s="240" t="str">
        <f>IF(ISNA(VLOOKUP(Patchlist1[[#This Row],[Hostname]],'vm hardware'!A:C,3,FALSE)),"",VLOOKUP(Patchlist1[[#This Row],[Hostname]],'vm hardware'!A:C,3,FALSE))</f>
        <v/>
      </c>
      <c r="J1196" s="198"/>
      <c r="K1196" s="198" t="s">
        <v>172</v>
      </c>
      <c r="L1196" s="198"/>
      <c r="M1196" s="198" t="s">
        <v>173</v>
      </c>
      <c r="N1196" s="198" t="s">
        <v>827</v>
      </c>
      <c r="O1196" s="200" t="s">
        <v>175</v>
      </c>
      <c r="P1196" s="183" t="s">
        <v>1435</v>
      </c>
      <c r="Q1196" s="241"/>
      <c r="R1196" s="247" t="s">
        <v>1242</v>
      </c>
      <c r="S1196" s="242" t="str">
        <f>IF(ISNA(VLOOKUP(Patchlist1[[#This Row],[SERVER OWNER]],Contacts!I:J,2,FALSE)),"",VLOOKUP(Patchlist1[[#This Row],[SERVER OWNER]],Contacts!I:J,2,FALSE))</f>
        <v>markus.kleinmann@allianz.de</v>
      </c>
      <c r="T1196" s="75" t="s">
        <v>218</v>
      </c>
      <c r="U1196" s="287" t="s">
        <v>180</v>
      </c>
      <c r="V1196" s="202"/>
      <c r="W1196" s="202"/>
      <c r="X1196" s="244"/>
      <c r="Y1196" s="244"/>
      <c r="Z1196" s="157"/>
      <c r="AA1196" s="278"/>
    </row>
    <row r="1197" spans="1:27" ht="18.75" hidden="1" customHeight="1">
      <c r="A1197" s="285" t="s">
        <v>2059</v>
      </c>
      <c r="B1197" s="238" t="s">
        <v>100</v>
      </c>
      <c r="C1197" s="239" t="b">
        <v>0</v>
      </c>
      <c r="D1197" s="182">
        <f>IF($C1197&lt;&gt;TRUE,IF(ISNA(VLOOKUP($B1197,'Patch Slot'!A$2:$E$39,3,FALSE)),"",VLOOKUP($B1197,'Patch Slot'!A$2:$E$39,3,FALSE)),"excluded")</f>
        <v>45887.833333333299</v>
      </c>
      <c r="E1197" s="182" t="str">
        <f>IF($C1197&lt;&gt;TRUE,IF(ISNA(VLOOKUP($B1197,'Patch Slot'!A$2:$E$39,4,FALSE)),"",VLOOKUP($B1197,'Patch Slot'!A$2:$E$39,4,FALSE)),"excluded")</f>
        <v>20:00 – 24:00</v>
      </c>
      <c r="F1197" s="198" t="s">
        <v>826</v>
      </c>
      <c r="G1197" s="182" t="str">
        <f>IF(ISNA(VLOOKUP(Patchlist1[[#This Row],[Hostname]],CPU_socket!A:B,2,FALSE)),"",VLOOKUP(Patchlist1[[#This Row],[Hostname]],CPU_socket!A:B,2,FALSE))</f>
        <v/>
      </c>
      <c r="H1197" s="182" t="str">
        <f>IF(ISNA(VLOOKUP(Patchlist1[[#This Row],[Hostname]],Vormetric!A:D,4,FALSE)),"",VLOOKUP(Patchlist1[[#This Row],[Hostname]],Vormetric!A:D,4,FALSE))</f>
        <v/>
      </c>
      <c r="I1197" s="240" t="str">
        <f>IF(ISNA(VLOOKUP(Patchlist1[[#This Row],[Hostname]],'vm hardware'!A:C,3,FALSE)),"",VLOOKUP(Patchlist1[[#This Row],[Hostname]],'vm hardware'!A:C,3,FALSE))</f>
        <v/>
      </c>
      <c r="J1197" s="198"/>
      <c r="K1197" s="198" t="s">
        <v>172</v>
      </c>
      <c r="L1197" s="198"/>
      <c r="M1197" s="198" t="s">
        <v>173</v>
      </c>
      <c r="N1197" s="198" t="s">
        <v>827</v>
      </c>
      <c r="O1197" s="200" t="s">
        <v>175</v>
      </c>
      <c r="P1197" s="289" t="s">
        <v>2060</v>
      </c>
      <c r="Q1197" s="241"/>
      <c r="R1197" s="247" t="s">
        <v>2061</v>
      </c>
      <c r="S1197" s="242" t="s">
        <v>2000</v>
      </c>
      <c r="T1197" s="75" t="s">
        <v>218</v>
      </c>
      <c r="U1197" s="287" t="s">
        <v>180</v>
      </c>
      <c r="V1197" s="202"/>
      <c r="W1197" s="202"/>
      <c r="X1197" s="244"/>
      <c r="Y1197" s="244"/>
      <c r="Z1197" s="157"/>
      <c r="AA1197" s="278"/>
    </row>
    <row r="1198" spans="1:27" ht="18.75" hidden="1" customHeight="1">
      <c r="A1198" s="285" t="s">
        <v>2062</v>
      </c>
      <c r="B1198" s="238" t="s">
        <v>47</v>
      </c>
      <c r="C1198" s="239" t="b">
        <v>0</v>
      </c>
      <c r="D1198" s="182">
        <f>IF($C1198&lt;&gt;TRUE,IF(ISNA(VLOOKUP($B1198,'Patch Slot'!A$2:$E$39,3,FALSE)),"",VLOOKUP($B1198,'Patch Slot'!A$2:$E$39,3,FALSE)),"excluded")</f>
        <v>45879.333333333299</v>
      </c>
      <c r="E1198" s="182" t="str">
        <f>IF($C1198&lt;&gt;TRUE,IF(ISNA(VLOOKUP($B1198,'Patch Slot'!A$2:$E$39,4,FALSE)),"",VLOOKUP($B1198,'Patch Slot'!A$2:$E$39,4,FALSE)),"excluded")</f>
        <v>08:00 – 14:00</v>
      </c>
      <c r="F1198" s="198" t="s">
        <v>171</v>
      </c>
      <c r="G1198" s="182" t="str">
        <f>IF(ISNA(VLOOKUP(Patchlist1[[#This Row],[Hostname]],CPU_socket!A:B,2,FALSE)),"",VLOOKUP(Patchlist1[[#This Row],[Hostname]],CPU_socket!A:B,2,FALSE))</f>
        <v/>
      </c>
      <c r="H1198" s="182" t="str">
        <f>IF(ISNA(VLOOKUP(Patchlist1[[#This Row],[Hostname]],Vormetric!A:D,4,FALSE)),"",VLOOKUP(Patchlist1[[#This Row],[Hostname]],Vormetric!A:D,4,FALSE))</f>
        <v/>
      </c>
      <c r="I1198" s="240" t="str">
        <f>IF(ISNA(VLOOKUP(Patchlist1[[#This Row],[Hostname]],'vm hardware'!A:C,3,FALSE)),"",VLOOKUP(Patchlist1[[#This Row],[Hostname]],'vm hardware'!A:C,3,FALSE))</f>
        <v/>
      </c>
      <c r="J1198" s="198"/>
      <c r="K1198" s="198" t="s">
        <v>172</v>
      </c>
      <c r="L1198" s="198"/>
      <c r="M1198" s="198" t="s">
        <v>189</v>
      </c>
      <c r="N1198" s="198" t="s">
        <v>174</v>
      </c>
      <c r="O1198" s="200" t="s">
        <v>175</v>
      </c>
      <c r="P1198" s="289" t="s">
        <v>190</v>
      </c>
      <c r="Q1198" s="241"/>
      <c r="R1198" s="247" t="s">
        <v>192</v>
      </c>
      <c r="S1198" s="242" t="str">
        <f>IF(ISNA(VLOOKUP(Patchlist1[[#This Row],[SERVER OWNER]],Contacts!I:J,2,FALSE)),"",VLOOKUP(Patchlist1[[#This Row],[SERVER OWNER]],Contacts!I:J,2,FALSE))</f>
        <v>kenneth.fink@allianz.co.uk</v>
      </c>
      <c r="T1198" s="243" t="s">
        <v>193</v>
      </c>
      <c r="U1198" s="287" t="s">
        <v>180</v>
      </c>
      <c r="V1198" s="202"/>
      <c r="W1198" s="202"/>
      <c r="X1198" s="244"/>
      <c r="Y1198" s="244"/>
      <c r="Z1198" s="157"/>
      <c r="AA1198" s="278"/>
    </row>
    <row r="1199" spans="1:27" ht="18.75" hidden="1" customHeight="1">
      <c r="A1199" s="285" t="s">
        <v>2063</v>
      </c>
      <c r="B1199" s="196" t="s">
        <v>29</v>
      </c>
      <c r="C1199" s="239" t="b">
        <v>0</v>
      </c>
      <c r="D1199" s="182">
        <f>IF($C1199&lt;&gt;TRUE,IF(ISNA(VLOOKUP($B1199,'Patch Slot'!A$2:$E$39,3,FALSE)),"",VLOOKUP($B1199,'Patch Slot'!A$2:$E$39,3,FALSE)),"excluded")</f>
        <v>45875.833333333299</v>
      </c>
      <c r="E1199" s="182" t="str">
        <f>IF($C1199&lt;&gt;TRUE,IF(ISNA(VLOOKUP($B1199,'Patch Slot'!A$2:$E$39,4,FALSE)),"",VLOOKUP($B1199,'Patch Slot'!A$2:$E$39,4,FALSE)),"excluded")</f>
        <v>20:00 – 24:00</v>
      </c>
      <c r="F1199" s="198" t="s">
        <v>200</v>
      </c>
      <c r="G1199" s="182" t="str">
        <f>IF(ISNA(VLOOKUP(Patchlist1[[#This Row],[Hostname]],CPU_socket!A:B,2,FALSE)),"",VLOOKUP(Patchlist1[[#This Row],[Hostname]],CPU_socket!A:B,2,FALSE))</f>
        <v/>
      </c>
      <c r="H1199" s="182" t="str">
        <f>IF(ISNA(VLOOKUP(Patchlist1[[#This Row],[Hostname]],Vormetric!A:D,4,FALSE)),"",VLOOKUP(Patchlist1[[#This Row],[Hostname]],Vormetric!A:D,4,FALSE))</f>
        <v/>
      </c>
      <c r="I1199" s="240" t="str">
        <f>IF(ISNA(VLOOKUP(Patchlist1[[#This Row],[Hostname]],'vm hardware'!A:C,3,FALSE)),"",VLOOKUP(Patchlist1[[#This Row],[Hostname]],'vm hardware'!A:C,3,FALSE))</f>
        <v/>
      </c>
      <c r="J1199" s="198"/>
      <c r="K1199" s="198" t="s">
        <v>172</v>
      </c>
      <c r="L1199" s="198"/>
      <c r="M1199" s="198" t="s">
        <v>189</v>
      </c>
      <c r="N1199" s="198" t="s">
        <v>174</v>
      </c>
      <c r="O1199" s="200" t="s">
        <v>175</v>
      </c>
      <c r="P1199" s="289" t="s">
        <v>190</v>
      </c>
      <c r="Q1199" s="241"/>
      <c r="R1199" s="247" t="s">
        <v>192</v>
      </c>
      <c r="S1199" s="242" t="str">
        <f>IF(ISNA(VLOOKUP(Patchlist1[[#This Row],[SERVER OWNER]],Contacts!I:J,2,FALSE)),"",VLOOKUP(Patchlist1[[#This Row],[SERVER OWNER]],Contacts!I:J,2,FALSE))</f>
        <v>kenneth.fink@allianz.co.uk</v>
      </c>
      <c r="T1199" s="243" t="s">
        <v>198</v>
      </c>
      <c r="U1199" s="287" t="s">
        <v>180</v>
      </c>
      <c r="V1199" s="202"/>
      <c r="W1199" s="202"/>
      <c r="X1199" s="244"/>
      <c r="Y1199" s="244"/>
      <c r="Z1199" s="157"/>
      <c r="AA1199" s="278"/>
    </row>
    <row r="1200" spans="1:27" ht="18.75" hidden="1" customHeight="1">
      <c r="A1200" s="285" t="s">
        <v>2064</v>
      </c>
      <c r="B1200" s="196" t="s">
        <v>29</v>
      </c>
      <c r="C1200" s="239" t="b">
        <v>0</v>
      </c>
      <c r="D1200" s="182">
        <f>IF($C1200&lt;&gt;TRUE,IF(ISNA(VLOOKUP($B1200,'Patch Slot'!A$2:$E$39,3,FALSE)),"",VLOOKUP($B1200,'Patch Slot'!A$2:$E$39,3,FALSE)),"excluded")</f>
        <v>45875.833333333299</v>
      </c>
      <c r="E1200" s="182" t="str">
        <f>IF($C1200&lt;&gt;TRUE,IF(ISNA(VLOOKUP($B1200,'Patch Slot'!A$2:$E$39,4,FALSE)),"",VLOOKUP($B1200,'Patch Slot'!A$2:$E$39,4,FALSE)),"excluded")</f>
        <v>20:00 – 24:00</v>
      </c>
      <c r="F1200" s="198" t="s">
        <v>196</v>
      </c>
      <c r="G1200" s="182" t="str">
        <f>IF(ISNA(VLOOKUP(Patchlist1[[#This Row],[Hostname]],CPU_socket!A:B,2,FALSE)),"",VLOOKUP(Patchlist1[[#This Row],[Hostname]],CPU_socket!A:B,2,FALSE))</f>
        <v/>
      </c>
      <c r="H1200" s="182" t="str">
        <f>IF(ISNA(VLOOKUP(Patchlist1[[#This Row],[Hostname]],Vormetric!A:D,4,FALSE)),"",VLOOKUP(Patchlist1[[#This Row],[Hostname]],Vormetric!A:D,4,FALSE))</f>
        <v/>
      </c>
      <c r="I1200" s="240" t="str">
        <f>IF(ISNA(VLOOKUP(Patchlist1[[#This Row],[Hostname]],'vm hardware'!A:C,3,FALSE)),"",VLOOKUP(Patchlist1[[#This Row],[Hostname]],'vm hardware'!A:C,3,FALSE))</f>
        <v/>
      </c>
      <c r="J1200" s="198"/>
      <c r="K1200" s="198" t="s">
        <v>172</v>
      </c>
      <c r="L1200" s="198"/>
      <c r="M1200" s="198" t="s">
        <v>189</v>
      </c>
      <c r="N1200" s="198" t="s">
        <v>174</v>
      </c>
      <c r="O1200" s="200" t="s">
        <v>175</v>
      </c>
      <c r="P1200" s="289" t="s">
        <v>190</v>
      </c>
      <c r="Q1200" s="241"/>
      <c r="R1200" s="247" t="s">
        <v>192</v>
      </c>
      <c r="S1200" s="242" t="str">
        <f>IF(ISNA(VLOOKUP(Patchlist1[[#This Row],[SERVER OWNER]],Contacts!I:J,2,FALSE)),"",VLOOKUP(Patchlist1[[#This Row],[SERVER OWNER]],Contacts!I:J,2,FALSE))</f>
        <v>kenneth.fink@allianz.co.uk</v>
      </c>
      <c r="T1200" s="243" t="s">
        <v>198</v>
      </c>
      <c r="U1200" s="287" t="s">
        <v>180</v>
      </c>
      <c r="V1200" s="202"/>
      <c r="W1200" s="202"/>
      <c r="X1200" s="244"/>
      <c r="Y1200" s="244"/>
      <c r="Z1200" s="157"/>
      <c r="AA1200" s="278"/>
    </row>
    <row r="1201" spans="1:27" ht="18.75" hidden="1" customHeight="1">
      <c r="A1201" s="298" t="s">
        <v>2065</v>
      </c>
      <c r="B1201" s="196" t="s">
        <v>29</v>
      </c>
      <c r="C1201" s="292" t="b">
        <v>0</v>
      </c>
      <c r="D1201" s="182">
        <f>IF($C1201&lt;&gt;TRUE,IF(ISNA(VLOOKUP($B1201,'Patch Slot'!A$2:$E$39,3,FALSE)),"",VLOOKUP($B1201,'Patch Slot'!A$2:$E$39,3,FALSE)),"excluded")</f>
        <v>45875.833333333299</v>
      </c>
      <c r="E1201" s="182" t="str">
        <f>IF($C1201&lt;&gt;TRUE,IF(ISNA(VLOOKUP($B1201,'Patch Slot'!A$2:$E$39,4,FALSE)),"",VLOOKUP($B1201,'Patch Slot'!A$2:$E$39,4,FALSE)),"excluded")</f>
        <v>20:00 – 24:00</v>
      </c>
      <c r="F1201" s="251" t="s">
        <v>171</v>
      </c>
      <c r="G1201" s="250" t="str">
        <f>IF(ISNA(VLOOKUP(Patchlist1[[#This Row],[Hostname]],CPU_socket!A:B,2,FALSE)),"",VLOOKUP(Patchlist1[[#This Row],[Hostname]],CPU_socket!A:B,2,FALSE))</f>
        <v/>
      </c>
      <c r="H1201" s="250" t="str">
        <f>IF(ISNA(VLOOKUP(Patchlist1[[#This Row],[Hostname]],Vormetric!A:D,4,FALSE)),"",VLOOKUP(Patchlist1[[#This Row],[Hostname]],Vormetric!A:D,4,FALSE))</f>
        <v/>
      </c>
      <c r="I1201" s="293" t="str">
        <f>IF(ISNA(VLOOKUP(Patchlist1[[#This Row],[Hostname]],'vm hardware'!A:C,3,FALSE)),"",VLOOKUP(Patchlist1[[#This Row],[Hostname]],'vm hardware'!A:C,3,FALSE))</f>
        <v/>
      </c>
      <c r="J1201" s="251"/>
      <c r="K1201" s="251" t="s">
        <v>172</v>
      </c>
      <c r="L1201" s="251"/>
      <c r="M1201" s="251" t="s">
        <v>245</v>
      </c>
      <c r="N1201" s="251" t="s">
        <v>174</v>
      </c>
      <c r="O1201" s="200" t="s">
        <v>175</v>
      </c>
      <c r="P1201" s="294" t="s">
        <v>246</v>
      </c>
      <c r="Q1201" s="299"/>
      <c r="R1201" s="254" t="s">
        <v>248</v>
      </c>
      <c r="S1201" s="300" t="str">
        <f>IF(ISNA(VLOOKUP(Patchlist1[[#This Row],[SERVER OWNER]],Contacts!I:J,2,FALSE)),"",VLOOKUP(Patchlist1[[#This Row],[SERVER OWNER]],Contacts!I:J,2,FALSE))</f>
        <v>Giorgio.Conti@allianz.it</v>
      </c>
      <c r="T1201" s="295" t="s">
        <v>296</v>
      </c>
      <c r="U1201" s="301" t="s">
        <v>180</v>
      </c>
      <c r="V1201" s="296"/>
      <c r="W1201" s="296"/>
      <c r="X1201" s="297"/>
      <c r="Y1201" s="297"/>
      <c r="Z1201" s="256"/>
      <c r="AA1201" s="302"/>
    </row>
    <row r="1202" spans="1:27" ht="18.75" hidden="1" customHeight="1">
      <c r="A1202" s="298" t="s">
        <v>2066</v>
      </c>
      <c r="B1202" s="237" t="s">
        <v>133</v>
      </c>
      <c r="C1202" s="292" t="b">
        <v>0</v>
      </c>
      <c r="D1202" s="250">
        <f>IF($C1202&lt;&gt;TRUE,IF(ISNA(VLOOKUP($B1202,'Patch Slot'!A$2:$E$39,3,FALSE)),"",VLOOKUP($B1202,'Patch Slot'!A$2:$E$39,3,FALSE)),"excluded")</f>
        <v>45893.833333333299</v>
      </c>
      <c r="E1202" s="250" t="str">
        <f>IF($C1202&lt;&gt;TRUE,IF(ISNA(VLOOKUP($B1202,'Patch Slot'!A$2:$E$39,4,FALSE)),"",VLOOKUP($B1202,'Patch Slot'!A$2:$E$39,4,FALSE)),"excluded")</f>
        <v>20:00 – 24:00</v>
      </c>
      <c r="F1202" s="251" t="s">
        <v>523</v>
      </c>
      <c r="G1202" s="250" t="str">
        <f>IF(ISNA(VLOOKUP(Patchlist1[[#This Row],[Hostname]],CPU_socket!A:B,2,FALSE)),"",VLOOKUP(Patchlist1[[#This Row],[Hostname]],CPU_socket!A:B,2,FALSE))</f>
        <v/>
      </c>
      <c r="H1202" s="250" t="str">
        <f>IF(ISNA(VLOOKUP(Patchlist1[[#This Row],[Hostname]],Vormetric!A:D,4,FALSE)),"",VLOOKUP(Patchlist1[[#This Row],[Hostname]],Vormetric!A:D,4,FALSE))</f>
        <v/>
      </c>
      <c r="I1202" s="293" t="str">
        <f>IF(ISNA(VLOOKUP(Patchlist1[[#This Row],[Hostname]],'vm hardware'!A:C,3,FALSE)),"",VLOOKUP(Patchlist1[[#This Row],[Hostname]],'vm hardware'!A:C,3,FALSE))</f>
        <v/>
      </c>
      <c r="J1202" s="251"/>
      <c r="K1202" s="251" t="s">
        <v>545</v>
      </c>
      <c r="L1202" s="251"/>
      <c r="M1202" s="251" t="s">
        <v>245</v>
      </c>
      <c r="N1202" s="251" t="s">
        <v>174</v>
      </c>
      <c r="O1202" s="200" t="s">
        <v>175</v>
      </c>
      <c r="P1202" s="294" t="s">
        <v>246</v>
      </c>
      <c r="Q1202" s="299"/>
      <c r="R1202" s="254" t="s">
        <v>248</v>
      </c>
      <c r="S1202" s="300" t="str">
        <f>IF(ISNA(VLOOKUP(Patchlist1[[#This Row],[SERVER OWNER]],Contacts!I:J,2,FALSE)),"",VLOOKUP(Patchlist1[[#This Row],[SERVER OWNER]],Contacts!I:J,2,FALSE))</f>
        <v>Giorgio.Conti@allianz.it</v>
      </c>
      <c r="T1202" s="295" t="s">
        <v>296</v>
      </c>
      <c r="U1202" s="301" t="s">
        <v>180</v>
      </c>
      <c r="V1202" s="296"/>
      <c r="W1202" s="296"/>
      <c r="X1202" s="297"/>
      <c r="Y1202" s="297"/>
      <c r="Z1202" s="256"/>
      <c r="AA1202" s="302"/>
    </row>
    <row r="1203" spans="1:27" ht="18.75" hidden="1" customHeight="1">
      <c r="A1203" s="298" t="s">
        <v>2067</v>
      </c>
      <c r="B1203" s="237" t="s">
        <v>24</v>
      </c>
      <c r="C1203" s="239" t="b">
        <v>0</v>
      </c>
      <c r="D1203" s="250">
        <f>IF($C1203&lt;&gt;TRUE,IF(ISNA(VLOOKUP($B1203,'Patch Slot'!A$2:$E$39,3,FALSE)),"",VLOOKUP($B1203,'Patch Slot'!A$2:$E$39,3,FALSE)),"excluded")</f>
        <v>45874.333333333299</v>
      </c>
      <c r="E1203" s="250" t="str">
        <f>IF($C1203&lt;&gt;TRUE,IF(ISNA(VLOOKUP($B1203,'Patch Slot'!A$2:$E$39,4,FALSE)),"",VLOOKUP($B1203,'Patch Slot'!A$2:$E$39,4,FALSE)),"excluded")</f>
        <v>08:00 – 14:00</v>
      </c>
      <c r="F1203" s="251" t="s">
        <v>171</v>
      </c>
      <c r="G1203" s="250" t="str">
        <f>IF(ISNA(VLOOKUP(Patchlist1[[#This Row],[Hostname]],CPU_socket!A:B,2,FALSE)),"",VLOOKUP(Patchlist1[[#This Row],[Hostname]],CPU_socket!A:B,2,FALSE))</f>
        <v/>
      </c>
      <c r="H1203" s="250" t="str">
        <f>IF(ISNA(VLOOKUP(Patchlist1[[#This Row],[Hostname]],Vormetric!A:D,4,FALSE)),"",VLOOKUP(Patchlist1[[#This Row],[Hostname]],Vormetric!A:D,4,FALSE))</f>
        <v/>
      </c>
      <c r="I1203" s="293" t="str">
        <f>IF(ISNA(VLOOKUP(Patchlist1[[#This Row],[Hostname]],'vm hardware'!A:C,3,FALSE)),"",VLOOKUP(Patchlist1[[#This Row],[Hostname]],'vm hardware'!A:C,3,FALSE))</f>
        <v/>
      </c>
      <c r="J1203" s="251"/>
      <c r="K1203" s="251" t="s">
        <v>545</v>
      </c>
      <c r="L1203" s="251"/>
      <c r="M1203" s="251" t="s">
        <v>448</v>
      </c>
      <c r="N1203" s="251" t="s">
        <v>174</v>
      </c>
      <c r="O1203" s="200" t="s">
        <v>175</v>
      </c>
      <c r="P1203" s="294" t="s">
        <v>1031</v>
      </c>
      <c r="Q1203" s="299"/>
      <c r="R1203" s="254" t="s">
        <v>1032</v>
      </c>
      <c r="S1203" s="300" t="str">
        <f>IF(ISNA(VLOOKUP(Patchlist1[[#This Row],[SERVER OWNER]],Contacts!I:J,2,FALSE)),"",VLOOKUP(Patchlist1[[#This Row],[SERVER OWNER]],Contacts!I:J,2,FALSE))</f>
        <v>externe.mickael.aikpa_2@allianz.fr</v>
      </c>
      <c r="T1203" s="295" t="s">
        <v>1033</v>
      </c>
      <c r="U1203" s="301" t="s">
        <v>180</v>
      </c>
      <c r="V1203" s="296"/>
      <c r="W1203" s="296"/>
      <c r="X1203" s="297"/>
      <c r="Y1203" s="297" t="s">
        <v>452</v>
      </c>
      <c r="Z1203" s="256"/>
      <c r="AA1203" s="302"/>
    </row>
    <row r="1204" spans="1:27" ht="18.75" hidden="1" customHeight="1">
      <c r="A1204" s="298" t="s">
        <v>2068</v>
      </c>
      <c r="B1204" s="237" t="s">
        <v>29</v>
      </c>
      <c r="C1204" s="292" t="b">
        <v>0</v>
      </c>
      <c r="D1204" s="250">
        <f>IF($C1204&lt;&gt;TRUE,IF(ISNA(VLOOKUP($B1204,'Patch Slot'!A$2:$E$39,3,FALSE)),"",VLOOKUP($B1204,'Patch Slot'!A$2:$E$39,3,FALSE)),"excluded")</f>
        <v>45875.833333333299</v>
      </c>
      <c r="E1204" s="250" t="str">
        <f>IF($C1204&lt;&gt;TRUE,IF(ISNA(VLOOKUP($B1204,'Patch Slot'!A$2:$E$39,4,FALSE)),"",VLOOKUP($B1204,'Patch Slot'!A$2:$E$39,4,FALSE)),"excluded")</f>
        <v>20:00 – 24:00</v>
      </c>
      <c r="F1204" s="251" t="s">
        <v>171</v>
      </c>
      <c r="G1204" s="250" t="str">
        <f>IF(ISNA(VLOOKUP(Patchlist1[[#This Row],[Hostname]],CPU_socket!A:B,2,FALSE)),"",VLOOKUP(Patchlist1[[#This Row],[Hostname]],CPU_socket!A:B,2,FALSE))</f>
        <v/>
      </c>
      <c r="H1204" s="250" t="str">
        <f>IF(ISNA(VLOOKUP(Patchlist1[[#This Row],[Hostname]],Vormetric!A:D,4,FALSE)),"",VLOOKUP(Patchlist1[[#This Row],[Hostname]],Vormetric!A:D,4,FALSE))</f>
        <v/>
      </c>
      <c r="I1204" s="293" t="str">
        <f>IF(ISNA(VLOOKUP(Patchlist1[[#This Row],[Hostname]],'vm hardware'!A:C,3,FALSE)),"",VLOOKUP(Patchlist1[[#This Row],[Hostname]],'vm hardware'!A:C,3,FALSE))</f>
        <v/>
      </c>
      <c r="J1204" s="251"/>
      <c r="K1204" s="251" t="s">
        <v>172</v>
      </c>
      <c r="L1204" s="251"/>
      <c r="M1204" s="251" t="s">
        <v>245</v>
      </c>
      <c r="N1204" s="251" t="s">
        <v>174</v>
      </c>
      <c r="O1204" s="200" t="s">
        <v>175</v>
      </c>
      <c r="P1204" s="294" t="s">
        <v>246</v>
      </c>
      <c r="Q1204" s="299"/>
      <c r="R1204" s="254" t="s">
        <v>248</v>
      </c>
      <c r="S1204" s="300" t="str">
        <f>IF(ISNA(VLOOKUP(Patchlist1[[#This Row],[SERVER OWNER]],Contacts!I:J,2,FALSE)),"",VLOOKUP(Patchlist1[[#This Row],[SERVER OWNER]],Contacts!I:J,2,FALSE))</f>
        <v>Giorgio.Conti@allianz.it</v>
      </c>
      <c r="T1204" s="295" t="s">
        <v>296</v>
      </c>
      <c r="U1204" s="301" t="s">
        <v>180</v>
      </c>
      <c r="V1204" s="296"/>
      <c r="W1204" s="296"/>
      <c r="X1204" s="297"/>
      <c r="Y1204" s="297"/>
      <c r="Z1204" s="256"/>
      <c r="AA1204" s="302"/>
    </row>
    <row r="1205" spans="1:27" ht="18.75" hidden="1" customHeight="1">
      <c r="A1205" s="298" t="s">
        <v>2069</v>
      </c>
      <c r="B1205" s="237" t="s">
        <v>106</v>
      </c>
      <c r="C1205" s="292" t="b">
        <v>0</v>
      </c>
      <c r="D1205" s="250">
        <f>IF($C1205&lt;&gt;TRUE,IF(ISNA(VLOOKUP($B1205,'Patch Slot'!A$2:$E$39,3,FALSE)),"",VLOOKUP($B1205,'Patch Slot'!A$2:$E$39,3,FALSE)),"excluded")</f>
        <v>45888.833333333299</v>
      </c>
      <c r="E1205" s="250" t="str">
        <f>IF($C1205&lt;&gt;TRUE,IF(ISNA(VLOOKUP($B1205,'Patch Slot'!A$2:$E$39,4,FALSE)),"",VLOOKUP($B1205,'Patch Slot'!A$2:$E$39,4,FALSE)),"excluded")</f>
        <v>20:00 – 24:00</v>
      </c>
      <c r="F1205" s="251" t="s">
        <v>826</v>
      </c>
      <c r="G1205" s="250" t="str">
        <f>IF(ISNA(VLOOKUP(Patchlist1[[#This Row],[Hostname]],CPU_socket!A:B,2,FALSE)),"",VLOOKUP(Patchlist1[[#This Row],[Hostname]],CPU_socket!A:B,2,FALSE))</f>
        <v/>
      </c>
      <c r="H1205" s="250" t="str">
        <f>IF(ISNA(VLOOKUP(Patchlist1[[#This Row],[Hostname]],Vormetric!A:D,4,FALSE)),"",VLOOKUP(Patchlist1[[#This Row],[Hostname]],Vormetric!A:D,4,FALSE))</f>
        <v/>
      </c>
      <c r="I1205" s="293" t="str">
        <f>IF(ISNA(VLOOKUP(Patchlist1[[#This Row],[Hostname]],'vm hardware'!A:C,3,FALSE)),"",VLOOKUP(Patchlist1[[#This Row],[Hostname]],'vm hardware'!A:C,3,FALSE))</f>
        <v/>
      </c>
      <c r="J1205" s="251"/>
      <c r="K1205" s="251" t="s">
        <v>545</v>
      </c>
      <c r="L1205" s="251"/>
      <c r="M1205" s="251" t="s">
        <v>245</v>
      </c>
      <c r="N1205" s="251" t="s">
        <v>827</v>
      </c>
      <c r="O1205" s="200" t="s">
        <v>175</v>
      </c>
      <c r="P1205" s="294" t="s">
        <v>246</v>
      </c>
      <c r="Q1205" s="299"/>
      <c r="R1205" s="254" t="s">
        <v>248</v>
      </c>
      <c r="S1205" s="300" t="str">
        <f>IF(ISNA(VLOOKUP(Patchlist1[[#This Row],[SERVER OWNER]],Contacts!I:J,2,FALSE)),"",VLOOKUP(Patchlist1[[#This Row],[SERVER OWNER]],Contacts!I:J,2,FALSE))</f>
        <v>Giorgio.Conti@allianz.it</v>
      </c>
      <c r="T1205" s="295" t="s">
        <v>296</v>
      </c>
      <c r="U1205" s="301" t="s">
        <v>180</v>
      </c>
      <c r="V1205" s="296"/>
      <c r="W1205" s="296"/>
      <c r="X1205" s="297"/>
      <c r="Y1205" s="297"/>
      <c r="Z1205" s="256"/>
      <c r="AA1205" s="302"/>
    </row>
    <row r="1206" spans="1:27" ht="18.75" hidden="1" customHeight="1">
      <c r="A1206" s="298" t="s">
        <v>2070</v>
      </c>
      <c r="B1206" s="237" t="s">
        <v>70</v>
      </c>
      <c r="C1206" s="292" t="b">
        <v>0</v>
      </c>
      <c r="D1206" s="250">
        <f>IF($C1206&lt;&gt;TRUE,IF(ISNA(VLOOKUP($B1206,'Patch Slot'!A$2:$E$39,3,FALSE)),"",VLOOKUP($B1206,'Patch Slot'!A$2:$E$39,3,FALSE)),"excluded")</f>
        <v>45884.333333333299</v>
      </c>
      <c r="E1206" s="250" t="str">
        <f>IF($C1206&lt;&gt;TRUE,IF(ISNA(VLOOKUP($B1206,'Patch Slot'!A$2:$E$39,4,FALSE)),"",VLOOKUP($B1206,'Patch Slot'!A$2:$E$39,4,FALSE)),"excluded")</f>
        <v>08:00 – 14:00</v>
      </c>
      <c r="F1206" s="251" t="s">
        <v>171</v>
      </c>
      <c r="G1206" s="250" t="str">
        <f>IF(ISNA(VLOOKUP(Patchlist1[[#This Row],[Hostname]],CPU_socket!A:B,2,FALSE)),"",VLOOKUP(Patchlist1[[#This Row],[Hostname]],CPU_socket!A:B,2,FALSE))</f>
        <v/>
      </c>
      <c r="H1206" s="250" t="str">
        <f>IF(ISNA(VLOOKUP(Patchlist1[[#This Row],[Hostname]],Vormetric!A:D,4,FALSE)),"",VLOOKUP(Patchlist1[[#This Row],[Hostname]],Vormetric!A:D,4,FALSE))</f>
        <v/>
      </c>
      <c r="I1206" s="293" t="str">
        <f>IF(ISNA(VLOOKUP(Patchlist1[[#This Row],[Hostname]],'vm hardware'!A:C,3,FALSE)),"",VLOOKUP(Patchlist1[[#This Row],[Hostname]],'vm hardware'!A:C,3,FALSE))</f>
        <v/>
      </c>
      <c r="J1206" s="251"/>
      <c r="K1206" s="251" t="s">
        <v>545</v>
      </c>
      <c r="L1206" s="251"/>
      <c r="M1206" s="251" t="s">
        <v>654</v>
      </c>
      <c r="N1206" s="251" t="s">
        <v>174</v>
      </c>
      <c r="O1206" s="200" t="s">
        <v>175</v>
      </c>
      <c r="P1206" s="294" t="s">
        <v>655</v>
      </c>
      <c r="Q1206" s="299"/>
      <c r="R1206" s="254" t="s">
        <v>659</v>
      </c>
      <c r="S1206" s="300" t="str">
        <f>IF(ISNA(VLOOKUP(Patchlist1[[#This Row],[SERVER OWNER]],Contacts!I:J,2,FALSE)),"",VLOOKUP(Patchlist1[[#This Row],[SERVER OWNER]],Contacts!I:J,2,FALSE))</f>
        <v>Bernd.Wagensonner@allianz.at</v>
      </c>
      <c r="T1206" s="295" t="s">
        <v>1594</v>
      </c>
      <c r="U1206" s="301" t="s">
        <v>180</v>
      </c>
      <c r="V1206" s="296"/>
      <c r="W1206" s="296"/>
      <c r="X1206" s="297"/>
      <c r="Y1206" s="297"/>
      <c r="Z1206" s="256"/>
      <c r="AA1206" s="302"/>
    </row>
    <row r="1207" spans="1:27" ht="18.75" hidden="1" customHeight="1">
      <c r="A1207" s="298" t="s">
        <v>2071</v>
      </c>
      <c r="B1207" s="237" t="s">
        <v>18</v>
      </c>
      <c r="C1207" s="292" t="b">
        <v>0</v>
      </c>
      <c r="D1207" s="250">
        <f>IF($C1207&lt;&gt;TRUE,IF(ISNA(VLOOKUP($B1207,'Patch Slot'!A$2:$E$39,3,FALSE)),"",VLOOKUP($B1207,'Patch Slot'!A$2:$E$39,3,FALSE)),"excluded")</f>
        <v>45873.833333333299</v>
      </c>
      <c r="E1207" s="250" t="str">
        <f>IF($C1207&lt;&gt;TRUE,IF(ISNA(VLOOKUP($B1207,'Patch Slot'!A$2:$E$39,4,FALSE)),"",VLOOKUP($B1207,'Patch Slot'!A$2:$E$39,4,FALSE)),"excluded")</f>
        <v>20:00 – 24:00</v>
      </c>
      <c r="F1207" s="251" t="s">
        <v>171</v>
      </c>
      <c r="G1207" s="250" t="str">
        <f>IF(ISNA(VLOOKUP(Patchlist1[[#This Row],[Hostname]],CPU_socket!A:B,2,FALSE)),"",VLOOKUP(Patchlist1[[#This Row],[Hostname]],CPU_socket!A:B,2,FALSE))</f>
        <v/>
      </c>
      <c r="H1207" s="250" t="str">
        <f>IF(ISNA(VLOOKUP(Patchlist1[[#This Row],[Hostname]],Vormetric!A:D,4,FALSE)),"",VLOOKUP(Patchlist1[[#This Row],[Hostname]],Vormetric!A:D,4,FALSE))</f>
        <v/>
      </c>
      <c r="I1207" s="293" t="str">
        <f>IF(ISNA(VLOOKUP(Patchlist1[[#This Row],[Hostname]],'vm hardware'!A:C,3,FALSE)),"",VLOOKUP(Patchlist1[[#This Row],[Hostname]],'vm hardware'!A:C,3,FALSE))</f>
        <v/>
      </c>
      <c r="J1207" s="251"/>
      <c r="K1207" s="251" t="s">
        <v>172</v>
      </c>
      <c r="L1207" s="251"/>
      <c r="M1207" s="251" t="s">
        <v>173</v>
      </c>
      <c r="N1207" s="251" t="s">
        <v>174</v>
      </c>
      <c r="O1207" s="200" t="s">
        <v>175</v>
      </c>
      <c r="P1207" s="294" t="s">
        <v>1876</v>
      </c>
      <c r="Q1207" s="299"/>
      <c r="R1207" s="254" t="s">
        <v>2072</v>
      </c>
      <c r="S1207" s="254" t="s">
        <v>2002</v>
      </c>
      <c r="T1207" s="75" t="s">
        <v>218</v>
      </c>
      <c r="U1207" s="301" t="s">
        <v>180</v>
      </c>
      <c r="V1207" s="296"/>
      <c r="W1207" s="296"/>
      <c r="X1207" s="297"/>
      <c r="Y1207" s="297"/>
      <c r="Z1207" s="256"/>
      <c r="AA1207" s="302"/>
    </row>
    <row r="1208" spans="1:27" ht="18.75" hidden="1" customHeight="1">
      <c r="A1208" s="298" t="s">
        <v>2073</v>
      </c>
      <c r="B1208" s="237" t="s">
        <v>43</v>
      </c>
      <c r="C1208" s="239" t="b">
        <v>0</v>
      </c>
      <c r="D1208" s="250">
        <f>IF($C1208&lt;&gt;TRUE,IF(ISNA(VLOOKUP($B1208,'Patch Slot'!A$2:$E$39,3,FALSE)),"",VLOOKUP($B1208,'Patch Slot'!A$2:$E$39,3,FALSE)),"excluded")</f>
        <v>45878.333333333299</v>
      </c>
      <c r="E1208" s="250" t="str">
        <f>IF($C1208&lt;&gt;TRUE,IF(ISNA(VLOOKUP($B1208,'Patch Slot'!A$2:$E$39,4,FALSE)),"",VLOOKUP($B1208,'Patch Slot'!A$2:$E$39,4,FALSE)),"excluded")</f>
        <v>08:00 – 14:00</v>
      </c>
      <c r="F1208" s="251" t="s">
        <v>171</v>
      </c>
      <c r="G1208" s="250" t="str">
        <f>IF(ISNA(VLOOKUP(Patchlist1[[#This Row],[Hostname]],CPU_socket!A:B,2,FALSE)),"",VLOOKUP(Patchlist1[[#This Row],[Hostname]],CPU_socket!A:B,2,FALSE))</f>
        <v/>
      </c>
      <c r="H1208" s="250" t="str">
        <f>IF(ISNA(VLOOKUP(Patchlist1[[#This Row],[Hostname]],Vormetric!A:D,4,FALSE)),"",VLOOKUP(Patchlist1[[#This Row],[Hostname]],Vormetric!A:D,4,FALSE))</f>
        <v/>
      </c>
      <c r="I1208" s="293" t="str">
        <f>IF(ISNA(VLOOKUP(Patchlist1[[#This Row],[Hostname]],'vm hardware'!A:C,3,FALSE)),"",VLOOKUP(Patchlist1[[#This Row],[Hostname]],'vm hardware'!A:C,3,FALSE))</f>
        <v/>
      </c>
      <c r="J1208" s="251"/>
      <c r="K1208" s="251" t="s">
        <v>172</v>
      </c>
      <c r="L1208" s="251"/>
      <c r="M1208" s="251" t="s">
        <v>189</v>
      </c>
      <c r="N1208" s="251" t="s">
        <v>174</v>
      </c>
      <c r="O1208" s="200" t="s">
        <v>175</v>
      </c>
      <c r="P1208" s="294" t="s">
        <v>190</v>
      </c>
      <c r="Q1208" s="299"/>
      <c r="R1208" s="254" t="s">
        <v>192</v>
      </c>
      <c r="S1208" s="300" t="str">
        <f>IF(ISNA(VLOOKUP(Patchlist1[[#This Row],[SERVER OWNER]],Contacts!I:J,2,FALSE)),"",VLOOKUP(Patchlist1[[#This Row],[SERVER OWNER]],Contacts!I:J,2,FALSE))</f>
        <v>kenneth.fink@allianz.co.uk</v>
      </c>
      <c r="T1208" s="295" t="s">
        <v>193</v>
      </c>
      <c r="U1208" s="301" t="s">
        <v>180</v>
      </c>
      <c r="V1208" s="296"/>
      <c r="W1208" s="296"/>
      <c r="X1208" s="297"/>
      <c r="Y1208" s="297"/>
      <c r="Z1208" s="256"/>
      <c r="AA1208" s="302"/>
    </row>
    <row r="1209" spans="1:27" ht="18.75" hidden="1" customHeight="1">
      <c r="A1209" s="298" t="s">
        <v>2074</v>
      </c>
      <c r="B1209" s="237" t="s">
        <v>57</v>
      </c>
      <c r="C1209" s="292" t="b">
        <v>0</v>
      </c>
      <c r="D1209" s="250">
        <f>IF($C1209&lt;&gt;TRUE,IF(ISNA(VLOOKUP($B1209,'Patch Slot'!A$2:$E$39,3,FALSE)),"",VLOOKUP($B1209,'Patch Slot'!A$2:$E$39,3,FALSE)),"excluded")</f>
        <v>45882.833333333299</v>
      </c>
      <c r="E1209" s="250" t="str">
        <f>IF($C1209&lt;&gt;TRUE,IF(ISNA(VLOOKUP($B1209,'Patch Slot'!A$2:$E$39,4,FALSE)),"",VLOOKUP($B1209,'Patch Slot'!A$2:$E$39,4,FALSE)),"excluded")</f>
        <v>20:00 – 24:00</v>
      </c>
      <c r="F1209" s="251" t="s">
        <v>171</v>
      </c>
      <c r="G1209" s="250" t="str">
        <f>IF(ISNA(VLOOKUP(Patchlist1[[#This Row],[Hostname]],CPU_socket!A:B,2,FALSE)),"",VLOOKUP(Patchlist1[[#This Row],[Hostname]],CPU_socket!A:B,2,FALSE))</f>
        <v/>
      </c>
      <c r="H1209" s="250" t="str">
        <f>IF(ISNA(VLOOKUP(Patchlist1[[#This Row],[Hostname]],Vormetric!A:D,4,FALSE)),"",VLOOKUP(Patchlist1[[#This Row],[Hostname]],Vormetric!A:D,4,FALSE))</f>
        <v/>
      </c>
      <c r="I1209" s="293" t="str">
        <f>IF(ISNA(VLOOKUP(Patchlist1[[#This Row],[Hostname]],'vm hardware'!A:C,3,FALSE)),"",VLOOKUP(Patchlist1[[#This Row],[Hostname]],'vm hardware'!A:C,3,FALSE))</f>
        <v/>
      </c>
      <c r="J1209" s="251"/>
      <c r="K1209" s="251" t="s">
        <v>545</v>
      </c>
      <c r="L1209" s="251"/>
      <c r="M1209" s="251" t="s">
        <v>735</v>
      </c>
      <c r="N1209" s="251" t="s">
        <v>174</v>
      </c>
      <c r="O1209" s="200" t="s">
        <v>175</v>
      </c>
      <c r="P1209" s="294" t="s">
        <v>736</v>
      </c>
      <c r="Q1209" s="299"/>
      <c r="R1209" s="254" t="s">
        <v>737</v>
      </c>
      <c r="S1209" s="300" t="str">
        <f>IF(ISNA(VLOOKUP(Patchlist1[[#This Row],[SERVER OWNER]],Contacts!I:J,2,FALSE)),"",VLOOKUP(Patchlist1[[#This Row],[SERVER OWNER]],Contacts!I:J,2,FALSE))</f>
        <v>greg.george@investmentdataservices.com</v>
      </c>
      <c r="T1209" s="295" t="s">
        <v>738</v>
      </c>
      <c r="U1209" s="301" t="s">
        <v>180</v>
      </c>
      <c r="V1209" s="296"/>
      <c r="W1209" s="296"/>
      <c r="X1209" s="297"/>
      <c r="Y1209" s="297"/>
      <c r="Z1209" s="256"/>
      <c r="AA1209" s="302"/>
    </row>
    <row r="1210" spans="1:27" ht="18.75" hidden="1" customHeight="1">
      <c r="A1210" s="298" t="s">
        <v>2075</v>
      </c>
      <c r="B1210" s="237" t="s">
        <v>18</v>
      </c>
      <c r="C1210" s="292" t="b">
        <v>0</v>
      </c>
      <c r="D1210" s="250">
        <f>IF($C1210&lt;&gt;TRUE,IF(ISNA(VLOOKUP($B1210,'Patch Slot'!A$2:$E$39,3,FALSE)),"",VLOOKUP($B1210,'Patch Slot'!A$2:$E$39,3,FALSE)),"excluded")</f>
        <v>45873.833333333299</v>
      </c>
      <c r="E1210" s="250" t="str">
        <f>IF($C1210&lt;&gt;TRUE,IF(ISNA(VLOOKUP($B1210,'Patch Slot'!A$2:$E$39,4,FALSE)),"",VLOOKUP($B1210,'Patch Slot'!A$2:$E$39,4,FALSE)),"excluded")</f>
        <v>20:00 – 24:00</v>
      </c>
      <c r="F1210" s="251" t="s">
        <v>171</v>
      </c>
      <c r="G1210" s="250" t="str">
        <f>IF(ISNA(VLOOKUP(Patchlist1[[#This Row],[Hostname]],CPU_socket!A:B,2,FALSE)),"",VLOOKUP(Patchlist1[[#This Row],[Hostname]],CPU_socket!A:B,2,FALSE))</f>
        <v/>
      </c>
      <c r="H1210" s="250" t="str">
        <f>IF(ISNA(VLOOKUP(Patchlist1[[#This Row],[Hostname]],Vormetric!A:D,4,FALSE)),"",VLOOKUP(Patchlist1[[#This Row],[Hostname]],Vormetric!A:D,4,FALSE))</f>
        <v/>
      </c>
      <c r="I1210" s="293" t="str">
        <f>IF(ISNA(VLOOKUP(Patchlist1[[#This Row],[Hostname]],'vm hardware'!A:C,3,FALSE)),"",VLOOKUP(Patchlist1[[#This Row],[Hostname]],'vm hardware'!A:C,3,FALSE))</f>
        <v/>
      </c>
      <c r="J1210" s="251"/>
      <c r="K1210" s="251" t="s">
        <v>172</v>
      </c>
      <c r="L1210" s="251"/>
      <c r="M1210" s="251" t="s">
        <v>173</v>
      </c>
      <c r="N1210" s="251" t="s">
        <v>174</v>
      </c>
      <c r="O1210" s="200" t="s">
        <v>175</v>
      </c>
      <c r="P1210" s="294" t="s">
        <v>781</v>
      </c>
      <c r="Q1210" s="299"/>
      <c r="R1210" s="254" t="s">
        <v>782</v>
      </c>
      <c r="S1210" s="300" t="str">
        <f>IF(ISNA(VLOOKUP(Patchlist1[[#This Row],[SERVER OWNER]],Contacts!I:J,2,FALSE)),"",VLOOKUP(Patchlist1[[#This Row],[SERVER OWNER]],Contacts!I:J,2,FALSE))</f>
        <v>oliver.harm@allianz.de</v>
      </c>
      <c r="T1210" s="295" t="s">
        <v>783</v>
      </c>
      <c r="U1210" s="301" t="s">
        <v>180</v>
      </c>
      <c r="V1210" s="296"/>
      <c r="W1210" s="296"/>
      <c r="X1210" s="297"/>
      <c r="Y1210" s="297"/>
      <c r="Z1210" s="256"/>
      <c r="AA1210" s="302"/>
    </row>
    <row r="1211" spans="1:27" ht="18.75" hidden="1" customHeight="1">
      <c r="A1211" s="298" t="s">
        <v>2076</v>
      </c>
      <c r="B1211" s="237" t="s">
        <v>84</v>
      </c>
      <c r="C1211" s="292" t="b">
        <v>0</v>
      </c>
      <c r="D1211" s="250">
        <f>IF($C1211&lt;&gt;TRUE,IF(ISNA(VLOOKUP($B1211,'Patch Slot'!A$2:$E$39,3,FALSE)),"",VLOOKUP($B1211,'Patch Slot'!A$2:$E$39,3,FALSE)),"excluded")</f>
        <v>45885.833333333299</v>
      </c>
      <c r="E1211" s="250" t="str">
        <f>IF($C1211&lt;&gt;TRUE,IF(ISNA(VLOOKUP($B1211,'Patch Slot'!A$2:$E$39,4,FALSE)),"",VLOOKUP($B1211,'Patch Slot'!A$2:$E$39,4,FALSE)),"excluded")</f>
        <v>20:00 – 24:00</v>
      </c>
      <c r="F1211" s="251" t="s">
        <v>298</v>
      </c>
      <c r="G1211" s="250" t="str">
        <f>IF(ISNA(VLOOKUP(Patchlist1[[#This Row],[Hostname]],CPU_socket!A:B,2,FALSE)),"",VLOOKUP(Patchlist1[[#This Row],[Hostname]],CPU_socket!A:B,2,FALSE))</f>
        <v/>
      </c>
      <c r="H1211" s="250" t="str">
        <f>IF(ISNA(VLOOKUP(Patchlist1[[#This Row],[Hostname]],Vormetric!A:D,4,FALSE)),"",VLOOKUP(Patchlist1[[#This Row],[Hostname]],Vormetric!A:D,4,FALSE))</f>
        <v/>
      </c>
      <c r="I1211" s="293" t="str">
        <f>IF(ISNA(VLOOKUP(Patchlist1[[#This Row],[Hostname]],'vm hardware'!A:C,3,FALSE)),"",VLOOKUP(Patchlist1[[#This Row],[Hostname]],'vm hardware'!A:C,3,FALSE))</f>
        <v/>
      </c>
      <c r="J1211" s="251"/>
      <c r="K1211" s="251" t="s">
        <v>545</v>
      </c>
      <c r="L1211" s="251"/>
      <c r="M1211" s="251" t="s">
        <v>245</v>
      </c>
      <c r="N1211" s="251" t="s">
        <v>174</v>
      </c>
      <c r="O1211" s="200" t="s">
        <v>175</v>
      </c>
      <c r="P1211" s="294" t="s">
        <v>246</v>
      </c>
      <c r="Q1211" s="299"/>
      <c r="R1211" s="254" t="s">
        <v>248</v>
      </c>
      <c r="S1211" s="300" t="str">
        <f>IF(ISNA(VLOOKUP(Patchlist1[[#This Row],[SERVER OWNER]],Contacts!I:J,2,FALSE)),"",VLOOKUP(Patchlist1[[#This Row],[SERVER OWNER]],Contacts!I:J,2,FALSE))</f>
        <v>Giorgio.Conti@allianz.it</v>
      </c>
      <c r="T1211" s="295" t="s">
        <v>930</v>
      </c>
      <c r="U1211" s="301" t="s">
        <v>180</v>
      </c>
      <c r="V1211" s="296"/>
      <c r="W1211" s="296"/>
      <c r="X1211" s="297"/>
      <c r="Y1211" s="297"/>
      <c r="Z1211" s="256"/>
      <c r="AA1211" s="302"/>
    </row>
    <row r="1212" spans="1:27" ht="18.75" hidden="1" customHeight="1">
      <c r="A1212" s="298" t="s">
        <v>2077</v>
      </c>
      <c r="B1212" s="237" t="s">
        <v>64</v>
      </c>
      <c r="C1212" s="292" t="b">
        <v>0</v>
      </c>
      <c r="D1212" s="250">
        <f>IF($C1212&lt;&gt;TRUE,IF(ISNA(VLOOKUP($B1212,'Patch Slot'!A$2:$E$39,3,FALSE)),"",VLOOKUP($B1212,'Patch Slot'!A$2:$E$39,3,FALSE)),"excluded")</f>
        <v>45883.333333333299</v>
      </c>
      <c r="E1212" s="250" t="str">
        <f>IF($C1212&lt;&gt;TRUE,IF(ISNA(VLOOKUP($B1212,'Patch Slot'!A$2:$E$39,4,FALSE)),"",VLOOKUP($B1212,'Patch Slot'!A$2:$E$39,4,FALSE)),"excluded")</f>
        <v>08:00 – 14:00</v>
      </c>
      <c r="F1212" s="251" t="s">
        <v>171</v>
      </c>
      <c r="G1212" s="250" t="str">
        <f>IF(ISNA(VLOOKUP(Patchlist1[[#This Row],[Hostname]],CPU_socket!A:B,2,FALSE)),"",VLOOKUP(Patchlist1[[#This Row],[Hostname]],CPU_socket!A:B,2,FALSE))</f>
        <v/>
      </c>
      <c r="H1212" s="250" t="str">
        <f>IF(ISNA(VLOOKUP(Patchlist1[[#This Row],[Hostname]],Vormetric!A:D,4,FALSE)),"",VLOOKUP(Patchlist1[[#This Row],[Hostname]],Vormetric!A:D,4,FALSE))</f>
        <v/>
      </c>
      <c r="I1212" s="293" t="str">
        <f>IF(ISNA(VLOOKUP(Patchlist1[[#This Row],[Hostname]],'vm hardware'!A:C,3,FALSE)),"",VLOOKUP(Patchlist1[[#This Row],[Hostname]],'vm hardware'!A:C,3,FALSE))</f>
        <v/>
      </c>
      <c r="J1212" s="251"/>
      <c r="K1212" s="251" t="s">
        <v>172</v>
      </c>
      <c r="L1212" s="251"/>
      <c r="M1212" s="251" t="s">
        <v>654</v>
      </c>
      <c r="N1212" s="251" t="s">
        <v>174</v>
      </c>
      <c r="O1212" s="200" t="s">
        <v>175</v>
      </c>
      <c r="P1212" s="294" t="s">
        <v>655</v>
      </c>
      <c r="Q1212" s="299"/>
      <c r="R1212" s="254" t="s">
        <v>659</v>
      </c>
      <c r="S1212" s="300" t="str">
        <f>IF(ISNA(VLOOKUP(Patchlist1[[#This Row],[SERVER OWNER]],Contacts!I:J,2,FALSE)),"",VLOOKUP(Patchlist1[[#This Row],[SERVER OWNER]],Contacts!I:J,2,FALSE))</f>
        <v>Bernd.Wagensonner@allianz.at</v>
      </c>
      <c r="T1212" s="295" t="s">
        <v>679</v>
      </c>
      <c r="U1212" s="301" t="s">
        <v>180</v>
      </c>
      <c r="V1212" s="296"/>
      <c r="W1212" s="296"/>
      <c r="X1212" s="297"/>
      <c r="Y1212" s="297"/>
      <c r="Z1212" s="256"/>
      <c r="AA1212" s="302"/>
    </row>
    <row r="1213" spans="1:27" ht="18.75" hidden="1" customHeight="1">
      <c r="A1213" s="298" t="s">
        <v>2078</v>
      </c>
      <c r="B1213" s="237" t="s">
        <v>106</v>
      </c>
      <c r="C1213" s="292" t="b">
        <v>0</v>
      </c>
      <c r="D1213" s="250">
        <f>IF($C1213&lt;&gt;TRUE,IF(ISNA(VLOOKUP($B1213,'Patch Slot'!A$2:$E$39,3,FALSE)),"",VLOOKUP($B1213,'Patch Slot'!A$2:$E$39,3,FALSE)),"excluded")</f>
        <v>45888.833333333299</v>
      </c>
      <c r="E1213" s="250" t="str">
        <f>IF($C1213&lt;&gt;TRUE,IF(ISNA(VLOOKUP($B1213,'Patch Slot'!A$2:$E$39,4,FALSE)),"",VLOOKUP($B1213,'Patch Slot'!A$2:$E$39,4,FALSE)),"excluded")</f>
        <v>20:00 – 24:00</v>
      </c>
      <c r="F1213" s="251" t="s">
        <v>826</v>
      </c>
      <c r="G1213" s="250" t="str">
        <f>IF(ISNA(VLOOKUP(Patchlist1[[#This Row],[Hostname]],CPU_socket!A:B,2,FALSE)),"",VLOOKUP(Patchlist1[[#This Row],[Hostname]],CPU_socket!A:B,2,FALSE))</f>
        <v/>
      </c>
      <c r="H1213" s="250" t="str">
        <f>IF(ISNA(VLOOKUP(Patchlist1[[#This Row],[Hostname]],Vormetric!A:D,4,FALSE)),"",VLOOKUP(Patchlist1[[#This Row],[Hostname]],Vormetric!A:D,4,FALSE))</f>
        <v/>
      </c>
      <c r="I1213" s="293" t="str">
        <f>IF(ISNA(VLOOKUP(Patchlist1[[#This Row],[Hostname]],'vm hardware'!A:C,3,FALSE)),"",VLOOKUP(Patchlist1[[#This Row],[Hostname]],'vm hardware'!A:C,3,FALSE))</f>
        <v/>
      </c>
      <c r="J1213" s="251"/>
      <c r="K1213" s="251" t="s">
        <v>545</v>
      </c>
      <c r="L1213" s="251"/>
      <c r="M1213" s="251" t="s">
        <v>245</v>
      </c>
      <c r="N1213" s="251" t="s">
        <v>827</v>
      </c>
      <c r="O1213" s="200" t="s">
        <v>175</v>
      </c>
      <c r="P1213" s="294" t="s">
        <v>246</v>
      </c>
      <c r="Q1213" s="299"/>
      <c r="R1213" s="254" t="s">
        <v>248</v>
      </c>
      <c r="S1213" s="300" t="str">
        <f>IF(ISNA(VLOOKUP(Patchlist1[[#This Row],[SERVER OWNER]],Contacts!I:J,2,FALSE)),"",VLOOKUP(Patchlist1[[#This Row],[SERVER OWNER]],Contacts!I:J,2,FALSE))</f>
        <v>Giorgio.Conti@allianz.it</v>
      </c>
      <c r="T1213" s="295" t="s">
        <v>296</v>
      </c>
      <c r="U1213" s="301" t="s">
        <v>180</v>
      </c>
      <c r="V1213" s="296"/>
      <c r="W1213" s="296"/>
      <c r="X1213" s="297"/>
      <c r="Y1213" s="297"/>
      <c r="Z1213" s="256"/>
      <c r="AA1213" s="302"/>
    </row>
    <row r="1214" spans="1:27" ht="18.75" hidden="1" customHeight="1">
      <c r="A1214" s="298" t="s">
        <v>2079</v>
      </c>
      <c r="B1214" s="237" t="s">
        <v>29</v>
      </c>
      <c r="C1214" s="292" t="b">
        <v>0</v>
      </c>
      <c r="D1214" s="250">
        <f>IF($C1214&lt;&gt;TRUE,IF(ISNA(VLOOKUP($B1214,'Patch Slot'!A$2:$E$39,3,FALSE)),"",VLOOKUP($B1214,'Patch Slot'!A$2:$E$39,3,FALSE)),"excluded")</f>
        <v>45875.833333333299</v>
      </c>
      <c r="E1214" s="250" t="str">
        <f>IF($C1214&lt;&gt;TRUE,IF(ISNA(VLOOKUP($B1214,'Patch Slot'!A$2:$E$39,4,FALSE)),"",VLOOKUP($B1214,'Patch Slot'!A$2:$E$39,4,FALSE)),"excluded")</f>
        <v>20:00 – 24:00</v>
      </c>
      <c r="F1214" s="251" t="s">
        <v>182</v>
      </c>
      <c r="G1214" s="250" t="str">
        <f>IF(ISNA(VLOOKUP(Patchlist1[[#This Row],[Hostname]],CPU_socket!A:B,2,FALSE)),"",VLOOKUP(Patchlist1[[#This Row],[Hostname]],CPU_socket!A:B,2,FALSE))</f>
        <v/>
      </c>
      <c r="H1214" s="250" t="str">
        <f>IF(ISNA(VLOOKUP(Patchlist1[[#This Row],[Hostname]],Vormetric!A:D,4,FALSE)),"",VLOOKUP(Patchlist1[[#This Row],[Hostname]],Vormetric!A:D,4,FALSE))</f>
        <v/>
      </c>
      <c r="I1214" s="293" t="str">
        <f>IF(ISNA(VLOOKUP(Patchlist1[[#This Row],[Hostname]],'vm hardware'!A:C,3,FALSE)),"",VLOOKUP(Patchlist1[[#This Row],[Hostname]],'vm hardware'!A:C,3,FALSE))</f>
        <v/>
      </c>
      <c r="J1214" s="251"/>
      <c r="K1214" s="251" t="s">
        <v>172</v>
      </c>
      <c r="L1214" s="251"/>
      <c r="M1214" s="251" t="s">
        <v>458</v>
      </c>
      <c r="N1214" s="251" t="s">
        <v>174</v>
      </c>
      <c r="O1214" s="200" t="s">
        <v>175</v>
      </c>
      <c r="P1214" s="294" t="s">
        <v>556</v>
      </c>
      <c r="Q1214" s="299"/>
      <c r="R1214" s="254" t="s">
        <v>618</v>
      </c>
      <c r="S1214" s="300" t="str">
        <f>IF(ISNA(VLOOKUP(Patchlist1[[#This Row],[SERVER OWNER]],Contacts!I:J,2,FALSE)),"",VLOOKUP(Patchlist1[[#This Row],[SERVER OWNER]],Contacts!I:J,2,FALSE))</f>
        <v>JINO.SUSEELAN@ALLIANZ.COM</v>
      </c>
      <c r="T1214" s="295" t="s">
        <v>2080</v>
      </c>
      <c r="U1214" s="301" t="s">
        <v>180</v>
      </c>
      <c r="V1214" s="296"/>
      <c r="W1214" s="296"/>
      <c r="X1214" s="297"/>
      <c r="Y1214" s="297"/>
      <c r="Z1214" s="256"/>
      <c r="AA1214" s="302"/>
    </row>
    <row r="1215" spans="1:27" ht="18.75" hidden="1" customHeight="1">
      <c r="A1215" s="298" t="s">
        <v>2081</v>
      </c>
      <c r="B1215" s="237" t="s">
        <v>133</v>
      </c>
      <c r="C1215" s="292" t="b">
        <v>0</v>
      </c>
      <c r="D1215" s="250">
        <f>IF($C1215&lt;&gt;TRUE,IF(ISNA(VLOOKUP($B1215,'Patch Slot'!A$2:$E$39,3,FALSE)),"",VLOOKUP($B1215,'Patch Slot'!A$2:$E$39,3,FALSE)),"excluded")</f>
        <v>45893.833333333299</v>
      </c>
      <c r="E1215" s="250" t="str">
        <f>IF($C1215&lt;&gt;TRUE,IF(ISNA(VLOOKUP($B1215,'Patch Slot'!A$2:$E$39,4,FALSE)),"",VLOOKUP($B1215,'Patch Slot'!A$2:$E$39,4,FALSE)),"excluded")</f>
        <v>20:00 – 24:00</v>
      </c>
      <c r="F1215" s="251" t="s">
        <v>523</v>
      </c>
      <c r="G1215" s="250" t="str">
        <f>IF(ISNA(VLOOKUP(Patchlist1[[#This Row],[Hostname]],CPU_socket!A:B,2,FALSE)),"",VLOOKUP(Patchlist1[[#This Row],[Hostname]],CPU_socket!A:B,2,FALSE))</f>
        <v/>
      </c>
      <c r="H1215" s="250" t="str">
        <f>IF(ISNA(VLOOKUP(Patchlist1[[#This Row],[Hostname]],Vormetric!A:D,4,FALSE)),"",VLOOKUP(Patchlist1[[#This Row],[Hostname]],Vormetric!A:D,4,FALSE))</f>
        <v/>
      </c>
      <c r="I1215" s="293" t="str">
        <f>IF(ISNA(VLOOKUP(Patchlist1[[#This Row],[Hostname]],'vm hardware'!A:C,3,FALSE)),"",VLOOKUP(Patchlist1[[#This Row],[Hostname]],'vm hardware'!A:C,3,FALSE))</f>
        <v/>
      </c>
      <c r="J1215" s="251"/>
      <c r="K1215" s="251" t="s">
        <v>545</v>
      </c>
      <c r="L1215" s="251"/>
      <c r="M1215" s="251" t="s">
        <v>245</v>
      </c>
      <c r="N1215" s="251" t="s">
        <v>174</v>
      </c>
      <c r="O1215" s="200" t="s">
        <v>175</v>
      </c>
      <c r="P1215" s="294" t="s">
        <v>246</v>
      </c>
      <c r="Q1215" s="299"/>
      <c r="R1215" s="254" t="s">
        <v>248</v>
      </c>
      <c r="S1215" s="300" t="str">
        <f>IF(ISNA(VLOOKUP(Patchlist1[[#This Row],[SERVER OWNER]],Contacts!I:J,2,FALSE)),"",VLOOKUP(Patchlist1[[#This Row],[SERVER OWNER]],Contacts!I:J,2,FALSE))</f>
        <v>Giorgio.Conti@allianz.it</v>
      </c>
      <c r="T1215" s="295" t="s">
        <v>296</v>
      </c>
      <c r="U1215" s="301" t="s">
        <v>180</v>
      </c>
      <c r="V1215" s="296"/>
      <c r="W1215" s="296"/>
      <c r="X1215" s="297"/>
      <c r="Y1215" s="297"/>
      <c r="Z1215" s="256"/>
      <c r="AA1215" s="302"/>
    </row>
    <row r="1216" spans="1:27" ht="18.75" hidden="1" customHeight="1">
      <c r="A1216" s="298" t="s">
        <v>2082</v>
      </c>
      <c r="B1216" s="237" t="s">
        <v>67</v>
      </c>
      <c r="C1216" s="292" t="b">
        <v>0</v>
      </c>
      <c r="D1216" s="250">
        <f>IF($C1216&lt;&gt;TRUE,IF(ISNA(VLOOKUP($B1216,'Patch Slot'!A$2:$E$39,3,FALSE)),"",VLOOKUP($B1216,'Patch Slot'!A$2:$E$39,3,FALSE)),"excluded")</f>
        <v>45883.833333333299</v>
      </c>
      <c r="E1216" s="250" t="str">
        <f>IF($C1216&lt;&gt;TRUE,IF(ISNA(VLOOKUP($B1216,'Patch Slot'!A$2:$E$39,4,FALSE)),"",VLOOKUP($B1216,'Patch Slot'!A$2:$E$39,4,FALSE)),"excluded")</f>
        <v>20:00 – 24:00</v>
      </c>
      <c r="F1216" s="251" t="s">
        <v>298</v>
      </c>
      <c r="G1216" s="250" t="str">
        <f>IF(ISNA(VLOOKUP(Patchlist1[[#This Row],[Hostname]],CPU_socket!A:B,2,FALSE)),"",VLOOKUP(Patchlist1[[#This Row],[Hostname]],CPU_socket!A:B,2,FALSE))</f>
        <v/>
      </c>
      <c r="H1216" s="250" t="str">
        <f>IF(ISNA(VLOOKUP(Patchlist1[[#This Row],[Hostname]],Vormetric!A:D,4,FALSE)),"",VLOOKUP(Patchlist1[[#This Row],[Hostname]],Vormetric!A:D,4,FALSE))</f>
        <v/>
      </c>
      <c r="I1216" s="293" t="str">
        <f>IF(ISNA(VLOOKUP(Patchlist1[[#This Row],[Hostname]],'vm hardware'!A:C,3,FALSE)),"",VLOOKUP(Patchlist1[[#This Row],[Hostname]],'vm hardware'!A:C,3,FALSE))</f>
        <v/>
      </c>
      <c r="J1216" s="251"/>
      <c r="K1216" s="251" t="s">
        <v>545</v>
      </c>
      <c r="L1216" s="251"/>
      <c r="M1216" s="251" t="s">
        <v>245</v>
      </c>
      <c r="N1216" s="251" t="s">
        <v>174</v>
      </c>
      <c r="O1216" s="200" t="s">
        <v>175</v>
      </c>
      <c r="P1216" s="294" t="s">
        <v>246</v>
      </c>
      <c r="Q1216" s="299"/>
      <c r="R1216" s="254" t="s">
        <v>248</v>
      </c>
      <c r="S1216" s="300" t="str">
        <f>IF(ISNA(VLOOKUP(Patchlist1[[#This Row],[SERVER OWNER]],Contacts!I:J,2,FALSE)),"",VLOOKUP(Patchlist1[[#This Row],[SERVER OWNER]],Contacts!I:J,2,FALSE))</f>
        <v>Giorgio.Conti@allianz.it</v>
      </c>
      <c r="T1216" s="295" t="s">
        <v>930</v>
      </c>
      <c r="U1216" s="301" t="s">
        <v>180</v>
      </c>
      <c r="V1216" s="296"/>
      <c r="W1216" s="296"/>
      <c r="X1216" s="297"/>
      <c r="Y1216" s="297"/>
      <c r="Z1216" s="256"/>
      <c r="AA1216" s="302"/>
    </row>
    <row r="1217" spans="1:27" ht="18.75" hidden="1" customHeight="1">
      <c r="A1217" s="298" t="s">
        <v>2083</v>
      </c>
      <c r="B1217" s="237" t="s">
        <v>100</v>
      </c>
      <c r="C1217" s="292" t="b">
        <v>0</v>
      </c>
      <c r="D1217" s="250">
        <f>IF($C1217&lt;&gt;TRUE,IF(ISNA(VLOOKUP($B1217,'Patch Slot'!A$2:$E$39,3,FALSE)),"",VLOOKUP($B1217,'Patch Slot'!A$2:$E$39,3,FALSE)),"excluded")</f>
        <v>45887.833333333299</v>
      </c>
      <c r="E1217" s="250" t="str">
        <f>IF($C1217&lt;&gt;TRUE,IF(ISNA(VLOOKUP($B1217,'Patch Slot'!A$2:$E$39,4,FALSE)),"",VLOOKUP($B1217,'Patch Slot'!A$2:$E$39,4,FALSE)),"excluded")</f>
        <v>20:00 – 24:00</v>
      </c>
      <c r="F1217" s="251" t="s">
        <v>826</v>
      </c>
      <c r="G1217" s="250" t="str">
        <f>IF(ISNA(VLOOKUP(Patchlist1[[#This Row],[Hostname]],CPU_socket!A:B,2,FALSE)),"",VLOOKUP(Patchlist1[[#This Row],[Hostname]],CPU_socket!A:B,2,FALSE))</f>
        <v/>
      </c>
      <c r="H1217" s="250" t="str">
        <f>IF(ISNA(VLOOKUP(Patchlist1[[#This Row],[Hostname]],Vormetric!A:D,4,FALSE)),"",VLOOKUP(Patchlist1[[#This Row],[Hostname]],Vormetric!A:D,4,FALSE))</f>
        <v/>
      </c>
      <c r="I1217" s="293" t="str">
        <f>IF(ISNA(VLOOKUP(Patchlist1[[#This Row],[Hostname]],'vm hardware'!A:C,3,FALSE)),"",VLOOKUP(Patchlist1[[#This Row],[Hostname]],'vm hardware'!A:C,3,FALSE))</f>
        <v/>
      </c>
      <c r="J1217" s="251"/>
      <c r="K1217" s="251" t="s">
        <v>545</v>
      </c>
      <c r="L1217" s="251"/>
      <c r="M1217" s="251" t="s">
        <v>245</v>
      </c>
      <c r="N1217" s="251" t="s">
        <v>827</v>
      </c>
      <c r="O1217" s="200" t="s">
        <v>175</v>
      </c>
      <c r="P1217" s="294" t="s">
        <v>246</v>
      </c>
      <c r="Q1217" s="299"/>
      <c r="R1217" s="254" t="s">
        <v>248</v>
      </c>
      <c r="S1217" s="300" t="str">
        <f>IF(ISNA(VLOOKUP(Patchlist1[[#This Row],[SERVER OWNER]],Contacts!I:J,2,FALSE)),"",VLOOKUP(Patchlist1[[#This Row],[SERVER OWNER]],Contacts!I:J,2,FALSE))</f>
        <v>Giorgio.Conti@allianz.it</v>
      </c>
      <c r="T1217" s="295" t="s">
        <v>296</v>
      </c>
      <c r="U1217" s="301" t="s">
        <v>180</v>
      </c>
      <c r="V1217" s="296"/>
      <c r="W1217" s="296"/>
      <c r="X1217" s="297"/>
      <c r="Y1217" s="297"/>
      <c r="Z1217" s="256"/>
      <c r="AA1217" s="302"/>
    </row>
    <row r="1218" spans="1:27" ht="18.75" hidden="1" customHeight="1">
      <c r="A1218" s="298" t="s">
        <v>2084</v>
      </c>
      <c r="B1218" s="237" t="s">
        <v>100</v>
      </c>
      <c r="C1218" s="292" t="b">
        <v>1</v>
      </c>
      <c r="D1218" s="250" t="str">
        <f>IF($C1218&lt;&gt;TRUE,IF(ISNA(VLOOKUP($B1218,'Patch Slot'!A$2:$E$39,3,FALSE)),"",VLOOKUP($B1218,'Patch Slot'!A$2:$E$39,3,FALSE)),"excluded")</f>
        <v>excluded</v>
      </c>
      <c r="E1218" s="250" t="str">
        <f>IF($C1218&lt;&gt;TRUE,IF(ISNA(VLOOKUP($B1218,'Patch Slot'!A$2:$E$39,4,FALSE)),"",VLOOKUP($B1218,'Patch Slot'!A$2:$E$39,4,FALSE)),"excluded")</f>
        <v>excluded</v>
      </c>
      <c r="F1218" s="251" t="s">
        <v>826</v>
      </c>
      <c r="G1218" s="250" t="str">
        <f>IF(ISNA(VLOOKUP(Patchlist1[[#This Row],[Hostname]],CPU_socket!A:B,2,FALSE)),"",VLOOKUP(Patchlist1[[#This Row],[Hostname]],CPU_socket!A:B,2,FALSE))</f>
        <v/>
      </c>
      <c r="H1218" s="250" t="str">
        <f>IF(ISNA(VLOOKUP(Patchlist1[[#This Row],[Hostname]],Vormetric!A:D,4,FALSE)),"",VLOOKUP(Patchlist1[[#This Row],[Hostname]],Vormetric!A:D,4,FALSE))</f>
        <v/>
      </c>
      <c r="I1218" s="293" t="str">
        <f>IF(ISNA(VLOOKUP(Patchlist1[[#This Row],[Hostname]],'vm hardware'!A:C,3,FALSE)),"",VLOOKUP(Patchlist1[[#This Row],[Hostname]],'vm hardware'!A:C,3,FALSE))</f>
        <v/>
      </c>
      <c r="J1218" s="251"/>
      <c r="K1218" s="251" t="s">
        <v>172</v>
      </c>
      <c r="L1218" s="251"/>
      <c r="M1218" s="251" t="s">
        <v>173</v>
      </c>
      <c r="N1218" s="251" t="s">
        <v>827</v>
      </c>
      <c r="O1218" s="200" t="s">
        <v>279</v>
      </c>
      <c r="P1218" s="294" t="s">
        <v>2085</v>
      </c>
      <c r="Q1218" s="299"/>
      <c r="R1218" s="254" t="s">
        <v>2086</v>
      </c>
      <c r="S1218" s="300" t="s">
        <v>2087</v>
      </c>
      <c r="T1218" t="s">
        <v>2088</v>
      </c>
      <c r="U1218" s="301" t="s">
        <v>180</v>
      </c>
      <c r="V1218" s="296"/>
      <c r="W1218" s="296"/>
      <c r="X1218" s="297"/>
      <c r="Y1218" s="297" t="s">
        <v>279</v>
      </c>
      <c r="Z1218" s="256"/>
      <c r="AA1218" s="302"/>
    </row>
    <row r="1219" spans="1:27" ht="18.75" hidden="1" customHeight="1">
      <c r="A1219" s="298" t="s">
        <v>2089</v>
      </c>
      <c r="B1219" s="237" t="s">
        <v>67</v>
      </c>
      <c r="C1219" s="292" t="b">
        <v>0</v>
      </c>
      <c r="D1219" s="250">
        <f>IF($C1219&lt;&gt;TRUE,IF(ISNA(VLOOKUP($B1219,'Patch Slot'!A$2:$E$39,3,FALSE)),"",VLOOKUP($B1219,'Patch Slot'!A$2:$E$39,3,FALSE)),"excluded")</f>
        <v>45883.833333333299</v>
      </c>
      <c r="E1219" s="250" t="str">
        <f>IF($C1219&lt;&gt;TRUE,IF(ISNA(VLOOKUP($B1219,'Patch Slot'!A$2:$E$39,4,FALSE)),"",VLOOKUP($B1219,'Patch Slot'!A$2:$E$39,4,FALSE)),"excluded")</f>
        <v>20:00 – 24:00</v>
      </c>
      <c r="F1219" s="251" t="s">
        <v>298</v>
      </c>
      <c r="G1219" s="250" t="str">
        <f>IF(ISNA(VLOOKUP(Patchlist1[[#This Row],[Hostname]],CPU_socket!A:B,2,FALSE)),"",VLOOKUP(Patchlist1[[#This Row],[Hostname]],CPU_socket!A:B,2,FALSE))</f>
        <v/>
      </c>
      <c r="H1219" s="250" t="str">
        <f>IF(ISNA(VLOOKUP(Patchlist1[[#This Row],[Hostname]],Vormetric!A:D,4,FALSE)),"",VLOOKUP(Patchlist1[[#This Row],[Hostname]],Vormetric!A:D,4,FALSE))</f>
        <v/>
      </c>
      <c r="I1219" s="293" t="str">
        <f>IF(ISNA(VLOOKUP(Patchlist1[[#This Row],[Hostname]],'vm hardware'!A:C,3,FALSE)),"",VLOOKUP(Patchlist1[[#This Row],[Hostname]],'vm hardware'!A:C,3,FALSE))</f>
        <v/>
      </c>
      <c r="J1219" s="251"/>
      <c r="K1219" s="251" t="s">
        <v>545</v>
      </c>
      <c r="L1219" s="251"/>
      <c r="M1219" s="251" t="s">
        <v>245</v>
      </c>
      <c r="N1219" s="251" t="s">
        <v>174</v>
      </c>
      <c r="O1219" s="200" t="s">
        <v>175</v>
      </c>
      <c r="P1219" s="294" t="s">
        <v>246</v>
      </c>
      <c r="Q1219" s="299"/>
      <c r="R1219" s="254" t="s">
        <v>248</v>
      </c>
      <c r="S1219" s="300" t="str">
        <f>IF(ISNA(VLOOKUP(Patchlist1[[#This Row],[SERVER OWNER]],Contacts!I:J,2,FALSE)),"",VLOOKUP(Patchlist1[[#This Row],[SERVER OWNER]],Contacts!I:J,2,FALSE))</f>
        <v>Giorgio.Conti@allianz.it</v>
      </c>
      <c r="T1219" s="295" t="s">
        <v>296</v>
      </c>
      <c r="U1219" s="301" t="s">
        <v>180</v>
      </c>
      <c r="V1219" s="296"/>
      <c r="W1219" s="296"/>
      <c r="X1219" s="297"/>
      <c r="Y1219" s="297"/>
      <c r="Z1219" s="256"/>
      <c r="AA1219" s="302"/>
    </row>
    <row r="1220" spans="1:27" ht="18.75" hidden="1" customHeight="1">
      <c r="A1220" s="285" t="s">
        <v>2090</v>
      </c>
      <c r="B1220" s="196" t="s">
        <v>64</v>
      </c>
      <c r="C1220" s="239" t="b">
        <v>1</v>
      </c>
      <c r="D1220" s="182" t="str">
        <f>IF($C1220&lt;&gt;TRUE,IF(ISNA(VLOOKUP($B1220,'Patch Slot'!A$2:$E$39,3,FALSE)),"",VLOOKUP($B1220,'Patch Slot'!A$2:$E$39,3,FALSE)),"excluded")</f>
        <v>excluded</v>
      </c>
      <c r="E1220" s="182" t="str">
        <f>IF($C1220&lt;&gt;TRUE,IF(ISNA(VLOOKUP($B1220,'Patch Slot'!A$2:$E$39,4,FALSE)),"",VLOOKUP($B1220,'Patch Slot'!A$2:$E$39,4,FALSE)),"excluded")</f>
        <v>excluded</v>
      </c>
      <c r="F1220" s="198" t="s">
        <v>523</v>
      </c>
      <c r="G1220" s="182" t="str">
        <f>IF(ISNA(VLOOKUP(Patchlist1[[#This Row],[Hostname]],CPU_socket!A:B,2,FALSE)),"",VLOOKUP(Patchlist1[[#This Row],[Hostname]],CPU_socket!A:B,2,FALSE))</f>
        <v/>
      </c>
      <c r="H1220" s="182" t="str">
        <f>IF(ISNA(VLOOKUP(Patchlist1[[#This Row],[Hostname]],Vormetric!A:D,4,FALSE)),"",VLOOKUP(Patchlist1[[#This Row],[Hostname]],Vormetric!A:D,4,FALSE))</f>
        <v/>
      </c>
      <c r="I1220" s="240" t="str">
        <f>IF(ISNA(VLOOKUP(Patchlist1[[#This Row],[Hostname]],'vm hardware'!A:C,3,FALSE)),"",VLOOKUP(Patchlist1[[#This Row],[Hostname]],'vm hardware'!A:C,3,FALSE))</f>
        <v/>
      </c>
      <c r="J1220" s="198"/>
      <c r="K1220" s="198" t="s">
        <v>545</v>
      </c>
      <c r="L1220" s="198"/>
      <c r="M1220" s="198" t="s">
        <v>448</v>
      </c>
      <c r="N1220" s="198" t="s">
        <v>174</v>
      </c>
      <c r="O1220" s="200" t="s">
        <v>279</v>
      </c>
      <c r="P1220" s="289" t="s">
        <v>1467</v>
      </c>
      <c r="Q1220" s="241"/>
      <c r="R1220" s="247" t="s">
        <v>1795</v>
      </c>
      <c r="S1220" s="242" t="str">
        <f>IF(ISNA(VLOOKUP(Patchlist1[[#This Row],[SERVER OWNER]],Contacts!I:J,2,FALSE)),"",VLOOKUP(Patchlist1[[#This Row],[SERVER OWNER]],Contacts!I:J,2,FALSE))</f>
        <v>olivier.laliman@allianz.fr</v>
      </c>
      <c r="T1220" s="243" t="s">
        <v>2091</v>
      </c>
      <c r="U1220" s="287" t="s">
        <v>180</v>
      </c>
      <c r="V1220" s="202"/>
      <c r="W1220" s="202"/>
      <c r="X1220" s="244"/>
      <c r="Y1220" s="244" t="s">
        <v>279</v>
      </c>
      <c r="Z1220" s="157"/>
      <c r="AA1220" s="278"/>
    </row>
    <row r="1221" spans="1:27" ht="18.75" hidden="1" customHeight="1">
      <c r="A1221" s="298" t="s">
        <v>2092</v>
      </c>
      <c r="B1221" s="237" t="s">
        <v>57</v>
      </c>
      <c r="C1221" s="292" t="b">
        <v>0</v>
      </c>
      <c r="D1221" s="250">
        <f>IF($C1221&lt;&gt;TRUE,IF(ISNA(VLOOKUP($B1221,'Patch Slot'!A$2:$E$39,3,FALSE)),"",VLOOKUP($B1221,'Patch Slot'!A$2:$E$39,3,FALSE)),"excluded")</f>
        <v>45882.833333333299</v>
      </c>
      <c r="E1221" s="250" t="str">
        <f>IF($C1221&lt;&gt;TRUE,IF(ISNA(VLOOKUP($B1221,'Patch Slot'!A$2:$E$39,4,FALSE)),"",VLOOKUP($B1221,'Patch Slot'!A$2:$E$39,4,FALSE)),"excluded")</f>
        <v>20:00 – 24:00</v>
      </c>
      <c r="F1221" s="251" t="s">
        <v>298</v>
      </c>
      <c r="G1221" s="250" t="str">
        <f>IF(ISNA(VLOOKUP(Patchlist1[[#This Row],[Hostname]],CPU_socket!A:B,2,FALSE)),"",VLOOKUP(Patchlist1[[#This Row],[Hostname]],CPU_socket!A:B,2,FALSE))</f>
        <v/>
      </c>
      <c r="H1221" s="250" t="str">
        <f>IF(ISNA(VLOOKUP(Patchlist1[[#This Row],[Hostname]],Vormetric!A:D,4,FALSE)),"",VLOOKUP(Patchlist1[[#This Row],[Hostname]],Vormetric!A:D,4,FALSE))</f>
        <v/>
      </c>
      <c r="I1221" s="293" t="str">
        <f>IF(ISNA(VLOOKUP(Patchlist1[[#This Row],[Hostname]],'vm hardware'!A:C,3,FALSE)),"",VLOOKUP(Patchlist1[[#This Row],[Hostname]],'vm hardware'!A:C,3,FALSE))</f>
        <v/>
      </c>
      <c r="J1221" s="251"/>
      <c r="K1221" s="251" t="s">
        <v>545</v>
      </c>
      <c r="L1221" s="251"/>
      <c r="M1221" s="251" t="s">
        <v>245</v>
      </c>
      <c r="N1221" s="251" t="s">
        <v>174</v>
      </c>
      <c r="O1221" s="200" t="s">
        <v>175</v>
      </c>
      <c r="P1221" s="294" t="s">
        <v>246</v>
      </c>
      <c r="Q1221" s="299"/>
      <c r="R1221" s="254" t="s">
        <v>248</v>
      </c>
      <c r="S1221" s="300" t="str">
        <f>IF(ISNA(VLOOKUP(Patchlist1[[#This Row],[SERVER OWNER]],Contacts!I:J,2,FALSE)),"",VLOOKUP(Patchlist1[[#This Row],[SERVER OWNER]],Contacts!I:J,2,FALSE))</f>
        <v>Giorgio.Conti@allianz.it</v>
      </c>
      <c r="T1221" s="295" t="s">
        <v>296</v>
      </c>
      <c r="U1221" s="301" t="s">
        <v>180</v>
      </c>
      <c r="V1221" s="296"/>
      <c r="W1221" s="296"/>
      <c r="X1221" s="297"/>
      <c r="Y1221" s="297"/>
      <c r="Z1221" s="256"/>
      <c r="AA1221" s="302"/>
    </row>
    <row r="1222" spans="1:27" ht="18.75" hidden="1" customHeight="1">
      <c r="A1222" s="285" t="s">
        <v>2093</v>
      </c>
      <c r="B1222" s="196" t="s">
        <v>18</v>
      </c>
      <c r="C1222" s="239" t="b">
        <v>1</v>
      </c>
      <c r="D1222" s="182" t="str">
        <f>IF($C1222&lt;&gt;TRUE,IF(ISNA(VLOOKUP($B1222,'Patch Slot'!A$2:$E$39,3,FALSE)),"",VLOOKUP($B1222,'Patch Slot'!A$2:$E$39,3,FALSE)),"excluded")</f>
        <v>excluded</v>
      </c>
      <c r="E1222" s="182" t="str">
        <f>IF($C1222&lt;&gt;TRUE,IF(ISNA(VLOOKUP($B1222,'Patch Slot'!A$2:$E$39,4,FALSE)),"",VLOOKUP($B1222,'Patch Slot'!A$2:$E$39,4,FALSE)),"excluded")</f>
        <v>excluded</v>
      </c>
      <c r="F1222" s="198" t="s">
        <v>171</v>
      </c>
      <c r="G1222" s="182" t="str">
        <f>IF(ISNA(VLOOKUP(Patchlist1[[#This Row],[Hostname]],CPU_socket!A:B,2,FALSE)),"",VLOOKUP(Patchlist1[[#This Row],[Hostname]],CPU_socket!A:B,2,FALSE))</f>
        <v/>
      </c>
      <c r="H1222" s="182" t="str">
        <f>IF(ISNA(VLOOKUP(Patchlist1[[#This Row],[Hostname]],Vormetric!A:D,4,FALSE)),"",VLOOKUP(Patchlist1[[#This Row],[Hostname]],Vormetric!A:D,4,FALSE))</f>
        <v/>
      </c>
      <c r="I1222" s="240" t="str">
        <f>IF(ISNA(VLOOKUP(Patchlist1[[#This Row],[Hostname]],'vm hardware'!A:C,3,FALSE)),"",VLOOKUP(Patchlist1[[#This Row],[Hostname]],'vm hardware'!A:C,3,FALSE))</f>
        <v/>
      </c>
      <c r="J1222" s="198"/>
      <c r="K1222" s="198" t="s">
        <v>172</v>
      </c>
      <c r="L1222" s="198"/>
      <c r="M1222" s="198" t="s">
        <v>173</v>
      </c>
      <c r="N1222" s="198" t="s">
        <v>174</v>
      </c>
      <c r="O1222" s="200" t="s">
        <v>279</v>
      </c>
      <c r="P1222" s="289" t="s">
        <v>2094</v>
      </c>
      <c r="Q1222" s="241"/>
      <c r="R1222" s="247" t="s">
        <v>1833</v>
      </c>
      <c r="S1222" s="242" t="str">
        <f>IF(ISNA(VLOOKUP(Patchlist1[[#This Row],[SERVER OWNER]],Contacts!I:J,2,FALSE)),"",VLOOKUP(Patchlist1[[#This Row],[SERVER OWNER]],Contacts!I:J,2,FALSE))</f>
        <v>ramanarsinga-rao.tarigoppula1@allianz.de</v>
      </c>
      <c r="T1222" s="317" t="s">
        <v>218</v>
      </c>
      <c r="U1222" s="287" t="s">
        <v>180</v>
      </c>
      <c r="V1222" s="202"/>
      <c r="W1222" s="202"/>
      <c r="X1222" s="244"/>
      <c r="Y1222" s="244" t="s">
        <v>279</v>
      </c>
      <c r="Z1222" s="157"/>
      <c r="AA1222" s="278"/>
    </row>
    <row r="1223" spans="1:27" ht="18.75" hidden="1" customHeight="1">
      <c r="A1223" s="298" t="s">
        <v>2095</v>
      </c>
      <c r="B1223" s="237" t="s">
        <v>29</v>
      </c>
      <c r="C1223" s="292" t="b">
        <v>0</v>
      </c>
      <c r="D1223" s="250">
        <f>IF($C1223&lt;&gt;TRUE,IF(ISNA(VLOOKUP($B1223,'Patch Slot'!A$2:$E$39,3,FALSE)),"",VLOOKUP($B1223,'Patch Slot'!A$2:$E$39,3,FALSE)),"excluded")</f>
        <v>45875.833333333299</v>
      </c>
      <c r="E1223" s="250" t="str">
        <f>IF($C1223&lt;&gt;TRUE,IF(ISNA(VLOOKUP($B1223,'Patch Slot'!A$2:$E$39,4,FALSE)),"",VLOOKUP($B1223,'Patch Slot'!A$2:$E$39,4,FALSE)),"excluded")</f>
        <v>20:00 – 24:00</v>
      </c>
      <c r="F1223" s="251" t="s">
        <v>200</v>
      </c>
      <c r="G1223" s="250" t="str">
        <f>IF(ISNA(VLOOKUP(Patchlist1[[#This Row],[Hostname]],CPU_socket!A:B,2,FALSE)),"",VLOOKUP(Patchlist1[[#This Row],[Hostname]],CPU_socket!A:B,2,FALSE))</f>
        <v/>
      </c>
      <c r="H1223" s="250" t="str">
        <f>IF(ISNA(VLOOKUP(Patchlist1[[#This Row],[Hostname]],Vormetric!A:D,4,FALSE)),"",VLOOKUP(Patchlist1[[#This Row],[Hostname]],Vormetric!A:D,4,FALSE))</f>
        <v/>
      </c>
      <c r="I1223" s="293" t="str">
        <f>IF(ISNA(VLOOKUP(Patchlist1[[#This Row],[Hostname]],'vm hardware'!A:C,3,FALSE)),"",VLOOKUP(Patchlist1[[#This Row],[Hostname]],'vm hardware'!A:C,3,FALSE))</f>
        <v/>
      </c>
      <c r="J1223" s="251"/>
      <c r="K1223" s="251" t="s">
        <v>172</v>
      </c>
      <c r="L1223" s="251"/>
      <c r="M1223" s="251" t="s">
        <v>189</v>
      </c>
      <c r="N1223" s="251" t="s">
        <v>174</v>
      </c>
      <c r="O1223" s="200" t="s">
        <v>175</v>
      </c>
      <c r="P1223" s="294" t="s">
        <v>190</v>
      </c>
      <c r="Q1223" s="299"/>
      <c r="R1223" s="254" t="s">
        <v>192</v>
      </c>
      <c r="S1223" s="300" t="str">
        <f>IF(ISNA(VLOOKUP(Patchlist1[[#This Row],[SERVER OWNER]],Contacts!I:J,2,FALSE)),"",VLOOKUP(Patchlist1[[#This Row],[SERVER OWNER]],Contacts!I:J,2,FALSE))</f>
        <v>kenneth.fink@allianz.co.uk</v>
      </c>
      <c r="T1223" s="295" t="s">
        <v>198</v>
      </c>
      <c r="U1223" s="301" t="s">
        <v>180</v>
      </c>
      <c r="V1223" s="296"/>
      <c r="W1223" s="296"/>
      <c r="X1223" s="297"/>
      <c r="Y1223" s="297"/>
      <c r="Z1223" s="256"/>
      <c r="AA1223" s="302"/>
    </row>
    <row r="1224" spans="1:27" ht="18.75" hidden="1" customHeight="1">
      <c r="A1224" s="298" t="s">
        <v>2096</v>
      </c>
      <c r="B1224" s="237" t="s">
        <v>18</v>
      </c>
      <c r="C1224" s="292" t="b">
        <v>0</v>
      </c>
      <c r="D1224" s="250">
        <f>IF($C1224&lt;&gt;TRUE,IF(ISNA(VLOOKUP($B1224,'Patch Slot'!A$2:$E$39,3,FALSE)),"",VLOOKUP($B1224,'Patch Slot'!A$2:$E$39,3,FALSE)),"excluded")</f>
        <v>45873.833333333299</v>
      </c>
      <c r="E1224" s="250" t="str">
        <f>IF($C1224&lt;&gt;TRUE,IF(ISNA(VLOOKUP($B1224,'Patch Slot'!A$2:$E$39,4,FALSE)),"",VLOOKUP($B1224,'Patch Slot'!A$2:$E$39,4,FALSE)),"excluded")</f>
        <v>20:00 – 24:00</v>
      </c>
      <c r="F1224" s="251" t="s">
        <v>182</v>
      </c>
      <c r="G1224" s="250" t="str">
        <f>IF(ISNA(VLOOKUP(Patchlist1[[#This Row],[Hostname]],CPU_socket!A:B,2,FALSE)),"",VLOOKUP(Patchlist1[[#This Row],[Hostname]],CPU_socket!A:B,2,FALSE))</f>
        <v/>
      </c>
      <c r="H1224" s="250" t="str">
        <f>IF(ISNA(VLOOKUP(Patchlist1[[#This Row],[Hostname]],Vormetric!A:D,4,FALSE)),"",VLOOKUP(Patchlist1[[#This Row],[Hostname]],Vormetric!A:D,4,FALSE))</f>
        <v/>
      </c>
      <c r="I1224" s="293" t="str">
        <f>IF(ISNA(VLOOKUP(Patchlist1[[#This Row],[Hostname]],'vm hardware'!A:C,3,FALSE)),"",VLOOKUP(Patchlist1[[#This Row],[Hostname]],'vm hardware'!A:C,3,FALSE))</f>
        <v/>
      </c>
      <c r="J1224" s="251"/>
      <c r="K1224" s="251" t="s">
        <v>172</v>
      </c>
      <c r="L1224" s="251"/>
      <c r="M1224" s="251" t="s">
        <v>189</v>
      </c>
      <c r="N1224" s="251" t="s">
        <v>174</v>
      </c>
      <c r="O1224" s="200" t="s">
        <v>175</v>
      </c>
      <c r="P1224" s="294" t="s">
        <v>190</v>
      </c>
      <c r="Q1224" s="299"/>
      <c r="R1224" s="254" t="s">
        <v>192</v>
      </c>
      <c r="S1224" s="300" t="str">
        <f>IF(ISNA(VLOOKUP(Patchlist1[[#This Row],[SERVER OWNER]],Contacts!I:J,2,FALSE)),"",VLOOKUP(Patchlist1[[#This Row],[SERVER OWNER]],Contacts!I:J,2,FALSE))</f>
        <v>kenneth.fink@allianz.co.uk</v>
      </c>
      <c r="T1224" s="295" t="s">
        <v>198</v>
      </c>
      <c r="U1224" s="301" t="s">
        <v>180</v>
      </c>
      <c r="V1224" s="296"/>
      <c r="W1224" s="296"/>
      <c r="X1224" s="297"/>
      <c r="Y1224" s="297"/>
      <c r="Z1224" s="256"/>
      <c r="AA1224" s="302"/>
    </row>
    <row r="1225" spans="1:27" ht="18.75" hidden="1" customHeight="1">
      <c r="A1225" s="298" t="s">
        <v>2097</v>
      </c>
      <c r="B1225" s="237" t="s">
        <v>54</v>
      </c>
      <c r="C1225" s="292" t="b">
        <v>1</v>
      </c>
      <c r="D1225" s="250" t="str">
        <f>IF($C1225&lt;&gt;TRUE,IF(ISNA(VLOOKUP($B1225,'Patch Slot'!A$2:$E$39,3,FALSE)),"",VLOOKUP($B1225,'Patch Slot'!A$2:$E$39,3,FALSE)),"excluded")</f>
        <v>excluded</v>
      </c>
      <c r="E1225" s="250" t="str">
        <f>IF($C1225&lt;&gt;TRUE,IF(ISNA(VLOOKUP($B1225,'Patch Slot'!A$2:$E$39,4,FALSE)),"",VLOOKUP($B1225,'Patch Slot'!A$2:$E$39,4,FALSE)),"excluded")</f>
        <v>excluded</v>
      </c>
      <c r="F1225" s="251" t="s">
        <v>171</v>
      </c>
      <c r="G1225" s="250" t="str">
        <f>IF(ISNA(VLOOKUP(Patchlist1[[#This Row],[Hostname]],CPU_socket!A:B,2,FALSE)),"",VLOOKUP(Patchlist1[[#This Row],[Hostname]],CPU_socket!A:B,2,FALSE))</f>
        <v/>
      </c>
      <c r="H1225" s="250" t="str">
        <f>IF(ISNA(VLOOKUP(Patchlist1[[#This Row],[Hostname]],Vormetric!A:D,4,FALSE)),"",VLOOKUP(Patchlist1[[#This Row],[Hostname]],Vormetric!A:D,4,FALSE))</f>
        <v/>
      </c>
      <c r="I1225" s="293" t="str">
        <f>IF(ISNA(VLOOKUP(Patchlist1[[#This Row],[Hostname]],'vm hardware'!A:C,3,FALSE)),"",VLOOKUP(Patchlist1[[#This Row],[Hostname]],'vm hardware'!A:C,3,FALSE))</f>
        <v/>
      </c>
      <c r="J1225" s="251"/>
      <c r="K1225" s="251" t="s">
        <v>545</v>
      </c>
      <c r="L1225" s="251"/>
      <c r="M1225" s="251" t="s">
        <v>173</v>
      </c>
      <c r="N1225" s="251" t="s">
        <v>174</v>
      </c>
      <c r="O1225" s="200" t="s">
        <v>279</v>
      </c>
      <c r="P1225" s="294" t="s">
        <v>1039</v>
      </c>
      <c r="Q1225" s="299"/>
      <c r="R1225" s="254" t="s">
        <v>1040</v>
      </c>
      <c r="S1225" s="300" t="str">
        <f>IF(ISNA(VLOOKUP(Patchlist1[[#This Row],[SERVER OWNER]],Contacts!I:J,2,FALSE)),"",VLOOKUP(Patchlist1[[#This Row],[SERVER OWNER]],Contacts!I:J,2,FALSE))</f>
        <v>dilan.canpolat@allianz.de</v>
      </c>
      <c r="T1225" s="295" t="s">
        <v>1041</v>
      </c>
      <c r="U1225" s="301" t="s">
        <v>180</v>
      </c>
      <c r="V1225" s="296"/>
      <c r="W1225" s="296"/>
      <c r="X1225" s="297"/>
      <c r="Y1225" s="297" t="s">
        <v>279</v>
      </c>
      <c r="Z1225" s="256"/>
      <c r="AA1225" s="302"/>
    </row>
    <row r="1226" spans="1:27" ht="18.75" hidden="1" customHeight="1">
      <c r="A1226" s="298" t="s">
        <v>2098</v>
      </c>
      <c r="B1226" s="237" t="s">
        <v>106</v>
      </c>
      <c r="C1226" s="292" t="b">
        <v>0</v>
      </c>
      <c r="D1226" s="250">
        <f>IF($C1226&lt;&gt;TRUE,IF(ISNA(VLOOKUP($B1226,'Patch Slot'!A$2:$E$39,3,FALSE)),"",VLOOKUP($B1226,'Patch Slot'!A$2:$E$39,3,FALSE)),"excluded")</f>
        <v>45888.833333333299</v>
      </c>
      <c r="E1226" s="250" t="str">
        <f>IF($C1226&lt;&gt;TRUE,IF(ISNA(VLOOKUP($B1226,'Patch Slot'!A$2:$E$39,4,FALSE)),"",VLOOKUP($B1226,'Patch Slot'!A$2:$E$39,4,FALSE)),"excluded")</f>
        <v>20:00 – 24:00</v>
      </c>
      <c r="F1226" s="251" t="s">
        <v>826</v>
      </c>
      <c r="G1226" s="250" t="str">
        <f>IF(ISNA(VLOOKUP(Patchlist1[[#This Row],[Hostname]],CPU_socket!A:B,2,FALSE)),"",VLOOKUP(Patchlist1[[#This Row],[Hostname]],CPU_socket!A:B,2,FALSE))</f>
        <v/>
      </c>
      <c r="H1226" s="250" t="str">
        <f>IF(ISNA(VLOOKUP(Patchlist1[[#This Row],[Hostname]],Vormetric!A:D,4,FALSE)),"",VLOOKUP(Patchlist1[[#This Row],[Hostname]],Vormetric!A:D,4,FALSE))</f>
        <v/>
      </c>
      <c r="I1226" s="293" t="str">
        <f>IF(ISNA(VLOOKUP(Patchlist1[[#This Row],[Hostname]],'vm hardware'!A:C,3,FALSE)),"",VLOOKUP(Patchlist1[[#This Row],[Hostname]],'vm hardware'!A:C,3,FALSE))</f>
        <v/>
      </c>
      <c r="J1226" s="251"/>
      <c r="K1226" s="251" t="s">
        <v>172</v>
      </c>
      <c r="L1226" s="251"/>
      <c r="M1226" s="251" t="s">
        <v>245</v>
      </c>
      <c r="N1226" s="251" t="s">
        <v>827</v>
      </c>
      <c r="O1226" s="200" t="s">
        <v>175</v>
      </c>
      <c r="P1226" s="294" t="s">
        <v>246</v>
      </c>
      <c r="Q1226" s="299"/>
      <c r="R1226" s="254" t="s">
        <v>248</v>
      </c>
      <c r="S1226" s="300" t="str">
        <f>IF(ISNA(VLOOKUP(Patchlist1[[#This Row],[SERVER OWNER]],Contacts!I:J,2,FALSE)),"",VLOOKUP(Patchlist1[[#This Row],[SERVER OWNER]],Contacts!I:J,2,FALSE))</f>
        <v>Giorgio.Conti@allianz.it</v>
      </c>
      <c r="T1226" s="295" t="s">
        <v>296</v>
      </c>
      <c r="U1226" s="301" t="s">
        <v>180</v>
      </c>
      <c r="V1226" s="296"/>
      <c r="W1226" s="296"/>
      <c r="X1226" s="297"/>
      <c r="Y1226" s="297"/>
      <c r="Z1226" s="256"/>
      <c r="AA1226" s="302"/>
    </row>
    <row r="1227" spans="1:27" ht="18.75" hidden="1" customHeight="1">
      <c r="A1227" s="298" t="s">
        <v>2099</v>
      </c>
      <c r="B1227" s="237" t="s">
        <v>29</v>
      </c>
      <c r="C1227" s="239" t="b">
        <v>0</v>
      </c>
      <c r="D1227" s="250">
        <f>IF($C1227&lt;&gt;TRUE,IF(ISNA(VLOOKUP($B1227,'Patch Slot'!A$2:$E$39,3,FALSE)),"",VLOOKUP($B1227,'Patch Slot'!A$2:$E$39,3,FALSE)),"excluded")</f>
        <v>45875.833333333299</v>
      </c>
      <c r="E1227" s="250" t="str">
        <f>IF($C1227&lt;&gt;TRUE,IF(ISNA(VLOOKUP($B1227,'Patch Slot'!A$2:$E$39,4,FALSE)),"",VLOOKUP($B1227,'Patch Slot'!A$2:$E$39,4,FALSE)),"excluded")</f>
        <v>20:00 – 24:00</v>
      </c>
      <c r="F1227" s="251" t="s">
        <v>196</v>
      </c>
      <c r="G1227" s="250" t="str">
        <f>IF(ISNA(VLOOKUP(Patchlist1[[#This Row],[Hostname]],CPU_socket!A:B,2,FALSE)),"",VLOOKUP(Patchlist1[[#This Row],[Hostname]],CPU_socket!A:B,2,FALSE))</f>
        <v/>
      </c>
      <c r="H1227" s="250" t="str">
        <f>IF(ISNA(VLOOKUP(Patchlist1[[#This Row],[Hostname]],Vormetric!A:D,4,FALSE)),"",VLOOKUP(Patchlist1[[#This Row],[Hostname]],Vormetric!A:D,4,FALSE))</f>
        <v/>
      </c>
      <c r="I1227" s="293" t="str">
        <f>IF(ISNA(VLOOKUP(Patchlist1[[#This Row],[Hostname]],'vm hardware'!A:C,3,FALSE)),"",VLOOKUP(Patchlist1[[#This Row],[Hostname]],'vm hardware'!A:C,3,FALSE))</f>
        <v/>
      </c>
      <c r="J1227" s="251"/>
      <c r="K1227" s="251" t="s">
        <v>172</v>
      </c>
      <c r="L1227" s="251"/>
      <c r="M1227" s="251" t="s">
        <v>189</v>
      </c>
      <c r="N1227" s="251" t="s">
        <v>174</v>
      </c>
      <c r="O1227" s="200" t="s">
        <v>175</v>
      </c>
      <c r="P1227" s="294" t="s">
        <v>190</v>
      </c>
      <c r="Q1227" s="299"/>
      <c r="R1227" s="254" t="s">
        <v>192</v>
      </c>
      <c r="S1227" s="300" t="str">
        <f>IF(ISNA(VLOOKUP(Patchlist1[[#This Row],[SERVER OWNER]],Contacts!I:J,2,FALSE)),"",VLOOKUP(Patchlist1[[#This Row],[SERVER OWNER]],Contacts!I:J,2,FALSE))</f>
        <v>kenneth.fink@allianz.co.uk</v>
      </c>
      <c r="T1227" s="295" t="s">
        <v>198</v>
      </c>
      <c r="U1227" s="301" t="s">
        <v>180</v>
      </c>
      <c r="V1227" s="296"/>
      <c r="W1227" s="296"/>
      <c r="X1227" s="297"/>
      <c r="Y1227" s="297"/>
      <c r="Z1227" s="256"/>
      <c r="AA1227" s="302"/>
    </row>
    <row r="1228" spans="1:27" ht="18.75" hidden="1" customHeight="1">
      <c r="A1228" s="298" t="s">
        <v>2100</v>
      </c>
      <c r="B1228" s="237" t="s">
        <v>18</v>
      </c>
      <c r="C1228" s="239" t="b">
        <v>1</v>
      </c>
      <c r="D1228" s="250" t="str">
        <f>IF($C1228&lt;&gt;TRUE,IF(ISNA(VLOOKUP($B1228,'Patch Slot'!A$2:$E$39,3,FALSE)),"",VLOOKUP($B1228,'Patch Slot'!A$2:$E$39,3,FALSE)),"excluded")</f>
        <v>excluded</v>
      </c>
      <c r="E1228" s="250" t="str">
        <f>IF($C1228&lt;&gt;TRUE,IF(ISNA(VLOOKUP($B1228,'Patch Slot'!A$2:$E$39,4,FALSE)),"",VLOOKUP($B1228,'Patch Slot'!A$2:$E$39,4,FALSE)),"excluded")</f>
        <v>excluded</v>
      </c>
      <c r="F1228" s="251" t="s">
        <v>182</v>
      </c>
      <c r="G1228" s="250" t="str">
        <f>IF(ISNA(VLOOKUP(Patchlist1[[#This Row],[Hostname]],CPU_socket!A:B,2,FALSE)),"",VLOOKUP(Patchlist1[[#This Row],[Hostname]],CPU_socket!A:B,2,FALSE))</f>
        <v/>
      </c>
      <c r="H1228" s="250" t="str">
        <f>IF(ISNA(VLOOKUP(Patchlist1[[#This Row],[Hostname]],Vormetric!A:D,4,FALSE)),"",VLOOKUP(Patchlist1[[#This Row],[Hostname]],Vormetric!A:D,4,FALSE))</f>
        <v/>
      </c>
      <c r="I1228" s="293" t="str">
        <f>IF(ISNA(VLOOKUP(Patchlist1[[#This Row],[Hostname]],'vm hardware'!A:C,3,FALSE)),"",VLOOKUP(Patchlist1[[#This Row],[Hostname]],'vm hardware'!A:C,3,FALSE))</f>
        <v/>
      </c>
      <c r="J1228" s="251"/>
      <c r="K1228" s="251" t="s">
        <v>172</v>
      </c>
      <c r="L1228" s="251"/>
      <c r="M1228" s="251" t="s">
        <v>173</v>
      </c>
      <c r="N1228" s="251" t="s">
        <v>174</v>
      </c>
      <c r="O1228" s="200" t="s">
        <v>279</v>
      </c>
      <c r="P1228" s="294" t="s">
        <v>816</v>
      </c>
      <c r="Q1228" s="299"/>
      <c r="R1228" s="254" t="s">
        <v>2101</v>
      </c>
      <c r="S1228" s="300" t="s">
        <v>2102</v>
      </c>
      <c r="T1228" s="295" t="s">
        <v>819</v>
      </c>
      <c r="U1228" s="301" t="s">
        <v>180</v>
      </c>
      <c r="V1228" s="296"/>
      <c r="W1228" s="296"/>
      <c r="X1228" s="297"/>
      <c r="Y1228" s="297" t="s">
        <v>279</v>
      </c>
      <c r="Z1228" s="256"/>
      <c r="AA1228" s="302"/>
    </row>
    <row r="1229" spans="1:27" ht="18.75" hidden="1" customHeight="1">
      <c r="A1229" s="298" t="s">
        <v>2103</v>
      </c>
      <c r="B1229" s="237" t="s">
        <v>127</v>
      </c>
      <c r="C1229" s="292" t="b">
        <v>0</v>
      </c>
      <c r="D1229" s="250">
        <f>IF($C1229&lt;&gt;TRUE,IF(ISNA(VLOOKUP($B1229,'Patch Slot'!A$2:$E$39,3,FALSE)),"",VLOOKUP($B1229,'Patch Slot'!A$2:$E$39,3,FALSE)),"excluded")</f>
        <v>45892.833333333299</v>
      </c>
      <c r="E1229" s="250" t="str">
        <f>IF($C1229&lt;&gt;TRUE,IF(ISNA(VLOOKUP($B1229,'Patch Slot'!A$2:$E$39,4,FALSE)),"",VLOOKUP($B1229,'Patch Slot'!A$2:$E$39,4,FALSE)),"excluded")</f>
        <v>20:00 – 24:00</v>
      </c>
      <c r="F1229" s="251" t="s">
        <v>826</v>
      </c>
      <c r="G1229" s="250" t="str">
        <f>IF(ISNA(VLOOKUP(Patchlist1[[#This Row],[Hostname]],CPU_socket!A:B,2,FALSE)),"",VLOOKUP(Patchlist1[[#This Row],[Hostname]],CPU_socket!A:B,2,FALSE))</f>
        <v/>
      </c>
      <c r="H1229" s="250" t="str">
        <f>IF(ISNA(VLOOKUP(Patchlist1[[#This Row],[Hostname]],Vormetric!A:D,4,FALSE)),"",VLOOKUP(Patchlist1[[#This Row],[Hostname]],Vormetric!A:D,4,FALSE))</f>
        <v/>
      </c>
      <c r="I1229" s="293" t="str">
        <f>IF(ISNA(VLOOKUP(Patchlist1[[#This Row],[Hostname]],'vm hardware'!A:C,3,FALSE)),"",VLOOKUP(Patchlist1[[#This Row],[Hostname]],'vm hardware'!A:C,3,FALSE))</f>
        <v/>
      </c>
      <c r="J1229" s="251"/>
      <c r="K1229" s="251" t="s">
        <v>545</v>
      </c>
      <c r="L1229" s="251"/>
      <c r="M1229" s="251" t="s">
        <v>245</v>
      </c>
      <c r="N1229" s="251" t="s">
        <v>827</v>
      </c>
      <c r="O1229" s="200" t="s">
        <v>175</v>
      </c>
      <c r="P1229" s="294" t="s">
        <v>246</v>
      </c>
      <c r="Q1229" s="299"/>
      <c r="R1229" s="254" t="s">
        <v>248</v>
      </c>
      <c r="S1229" s="300" t="str">
        <f>IF(ISNA(VLOOKUP(Patchlist1[[#This Row],[SERVER OWNER]],Contacts!I:J,2,FALSE)),"",VLOOKUP(Patchlist1[[#This Row],[SERVER OWNER]],Contacts!I:J,2,FALSE))</f>
        <v>Giorgio.Conti@allianz.it</v>
      </c>
      <c r="T1229" s="295" t="s">
        <v>249</v>
      </c>
      <c r="U1229" s="301" t="s">
        <v>180</v>
      </c>
      <c r="V1229" s="296"/>
      <c r="W1229" s="296"/>
      <c r="X1229" s="297"/>
      <c r="Y1229" s="297"/>
      <c r="Z1229" s="256"/>
      <c r="AA1229" s="302"/>
    </row>
    <row r="1230" spans="1:27" ht="18.75" hidden="1" customHeight="1">
      <c r="A1230" s="298" t="s">
        <v>2104</v>
      </c>
      <c r="B1230" s="237" t="s">
        <v>106</v>
      </c>
      <c r="C1230" s="292" t="b">
        <v>0</v>
      </c>
      <c r="D1230" s="250">
        <f>IF($C1230&lt;&gt;TRUE,IF(ISNA(VLOOKUP($B1230,'Patch Slot'!A$2:$E$39,3,FALSE)),"",VLOOKUP($B1230,'Patch Slot'!A$2:$E$39,3,FALSE)),"excluded")</f>
        <v>45888.833333333299</v>
      </c>
      <c r="E1230" s="250" t="str">
        <f>IF($C1230&lt;&gt;TRUE,IF(ISNA(VLOOKUP($B1230,'Patch Slot'!A$2:$E$39,4,FALSE)),"",VLOOKUP($B1230,'Patch Slot'!A$2:$E$39,4,FALSE)),"excluded")</f>
        <v>20:00 – 24:00</v>
      </c>
      <c r="F1230" s="251" t="s">
        <v>826</v>
      </c>
      <c r="G1230" s="250" t="str">
        <f>IF(ISNA(VLOOKUP(Patchlist1[[#This Row],[Hostname]],CPU_socket!A:B,2,FALSE)),"",VLOOKUP(Patchlist1[[#This Row],[Hostname]],CPU_socket!A:B,2,FALSE))</f>
        <v/>
      </c>
      <c r="H1230" s="250" t="str">
        <f>IF(ISNA(VLOOKUP(Patchlist1[[#This Row],[Hostname]],Vormetric!A:D,4,FALSE)),"",VLOOKUP(Patchlist1[[#This Row],[Hostname]],Vormetric!A:D,4,FALSE))</f>
        <v/>
      </c>
      <c r="I1230" s="293" t="str">
        <f>IF(ISNA(VLOOKUP(Patchlist1[[#This Row],[Hostname]],'vm hardware'!A:C,3,FALSE)),"",VLOOKUP(Patchlist1[[#This Row],[Hostname]],'vm hardware'!A:C,3,FALSE))</f>
        <v/>
      </c>
      <c r="J1230" s="251"/>
      <c r="K1230" s="251" t="s">
        <v>545</v>
      </c>
      <c r="L1230" s="251"/>
      <c r="M1230" s="251" t="s">
        <v>245</v>
      </c>
      <c r="N1230" s="251" t="s">
        <v>827</v>
      </c>
      <c r="O1230" s="200" t="s">
        <v>175</v>
      </c>
      <c r="P1230" s="294" t="s">
        <v>246</v>
      </c>
      <c r="Q1230" s="299"/>
      <c r="R1230" s="254" t="s">
        <v>248</v>
      </c>
      <c r="S1230" s="300" t="str">
        <f>IF(ISNA(VLOOKUP(Patchlist1[[#This Row],[SERVER OWNER]],Contacts!I:J,2,FALSE)),"",VLOOKUP(Patchlist1[[#This Row],[SERVER OWNER]],Contacts!I:J,2,FALSE))</f>
        <v>Giorgio.Conti@allianz.it</v>
      </c>
      <c r="T1230" s="295" t="s">
        <v>296</v>
      </c>
      <c r="U1230" s="301" t="s">
        <v>180</v>
      </c>
      <c r="V1230" s="296"/>
      <c r="W1230" s="296"/>
      <c r="X1230" s="297"/>
      <c r="Y1230" s="297"/>
      <c r="Z1230" s="256"/>
      <c r="AA1230" s="302"/>
    </row>
    <row r="1231" spans="1:27" ht="18.75" hidden="1" customHeight="1">
      <c r="A1231" s="298" t="s">
        <v>2105</v>
      </c>
      <c r="B1231" s="237" t="s">
        <v>29</v>
      </c>
      <c r="C1231" s="292" t="b">
        <v>0</v>
      </c>
      <c r="D1231" s="250">
        <f>IF($C1231&lt;&gt;TRUE,IF(ISNA(VLOOKUP($B1231,'Patch Slot'!A$2:$E$39,3,FALSE)),"",VLOOKUP($B1231,'Patch Slot'!A$2:$E$39,3,FALSE)),"excluded")</f>
        <v>45875.833333333299</v>
      </c>
      <c r="E1231" s="250" t="str">
        <f>IF($C1231&lt;&gt;TRUE,IF(ISNA(VLOOKUP($B1231,'Patch Slot'!A$2:$E$39,4,FALSE)),"",VLOOKUP($B1231,'Patch Slot'!A$2:$E$39,4,FALSE)),"excluded")</f>
        <v>20:00 – 24:00</v>
      </c>
      <c r="F1231" s="251" t="s">
        <v>171</v>
      </c>
      <c r="G1231" s="250" t="str">
        <f>IF(ISNA(VLOOKUP(Patchlist1[[#This Row],[Hostname]],CPU_socket!A:B,2,FALSE)),"",VLOOKUP(Patchlist1[[#This Row],[Hostname]],CPU_socket!A:B,2,FALSE))</f>
        <v/>
      </c>
      <c r="H1231" s="250" t="str">
        <f>IF(ISNA(VLOOKUP(Patchlist1[[#This Row],[Hostname]],Vormetric!A:D,4,FALSE)),"",VLOOKUP(Patchlist1[[#This Row],[Hostname]],Vormetric!A:D,4,FALSE))</f>
        <v/>
      </c>
      <c r="I1231" s="293" t="str">
        <f>IF(ISNA(VLOOKUP(Patchlist1[[#This Row],[Hostname]],'vm hardware'!A:C,3,FALSE)),"",VLOOKUP(Patchlist1[[#This Row],[Hostname]],'vm hardware'!A:C,3,FALSE))</f>
        <v/>
      </c>
      <c r="J1231" s="251"/>
      <c r="K1231" s="251" t="s">
        <v>172</v>
      </c>
      <c r="L1231" s="251"/>
      <c r="M1231" s="251" t="s">
        <v>245</v>
      </c>
      <c r="N1231" s="251" t="s">
        <v>174</v>
      </c>
      <c r="O1231" s="200" t="s">
        <v>175</v>
      </c>
      <c r="P1231" s="294" t="s">
        <v>246</v>
      </c>
      <c r="Q1231" s="299"/>
      <c r="R1231" s="254" t="s">
        <v>248</v>
      </c>
      <c r="S1231" s="300" t="str">
        <f>IF(ISNA(VLOOKUP(Patchlist1[[#This Row],[SERVER OWNER]],Contacts!I:J,2,FALSE)),"",VLOOKUP(Patchlist1[[#This Row],[SERVER OWNER]],Contacts!I:J,2,FALSE))</f>
        <v>Giorgio.Conti@allianz.it</v>
      </c>
      <c r="T1231" s="295" t="s">
        <v>296</v>
      </c>
      <c r="U1231" s="301" t="s">
        <v>180</v>
      </c>
      <c r="V1231" s="296"/>
      <c r="W1231" s="296"/>
      <c r="X1231" s="297"/>
      <c r="Y1231" s="297"/>
      <c r="Z1231" s="256"/>
      <c r="AA1231" s="302"/>
    </row>
    <row r="1232" spans="1:27" ht="18.75" hidden="1" customHeight="1">
      <c r="A1232" s="298" t="s">
        <v>2106</v>
      </c>
      <c r="B1232" s="237" t="s">
        <v>106</v>
      </c>
      <c r="C1232" s="292" t="b">
        <v>0</v>
      </c>
      <c r="D1232" s="250">
        <f>IF($C1232&lt;&gt;TRUE,IF(ISNA(VLOOKUP($B1232,'Patch Slot'!A$2:$E$39,3,FALSE)),"",VLOOKUP($B1232,'Patch Slot'!A$2:$E$39,3,FALSE)),"excluded")</f>
        <v>45888.833333333299</v>
      </c>
      <c r="E1232" s="250" t="str">
        <f>IF($C1232&lt;&gt;TRUE,IF(ISNA(VLOOKUP($B1232,'Patch Slot'!A$2:$E$39,4,FALSE)),"",VLOOKUP($B1232,'Patch Slot'!A$2:$E$39,4,FALSE)),"excluded")</f>
        <v>20:00 – 24:00</v>
      </c>
      <c r="F1232" s="251" t="s">
        <v>826</v>
      </c>
      <c r="G1232" s="250" t="str">
        <f>IF(ISNA(VLOOKUP(Patchlist1[[#This Row],[Hostname]],CPU_socket!A:B,2,FALSE)),"",VLOOKUP(Patchlist1[[#This Row],[Hostname]],CPU_socket!A:B,2,FALSE))</f>
        <v/>
      </c>
      <c r="H1232" s="250" t="str">
        <f>IF(ISNA(VLOOKUP(Patchlist1[[#This Row],[Hostname]],Vormetric!A:D,4,FALSE)),"",VLOOKUP(Patchlist1[[#This Row],[Hostname]],Vormetric!A:D,4,FALSE))</f>
        <v/>
      </c>
      <c r="I1232" s="293" t="str">
        <f>IF(ISNA(VLOOKUP(Patchlist1[[#This Row],[Hostname]],'vm hardware'!A:C,3,FALSE)),"",VLOOKUP(Patchlist1[[#This Row],[Hostname]],'vm hardware'!A:C,3,FALSE))</f>
        <v/>
      </c>
      <c r="J1232" s="251"/>
      <c r="K1232" s="251" t="s">
        <v>545</v>
      </c>
      <c r="L1232" s="251"/>
      <c r="M1232" s="251" t="s">
        <v>245</v>
      </c>
      <c r="N1232" s="251" t="s">
        <v>827</v>
      </c>
      <c r="O1232" s="200" t="s">
        <v>175</v>
      </c>
      <c r="P1232" s="294" t="s">
        <v>246</v>
      </c>
      <c r="Q1232" s="299"/>
      <c r="R1232" s="254" t="s">
        <v>248</v>
      </c>
      <c r="S1232" s="300" t="str">
        <f>IF(ISNA(VLOOKUP(Patchlist1[[#This Row],[SERVER OWNER]],Contacts!I:J,2,FALSE)),"",VLOOKUP(Patchlist1[[#This Row],[SERVER OWNER]],Contacts!I:J,2,FALSE))</f>
        <v>Giorgio.Conti@allianz.it</v>
      </c>
      <c r="T1232" s="295" t="s">
        <v>296</v>
      </c>
      <c r="U1232" s="301" t="s">
        <v>180</v>
      </c>
      <c r="V1232" s="296"/>
      <c r="W1232" s="296"/>
      <c r="X1232" s="297"/>
      <c r="Y1232" s="297"/>
      <c r="Z1232" s="256"/>
      <c r="AA1232" s="302"/>
    </row>
    <row r="1233" spans="1:27" ht="18.75" hidden="1" customHeight="1">
      <c r="A1233" s="298" t="s">
        <v>2107</v>
      </c>
      <c r="B1233" s="237" t="s">
        <v>127</v>
      </c>
      <c r="C1233" s="292" t="b">
        <v>0</v>
      </c>
      <c r="D1233" s="250">
        <f>IF($C1233&lt;&gt;TRUE,IF(ISNA(VLOOKUP($B1233,'Patch Slot'!A$2:$E$39,3,FALSE)),"",VLOOKUP($B1233,'Patch Slot'!A$2:$E$39,3,FALSE)),"excluded")</f>
        <v>45892.833333333299</v>
      </c>
      <c r="E1233" s="250" t="str">
        <f>IF($C1233&lt;&gt;TRUE,IF(ISNA(VLOOKUP($B1233,'Patch Slot'!A$2:$E$39,4,FALSE)),"",VLOOKUP($B1233,'Patch Slot'!A$2:$E$39,4,FALSE)),"excluded")</f>
        <v>20:00 – 24:00</v>
      </c>
      <c r="F1233" s="251" t="s">
        <v>826</v>
      </c>
      <c r="G1233" s="250" t="str">
        <f>IF(ISNA(VLOOKUP(Patchlist1[[#This Row],[Hostname]],CPU_socket!A:B,2,FALSE)),"",VLOOKUP(Patchlist1[[#This Row],[Hostname]],CPU_socket!A:B,2,FALSE))</f>
        <v/>
      </c>
      <c r="H1233" s="250" t="str">
        <f>IF(ISNA(VLOOKUP(Patchlist1[[#This Row],[Hostname]],Vormetric!A:D,4,FALSE)),"",VLOOKUP(Patchlist1[[#This Row],[Hostname]],Vormetric!A:D,4,FALSE))</f>
        <v/>
      </c>
      <c r="I1233" s="293" t="str">
        <f>IF(ISNA(VLOOKUP(Patchlist1[[#This Row],[Hostname]],'vm hardware'!A:C,3,FALSE)),"",VLOOKUP(Patchlist1[[#This Row],[Hostname]],'vm hardware'!A:C,3,FALSE))</f>
        <v/>
      </c>
      <c r="J1233" s="251"/>
      <c r="K1233" s="251" t="s">
        <v>545</v>
      </c>
      <c r="L1233" s="251"/>
      <c r="M1233" s="251" t="s">
        <v>245</v>
      </c>
      <c r="N1233" s="251" t="s">
        <v>827</v>
      </c>
      <c r="O1233" s="200" t="s">
        <v>175</v>
      </c>
      <c r="P1233" s="294" t="s">
        <v>921</v>
      </c>
      <c r="Q1233" s="299"/>
      <c r="R1233" s="254" t="s">
        <v>922</v>
      </c>
      <c r="S1233" s="300" t="str">
        <f>IF(ISNA(VLOOKUP(Patchlist1[[#This Row],[SERVER OWNER]],Contacts!I:J,2,FALSE)),"",VLOOKUP(Patchlist1[[#This Row],[SERVER OWNER]],Contacts!I:J,2,FALSE))</f>
        <v>giuseppe.esposito@allianzbank.it</v>
      </c>
      <c r="T1233" s="295" t="s">
        <v>923</v>
      </c>
      <c r="U1233" s="301" t="s">
        <v>180</v>
      </c>
      <c r="V1233" s="296"/>
      <c r="W1233" s="296"/>
      <c r="X1233" s="297"/>
      <c r="Y1233" s="297"/>
      <c r="Z1233" s="256"/>
      <c r="AA1233" s="302"/>
    </row>
    <row r="1234" spans="1:27" ht="18.75" hidden="1" customHeight="1">
      <c r="A1234" s="298" t="s">
        <v>2108</v>
      </c>
      <c r="B1234" s="237" t="s">
        <v>106</v>
      </c>
      <c r="C1234" s="292" t="b">
        <v>0</v>
      </c>
      <c r="D1234" s="250">
        <f>IF($C1234&lt;&gt;TRUE,IF(ISNA(VLOOKUP($B1234,'Patch Slot'!A$2:$E$39,3,FALSE)),"",VLOOKUP($B1234,'Patch Slot'!A$2:$E$39,3,FALSE)),"excluded")</f>
        <v>45888.833333333299</v>
      </c>
      <c r="E1234" s="250" t="str">
        <f>IF($C1234&lt;&gt;TRUE,IF(ISNA(VLOOKUP($B1234,'Patch Slot'!A$2:$E$39,4,FALSE)),"",VLOOKUP($B1234,'Patch Slot'!A$2:$E$39,4,FALSE)),"excluded")</f>
        <v>20:00 – 24:00</v>
      </c>
      <c r="F1234" s="251" t="s">
        <v>826</v>
      </c>
      <c r="G1234" s="250" t="str">
        <f>IF(ISNA(VLOOKUP(Patchlist1[[#This Row],[Hostname]],CPU_socket!A:B,2,FALSE)),"",VLOOKUP(Patchlist1[[#This Row],[Hostname]],CPU_socket!A:B,2,FALSE))</f>
        <v/>
      </c>
      <c r="H1234" s="250" t="str">
        <f>IF(ISNA(VLOOKUP(Patchlist1[[#This Row],[Hostname]],Vormetric!A:D,4,FALSE)),"",VLOOKUP(Patchlist1[[#This Row],[Hostname]],Vormetric!A:D,4,FALSE))</f>
        <v/>
      </c>
      <c r="I1234" s="293" t="str">
        <f>IF(ISNA(VLOOKUP(Patchlist1[[#This Row],[Hostname]],'vm hardware'!A:C,3,FALSE)),"",VLOOKUP(Patchlist1[[#This Row],[Hostname]],'vm hardware'!A:C,3,FALSE))</f>
        <v/>
      </c>
      <c r="J1234" s="251"/>
      <c r="K1234" s="251" t="s">
        <v>172</v>
      </c>
      <c r="L1234" s="251"/>
      <c r="M1234" s="251" t="s">
        <v>245</v>
      </c>
      <c r="N1234" s="251" t="s">
        <v>827</v>
      </c>
      <c r="O1234" s="200" t="s">
        <v>175</v>
      </c>
      <c r="P1234" s="294" t="s">
        <v>246</v>
      </c>
      <c r="Q1234" s="299"/>
      <c r="R1234" s="254" t="s">
        <v>248</v>
      </c>
      <c r="S1234" s="300" t="str">
        <f>IF(ISNA(VLOOKUP(Patchlist1[[#This Row],[SERVER OWNER]],Contacts!I:J,2,FALSE)),"",VLOOKUP(Patchlist1[[#This Row],[SERVER OWNER]],Contacts!I:J,2,FALSE))</f>
        <v>Giorgio.Conti@allianz.it</v>
      </c>
      <c r="T1234" s="295" t="s">
        <v>296</v>
      </c>
      <c r="U1234" s="301" t="s">
        <v>180</v>
      </c>
      <c r="V1234" s="296"/>
      <c r="W1234" s="296"/>
      <c r="X1234" s="297"/>
      <c r="Y1234" s="297"/>
      <c r="Z1234" s="256"/>
      <c r="AA1234" s="302"/>
    </row>
    <row r="1235" spans="1:27" ht="18.75" hidden="1" customHeight="1">
      <c r="A1235" s="298" t="s">
        <v>2109</v>
      </c>
      <c r="B1235" s="237" t="s">
        <v>70</v>
      </c>
      <c r="C1235" s="292" t="b">
        <v>0</v>
      </c>
      <c r="D1235" s="250">
        <f>IF($C1235&lt;&gt;TRUE,IF(ISNA(VLOOKUP($B1235,'Patch Slot'!A$2:$E$39,3,FALSE)),"",VLOOKUP($B1235,'Patch Slot'!A$2:$E$39,3,FALSE)),"excluded")</f>
        <v>45884.333333333299</v>
      </c>
      <c r="E1235" s="250" t="str">
        <f>IF($C1235&lt;&gt;TRUE,IF(ISNA(VLOOKUP($B1235,'Patch Slot'!A$2:$E$39,4,FALSE)),"",VLOOKUP($B1235,'Patch Slot'!A$2:$E$39,4,FALSE)),"excluded")</f>
        <v>08:00 – 14:00</v>
      </c>
      <c r="F1235" s="251" t="s">
        <v>171</v>
      </c>
      <c r="G1235" s="250" t="str">
        <f>IF(ISNA(VLOOKUP(Patchlist1[[#This Row],[Hostname]],CPU_socket!A:B,2,FALSE)),"",VLOOKUP(Patchlist1[[#This Row],[Hostname]],CPU_socket!A:B,2,FALSE))</f>
        <v/>
      </c>
      <c r="H1235" s="250" t="str">
        <f>IF(ISNA(VLOOKUP(Patchlist1[[#This Row],[Hostname]],Vormetric!A:D,4,FALSE)),"",VLOOKUP(Patchlist1[[#This Row],[Hostname]],Vormetric!A:D,4,FALSE))</f>
        <v/>
      </c>
      <c r="I1235" s="293" t="str">
        <f>IF(ISNA(VLOOKUP(Patchlist1[[#This Row],[Hostname]],'vm hardware'!A:C,3,FALSE)),"",VLOOKUP(Patchlist1[[#This Row],[Hostname]],'vm hardware'!A:C,3,FALSE))</f>
        <v/>
      </c>
      <c r="J1235" s="251"/>
      <c r="K1235" s="251" t="s">
        <v>172</v>
      </c>
      <c r="L1235" s="251"/>
      <c r="M1235" s="251" t="s">
        <v>654</v>
      </c>
      <c r="N1235" s="251" t="s">
        <v>174</v>
      </c>
      <c r="O1235" s="200" t="s">
        <v>175</v>
      </c>
      <c r="P1235" s="294" t="s">
        <v>655</v>
      </c>
      <c r="Q1235" s="299"/>
      <c r="R1235" s="254" t="s">
        <v>656</v>
      </c>
      <c r="S1235" s="300" t="str">
        <f>IF(ISNA(VLOOKUP(Patchlist1[[#This Row],[SERVER OWNER]],Contacts!I:J,2,FALSE)),"",VLOOKUP(Patchlist1[[#This Row],[SERVER OWNER]],Contacts!I:J,2,FALSE))</f>
        <v>Bernhard.Krasselt@allianz.at</v>
      </c>
      <c r="T1235" s="295" t="s">
        <v>1259</v>
      </c>
      <c r="U1235" s="301" t="s">
        <v>180</v>
      </c>
      <c r="V1235" s="296"/>
      <c r="W1235" s="296"/>
      <c r="X1235" s="297"/>
      <c r="Y1235" s="297"/>
      <c r="Z1235" s="256"/>
      <c r="AA1235" s="302"/>
    </row>
    <row r="1236" spans="1:27" ht="18.75" hidden="1" customHeight="1">
      <c r="A1236" s="298" t="s">
        <v>2110</v>
      </c>
      <c r="B1236" s="237" t="s">
        <v>76</v>
      </c>
      <c r="C1236" s="292" t="b">
        <v>0</v>
      </c>
      <c r="D1236" s="250">
        <f>IF($C1236&lt;&gt;TRUE,IF(ISNA(VLOOKUP($B1236,'Patch Slot'!A$2:$E$39,3,FALSE)),"",VLOOKUP($B1236,'Patch Slot'!A$2:$E$39,3,FALSE)),"excluded")</f>
        <v>45885.166666666635</v>
      </c>
      <c r="E1236" s="250" t="str">
        <f>IF($C1236&lt;&gt;TRUE,IF(ISNA(VLOOKUP($B1236,'Patch Slot'!A$2:$E$39,4,FALSE)),"",VLOOKUP($B1236,'Patch Slot'!A$2:$E$39,4,FALSE)),"excluded")</f>
        <v>04:00 – 08:00</v>
      </c>
      <c r="F1236" s="251" t="s">
        <v>171</v>
      </c>
      <c r="G1236" s="250" t="str">
        <f>IF(ISNA(VLOOKUP(Patchlist1[[#This Row],[Hostname]],CPU_socket!A:B,2,FALSE)),"",VLOOKUP(Patchlist1[[#This Row],[Hostname]],CPU_socket!A:B,2,FALSE))</f>
        <v/>
      </c>
      <c r="H1236" s="250" t="str">
        <f>IF(ISNA(VLOOKUP(Patchlist1[[#This Row],[Hostname]],Vormetric!A:D,4,FALSE)),"",VLOOKUP(Patchlist1[[#This Row],[Hostname]],Vormetric!A:D,4,FALSE))</f>
        <v/>
      </c>
      <c r="I1236" s="293" t="str">
        <f>IF(ISNA(VLOOKUP(Patchlist1[[#This Row],[Hostname]],'vm hardware'!A:C,3,FALSE)),"",VLOOKUP(Patchlist1[[#This Row],[Hostname]],'vm hardware'!A:C,3,FALSE))</f>
        <v/>
      </c>
      <c r="J1236" s="251"/>
      <c r="K1236" s="251" t="s">
        <v>172</v>
      </c>
      <c r="L1236" s="251"/>
      <c r="M1236" s="251" t="s">
        <v>654</v>
      </c>
      <c r="N1236" s="251" t="s">
        <v>174</v>
      </c>
      <c r="O1236" s="200" t="s">
        <v>175</v>
      </c>
      <c r="P1236" s="294" t="s">
        <v>655</v>
      </c>
      <c r="Q1236" s="299"/>
      <c r="R1236" s="254" t="s">
        <v>659</v>
      </c>
      <c r="S1236" s="300" t="str">
        <f>IF(ISNA(VLOOKUP(Patchlist1[[#This Row],[SERVER OWNER]],Contacts!I:J,2,FALSE)),"",VLOOKUP(Patchlist1[[#This Row],[SERVER OWNER]],Contacts!I:J,2,FALSE))</f>
        <v>Bernd.Wagensonner@allianz.at</v>
      </c>
      <c r="T1236" s="295" t="s">
        <v>1594</v>
      </c>
      <c r="U1236" s="301" t="s">
        <v>180</v>
      </c>
      <c r="V1236" s="296"/>
      <c r="W1236" s="296"/>
      <c r="X1236" s="297"/>
      <c r="Y1236" s="297"/>
      <c r="Z1236" s="256"/>
      <c r="AA1236" s="302"/>
    </row>
    <row r="1237" spans="1:27" ht="18.75" hidden="1" customHeight="1">
      <c r="A1237" s="298" t="s">
        <v>2111</v>
      </c>
      <c r="B1237" s="237" t="s">
        <v>106</v>
      </c>
      <c r="C1237" s="292" t="b">
        <v>0</v>
      </c>
      <c r="D1237" s="250">
        <f>IF($C1237&lt;&gt;TRUE,IF(ISNA(VLOOKUP($B1237,'Patch Slot'!A$2:$E$39,3,FALSE)),"",VLOOKUP($B1237,'Patch Slot'!A$2:$E$39,3,FALSE)),"excluded")</f>
        <v>45888.833333333299</v>
      </c>
      <c r="E1237" s="250" t="str">
        <f>IF($C1237&lt;&gt;TRUE,IF(ISNA(VLOOKUP($B1237,'Patch Slot'!A$2:$E$39,4,FALSE)),"",VLOOKUP($B1237,'Patch Slot'!A$2:$E$39,4,FALSE)),"excluded")</f>
        <v>20:00 – 24:00</v>
      </c>
      <c r="F1237" s="251" t="s">
        <v>826</v>
      </c>
      <c r="G1237" s="250" t="str">
        <f>IF(ISNA(VLOOKUP(Patchlist1[[#This Row],[Hostname]],CPU_socket!A:B,2,FALSE)),"",VLOOKUP(Patchlist1[[#This Row],[Hostname]],CPU_socket!A:B,2,FALSE))</f>
        <v/>
      </c>
      <c r="H1237" s="250" t="str">
        <f>IF(ISNA(VLOOKUP(Patchlist1[[#This Row],[Hostname]],Vormetric!A:D,4,FALSE)),"",VLOOKUP(Patchlist1[[#This Row],[Hostname]],Vormetric!A:D,4,FALSE))</f>
        <v/>
      </c>
      <c r="I1237" s="293" t="str">
        <f>IF(ISNA(VLOOKUP(Patchlist1[[#This Row],[Hostname]],'vm hardware'!A:C,3,FALSE)),"",VLOOKUP(Patchlist1[[#This Row],[Hostname]],'vm hardware'!A:C,3,FALSE))</f>
        <v/>
      </c>
      <c r="J1237" s="251"/>
      <c r="K1237" s="251" t="s">
        <v>545</v>
      </c>
      <c r="L1237" s="251"/>
      <c r="M1237" s="251" t="s">
        <v>245</v>
      </c>
      <c r="N1237" s="251" t="s">
        <v>827</v>
      </c>
      <c r="O1237" s="200" t="s">
        <v>175</v>
      </c>
      <c r="P1237" s="294" t="s">
        <v>246</v>
      </c>
      <c r="Q1237" s="299"/>
      <c r="R1237" s="254" t="s">
        <v>248</v>
      </c>
      <c r="S1237" s="300" t="str">
        <f>IF(ISNA(VLOOKUP(Patchlist1[[#This Row],[SERVER OWNER]],Contacts!I:J,2,FALSE)),"",VLOOKUP(Patchlist1[[#This Row],[SERVER OWNER]],Contacts!I:J,2,FALSE))</f>
        <v>Giorgio.Conti@allianz.it</v>
      </c>
      <c r="T1237" s="295" t="s">
        <v>296</v>
      </c>
      <c r="U1237" s="301" t="s">
        <v>180</v>
      </c>
      <c r="V1237" s="296"/>
      <c r="W1237" s="296"/>
      <c r="X1237" s="297"/>
      <c r="Y1237" s="297"/>
      <c r="Z1237" s="256"/>
      <c r="AA1237" s="302"/>
    </row>
    <row r="1238" spans="1:27" ht="18.75" hidden="1" customHeight="1">
      <c r="A1238" s="298" t="s">
        <v>2112</v>
      </c>
      <c r="B1238" s="307" t="s">
        <v>84</v>
      </c>
      <c r="C1238" s="239" t="b">
        <v>0</v>
      </c>
      <c r="D1238" s="250">
        <f>IF($C1238&lt;&gt;TRUE,IF(ISNA(VLOOKUP($B1238,'Patch Slot'!A$2:$E$39,3,FALSE)),"",VLOOKUP($B1238,'Patch Slot'!A$2:$E$39,3,FALSE)),"excluded")</f>
        <v>45885.833333333299</v>
      </c>
      <c r="E1238" s="250" t="str">
        <f>IF($C1238&lt;&gt;TRUE,IF(ISNA(VLOOKUP($B1238,'Patch Slot'!A$2:$E$39,4,FALSE)),"",VLOOKUP($B1238,'Patch Slot'!A$2:$E$39,4,FALSE)),"excluded")</f>
        <v>20:00 – 24:00</v>
      </c>
      <c r="F1238" s="148" t="s">
        <v>826</v>
      </c>
      <c r="G1238" s="250" t="str">
        <f>IF(ISNA(VLOOKUP(Patchlist1[[#This Row],[Hostname]],CPU_socket!A:B,2,FALSE)),"",VLOOKUP(Patchlist1[[#This Row],[Hostname]],CPU_socket!A:B,2,FALSE))</f>
        <v/>
      </c>
      <c r="H1238" s="250" t="str">
        <f>IF(ISNA(VLOOKUP(Patchlist1[[#This Row],[Hostname]],Vormetric!A:D,4,FALSE)),"",VLOOKUP(Patchlist1[[#This Row],[Hostname]],Vormetric!A:D,4,FALSE))</f>
        <v/>
      </c>
      <c r="I1238" s="293" t="str">
        <f>IF(ISNA(VLOOKUP(Patchlist1[[#This Row],[Hostname]],'vm hardware'!A:C,3,FALSE)),"",VLOOKUP(Patchlist1[[#This Row],[Hostname]],'vm hardware'!A:C,3,FALSE))</f>
        <v/>
      </c>
      <c r="J1238" s="251"/>
      <c r="K1238" s="251" t="s">
        <v>545</v>
      </c>
      <c r="L1238" s="251"/>
      <c r="M1238" s="251" t="s">
        <v>189</v>
      </c>
      <c r="N1238" s="251" t="s">
        <v>827</v>
      </c>
      <c r="O1238" s="200" t="s">
        <v>175</v>
      </c>
      <c r="P1238" s="308" t="s">
        <v>190</v>
      </c>
      <c r="Q1238" s="299"/>
      <c r="R1238" s="251" t="s">
        <v>192</v>
      </c>
      <c r="S1238" s="300" t="str">
        <f>IF(ISNA(VLOOKUP(Patchlist1[[#This Row],[SERVER OWNER]],Contacts!I:J,2,FALSE)),"",VLOOKUP(Patchlist1[[#This Row],[SERVER OWNER]],Contacts!I:J,2,FALSE))</f>
        <v>kenneth.fink@allianz.co.uk</v>
      </c>
      <c r="T1238" s="295" t="s">
        <v>2113</v>
      </c>
      <c r="U1238" s="301" t="s">
        <v>180</v>
      </c>
      <c r="V1238" s="296"/>
      <c r="W1238" s="296"/>
      <c r="X1238" s="297"/>
      <c r="Y1238" s="297"/>
      <c r="Z1238" s="256"/>
      <c r="AA1238" s="302"/>
    </row>
    <row r="1239" spans="1:27" ht="18.75" hidden="1" customHeight="1">
      <c r="A1239" s="309" t="s">
        <v>2114</v>
      </c>
      <c r="B1239" s="237" t="s">
        <v>67</v>
      </c>
      <c r="C1239" s="292" t="b">
        <v>0</v>
      </c>
      <c r="D1239" s="250">
        <f>IF($C1239&lt;&gt;TRUE,IF(ISNA(VLOOKUP($B1239,'Patch Slot'!A$2:$E$39,3,FALSE)),"",VLOOKUP($B1239,'Patch Slot'!A$2:$E$39,3,FALSE)),"excluded")</f>
        <v>45883.833333333299</v>
      </c>
      <c r="E1239" s="250" t="str">
        <f>IF($C1239&lt;&gt;TRUE,IF(ISNA(VLOOKUP($B1239,'Patch Slot'!A$2:$E$39,4,FALSE)),"",VLOOKUP($B1239,'Patch Slot'!A$2:$E$39,4,FALSE)),"excluded")</f>
        <v>20:00 – 24:00</v>
      </c>
      <c r="F1239" s="251" t="s">
        <v>523</v>
      </c>
      <c r="G1239" s="250" t="str">
        <f>IF(ISNA(VLOOKUP(Patchlist1[[#This Row],[Hostname]],CPU_socket!A:B,2,FALSE)),"",VLOOKUP(Patchlist1[[#This Row],[Hostname]],CPU_socket!A:B,2,FALSE))</f>
        <v/>
      </c>
      <c r="H1239" s="250" t="str">
        <f>IF(ISNA(VLOOKUP(Patchlist1[[#This Row],[Hostname]],Vormetric!A:D,4,FALSE)),"",VLOOKUP(Patchlist1[[#This Row],[Hostname]],Vormetric!A:D,4,FALSE))</f>
        <v/>
      </c>
      <c r="I1239" s="293" t="str">
        <f>IF(ISNA(VLOOKUP(Patchlist1[[#This Row],[Hostname]],'vm hardware'!A:C,3,FALSE)),"",VLOOKUP(Patchlist1[[#This Row],[Hostname]],'vm hardware'!A:C,3,FALSE))</f>
        <v/>
      </c>
      <c r="J1239" s="251"/>
      <c r="K1239" s="251" t="s">
        <v>545</v>
      </c>
      <c r="L1239" s="251"/>
      <c r="M1239" s="251" t="s">
        <v>245</v>
      </c>
      <c r="N1239" s="251" t="s">
        <v>174</v>
      </c>
      <c r="O1239" s="200" t="s">
        <v>175</v>
      </c>
      <c r="P1239" s="294" t="s">
        <v>246</v>
      </c>
      <c r="Q1239" s="299"/>
      <c r="R1239" s="254" t="s">
        <v>248</v>
      </c>
      <c r="S1239" s="300" t="str">
        <f>IF(ISNA(VLOOKUP(Patchlist1[[#This Row],[SERVER OWNER]],Contacts!I:J,2,FALSE)),"",VLOOKUP(Patchlist1[[#This Row],[SERVER OWNER]],Contacts!I:J,2,FALSE))</f>
        <v>Giorgio.Conti@allianz.it</v>
      </c>
      <c r="T1239" s="288" t="s">
        <v>218</v>
      </c>
      <c r="U1239" s="301" t="s">
        <v>180</v>
      </c>
      <c r="V1239" s="296"/>
      <c r="W1239" s="296"/>
      <c r="X1239" s="297"/>
      <c r="Y1239" s="297"/>
      <c r="Z1239" s="256"/>
      <c r="AA1239" s="302"/>
    </row>
    <row r="1240" spans="1:27" ht="18.75" hidden="1" customHeight="1">
      <c r="A1240" s="309" t="s">
        <v>2115</v>
      </c>
      <c r="B1240" s="237" t="s">
        <v>100</v>
      </c>
      <c r="C1240" s="292" t="b">
        <v>0</v>
      </c>
      <c r="D1240" s="250">
        <f>IF($C1240&lt;&gt;TRUE,IF(ISNA(VLOOKUP($B1240,'Patch Slot'!A$2:$E$39,3,FALSE)),"",VLOOKUP($B1240,'Patch Slot'!A$2:$E$39,3,FALSE)),"excluded")</f>
        <v>45887.833333333299</v>
      </c>
      <c r="E1240" s="250" t="str">
        <f>IF($C1240&lt;&gt;TRUE,IF(ISNA(VLOOKUP($B1240,'Patch Slot'!A$2:$E$39,4,FALSE)),"",VLOOKUP($B1240,'Patch Slot'!A$2:$E$39,4,FALSE)),"excluded")</f>
        <v>20:00 – 24:00</v>
      </c>
      <c r="F1240" s="251" t="s">
        <v>826</v>
      </c>
      <c r="G1240" s="250" t="str">
        <f>IF(ISNA(VLOOKUP(Patchlist1[[#This Row],[Hostname]],CPU_socket!A:B,2,FALSE)),"",VLOOKUP(Patchlist1[[#This Row],[Hostname]],CPU_socket!A:B,2,FALSE))</f>
        <v/>
      </c>
      <c r="H1240" s="250" t="str">
        <f>IF(ISNA(VLOOKUP(Patchlist1[[#This Row],[Hostname]],Vormetric!A:D,4,FALSE)),"",VLOOKUP(Patchlist1[[#This Row],[Hostname]],Vormetric!A:D,4,FALSE))</f>
        <v/>
      </c>
      <c r="I1240" s="293" t="str">
        <f>IF(ISNA(VLOOKUP(Patchlist1[[#This Row],[Hostname]],'vm hardware'!A:C,3,FALSE)),"",VLOOKUP(Patchlist1[[#This Row],[Hostname]],'vm hardware'!A:C,3,FALSE))</f>
        <v/>
      </c>
      <c r="J1240" s="251"/>
      <c r="K1240" s="251" t="s">
        <v>172</v>
      </c>
      <c r="L1240" s="251"/>
      <c r="M1240" s="251" t="s">
        <v>173</v>
      </c>
      <c r="N1240" s="251" t="s">
        <v>827</v>
      </c>
      <c r="O1240" s="310" t="s">
        <v>175</v>
      </c>
      <c r="P1240" s="294" t="s">
        <v>459</v>
      </c>
      <c r="Q1240" s="299"/>
      <c r="R1240" s="254" t="s">
        <v>1189</v>
      </c>
      <c r="S1240" s="300" t="str">
        <f>IF(ISNA(VLOOKUP(Patchlist1[[#This Row],[SERVER OWNER]],Contacts!I:J,2,FALSE)),"",VLOOKUP(Patchlist1[[#This Row],[SERVER OWNER]],Contacts!I:J,2,FALSE))</f>
        <v>lenin.dasan@allianz.com</v>
      </c>
      <c r="T1240" t="s">
        <v>218</v>
      </c>
      <c r="U1240" s="301" t="s">
        <v>180</v>
      </c>
      <c r="V1240" s="296"/>
      <c r="W1240" s="296"/>
      <c r="X1240" s="297"/>
      <c r="Y1240" s="297"/>
      <c r="Z1240" s="256"/>
      <c r="AA1240" s="302"/>
    </row>
    <row r="1241" spans="1:27" ht="18.75" hidden="1" customHeight="1">
      <c r="A1241" s="309" t="s">
        <v>2116</v>
      </c>
      <c r="B1241" s="237" t="s">
        <v>18</v>
      </c>
      <c r="C1241" s="292" t="b">
        <v>0</v>
      </c>
      <c r="D1241" s="250">
        <f>IF($C1241&lt;&gt;TRUE,IF(ISNA(VLOOKUP($B1241,'Patch Slot'!A$2:$E$39,3,FALSE)),"",VLOOKUP($B1241,'Patch Slot'!A$2:$E$39,3,FALSE)),"excluded")</f>
        <v>45873.833333333299</v>
      </c>
      <c r="E1241" s="250" t="str">
        <f>IF($C1241&lt;&gt;TRUE,IF(ISNA(VLOOKUP($B1241,'Patch Slot'!A$2:$E$39,4,FALSE)),"",VLOOKUP($B1241,'Patch Slot'!A$2:$E$39,4,FALSE)),"excluded")</f>
        <v>20:00 – 24:00</v>
      </c>
      <c r="F1241" s="251" t="s">
        <v>171</v>
      </c>
      <c r="G1241" s="250" t="str">
        <f>IF(ISNA(VLOOKUP(Patchlist1[[#This Row],[Hostname]],CPU_socket!A:B,2,FALSE)),"",VLOOKUP(Patchlist1[[#This Row],[Hostname]],CPU_socket!A:B,2,FALSE))</f>
        <v/>
      </c>
      <c r="H1241" s="250" t="str">
        <f>IF(ISNA(VLOOKUP(Patchlist1[[#This Row],[Hostname]],Vormetric!A:D,4,FALSE)),"",VLOOKUP(Patchlist1[[#This Row],[Hostname]],Vormetric!A:D,4,FALSE))</f>
        <v/>
      </c>
      <c r="I1241" s="293" t="str">
        <f>IF(ISNA(VLOOKUP(Patchlist1[[#This Row],[Hostname]],'vm hardware'!A:C,3,FALSE)),"",VLOOKUP(Patchlist1[[#This Row],[Hostname]],'vm hardware'!A:C,3,FALSE))</f>
        <v/>
      </c>
      <c r="J1241" s="251"/>
      <c r="K1241" s="251" t="s">
        <v>172</v>
      </c>
      <c r="L1241" s="251"/>
      <c r="M1241" s="251" t="s">
        <v>173</v>
      </c>
      <c r="N1241" s="251" t="s">
        <v>174</v>
      </c>
      <c r="O1241" s="310" t="s">
        <v>175</v>
      </c>
      <c r="P1241" s="294" t="s">
        <v>2117</v>
      </c>
      <c r="Q1241" s="299"/>
      <c r="R1241" s="254" t="s">
        <v>2118</v>
      </c>
      <c r="S1241" s="300" t="s">
        <v>2010</v>
      </c>
      <c r="T1241" s="295" t="s">
        <v>218</v>
      </c>
      <c r="U1241" s="301" t="s">
        <v>180</v>
      </c>
      <c r="V1241" s="296"/>
      <c r="W1241" s="296"/>
      <c r="X1241" s="297"/>
      <c r="Y1241" s="297"/>
      <c r="Z1241" s="256"/>
      <c r="AA1241" s="302"/>
    </row>
    <row r="1242" spans="1:27" ht="18.75" hidden="1" customHeight="1">
      <c r="A1242" s="309" t="s">
        <v>2119</v>
      </c>
      <c r="B1242" s="237" t="s">
        <v>100</v>
      </c>
      <c r="C1242" s="292" t="b">
        <v>1</v>
      </c>
      <c r="D1242" s="250" t="str">
        <f>IF($C1242&lt;&gt;TRUE,IF(ISNA(VLOOKUP($B1242,'Patch Slot'!A$2:$E$39,3,FALSE)),"",VLOOKUP($B1242,'Patch Slot'!A$2:$E$39,3,FALSE)),"excluded")</f>
        <v>excluded</v>
      </c>
      <c r="E1242" s="250" t="str">
        <f>IF($C1242&lt;&gt;TRUE,IF(ISNA(VLOOKUP($B1242,'Patch Slot'!A$2:$E$39,4,FALSE)),"",VLOOKUP($B1242,'Patch Slot'!A$2:$E$39,4,FALSE)),"excluded")</f>
        <v>excluded</v>
      </c>
      <c r="F1242" s="251" t="s">
        <v>826</v>
      </c>
      <c r="G1242" s="250" t="str">
        <f>IF(ISNA(VLOOKUP(Patchlist1[[#This Row],[Hostname]],CPU_socket!A:B,2,FALSE)),"",VLOOKUP(Patchlist1[[#This Row],[Hostname]],CPU_socket!A:B,2,FALSE))</f>
        <v/>
      </c>
      <c r="H1242" s="250" t="str">
        <f>IF(ISNA(VLOOKUP(Patchlist1[[#This Row],[Hostname]],Vormetric!A:D,4,FALSE)),"",VLOOKUP(Patchlist1[[#This Row],[Hostname]],Vormetric!A:D,4,FALSE))</f>
        <v/>
      </c>
      <c r="I1242" s="293" t="str">
        <f>IF(ISNA(VLOOKUP(Patchlist1[[#This Row],[Hostname]],'vm hardware'!A:C,3,FALSE)),"",VLOOKUP(Patchlist1[[#This Row],[Hostname]],'vm hardware'!A:C,3,FALSE))</f>
        <v/>
      </c>
      <c r="J1242" s="251"/>
      <c r="K1242" s="251" t="s">
        <v>172</v>
      </c>
      <c r="L1242" s="251"/>
      <c r="M1242" s="251" t="s">
        <v>173</v>
      </c>
      <c r="N1242" s="251" t="s">
        <v>827</v>
      </c>
      <c r="O1242" s="310" t="s">
        <v>279</v>
      </c>
      <c r="P1242" s="294" t="s">
        <v>2120</v>
      </c>
      <c r="Q1242" s="299"/>
      <c r="R1242" s="254" t="s">
        <v>511</v>
      </c>
      <c r="S1242" s="300" t="str">
        <f>IF(ISNA(VLOOKUP(Patchlist1[[#This Row],[SERVER OWNER]],Contacts!I:J,2,FALSE)),"",VLOOKUP(Patchlist1[[#This Row],[SERVER OWNER]],Contacts!I:J,2,FALSE))</f>
        <v>fabian.funk@allianz.de</v>
      </c>
      <c r="T1242" t="s">
        <v>218</v>
      </c>
      <c r="U1242" s="301" t="s">
        <v>180</v>
      </c>
      <c r="V1242" s="296"/>
      <c r="W1242" s="296"/>
      <c r="X1242" s="297"/>
      <c r="Y1242" s="297" t="s">
        <v>279</v>
      </c>
      <c r="Z1242" s="256"/>
      <c r="AA1242" s="302"/>
    </row>
    <row r="1243" spans="1:27" ht="18.75" hidden="1" customHeight="1">
      <c r="A1243" s="309" t="s">
        <v>2121</v>
      </c>
      <c r="B1243" s="237" t="s">
        <v>100</v>
      </c>
      <c r="C1243" s="292" t="b">
        <v>0</v>
      </c>
      <c r="D1243" s="250">
        <f>IF($C1243&lt;&gt;TRUE,IF(ISNA(VLOOKUP($B1243,'Patch Slot'!A$2:$E$39,3,FALSE)),"",VLOOKUP($B1243,'Patch Slot'!A$2:$E$39,3,FALSE)),"excluded")</f>
        <v>45887.833333333299</v>
      </c>
      <c r="E1243" s="250" t="str">
        <f>IF($C1243&lt;&gt;TRUE,IF(ISNA(VLOOKUP($B1243,'Patch Slot'!A$2:$E$39,4,FALSE)),"",VLOOKUP($B1243,'Patch Slot'!A$2:$E$39,4,FALSE)),"excluded")</f>
        <v>20:00 – 24:00</v>
      </c>
      <c r="F1243" s="251" t="s">
        <v>826</v>
      </c>
      <c r="G1243" s="250" t="str">
        <f>IF(ISNA(VLOOKUP(Patchlist1[[#This Row],[Hostname]],CPU_socket!A:B,2,FALSE)),"",VLOOKUP(Patchlist1[[#This Row],[Hostname]],CPU_socket!A:B,2,FALSE))</f>
        <v/>
      </c>
      <c r="H1243" s="250" t="str">
        <f>IF(ISNA(VLOOKUP(Patchlist1[[#This Row],[Hostname]],Vormetric!A:D,4,FALSE)),"",VLOOKUP(Patchlist1[[#This Row],[Hostname]],Vormetric!A:D,4,FALSE))</f>
        <v/>
      </c>
      <c r="I1243" s="293" t="str">
        <f>IF(ISNA(VLOOKUP(Patchlist1[[#This Row],[Hostname]],'vm hardware'!A:C,3,FALSE)),"",VLOOKUP(Patchlist1[[#This Row],[Hostname]],'vm hardware'!A:C,3,FALSE))</f>
        <v/>
      </c>
      <c r="J1243" s="251"/>
      <c r="K1243" s="251" t="s">
        <v>172</v>
      </c>
      <c r="L1243" s="251"/>
      <c r="M1243" s="251" t="s">
        <v>173</v>
      </c>
      <c r="N1243" s="251" t="s">
        <v>827</v>
      </c>
      <c r="O1243" s="310" t="s">
        <v>175</v>
      </c>
      <c r="P1243" s="294" t="s">
        <v>1576</v>
      </c>
      <c r="Q1243" s="299"/>
      <c r="R1243" s="254" t="s">
        <v>1276</v>
      </c>
      <c r="S1243" s="300" t="str">
        <f>IF(ISNA(VLOOKUP(Patchlist1[[#This Row],[SERVER OWNER]],Contacts!I:J,2,FALSE)),"",VLOOKUP(Patchlist1[[#This Row],[SERVER OWNER]],Contacts!I:J,2,FALSE))</f>
        <v>naman.kumar-agrawal@allianz.com</v>
      </c>
      <c r="T1243" t="s">
        <v>218</v>
      </c>
      <c r="U1243" s="301" t="s">
        <v>180</v>
      </c>
      <c r="V1243" s="296"/>
      <c r="W1243" s="296"/>
      <c r="X1243" s="297"/>
      <c r="Y1243" s="297"/>
      <c r="Z1243" s="256"/>
      <c r="AA1243" s="302"/>
    </row>
    <row r="1244" spans="1:27" ht="18.75" hidden="1" customHeight="1">
      <c r="A1244" s="309" t="s">
        <v>2122</v>
      </c>
      <c r="B1244" s="237" t="s">
        <v>100</v>
      </c>
      <c r="C1244" s="292" t="b">
        <v>0</v>
      </c>
      <c r="D1244" s="250">
        <f>IF($C1244&lt;&gt;TRUE,IF(ISNA(VLOOKUP($B1244,'Patch Slot'!A$2:$E$39,3,FALSE)),"",VLOOKUP($B1244,'Patch Slot'!A$2:$E$39,3,FALSE)),"excluded")</f>
        <v>45887.833333333299</v>
      </c>
      <c r="E1244" s="250" t="str">
        <f>IF($C1244&lt;&gt;TRUE,IF(ISNA(VLOOKUP($B1244,'Patch Slot'!A$2:$E$39,4,FALSE)),"",VLOOKUP($B1244,'Patch Slot'!A$2:$E$39,4,FALSE)),"excluded")</f>
        <v>20:00 – 24:00</v>
      </c>
      <c r="F1244" s="251" t="s">
        <v>826</v>
      </c>
      <c r="G1244" s="250" t="str">
        <f>IF(ISNA(VLOOKUP(Patchlist1[[#This Row],[Hostname]],CPU_socket!A:B,2,FALSE)),"",VLOOKUP(Patchlist1[[#This Row],[Hostname]],CPU_socket!A:B,2,FALSE))</f>
        <v/>
      </c>
      <c r="H1244" s="250" t="str">
        <f>IF(ISNA(VLOOKUP(Patchlist1[[#This Row],[Hostname]],Vormetric!A:D,4,FALSE)),"",VLOOKUP(Patchlist1[[#This Row],[Hostname]],Vormetric!A:D,4,FALSE))</f>
        <v/>
      </c>
      <c r="I1244" s="293" t="str">
        <f>IF(ISNA(VLOOKUP(Patchlist1[[#This Row],[Hostname]],'vm hardware'!A:C,3,FALSE)),"",VLOOKUP(Patchlist1[[#This Row],[Hostname]],'vm hardware'!A:C,3,FALSE))</f>
        <v/>
      </c>
      <c r="J1244" s="251"/>
      <c r="K1244" s="251" t="s">
        <v>172</v>
      </c>
      <c r="L1244" s="251"/>
      <c r="M1244" s="251" t="s">
        <v>173</v>
      </c>
      <c r="N1244" s="251" t="s">
        <v>827</v>
      </c>
      <c r="O1244" s="310" t="s">
        <v>175</v>
      </c>
      <c r="P1244" s="294" t="s">
        <v>459</v>
      </c>
      <c r="Q1244" s="299"/>
      <c r="R1244" s="254" t="s">
        <v>1189</v>
      </c>
      <c r="S1244" s="300" t="str">
        <f>IF(ISNA(VLOOKUP(Patchlist1[[#This Row],[SERVER OWNER]],Contacts!I:J,2,FALSE)),"",VLOOKUP(Patchlist1[[#This Row],[SERVER OWNER]],Contacts!I:J,2,FALSE))</f>
        <v>lenin.dasan@allianz.com</v>
      </c>
      <c r="T1244" t="s">
        <v>218</v>
      </c>
      <c r="U1244" s="301" t="s">
        <v>180</v>
      </c>
      <c r="V1244" s="296"/>
      <c r="W1244" s="296"/>
      <c r="X1244" s="297"/>
      <c r="Y1244" s="297"/>
      <c r="Z1244" s="256"/>
      <c r="AA1244" s="302"/>
    </row>
    <row r="1245" spans="1:27" ht="18.75" hidden="1" customHeight="1">
      <c r="A1245" s="309" t="s">
        <v>2123</v>
      </c>
      <c r="B1245" s="237" t="s">
        <v>18</v>
      </c>
      <c r="C1245" s="292" t="b">
        <v>0</v>
      </c>
      <c r="D1245" s="250">
        <f>IF($C1245&lt;&gt;TRUE,IF(ISNA(VLOOKUP($B1245,'Patch Slot'!A$2:$E$39,3,FALSE)),"",VLOOKUP($B1245,'Patch Slot'!A$2:$E$39,3,FALSE)),"excluded")</f>
        <v>45873.833333333299</v>
      </c>
      <c r="E1245" s="250" t="str">
        <f>IF($C1245&lt;&gt;TRUE,IF(ISNA(VLOOKUP($B1245,'Patch Slot'!A$2:$E$39,4,FALSE)),"",VLOOKUP($B1245,'Patch Slot'!A$2:$E$39,4,FALSE)),"excluded")</f>
        <v>20:00 – 24:00</v>
      </c>
      <c r="F1245" s="251" t="s">
        <v>171</v>
      </c>
      <c r="G1245" s="250" t="str">
        <f>IF(ISNA(VLOOKUP(Patchlist1[[#This Row],[Hostname]],CPU_socket!A:B,2,FALSE)),"",VLOOKUP(Patchlist1[[#This Row],[Hostname]],CPU_socket!A:B,2,FALSE))</f>
        <v/>
      </c>
      <c r="H1245" s="250" t="str">
        <f>IF(ISNA(VLOOKUP(Patchlist1[[#This Row],[Hostname]],Vormetric!A:D,4,FALSE)),"",VLOOKUP(Patchlist1[[#This Row],[Hostname]],Vormetric!A:D,4,FALSE))</f>
        <v/>
      </c>
      <c r="I1245" s="293" t="str">
        <f>IF(ISNA(VLOOKUP(Patchlist1[[#This Row],[Hostname]],'vm hardware'!A:C,3,FALSE)),"",VLOOKUP(Patchlist1[[#This Row],[Hostname]],'vm hardware'!A:C,3,FALSE))</f>
        <v/>
      </c>
      <c r="J1245" s="251"/>
      <c r="K1245" s="251" t="s">
        <v>172</v>
      </c>
      <c r="L1245" s="251"/>
      <c r="M1245" s="251" t="s">
        <v>173</v>
      </c>
      <c r="N1245" s="251" t="s">
        <v>174</v>
      </c>
      <c r="O1245" s="310" t="s">
        <v>175</v>
      </c>
      <c r="P1245" s="294" t="s">
        <v>2117</v>
      </c>
      <c r="Q1245" s="299"/>
      <c r="R1245" s="254" t="s">
        <v>2118</v>
      </c>
      <c r="S1245" s="300" t="s">
        <v>2010</v>
      </c>
      <c r="T1245" s="295" t="s">
        <v>218</v>
      </c>
      <c r="U1245" s="301" t="s">
        <v>180</v>
      </c>
      <c r="V1245" s="296"/>
      <c r="W1245" s="296"/>
      <c r="X1245" s="297"/>
      <c r="Y1245" s="297"/>
      <c r="Z1245" s="256"/>
      <c r="AA1245" s="302"/>
    </row>
    <row r="1246" spans="1:27" ht="18.75" hidden="1" customHeight="1">
      <c r="A1246" s="309" t="s">
        <v>2124</v>
      </c>
      <c r="B1246" s="237" t="s">
        <v>100</v>
      </c>
      <c r="C1246" s="292" t="b">
        <v>0</v>
      </c>
      <c r="D1246" s="250">
        <f>IF($C1246&lt;&gt;TRUE,IF(ISNA(VLOOKUP($B1246,'Patch Slot'!A$2:$E$39,3,FALSE)),"",VLOOKUP($B1246,'Patch Slot'!A$2:$E$39,3,FALSE)),"excluded")</f>
        <v>45887.833333333299</v>
      </c>
      <c r="E1246" s="250" t="str">
        <f>IF($C1246&lt;&gt;TRUE,IF(ISNA(VLOOKUP($B1246,'Patch Slot'!A$2:$E$39,4,FALSE)),"",VLOOKUP($B1246,'Patch Slot'!A$2:$E$39,4,FALSE)),"excluded")</f>
        <v>20:00 – 24:00</v>
      </c>
      <c r="F1246" s="251" t="s">
        <v>826</v>
      </c>
      <c r="G1246" s="250" t="str">
        <f>IF(ISNA(VLOOKUP(Patchlist1[[#This Row],[Hostname]],CPU_socket!A:B,2,FALSE)),"",VLOOKUP(Patchlist1[[#This Row],[Hostname]],CPU_socket!A:B,2,FALSE))</f>
        <v/>
      </c>
      <c r="H1246" s="250" t="str">
        <f>IF(ISNA(VLOOKUP(Patchlist1[[#This Row],[Hostname]],Vormetric!A:D,4,FALSE)),"",VLOOKUP(Patchlist1[[#This Row],[Hostname]],Vormetric!A:D,4,FALSE))</f>
        <v/>
      </c>
      <c r="I1246" s="293" t="str">
        <f>IF(ISNA(VLOOKUP(Patchlist1[[#This Row],[Hostname]],'vm hardware'!A:C,3,FALSE)),"",VLOOKUP(Patchlist1[[#This Row],[Hostname]],'vm hardware'!A:C,3,FALSE))</f>
        <v/>
      </c>
      <c r="J1246" s="251"/>
      <c r="K1246" s="251" t="s">
        <v>172</v>
      </c>
      <c r="L1246" s="251"/>
      <c r="M1246" s="251" t="s">
        <v>173</v>
      </c>
      <c r="N1246" s="251" t="s">
        <v>827</v>
      </c>
      <c r="O1246" s="310" t="s">
        <v>175</v>
      </c>
      <c r="P1246" s="294" t="s">
        <v>1576</v>
      </c>
      <c r="Q1246" s="299"/>
      <c r="R1246" s="254" t="s">
        <v>1276</v>
      </c>
      <c r="S1246" s="300" t="str">
        <f>IF(ISNA(VLOOKUP(Patchlist1[[#This Row],[SERVER OWNER]],Contacts!I:J,2,FALSE)),"",VLOOKUP(Patchlist1[[#This Row],[SERVER OWNER]],Contacts!I:J,2,FALSE))</f>
        <v>naman.kumar-agrawal@allianz.com</v>
      </c>
      <c r="T1246" t="s">
        <v>218</v>
      </c>
      <c r="U1246" s="301" t="s">
        <v>180</v>
      </c>
      <c r="V1246" s="296"/>
      <c r="W1246" s="296"/>
      <c r="X1246" s="297"/>
      <c r="Y1246" s="297"/>
      <c r="Z1246" s="256"/>
      <c r="AA1246" s="302"/>
    </row>
    <row r="1247" spans="1:27" ht="18.75" hidden="1" customHeight="1">
      <c r="A1247" s="309" t="s">
        <v>2125</v>
      </c>
      <c r="B1247" s="237" t="s">
        <v>100</v>
      </c>
      <c r="C1247" s="292" t="b">
        <v>0</v>
      </c>
      <c r="D1247" s="250">
        <f>IF($C1247&lt;&gt;TRUE,IF(ISNA(VLOOKUP($B1247,'Patch Slot'!A$2:$E$39,3,FALSE)),"",VLOOKUP($B1247,'Patch Slot'!A$2:$E$39,3,FALSE)),"excluded")</f>
        <v>45887.833333333299</v>
      </c>
      <c r="E1247" s="250" t="str">
        <f>IF($C1247&lt;&gt;TRUE,IF(ISNA(VLOOKUP($B1247,'Patch Slot'!A$2:$E$39,4,FALSE)),"",VLOOKUP($B1247,'Patch Slot'!A$2:$E$39,4,FALSE)),"excluded")</f>
        <v>20:00 – 24:00</v>
      </c>
      <c r="F1247" s="251" t="s">
        <v>826</v>
      </c>
      <c r="G1247" s="250" t="str">
        <f>IF(ISNA(VLOOKUP(Patchlist1[[#This Row],[Hostname]],CPU_socket!A:B,2,FALSE)),"",VLOOKUP(Patchlist1[[#This Row],[Hostname]],CPU_socket!A:B,2,FALSE))</f>
        <v/>
      </c>
      <c r="H1247" s="250" t="str">
        <f>IF(ISNA(VLOOKUP(Patchlist1[[#This Row],[Hostname]],Vormetric!A:D,4,FALSE)),"",VLOOKUP(Patchlist1[[#This Row],[Hostname]],Vormetric!A:D,4,FALSE))</f>
        <v/>
      </c>
      <c r="I1247" s="293" t="str">
        <f>IF(ISNA(VLOOKUP(Patchlist1[[#This Row],[Hostname]],'vm hardware'!A:C,3,FALSE)),"",VLOOKUP(Patchlist1[[#This Row],[Hostname]],'vm hardware'!A:C,3,FALSE))</f>
        <v/>
      </c>
      <c r="J1247" s="251"/>
      <c r="K1247" s="251" t="s">
        <v>172</v>
      </c>
      <c r="L1247" s="251"/>
      <c r="M1247" s="251" t="s">
        <v>173</v>
      </c>
      <c r="N1247" s="251" t="s">
        <v>827</v>
      </c>
      <c r="O1247" s="310" t="s">
        <v>175</v>
      </c>
      <c r="P1247" s="294" t="s">
        <v>1994</v>
      </c>
      <c r="Q1247" s="299"/>
      <c r="R1247" s="254" t="s">
        <v>1309</v>
      </c>
      <c r="S1247" s="300" t="str">
        <f>IF(ISNA(VLOOKUP(Patchlist1[[#This Row],[SERVER OWNER]],Contacts!I:J,2,FALSE)),"",VLOOKUP(Patchlist1[[#This Row],[SERVER OWNER]],Contacts!I:J,2,FALSE))</f>
        <v>martin.berger@allianz.com</v>
      </c>
      <c r="T1247" t="s">
        <v>218</v>
      </c>
      <c r="U1247" s="301" t="s">
        <v>180</v>
      </c>
      <c r="V1247" s="296"/>
      <c r="W1247" s="296"/>
      <c r="X1247" s="297"/>
      <c r="Y1247" s="297"/>
      <c r="Z1247" s="256"/>
      <c r="AA1247" s="302"/>
    </row>
    <row r="1248" spans="1:27" ht="18.75" hidden="1" customHeight="1">
      <c r="A1248" s="309" t="s">
        <v>2126</v>
      </c>
      <c r="B1248" s="237" t="s">
        <v>18</v>
      </c>
      <c r="C1248" s="292" t="b">
        <v>0</v>
      </c>
      <c r="D1248" s="250">
        <f>IF($C1248&lt;&gt;TRUE,IF(ISNA(VLOOKUP($B1248,'Patch Slot'!A$2:$E$39,3,FALSE)),"",VLOOKUP($B1248,'Patch Slot'!A$2:$E$39,3,FALSE)),"excluded")</f>
        <v>45873.833333333299</v>
      </c>
      <c r="E1248" s="250" t="str">
        <f>IF($C1248&lt;&gt;TRUE,IF(ISNA(VLOOKUP($B1248,'Patch Slot'!A$2:$E$39,4,FALSE)),"",VLOOKUP($B1248,'Patch Slot'!A$2:$E$39,4,FALSE)),"excluded")</f>
        <v>20:00 – 24:00</v>
      </c>
      <c r="F1248" s="251" t="s">
        <v>171</v>
      </c>
      <c r="G1248" s="250" t="str">
        <f>IF(ISNA(VLOOKUP(Patchlist1[[#This Row],[Hostname]],CPU_socket!A:B,2,FALSE)),"",VLOOKUP(Patchlist1[[#This Row],[Hostname]],CPU_socket!A:B,2,FALSE))</f>
        <v/>
      </c>
      <c r="H1248" s="250" t="str">
        <f>IF(ISNA(VLOOKUP(Patchlist1[[#This Row],[Hostname]],Vormetric!A:D,4,FALSE)),"",VLOOKUP(Patchlist1[[#This Row],[Hostname]],Vormetric!A:D,4,FALSE))</f>
        <v/>
      </c>
      <c r="I1248" s="293" t="str">
        <f>IF(ISNA(VLOOKUP(Patchlist1[[#This Row],[Hostname]],'vm hardware'!A:C,3,FALSE)),"",VLOOKUP(Patchlist1[[#This Row],[Hostname]],'vm hardware'!A:C,3,FALSE))</f>
        <v/>
      </c>
      <c r="J1248" s="251"/>
      <c r="K1248" s="251" t="s">
        <v>172</v>
      </c>
      <c r="L1248" s="251"/>
      <c r="M1248" s="251" t="s">
        <v>173</v>
      </c>
      <c r="N1248" s="251" t="s">
        <v>174</v>
      </c>
      <c r="O1248" s="310" t="s">
        <v>175</v>
      </c>
      <c r="P1248" s="294" t="s">
        <v>2117</v>
      </c>
      <c r="Q1248" s="299"/>
      <c r="R1248" s="254" t="s">
        <v>2118</v>
      </c>
      <c r="S1248" s="300" t="s">
        <v>2010</v>
      </c>
      <c r="T1248" s="295" t="s">
        <v>218</v>
      </c>
      <c r="U1248" s="301" t="s">
        <v>180</v>
      </c>
      <c r="V1248" s="296"/>
      <c r="W1248" s="296"/>
      <c r="X1248" s="297"/>
      <c r="Y1248" s="297"/>
      <c r="Z1248" s="256"/>
      <c r="AA1248" s="302"/>
    </row>
    <row r="1249" spans="1:27" ht="18.75" hidden="1" customHeight="1">
      <c r="A1249" s="275" t="s">
        <v>2127</v>
      </c>
      <c r="B1249" s="196" t="s">
        <v>64</v>
      </c>
      <c r="C1249" s="239" t="b">
        <v>0</v>
      </c>
      <c r="D1249" s="182">
        <f>IF($C1249&lt;&gt;TRUE,IF(ISNA(VLOOKUP($B1249,'Patch Slot'!A$2:$E$39,3,FALSE)),"",VLOOKUP($B1249,'Patch Slot'!A$2:$E$39,3,FALSE)),"excluded")</f>
        <v>45883.333333333299</v>
      </c>
      <c r="E1249" s="182" t="str">
        <f>IF($C1249&lt;&gt;TRUE,IF(ISNA(VLOOKUP($B1249,'Patch Slot'!A$2:$E$39,4,FALSE)),"",VLOOKUP($B1249,'Patch Slot'!A$2:$E$39,4,FALSE)),"excluded")</f>
        <v>08:00 – 14:00</v>
      </c>
      <c r="F1249" s="198" t="s">
        <v>171</v>
      </c>
      <c r="G1249" s="182" t="str">
        <f>IF(ISNA(VLOOKUP(Patchlist1[[#This Row],[Hostname]],CPU_socket!A:B,2,FALSE)),"",VLOOKUP(Patchlist1[[#This Row],[Hostname]],CPU_socket!A:B,2,FALSE))</f>
        <v/>
      </c>
      <c r="H1249" s="182" t="str">
        <f>IF(ISNA(VLOOKUP(Patchlist1[[#This Row],[Hostname]],Vormetric!A:D,4,FALSE)),"",VLOOKUP(Patchlist1[[#This Row],[Hostname]],Vormetric!A:D,4,FALSE))</f>
        <v/>
      </c>
      <c r="I1249" s="240" t="str">
        <f>IF(ISNA(VLOOKUP(Patchlist1[[#This Row],[Hostname]],'vm hardware'!A:C,3,FALSE)),"",VLOOKUP(Patchlist1[[#This Row],[Hostname]],'vm hardware'!A:C,3,FALSE))</f>
        <v/>
      </c>
      <c r="J1249" s="198"/>
      <c r="K1249" s="198" t="s">
        <v>545</v>
      </c>
      <c r="L1249" s="198"/>
      <c r="M1249" s="198" t="s">
        <v>173</v>
      </c>
      <c r="N1249" s="198" t="s">
        <v>174</v>
      </c>
      <c r="O1249" s="200" t="s">
        <v>175</v>
      </c>
      <c r="P1249" s="289" t="s">
        <v>1325</v>
      </c>
      <c r="Q1249" s="241"/>
      <c r="R1249" s="247" t="s">
        <v>1326</v>
      </c>
      <c r="S1249" s="242" t="str">
        <f>IF(ISNA(VLOOKUP(Patchlist1[[#This Row],[SERVER OWNER]],Contacts!I:J,2,FALSE)),"",VLOOKUP(Patchlist1[[#This Row],[SERVER OWNER]],Contacts!I:J,2,FALSE))</f>
        <v>Falk.Hilpert@ALLIANZ.DE</v>
      </c>
      <c r="T1249" s="243" t="s">
        <v>1327</v>
      </c>
      <c r="U1249" s="287" t="s">
        <v>180</v>
      </c>
      <c r="V1249" s="202"/>
      <c r="W1249" s="202"/>
      <c r="X1249" s="244"/>
      <c r="Y1249" s="244"/>
      <c r="Z1249" s="157"/>
      <c r="AA1249" s="278"/>
    </row>
    <row r="1250" spans="1:27" ht="18.75" hidden="1" customHeight="1">
      <c r="A1250" s="309" t="s">
        <v>2128</v>
      </c>
      <c r="B1250" s="237" t="s">
        <v>97</v>
      </c>
      <c r="C1250" s="292" t="b">
        <v>1</v>
      </c>
      <c r="D1250" s="250" t="str">
        <f>IF($C1250&lt;&gt;TRUE,IF(ISNA(VLOOKUP($B1250,'Patch Slot'!A$2:$E$39,3,FALSE)),"",VLOOKUP($B1250,'Patch Slot'!A$2:$E$39,3,FALSE)),"excluded")</f>
        <v>excluded</v>
      </c>
      <c r="E1250" s="250" t="str">
        <f>IF($C1250&lt;&gt;TRUE,IF(ISNA(VLOOKUP($B1250,'Patch Slot'!A$2:$E$39,4,FALSE)),"",VLOOKUP($B1250,'Patch Slot'!A$2:$E$39,4,FALSE)),"excluded")</f>
        <v>excluded</v>
      </c>
      <c r="F1250" s="251" t="s">
        <v>182</v>
      </c>
      <c r="G1250" s="250" t="str">
        <f>IF(ISNA(VLOOKUP(Patchlist1[[#This Row],[Hostname]],CPU_socket!A:B,2,FALSE)),"",VLOOKUP(Patchlist1[[#This Row],[Hostname]],CPU_socket!A:B,2,FALSE))</f>
        <v/>
      </c>
      <c r="H1250" s="250" t="str">
        <f>IF(ISNA(VLOOKUP(Patchlist1[[#This Row],[Hostname]],Vormetric!A:D,4,FALSE)),"",VLOOKUP(Patchlist1[[#This Row],[Hostname]],Vormetric!A:D,4,FALSE))</f>
        <v/>
      </c>
      <c r="I1250" s="293" t="str">
        <f>IF(ISNA(VLOOKUP(Patchlist1[[#This Row],[Hostname]],'vm hardware'!A:C,3,FALSE)),"",VLOOKUP(Patchlist1[[#This Row],[Hostname]],'vm hardware'!A:C,3,FALSE))</f>
        <v/>
      </c>
      <c r="J1250" s="251"/>
      <c r="K1250" s="251" t="s">
        <v>545</v>
      </c>
      <c r="L1250" s="251"/>
      <c r="M1250" s="251" t="s">
        <v>448</v>
      </c>
      <c r="N1250" s="251" t="s">
        <v>174</v>
      </c>
      <c r="O1250" s="310" t="s">
        <v>279</v>
      </c>
      <c r="P1250" s="294" t="s">
        <v>1404</v>
      </c>
      <c r="Q1250" s="299"/>
      <c r="R1250" s="254" t="s">
        <v>1405</v>
      </c>
      <c r="S1250" s="300" t="str">
        <f>IF(ISNA(VLOOKUP(Patchlist1[[#This Row],[SERVER OWNER]],Contacts!I:J,2,FALSE)),"",VLOOKUP(Patchlist1[[#This Row],[SERVER OWNER]],Contacts!I:J,2,FALSE))</f>
        <v>externe.vidya.limbajee@allianz.fr</v>
      </c>
      <c r="T1250" s="295" t="s">
        <v>2129</v>
      </c>
      <c r="U1250" s="301" t="s">
        <v>180</v>
      </c>
      <c r="V1250" s="296"/>
      <c r="W1250" s="296"/>
      <c r="X1250" s="297"/>
      <c r="Y1250" s="297" t="s">
        <v>279</v>
      </c>
      <c r="Z1250" s="256"/>
      <c r="AA1250" s="302"/>
    </row>
    <row r="1251" spans="1:27" ht="18.75" hidden="1" customHeight="1">
      <c r="A1251" s="309" t="s">
        <v>2130</v>
      </c>
      <c r="B1251" s="237" t="s">
        <v>80</v>
      </c>
      <c r="C1251" s="292" t="b">
        <v>1</v>
      </c>
      <c r="D1251" s="250" t="str">
        <f>IF($C1251&lt;&gt;TRUE,IF(ISNA(VLOOKUP($B1251,'Patch Slot'!A$2:$E$39,3,FALSE)),"",VLOOKUP($B1251,'Patch Slot'!A$2:$E$39,3,FALSE)),"excluded")</f>
        <v>excluded</v>
      </c>
      <c r="E1251" s="250" t="str">
        <f>IF($C1251&lt;&gt;TRUE,IF(ISNA(VLOOKUP($B1251,'Patch Slot'!A$2:$E$39,4,FALSE)),"",VLOOKUP($B1251,'Patch Slot'!A$2:$E$39,4,FALSE)),"excluded")</f>
        <v>excluded</v>
      </c>
      <c r="F1251" s="251" t="s">
        <v>200</v>
      </c>
      <c r="G1251" s="250" t="str">
        <f>IF(ISNA(VLOOKUP(Patchlist1[[#This Row],[Hostname]],CPU_socket!A:B,2,FALSE)),"",VLOOKUP(Patchlist1[[#This Row],[Hostname]],CPU_socket!A:B,2,FALSE))</f>
        <v/>
      </c>
      <c r="H1251" s="250" t="str">
        <f>IF(ISNA(VLOOKUP(Patchlist1[[#This Row],[Hostname]],Vormetric!A:D,4,FALSE)),"",VLOOKUP(Patchlist1[[#This Row],[Hostname]],Vormetric!A:D,4,FALSE))</f>
        <v/>
      </c>
      <c r="I1251" s="293" t="str">
        <f>IF(ISNA(VLOOKUP(Patchlist1[[#This Row],[Hostname]],'vm hardware'!A:C,3,FALSE)),"",VLOOKUP(Patchlist1[[#This Row],[Hostname]],'vm hardware'!A:C,3,FALSE))</f>
        <v/>
      </c>
      <c r="J1251" s="251"/>
      <c r="K1251" s="251" t="s">
        <v>545</v>
      </c>
      <c r="L1251" s="251"/>
      <c r="M1251" s="251" t="s">
        <v>478</v>
      </c>
      <c r="N1251" s="251" t="s">
        <v>174</v>
      </c>
      <c r="O1251" s="310" t="s">
        <v>279</v>
      </c>
      <c r="P1251" s="294" t="s">
        <v>479</v>
      </c>
      <c r="Q1251" s="299"/>
      <c r="R1251" s="254" t="s">
        <v>480</v>
      </c>
      <c r="S1251" s="242" t="s">
        <v>481</v>
      </c>
      <c r="T1251" s="295" t="s">
        <v>1266</v>
      </c>
      <c r="U1251" s="301" t="s">
        <v>180</v>
      </c>
      <c r="V1251" s="296"/>
      <c r="W1251" s="296"/>
      <c r="X1251" s="297"/>
      <c r="Y1251" s="297" t="s">
        <v>279</v>
      </c>
      <c r="Z1251" s="256"/>
      <c r="AA1251" s="302"/>
    </row>
    <row r="1252" spans="1:27" ht="18.75" hidden="1" customHeight="1">
      <c r="A1252" s="275" t="s">
        <v>2131</v>
      </c>
      <c r="B1252" s="196" t="s">
        <v>47</v>
      </c>
      <c r="C1252" s="239" t="b">
        <v>0</v>
      </c>
      <c r="D1252" s="182">
        <f>IF($C1252&lt;&gt;TRUE,IF(ISNA(VLOOKUP($B1252,'Patch Slot'!A$2:$E$39,3,FALSE)),"",VLOOKUP($B1252,'Patch Slot'!A$2:$E$39,3,FALSE)),"excluded")</f>
        <v>45879.333333333299</v>
      </c>
      <c r="E1252" s="182" t="str">
        <f>IF($C1252&lt;&gt;TRUE,IF(ISNA(VLOOKUP($B1252,'Patch Slot'!A$2:$E$39,4,FALSE)),"",VLOOKUP($B1252,'Patch Slot'!A$2:$E$39,4,FALSE)),"excluded")</f>
        <v>08:00 – 14:00</v>
      </c>
      <c r="F1252" s="198" t="s">
        <v>523</v>
      </c>
      <c r="G1252" s="182" t="str">
        <f>IF(ISNA(VLOOKUP(Patchlist1[[#This Row],[Hostname]],CPU_socket!A:B,2,FALSE)),"",VLOOKUP(Patchlist1[[#This Row],[Hostname]],CPU_socket!A:B,2,FALSE))</f>
        <v/>
      </c>
      <c r="H1252" s="182" t="str">
        <f>IF(ISNA(VLOOKUP(Patchlist1[[#This Row],[Hostname]],Vormetric!A:D,4,FALSE)),"",VLOOKUP(Patchlist1[[#This Row],[Hostname]],Vormetric!A:D,4,FALSE))</f>
        <v/>
      </c>
      <c r="I1252" s="240" t="str">
        <f>IF(ISNA(VLOOKUP(Patchlist1[[#This Row],[Hostname]],'vm hardware'!A:C,3,FALSE)),"",VLOOKUP(Patchlist1[[#This Row],[Hostname]],'vm hardware'!A:C,3,FALSE))</f>
        <v/>
      </c>
      <c r="J1252" s="198"/>
      <c r="K1252" s="198" t="s">
        <v>545</v>
      </c>
      <c r="L1252" s="198"/>
      <c r="M1252" s="198" t="s">
        <v>173</v>
      </c>
      <c r="N1252" s="198" t="s">
        <v>174</v>
      </c>
      <c r="O1252" s="200" t="s">
        <v>175</v>
      </c>
      <c r="P1252" s="289" t="s">
        <v>560</v>
      </c>
      <c r="Q1252" s="241"/>
      <c r="R1252" s="247" t="s">
        <v>178</v>
      </c>
      <c r="S1252" s="242" t="str">
        <f>IF(ISNA(VLOOKUP(Patchlist1[[#This Row],[SERVER OWNER]],Contacts!I:J,2,FALSE)),"",VLOOKUP(Patchlist1[[#This Row],[SERVER OWNER]],Contacts!I:J,2,FALSE))</f>
        <v>volker.janetzky@allianz.de</v>
      </c>
      <c r="T1252" s="243" t="s">
        <v>561</v>
      </c>
      <c r="U1252" s="287" t="s">
        <v>180</v>
      </c>
      <c r="V1252" s="202"/>
      <c r="W1252" s="202"/>
      <c r="X1252" s="244"/>
      <c r="Y1252" s="244"/>
      <c r="Z1252" s="157"/>
      <c r="AA1252" s="278"/>
    </row>
    <row r="1253" spans="1:27" ht="18.75" hidden="1" customHeight="1">
      <c r="A1253" s="309" t="s">
        <v>2132</v>
      </c>
      <c r="B1253" s="237" t="s">
        <v>115</v>
      </c>
      <c r="C1253" s="292" t="b">
        <v>0</v>
      </c>
      <c r="D1253" s="250">
        <f>IF($C1253&lt;&gt;TRUE,IF(ISNA(VLOOKUP($B1253,'Patch Slot'!A$2:$E$39,3,FALSE)),"",VLOOKUP($B1253,'Patch Slot'!A$2:$E$39,3,FALSE)),"excluded")</f>
        <v>45890.833333333299</v>
      </c>
      <c r="E1253" s="250" t="str">
        <f>IF($C1253&lt;&gt;TRUE,IF(ISNA(VLOOKUP($B1253,'Patch Slot'!A$2:$E$39,4,FALSE)),"",VLOOKUP($B1253,'Patch Slot'!A$2:$E$39,4,FALSE)),"excluded")</f>
        <v>20:00 – 24:00</v>
      </c>
      <c r="F1253" s="251" t="s">
        <v>826</v>
      </c>
      <c r="G1253" s="250" t="str">
        <f>IF(ISNA(VLOOKUP(Patchlist1[[#This Row],[Hostname]],CPU_socket!A:B,2,FALSE)),"",VLOOKUP(Patchlist1[[#This Row],[Hostname]],CPU_socket!A:B,2,FALSE))</f>
        <v/>
      </c>
      <c r="H1253" s="250" t="str">
        <f>IF(ISNA(VLOOKUP(Patchlist1[[#This Row],[Hostname]],Vormetric!A:D,4,FALSE)),"",VLOOKUP(Patchlist1[[#This Row],[Hostname]],Vormetric!A:D,4,FALSE))</f>
        <v/>
      </c>
      <c r="I1253" s="293" t="str">
        <f>IF(ISNA(VLOOKUP(Patchlist1[[#This Row],[Hostname]],'vm hardware'!A:C,3,FALSE)),"",VLOOKUP(Patchlist1[[#This Row],[Hostname]],'vm hardware'!A:C,3,FALSE))</f>
        <v/>
      </c>
      <c r="J1253" s="251"/>
      <c r="K1253" s="251" t="s">
        <v>545</v>
      </c>
      <c r="L1253" s="251"/>
      <c r="M1253" s="251" t="s">
        <v>245</v>
      </c>
      <c r="N1253" s="251" t="s">
        <v>827</v>
      </c>
      <c r="O1253" s="310" t="s">
        <v>175</v>
      </c>
      <c r="P1253" s="294" t="s">
        <v>246</v>
      </c>
      <c r="Q1253" s="299"/>
      <c r="R1253" s="254" t="s">
        <v>248</v>
      </c>
      <c r="S1253" s="300" t="str">
        <f>IF(ISNA(VLOOKUP(Patchlist1[[#This Row],[SERVER OWNER]],Contacts!I:J,2,FALSE)),"",VLOOKUP(Patchlist1[[#This Row],[SERVER OWNER]],Contacts!I:J,2,FALSE))</f>
        <v>Giorgio.Conti@allianz.it</v>
      </c>
      <c r="T1253" s="295" t="s">
        <v>249</v>
      </c>
      <c r="U1253" s="301" t="s">
        <v>180</v>
      </c>
      <c r="V1253" s="296"/>
      <c r="W1253" s="296"/>
      <c r="X1253" s="297"/>
      <c r="Y1253" s="297"/>
      <c r="Z1253" s="256"/>
      <c r="AA1253" s="302"/>
    </row>
    <row r="1254" spans="1:27" ht="18.75" customHeight="1">
      <c r="A1254" s="309" t="s">
        <v>2133</v>
      </c>
      <c r="B1254" s="237" t="s">
        <v>54</v>
      </c>
      <c r="C1254" s="292" t="b">
        <v>0</v>
      </c>
      <c r="D1254" s="250">
        <f>IF($C1254&lt;&gt;TRUE,IF(ISNA(VLOOKUP($B1254,'Patch Slot'!A$2:$E$39,3,FALSE)),"",VLOOKUP($B1254,'Patch Slot'!A$2:$E$39,3,FALSE)),"excluded")</f>
        <v>45881.333333333299</v>
      </c>
      <c r="E1254" s="250" t="str">
        <f>IF($C1254&lt;&gt;TRUE,IF(ISNA(VLOOKUP($B1254,'Patch Slot'!A$2:$E$39,4,FALSE)),"",VLOOKUP($B1254,'Patch Slot'!A$2:$E$39,4,FALSE)),"excluded")</f>
        <v>08:00 – 14:00</v>
      </c>
      <c r="F1254" s="251" t="s">
        <v>171</v>
      </c>
      <c r="G1254" s="250" t="str">
        <f>IF(ISNA(VLOOKUP(Patchlist1[[#This Row],[Hostname]],CPU_socket!A:B,2,FALSE)),"",VLOOKUP(Patchlist1[[#This Row],[Hostname]],CPU_socket!A:B,2,FALSE))</f>
        <v/>
      </c>
      <c r="H1254" s="250" t="str">
        <f>IF(ISNA(VLOOKUP(Patchlist1[[#This Row],[Hostname]],Vormetric!A:D,4,FALSE)),"",VLOOKUP(Patchlist1[[#This Row],[Hostname]],Vormetric!A:D,4,FALSE))</f>
        <v/>
      </c>
      <c r="I1254" s="293" t="str">
        <f>IF(ISNA(VLOOKUP(Patchlist1[[#This Row],[Hostname]],'vm hardware'!A:C,3,FALSE)),"",VLOOKUP(Patchlist1[[#This Row],[Hostname]],'vm hardware'!A:C,3,FALSE))</f>
        <v/>
      </c>
      <c r="J1254" s="251"/>
      <c r="K1254" s="251" t="s">
        <v>545</v>
      </c>
      <c r="L1254" s="251"/>
      <c r="M1254" s="251" t="s">
        <v>173</v>
      </c>
      <c r="N1254" s="251" t="s">
        <v>174</v>
      </c>
      <c r="O1254" s="310" t="s">
        <v>175</v>
      </c>
      <c r="P1254" s="294" t="s">
        <v>546</v>
      </c>
      <c r="Q1254" s="299"/>
      <c r="R1254" s="254" t="s">
        <v>547</v>
      </c>
      <c r="S1254" s="300" t="str">
        <f>IF(ISNA(VLOOKUP(Patchlist1[[#This Row],[SERVER OWNER]],Contacts!I:J,2,FALSE)),"",VLOOKUP(Patchlist1[[#This Row],[SERVER OWNER]],Contacts!I:J,2,FALSE))</f>
        <v>klaus.ostermann@allianz.de</v>
      </c>
      <c r="T1254" s="295" t="s">
        <v>548</v>
      </c>
      <c r="U1254" s="301" t="s">
        <v>180</v>
      </c>
      <c r="V1254" s="296"/>
      <c r="W1254" s="296"/>
      <c r="X1254" s="297"/>
      <c r="Y1254" s="297"/>
      <c r="Z1254" s="256"/>
      <c r="AA1254" s="302"/>
    </row>
    <row r="1255" spans="1:27" ht="18.75" hidden="1" customHeight="1">
      <c r="A1255" s="309" t="s">
        <v>2134</v>
      </c>
      <c r="B1255" s="237" t="s">
        <v>57</v>
      </c>
      <c r="C1255" s="292" t="b">
        <v>0</v>
      </c>
      <c r="D1255" s="250">
        <f>IF($C1255&lt;&gt;TRUE,IF(ISNA(VLOOKUP($B1255,'Patch Slot'!A$2:$E$39,3,FALSE)),"",VLOOKUP($B1255,'Patch Slot'!A$2:$E$39,3,FALSE)),"excluded")</f>
        <v>45882.833333333299</v>
      </c>
      <c r="E1255" s="250" t="str">
        <f>IF($C1255&lt;&gt;TRUE,IF(ISNA(VLOOKUP($B1255,'Patch Slot'!A$2:$E$39,4,FALSE)),"",VLOOKUP($B1255,'Patch Slot'!A$2:$E$39,4,FALSE)),"excluded")</f>
        <v>20:00 – 24:00</v>
      </c>
      <c r="F1255" s="251" t="s">
        <v>298</v>
      </c>
      <c r="G1255" s="250" t="str">
        <f>IF(ISNA(VLOOKUP(Patchlist1[[#This Row],[Hostname]],CPU_socket!A:B,2,FALSE)),"",VLOOKUP(Patchlist1[[#This Row],[Hostname]],CPU_socket!A:B,2,FALSE))</f>
        <v/>
      </c>
      <c r="H1255" s="250" t="str">
        <f>IF(ISNA(VLOOKUP(Patchlist1[[#This Row],[Hostname]],Vormetric!A:D,4,FALSE)),"",VLOOKUP(Patchlist1[[#This Row],[Hostname]],Vormetric!A:D,4,FALSE))</f>
        <v/>
      </c>
      <c r="I1255" s="293" t="str">
        <f>IF(ISNA(VLOOKUP(Patchlist1[[#This Row],[Hostname]],'vm hardware'!A:C,3,FALSE)),"",VLOOKUP(Patchlist1[[#This Row],[Hostname]],'vm hardware'!A:C,3,FALSE))</f>
        <v/>
      </c>
      <c r="J1255" s="251"/>
      <c r="K1255" s="251" t="s">
        <v>545</v>
      </c>
      <c r="L1255" s="251"/>
      <c r="M1255" s="251" t="s">
        <v>245</v>
      </c>
      <c r="N1255" s="251" t="s">
        <v>174</v>
      </c>
      <c r="O1255" s="310" t="s">
        <v>175</v>
      </c>
      <c r="P1255" s="294" t="s">
        <v>246</v>
      </c>
      <c r="Q1255" s="299"/>
      <c r="R1255" s="254" t="s">
        <v>248</v>
      </c>
      <c r="S1255" s="300" t="str">
        <f>IF(ISNA(VLOOKUP(Patchlist1[[#This Row],[SERVER OWNER]],Contacts!I:J,2,FALSE)),"",VLOOKUP(Patchlist1[[#This Row],[SERVER OWNER]],Contacts!I:J,2,FALSE))</f>
        <v>Giorgio.Conti@allianz.it</v>
      </c>
      <c r="T1255" s="295" t="s">
        <v>296</v>
      </c>
      <c r="U1255" s="301" t="s">
        <v>180</v>
      </c>
      <c r="V1255" s="296"/>
      <c r="W1255" s="296"/>
      <c r="X1255" s="297"/>
      <c r="Y1255" s="297"/>
      <c r="Z1255" s="256"/>
      <c r="AA1255" s="302"/>
    </row>
    <row r="1256" spans="1:27" ht="18.75" hidden="1" customHeight="1">
      <c r="A1256" s="309" t="s">
        <v>2135</v>
      </c>
      <c r="B1256" s="237" t="s">
        <v>67</v>
      </c>
      <c r="C1256" s="292" t="b">
        <v>0</v>
      </c>
      <c r="D1256" s="250">
        <f>IF($C1256&lt;&gt;TRUE,IF(ISNA(VLOOKUP($B1256,'Patch Slot'!A$2:$E$39,3,FALSE)),"",VLOOKUP($B1256,'Patch Slot'!A$2:$E$39,3,FALSE)),"excluded")</f>
        <v>45883.833333333299</v>
      </c>
      <c r="E1256" s="250" t="str">
        <f>IF($C1256&lt;&gt;TRUE,IF(ISNA(VLOOKUP($B1256,'Patch Slot'!A$2:$E$39,4,FALSE)),"",VLOOKUP($B1256,'Patch Slot'!A$2:$E$39,4,FALSE)),"excluded")</f>
        <v>20:00 – 24:00</v>
      </c>
      <c r="F1256" s="251" t="s">
        <v>298</v>
      </c>
      <c r="G1256" s="250" t="str">
        <f>IF(ISNA(VLOOKUP(Patchlist1[[#This Row],[Hostname]],CPU_socket!A:B,2,FALSE)),"",VLOOKUP(Patchlist1[[#This Row],[Hostname]],CPU_socket!A:B,2,FALSE))</f>
        <v/>
      </c>
      <c r="H1256" s="250" t="str">
        <f>IF(ISNA(VLOOKUP(Patchlist1[[#This Row],[Hostname]],Vormetric!A:D,4,FALSE)),"",VLOOKUP(Patchlist1[[#This Row],[Hostname]],Vormetric!A:D,4,FALSE))</f>
        <v/>
      </c>
      <c r="I1256" s="293" t="str">
        <f>IF(ISNA(VLOOKUP(Patchlist1[[#This Row],[Hostname]],'vm hardware'!A:C,3,FALSE)),"",VLOOKUP(Patchlist1[[#This Row],[Hostname]],'vm hardware'!A:C,3,FALSE))</f>
        <v/>
      </c>
      <c r="J1256" s="251"/>
      <c r="K1256" s="251" t="s">
        <v>545</v>
      </c>
      <c r="L1256" s="251"/>
      <c r="M1256" s="251" t="s">
        <v>245</v>
      </c>
      <c r="N1256" s="251" t="s">
        <v>174</v>
      </c>
      <c r="O1256" s="310" t="s">
        <v>175</v>
      </c>
      <c r="P1256" s="294" t="s">
        <v>246</v>
      </c>
      <c r="Q1256" s="299"/>
      <c r="R1256" s="254" t="s">
        <v>248</v>
      </c>
      <c r="S1256" s="300" t="str">
        <f>IF(ISNA(VLOOKUP(Patchlist1[[#This Row],[SERVER OWNER]],Contacts!I:J,2,FALSE)),"",VLOOKUP(Patchlist1[[#This Row],[SERVER OWNER]],Contacts!I:J,2,FALSE))</f>
        <v>Giorgio.Conti@allianz.it</v>
      </c>
      <c r="T1256" s="295" t="s">
        <v>296</v>
      </c>
      <c r="U1256" s="301" t="s">
        <v>180</v>
      </c>
      <c r="V1256" s="296"/>
      <c r="W1256" s="296"/>
      <c r="X1256" s="297"/>
      <c r="Y1256" s="297"/>
      <c r="Z1256" s="256"/>
      <c r="AA1256" s="302"/>
    </row>
    <row r="1257" spans="1:27" ht="18.75" hidden="1" customHeight="1">
      <c r="A1257" s="309" t="s">
        <v>2136</v>
      </c>
      <c r="B1257" s="237" t="s">
        <v>67</v>
      </c>
      <c r="C1257" s="292" t="b">
        <v>0</v>
      </c>
      <c r="D1257" s="250">
        <f>IF($C1257&lt;&gt;TRUE,IF(ISNA(VLOOKUP($B1257,'Patch Slot'!A$2:$E$39,3,FALSE)),"",VLOOKUP($B1257,'Patch Slot'!A$2:$E$39,3,FALSE)),"excluded")</f>
        <v>45883.833333333299</v>
      </c>
      <c r="E1257" s="250" t="str">
        <f>IF($C1257&lt;&gt;TRUE,IF(ISNA(VLOOKUP($B1257,'Patch Slot'!A$2:$E$39,4,FALSE)),"",VLOOKUP($B1257,'Patch Slot'!A$2:$E$39,4,FALSE)),"excluded")</f>
        <v>20:00 – 24:00</v>
      </c>
      <c r="F1257" s="251" t="s">
        <v>826</v>
      </c>
      <c r="G1257" s="250" t="str">
        <f>IF(ISNA(VLOOKUP(Patchlist1[[#This Row],[Hostname]],CPU_socket!A:B,2,FALSE)),"",VLOOKUP(Patchlist1[[#This Row],[Hostname]],CPU_socket!A:B,2,FALSE))</f>
        <v/>
      </c>
      <c r="H1257" s="250" t="str">
        <f>IF(ISNA(VLOOKUP(Patchlist1[[#This Row],[Hostname]],Vormetric!A:D,4,FALSE)),"",VLOOKUP(Patchlist1[[#This Row],[Hostname]],Vormetric!A:D,4,FALSE))</f>
        <v/>
      </c>
      <c r="I1257" s="293" t="str">
        <f>IF(ISNA(VLOOKUP(Patchlist1[[#This Row],[Hostname]],'vm hardware'!A:C,3,FALSE)),"",VLOOKUP(Patchlist1[[#This Row],[Hostname]],'vm hardware'!A:C,3,FALSE))</f>
        <v/>
      </c>
      <c r="J1257" s="251"/>
      <c r="K1257" s="251" t="s">
        <v>545</v>
      </c>
      <c r="L1257" s="251"/>
      <c r="M1257" s="251" t="s">
        <v>395</v>
      </c>
      <c r="N1257" s="251" t="s">
        <v>827</v>
      </c>
      <c r="O1257" s="310" t="s">
        <v>175</v>
      </c>
      <c r="P1257" s="294" t="s">
        <v>396</v>
      </c>
      <c r="Q1257" s="299"/>
      <c r="R1257" s="254" t="s">
        <v>397</v>
      </c>
      <c r="S1257" s="300" t="str">
        <f>IF(ISNA(VLOOKUP(Patchlist1[[#This Row],[SERVER OWNER]],Contacts!I:J,2,FALSE)),"",VLOOKUP(Patchlist1[[#This Row],[SERVER OWNER]],Contacts!I:J,2,FALSE))</f>
        <v>muireann.nicgiollaphadraig@allianz.ie</v>
      </c>
      <c r="T1257" s="295" t="s">
        <v>400</v>
      </c>
      <c r="U1257" s="301" t="s">
        <v>180</v>
      </c>
      <c r="V1257" s="296"/>
      <c r="W1257" s="296"/>
      <c r="X1257" s="297"/>
      <c r="Y1257" s="297" t="s">
        <v>452</v>
      </c>
      <c r="Z1257" s="256"/>
      <c r="AA1257" s="302"/>
    </row>
    <row r="1258" spans="1:27" ht="18.75" hidden="1" customHeight="1">
      <c r="A1258" s="309" t="s">
        <v>2137</v>
      </c>
      <c r="B1258" s="237" t="s">
        <v>34</v>
      </c>
      <c r="C1258" s="292" t="b">
        <v>1</v>
      </c>
      <c r="D1258" s="250" t="str">
        <f>IF($C1258&lt;&gt;TRUE,IF(ISNA(VLOOKUP($B1258,'Patch Slot'!A$2:$E$39,3,FALSE)),"",VLOOKUP($B1258,'Patch Slot'!A$2:$E$39,3,FALSE)),"excluded")</f>
        <v>excluded</v>
      </c>
      <c r="E1258" s="250" t="str">
        <f>IF($C1258&lt;&gt;TRUE,IF(ISNA(VLOOKUP($B1258,'Patch Slot'!A$2:$E$39,4,FALSE)),"",VLOOKUP($B1258,'Patch Slot'!A$2:$E$39,4,FALSE)),"excluded")</f>
        <v>excluded</v>
      </c>
      <c r="F1258" s="251" t="s">
        <v>171</v>
      </c>
      <c r="G1258" s="250" t="str">
        <f>IF(ISNA(VLOOKUP(Patchlist1[[#This Row],[Hostname]],CPU_socket!A:B,2,FALSE)),"",VLOOKUP(Patchlist1[[#This Row],[Hostname]],CPU_socket!A:B,2,FALSE))</f>
        <v/>
      </c>
      <c r="H1258" s="250" t="str">
        <f>IF(ISNA(VLOOKUP(Patchlist1[[#This Row],[Hostname]],Vormetric!A:D,4,FALSE)),"",VLOOKUP(Patchlist1[[#This Row],[Hostname]],Vormetric!A:D,4,FALSE))</f>
        <v/>
      </c>
      <c r="I1258" s="293" t="str">
        <f>IF(ISNA(VLOOKUP(Patchlist1[[#This Row],[Hostname]],'vm hardware'!A:C,3,FALSE)),"",VLOOKUP(Patchlist1[[#This Row],[Hostname]],'vm hardware'!A:C,3,FALSE))</f>
        <v/>
      </c>
      <c r="J1258" s="251"/>
      <c r="K1258" s="251" t="s">
        <v>545</v>
      </c>
      <c r="L1258" s="251"/>
      <c r="M1258" s="251" t="s">
        <v>173</v>
      </c>
      <c r="N1258" s="251" t="s">
        <v>174</v>
      </c>
      <c r="O1258" s="310" t="s">
        <v>279</v>
      </c>
      <c r="P1258" s="294" t="s">
        <v>1275</v>
      </c>
      <c r="Q1258" s="299"/>
      <c r="R1258" s="254" t="s">
        <v>1276</v>
      </c>
      <c r="S1258" s="300" t="str">
        <f>IF(ISNA(VLOOKUP(Patchlist1[[#This Row],[SERVER OWNER]],Contacts!I:J,2,FALSE)),"",VLOOKUP(Patchlist1[[#This Row],[SERVER OWNER]],Contacts!I:J,2,FALSE))</f>
        <v>naman.kumar-agrawal@allianz.com</v>
      </c>
      <c r="T1258" s="295" t="s">
        <v>1279</v>
      </c>
      <c r="U1258" s="301" t="s">
        <v>180</v>
      </c>
      <c r="V1258" s="296"/>
      <c r="W1258" s="296"/>
      <c r="X1258" s="297"/>
      <c r="Y1258" s="297" t="s">
        <v>279</v>
      </c>
      <c r="Z1258" s="256"/>
      <c r="AA1258" s="302"/>
    </row>
    <row r="1259" spans="1:27" ht="18.75" hidden="1" customHeight="1">
      <c r="A1259" s="309" t="s">
        <v>2138</v>
      </c>
      <c r="B1259" s="237" t="s">
        <v>47</v>
      </c>
      <c r="C1259" s="292" t="b">
        <v>0</v>
      </c>
      <c r="D1259" s="250">
        <f>IF($C1259&lt;&gt;TRUE,IF(ISNA(VLOOKUP($B1259,'Patch Slot'!A$2:$E$39,3,FALSE)),"",VLOOKUP($B1259,'Patch Slot'!A$2:$E$39,3,FALSE)),"excluded")</f>
        <v>45879.333333333299</v>
      </c>
      <c r="E1259" s="250" t="str">
        <f>IF($C1259&lt;&gt;TRUE,IF(ISNA(VLOOKUP($B1259,'Patch Slot'!A$2:$E$39,4,FALSE)),"",VLOOKUP($B1259,'Patch Slot'!A$2:$E$39,4,FALSE)),"excluded")</f>
        <v>08:00 – 14:00</v>
      </c>
      <c r="F1259" s="251" t="s">
        <v>298</v>
      </c>
      <c r="G1259" s="250" t="str">
        <f>IF(ISNA(VLOOKUP(Patchlist1[[#This Row],[Hostname]],CPU_socket!A:B,2,FALSE)),"",VLOOKUP(Patchlist1[[#This Row],[Hostname]],CPU_socket!A:B,2,FALSE))</f>
        <v/>
      </c>
      <c r="H1259" s="250" t="str">
        <f>IF(ISNA(VLOOKUP(Patchlist1[[#This Row],[Hostname]],Vormetric!A:D,4,FALSE)),"",VLOOKUP(Patchlist1[[#This Row],[Hostname]],Vormetric!A:D,4,FALSE))</f>
        <v/>
      </c>
      <c r="I1259" s="293" t="str">
        <f>IF(ISNA(VLOOKUP(Patchlist1[[#This Row],[Hostname]],'vm hardware'!A:C,3,FALSE)),"",VLOOKUP(Patchlist1[[#This Row],[Hostname]],'vm hardware'!A:C,3,FALSE))</f>
        <v/>
      </c>
      <c r="J1259" s="251"/>
      <c r="K1259" s="251" t="s">
        <v>545</v>
      </c>
      <c r="L1259" s="251"/>
      <c r="M1259" s="251" t="s">
        <v>372</v>
      </c>
      <c r="N1259" s="251" t="s">
        <v>174</v>
      </c>
      <c r="O1259" s="310" t="s">
        <v>175</v>
      </c>
      <c r="P1259" s="294" t="s">
        <v>262</v>
      </c>
      <c r="Q1259" s="299"/>
      <c r="R1259" s="254" t="s">
        <v>360</v>
      </c>
      <c r="S1259" s="300" t="str">
        <f>IF(ISNA(VLOOKUP(Patchlist1[[#This Row],[SERVER OWNER]],Contacts!I:J,2,FALSE)),"",VLOOKUP(Patchlist1[[#This Row],[SERVER OWNER]],Contacts!I:J,2,FALSE))</f>
        <v>parikshit.roy@allianz.de</v>
      </c>
      <c r="T1259" s="295" t="s">
        <v>995</v>
      </c>
      <c r="U1259" s="301" t="s">
        <v>180</v>
      </c>
      <c r="V1259" s="296"/>
      <c r="W1259" s="296"/>
      <c r="X1259" s="297"/>
      <c r="Y1259" s="297"/>
      <c r="Z1259" s="256"/>
      <c r="AA1259" s="302"/>
    </row>
    <row r="1260" spans="1:27" ht="18.75" hidden="1" customHeight="1">
      <c r="A1260" s="309" t="s">
        <v>2139</v>
      </c>
      <c r="B1260" s="237" t="s">
        <v>24</v>
      </c>
      <c r="C1260" s="292" t="b">
        <v>0</v>
      </c>
      <c r="D1260" s="250">
        <f>IF($C1260&lt;&gt;TRUE,IF(ISNA(VLOOKUP($B1260,'Patch Slot'!A$2:$E$39,3,FALSE)),"",VLOOKUP($B1260,'Patch Slot'!A$2:$E$39,3,FALSE)),"excluded")</f>
        <v>45874.333333333299</v>
      </c>
      <c r="E1260" s="250" t="str">
        <f>IF($C1260&lt;&gt;TRUE,IF(ISNA(VLOOKUP($B1260,'Patch Slot'!A$2:$E$39,4,FALSE)),"",VLOOKUP($B1260,'Patch Slot'!A$2:$E$39,4,FALSE)),"excluded")</f>
        <v>08:00 – 14:00</v>
      </c>
      <c r="F1260" s="251" t="s">
        <v>171</v>
      </c>
      <c r="G1260" s="250" t="str">
        <f>IF(ISNA(VLOOKUP(Patchlist1[[#This Row],[Hostname]],CPU_socket!A:B,2,FALSE)),"",VLOOKUP(Patchlist1[[#This Row],[Hostname]],CPU_socket!A:B,2,FALSE))</f>
        <v/>
      </c>
      <c r="H1260" s="250" t="str">
        <f>IF(ISNA(VLOOKUP(Patchlist1[[#This Row],[Hostname]],Vormetric!A:D,4,FALSE)),"",VLOOKUP(Patchlist1[[#This Row],[Hostname]],Vormetric!A:D,4,FALSE))</f>
        <v/>
      </c>
      <c r="I1260" s="293" t="str">
        <f>IF(ISNA(VLOOKUP(Patchlist1[[#This Row],[Hostname]],'vm hardware'!A:C,3,FALSE)),"",VLOOKUP(Patchlist1[[#This Row],[Hostname]],'vm hardware'!A:C,3,FALSE))</f>
        <v/>
      </c>
      <c r="J1260" s="251"/>
      <c r="K1260" s="251" t="s">
        <v>545</v>
      </c>
      <c r="L1260" s="251"/>
      <c r="M1260" s="251" t="s">
        <v>173</v>
      </c>
      <c r="N1260" s="251" t="s">
        <v>174</v>
      </c>
      <c r="O1260" s="310" t="s">
        <v>175</v>
      </c>
      <c r="P1260" s="294" t="s">
        <v>468</v>
      </c>
      <c r="Q1260" s="299"/>
      <c r="R1260" s="254" t="s">
        <v>469</v>
      </c>
      <c r="S1260" s="300" t="str">
        <f>IF(ISNA(VLOOKUP(Patchlist1[[#This Row],[SERVER OWNER]],Contacts!I:J,2,FALSE)),"",VLOOKUP(Patchlist1[[#This Row],[SERVER OWNER]],Contacts!I:J,2,FALSE))</f>
        <v>bipin.brahmanandan@allianz.com</v>
      </c>
      <c r="T1260" s="295" t="s">
        <v>470</v>
      </c>
      <c r="U1260" s="301" t="s">
        <v>180</v>
      </c>
      <c r="V1260" s="296"/>
      <c r="W1260" s="296"/>
      <c r="X1260" s="297"/>
      <c r="Y1260" s="297"/>
      <c r="Z1260" s="256"/>
      <c r="AA1260" s="302"/>
    </row>
    <row r="1261" spans="1:27" ht="18.75" hidden="1" customHeight="1">
      <c r="A1261" s="309" t="s">
        <v>2140</v>
      </c>
      <c r="B1261" s="237" t="s">
        <v>47</v>
      </c>
      <c r="C1261" s="292" t="b">
        <v>0</v>
      </c>
      <c r="D1261" s="250">
        <f>IF($C1261&lt;&gt;TRUE,IF(ISNA(VLOOKUP($B1261,'Patch Slot'!A$2:$E$39,3,FALSE)),"",VLOOKUP($B1261,'Patch Slot'!A$2:$E$39,3,FALSE)),"excluded")</f>
        <v>45879.333333333299</v>
      </c>
      <c r="E1261" s="250" t="str">
        <f>IF($C1261&lt;&gt;TRUE,IF(ISNA(VLOOKUP($B1261,'Patch Slot'!A$2:$E$39,4,FALSE)),"",VLOOKUP($B1261,'Patch Slot'!A$2:$E$39,4,FALSE)),"excluded")</f>
        <v>08:00 – 14:00</v>
      </c>
      <c r="F1261" s="251" t="s">
        <v>171</v>
      </c>
      <c r="G1261" s="250" t="str">
        <f>IF(ISNA(VLOOKUP(Patchlist1[[#This Row],[Hostname]],CPU_socket!A:B,2,FALSE)),"",VLOOKUP(Patchlist1[[#This Row],[Hostname]],CPU_socket!A:B,2,FALSE))</f>
        <v/>
      </c>
      <c r="H1261" s="250" t="str">
        <f>IF(ISNA(VLOOKUP(Patchlist1[[#This Row],[Hostname]],Vormetric!A:D,4,FALSE)),"",VLOOKUP(Patchlist1[[#This Row],[Hostname]],Vormetric!A:D,4,FALSE))</f>
        <v/>
      </c>
      <c r="I1261" s="293" t="str">
        <f>IF(ISNA(VLOOKUP(Patchlist1[[#This Row],[Hostname]],'vm hardware'!A:C,3,FALSE)),"",VLOOKUP(Patchlist1[[#This Row],[Hostname]],'vm hardware'!A:C,3,FALSE))</f>
        <v/>
      </c>
      <c r="J1261" s="251"/>
      <c r="K1261" s="251" t="s">
        <v>545</v>
      </c>
      <c r="L1261" s="251"/>
      <c r="M1261" s="251" t="s">
        <v>448</v>
      </c>
      <c r="N1261" s="251" t="s">
        <v>174</v>
      </c>
      <c r="O1261" s="310" t="s">
        <v>175</v>
      </c>
      <c r="P1261" s="294" t="s">
        <v>1160</v>
      </c>
      <c r="Q1261" s="299"/>
      <c r="R1261" s="254" t="s">
        <v>2141</v>
      </c>
      <c r="S1261" s="300" t="str">
        <f>IF(ISNA(VLOOKUP(Patchlist1[[#This Row],[SERVER OWNER]],Contacts!I:J,2,FALSE)),"",VLOOKUP(Patchlist1[[#This Row],[SERVER OWNER]],Contacts!I:J,2,FALSE))</f>
        <v>externe.stephane.yevo@allianz.fr</v>
      </c>
      <c r="T1261" s="295" t="s">
        <v>2142</v>
      </c>
      <c r="U1261" s="301" t="s">
        <v>180</v>
      </c>
      <c r="V1261" s="296"/>
      <c r="W1261" s="296"/>
      <c r="X1261" s="297"/>
      <c r="Y1261" s="297" t="s">
        <v>452</v>
      </c>
      <c r="Z1261" s="256"/>
      <c r="AA1261" s="302"/>
    </row>
    <row r="1262" spans="1:27" ht="18.75" hidden="1" customHeight="1">
      <c r="A1262" s="309" t="s">
        <v>2143</v>
      </c>
      <c r="B1262" s="237" t="s">
        <v>80</v>
      </c>
      <c r="C1262" s="292" t="b">
        <v>0</v>
      </c>
      <c r="D1262" s="250">
        <f>IF($C1262&lt;&gt;TRUE,IF(ISNA(VLOOKUP($B1262,'Patch Slot'!A$2:$E$39,3,FALSE)),"",VLOOKUP($B1262,'Patch Slot'!A$2:$E$39,3,FALSE)),"excluded")</f>
        <v>45885.666666666635</v>
      </c>
      <c r="E1262" s="250" t="str">
        <f>IF($C1262&lt;&gt;TRUE,IF(ISNA(VLOOKUP($B1262,'Patch Slot'!A$2:$E$39,4,FALSE)),"",VLOOKUP($B1262,'Patch Slot'!A$2:$E$39,4,FALSE)),"excluded")</f>
        <v>16:00 – 20:00</v>
      </c>
      <c r="F1262" s="251" t="s">
        <v>523</v>
      </c>
      <c r="G1262" s="250" t="str">
        <f>IF(ISNA(VLOOKUP(Patchlist1[[#This Row],[Hostname]],CPU_socket!A:B,2,FALSE)),"",VLOOKUP(Patchlist1[[#This Row],[Hostname]],CPU_socket!A:B,2,FALSE))</f>
        <v/>
      </c>
      <c r="H1262" s="250" t="str">
        <f>IF(ISNA(VLOOKUP(Patchlist1[[#This Row],[Hostname]],Vormetric!A:D,4,FALSE)),"",VLOOKUP(Patchlist1[[#This Row],[Hostname]],Vormetric!A:D,4,FALSE))</f>
        <v/>
      </c>
      <c r="I1262" s="293" t="str">
        <f>IF(ISNA(VLOOKUP(Patchlist1[[#This Row],[Hostname]],'vm hardware'!A:C,3,FALSE)),"",VLOOKUP(Patchlist1[[#This Row],[Hostname]],'vm hardware'!A:C,3,FALSE))</f>
        <v/>
      </c>
      <c r="J1262" s="251"/>
      <c r="K1262" s="251" t="s">
        <v>545</v>
      </c>
      <c r="L1262" s="251"/>
      <c r="M1262" s="251" t="s">
        <v>173</v>
      </c>
      <c r="N1262" s="251" t="s">
        <v>174</v>
      </c>
      <c r="O1262" s="310" t="s">
        <v>175</v>
      </c>
      <c r="P1262" s="294" t="s">
        <v>427</v>
      </c>
      <c r="Q1262" s="299"/>
      <c r="R1262" s="254" t="s">
        <v>1065</v>
      </c>
      <c r="S1262" s="300" t="str">
        <f>IF(ISNA(VLOOKUP(Patchlist1[[#This Row],[SERVER OWNER]],Contacts!I:J,2,FALSE)),"",VLOOKUP(Patchlist1[[#This Row],[SERVER OWNER]],Contacts!I:J,2,FALSE))</f>
        <v>MARTIN.NAU@ALLIANZ.DE</v>
      </c>
      <c r="T1262" s="295" t="s">
        <v>2144</v>
      </c>
      <c r="U1262" s="301" t="s">
        <v>180</v>
      </c>
      <c r="V1262" s="296"/>
      <c r="W1262" s="296"/>
      <c r="X1262" s="297"/>
      <c r="Y1262" s="297"/>
      <c r="Z1262" s="256"/>
      <c r="AA1262" s="302"/>
    </row>
    <row r="1263" spans="1:27" ht="18.75" hidden="1" customHeight="1">
      <c r="A1263" s="309" t="s">
        <v>2145</v>
      </c>
      <c r="B1263" s="237" t="s">
        <v>24</v>
      </c>
      <c r="C1263" s="292" t="b">
        <v>1</v>
      </c>
      <c r="D1263" s="250" t="str">
        <f>IF($C1263&lt;&gt;TRUE,IF(ISNA(VLOOKUP($B1263,'Patch Slot'!A$2:$E$39,3,FALSE)),"",VLOOKUP($B1263,'Patch Slot'!A$2:$E$39,3,FALSE)),"excluded")</f>
        <v>excluded</v>
      </c>
      <c r="E1263" s="250" t="str">
        <f>IF($C1263&lt;&gt;TRUE,IF(ISNA(VLOOKUP($B1263,'Patch Slot'!A$2:$E$39,4,FALSE)),"",VLOOKUP($B1263,'Patch Slot'!A$2:$E$39,4,FALSE)),"excluded")</f>
        <v>excluded</v>
      </c>
      <c r="F1263" s="251" t="s">
        <v>200</v>
      </c>
      <c r="G1263" s="250" t="str">
        <f>IF(ISNA(VLOOKUP(Patchlist1[[#This Row],[Hostname]],CPU_socket!A:B,2,FALSE)),"",VLOOKUP(Patchlist1[[#This Row],[Hostname]],CPU_socket!A:B,2,FALSE))</f>
        <v/>
      </c>
      <c r="H1263" s="250" t="str">
        <f>IF(ISNA(VLOOKUP(Patchlist1[[#This Row],[Hostname]],Vormetric!A:D,4,FALSE)),"",VLOOKUP(Patchlist1[[#This Row],[Hostname]],Vormetric!A:D,4,FALSE))</f>
        <v/>
      </c>
      <c r="I1263" s="293" t="str">
        <f>IF(ISNA(VLOOKUP(Patchlist1[[#This Row],[Hostname]],'vm hardware'!A:C,3,FALSE)),"",VLOOKUP(Patchlist1[[#This Row],[Hostname]],'vm hardware'!A:C,3,FALSE))</f>
        <v/>
      </c>
      <c r="J1263" s="251"/>
      <c r="K1263" s="251" t="s">
        <v>545</v>
      </c>
      <c r="L1263" s="251"/>
      <c r="M1263" s="251" t="s">
        <v>448</v>
      </c>
      <c r="N1263" s="251" t="s">
        <v>174</v>
      </c>
      <c r="O1263" s="310" t="s">
        <v>279</v>
      </c>
      <c r="P1263" t="s">
        <v>1404</v>
      </c>
      <c r="Q1263" s="299"/>
      <c r="R1263" s="254" t="s">
        <v>1410</v>
      </c>
      <c r="S1263" s="300" t="str">
        <f>IF(ISNA(VLOOKUP(Patchlist1[[#This Row],[SERVER OWNER]],Contacts!I:J,2,FALSE)),"",VLOOKUP(Patchlist1[[#This Row],[SERVER OWNER]],Contacts!I:J,2,FALSE))</f>
        <v>externe.karunesh.bissonath@allianz.fr</v>
      </c>
      <c r="T1263" s="295" t="s">
        <v>1406</v>
      </c>
      <c r="U1263" s="301" t="s">
        <v>180</v>
      </c>
      <c r="V1263" s="296"/>
      <c r="W1263" s="296"/>
      <c r="X1263" s="297"/>
      <c r="Y1263" s="297" t="s">
        <v>279</v>
      </c>
      <c r="Z1263" s="256"/>
      <c r="AA1263" s="302"/>
    </row>
    <row r="1264" spans="1:27" ht="18.75" hidden="1" customHeight="1">
      <c r="A1264" s="309" t="s">
        <v>2146</v>
      </c>
      <c r="B1264" s="237" t="s">
        <v>43</v>
      </c>
      <c r="C1264" s="292" t="b">
        <v>0</v>
      </c>
      <c r="D1264" s="250">
        <f>IF($C1264&lt;&gt;TRUE,IF(ISNA(VLOOKUP($B1264,'Patch Slot'!A$2:$E$39,3,FALSE)),"",VLOOKUP($B1264,'Patch Slot'!A$2:$E$39,3,FALSE)),"excluded")</f>
        <v>45878.333333333299</v>
      </c>
      <c r="E1264" s="250" t="str">
        <f>IF($C1264&lt;&gt;TRUE,IF(ISNA(VLOOKUP($B1264,'Patch Slot'!A$2:$E$39,4,FALSE)),"",VLOOKUP($B1264,'Patch Slot'!A$2:$E$39,4,FALSE)),"excluded")</f>
        <v>08:00 – 14:00</v>
      </c>
      <c r="F1264" s="251" t="s">
        <v>298</v>
      </c>
      <c r="G1264" s="250" t="str">
        <f>IF(ISNA(VLOOKUP(Patchlist1[[#This Row],[Hostname]],CPU_socket!A:B,2,FALSE)),"",VLOOKUP(Patchlist1[[#This Row],[Hostname]],CPU_socket!A:B,2,FALSE))</f>
        <v/>
      </c>
      <c r="H1264" s="250" t="str">
        <f>IF(ISNA(VLOOKUP(Patchlist1[[#This Row],[Hostname]],Vormetric!A:D,4,FALSE)),"",VLOOKUP(Patchlist1[[#This Row],[Hostname]],Vormetric!A:D,4,FALSE))</f>
        <v/>
      </c>
      <c r="I1264" s="293" t="str">
        <f>IF(ISNA(VLOOKUP(Patchlist1[[#This Row],[Hostname]],'vm hardware'!A:C,3,FALSE)),"",VLOOKUP(Patchlist1[[#This Row],[Hostname]],'vm hardware'!A:C,3,FALSE))</f>
        <v/>
      </c>
      <c r="J1264" s="251"/>
      <c r="K1264" s="251" t="s">
        <v>545</v>
      </c>
      <c r="L1264" s="251"/>
      <c r="M1264" s="251" t="s">
        <v>173</v>
      </c>
      <c r="N1264" s="251" t="s">
        <v>174</v>
      </c>
      <c r="O1264" s="310" t="s">
        <v>175</v>
      </c>
      <c r="P1264" s="294" t="s">
        <v>262</v>
      </c>
      <c r="Q1264" s="299"/>
      <c r="R1264" s="254" t="s">
        <v>360</v>
      </c>
      <c r="S1264" s="300" t="str">
        <f>IF(ISNA(VLOOKUP(Patchlist1[[#This Row],[SERVER OWNER]],Contacts!I:J,2,FALSE)),"",VLOOKUP(Patchlist1[[#This Row],[SERVER OWNER]],Contacts!I:J,2,FALSE))</f>
        <v>parikshit.roy@allianz.de</v>
      </c>
      <c r="T1264" s="295" t="s">
        <v>361</v>
      </c>
      <c r="U1264" s="301" t="s">
        <v>180</v>
      </c>
      <c r="V1264" s="296"/>
      <c r="W1264" s="296"/>
      <c r="X1264" s="297"/>
      <c r="Y1264" s="297"/>
      <c r="Z1264" s="256"/>
      <c r="AA1264" s="302"/>
    </row>
    <row r="1265" spans="1:27" ht="18.75" hidden="1" customHeight="1">
      <c r="A1265" s="309" t="s">
        <v>2147</v>
      </c>
      <c r="B1265" s="237" t="s">
        <v>67</v>
      </c>
      <c r="C1265" s="292" t="b">
        <v>0</v>
      </c>
      <c r="D1265" s="250">
        <f>IF($C1265&lt;&gt;TRUE,IF(ISNA(VLOOKUP($B1265,'Patch Slot'!A$2:$E$39,3,FALSE)),"",VLOOKUP($B1265,'Patch Slot'!A$2:$E$39,3,FALSE)),"excluded")</f>
        <v>45883.833333333299</v>
      </c>
      <c r="E1265" s="250" t="str">
        <f>IF($C1265&lt;&gt;TRUE,IF(ISNA(VLOOKUP($B1265,'Patch Slot'!A$2:$E$39,4,FALSE)),"",VLOOKUP($B1265,'Patch Slot'!A$2:$E$39,4,FALSE)),"excluded")</f>
        <v>20:00 – 24:00</v>
      </c>
      <c r="F1265" s="251" t="s">
        <v>523</v>
      </c>
      <c r="G1265" s="250" t="str">
        <f>IF(ISNA(VLOOKUP(Patchlist1[[#This Row],[Hostname]],CPU_socket!A:B,2,FALSE)),"",VLOOKUP(Patchlist1[[#This Row],[Hostname]],CPU_socket!A:B,2,FALSE))</f>
        <v/>
      </c>
      <c r="H1265" s="250" t="str">
        <f>IF(ISNA(VLOOKUP(Patchlist1[[#This Row],[Hostname]],Vormetric!A:D,4,FALSE)),"",VLOOKUP(Patchlist1[[#This Row],[Hostname]],Vormetric!A:D,4,FALSE))</f>
        <v/>
      </c>
      <c r="I1265" s="293" t="str">
        <f>IF(ISNA(VLOOKUP(Patchlist1[[#This Row],[Hostname]],'vm hardware'!A:C,3,FALSE)),"",VLOOKUP(Patchlist1[[#This Row],[Hostname]],'vm hardware'!A:C,3,FALSE))</f>
        <v/>
      </c>
      <c r="J1265" s="251"/>
      <c r="K1265" s="251" t="s">
        <v>545</v>
      </c>
      <c r="L1265" s="251"/>
      <c r="M1265" s="251" t="s">
        <v>245</v>
      </c>
      <c r="N1265" s="251" t="s">
        <v>174</v>
      </c>
      <c r="O1265" s="310" t="s">
        <v>175</v>
      </c>
      <c r="P1265" s="294" t="s">
        <v>246</v>
      </c>
      <c r="Q1265" s="299"/>
      <c r="R1265" s="254" t="s">
        <v>248</v>
      </c>
      <c r="S1265" s="300" t="str">
        <f>IF(ISNA(VLOOKUP(Patchlist1[[#This Row],[SERVER OWNER]],Contacts!I:J,2,FALSE)),"",VLOOKUP(Patchlist1[[#This Row],[SERVER OWNER]],Contacts!I:J,2,FALSE))</f>
        <v>Giorgio.Conti@allianz.it</v>
      </c>
      <c r="T1265" s="295" t="s">
        <v>296</v>
      </c>
      <c r="U1265" s="301" t="s">
        <v>180</v>
      </c>
      <c r="V1265" s="296"/>
      <c r="W1265" s="296"/>
      <c r="X1265" s="297"/>
      <c r="Y1265" s="297"/>
      <c r="Z1265" s="256"/>
      <c r="AA1265" s="302"/>
    </row>
    <row r="1266" spans="1:27" ht="18.75" hidden="1" customHeight="1">
      <c r="A1266" s="309" t="s">
        <v>2148</v>
      </c>
      <c r="B1266" s="237" t="s">
        <v>29</v>
      </c>
      <c r="C1266" s="292" t="b">
        <v>0</v>
      </c>
      <c r="D1266" s="250">
        <f>IF($C1266&lt;&gt;TRUE,IF(ISNA(VLOOKUP($B1266,'Patch Slot'!A$2:$E$39,3,FALSE)),"",VLOOKUP($B1266,'Patch Slot'!A$2:$E$39,3,FALSE)),"excluded")</f>
        <v>45875.833333333299</v>
      </c>
      <c r="E1266" s="250" t="str">
        <f>IF($C1266&lt;&gt;TRUE,IF(ISNA(VLOOKUP($B1266,'Patch Slot'!A$2:$E$39,4,FALSE)),"",VLOOKUP($B1266,'Patch Slot'!A$2:$E$39,4,FALSE)),"excluded")</f>
        <v>20:00 – 24:00</v>
      </c>
      <c r="F1266" s="251" t="s">
        <v>182</v>
      </c>
      <c r="G1266" s="250" t="str">
        <f>IF(ISNA(VLOOKUP(Patchlist1[[#This Row],[Hostname]],CPU_socket!A:B,2,FALSE)),"",VLOOKUP(Patchlist1[[#This Row],[Hostname]],CPU_socket!A:B,2,FALSE))</f>
        <v/>
      </c>
      <c r="H1266" s="250" t="str">
        <f>IF(ISNA(VLOOKUP(Patchlist1[[#This Row],[Hostname]],Vormetric!A:D,4,FALSE)),"",VLOOKUP(Patchlist1[[#This Row],[Hostname]],Vormetric!A:D,4,FALSE))</f>
        <v/>
      </c>
      <c r="I1266" s="293" t="str">
        <f>IF(ISNA(VLOOKUP(Patchlist1[[#This Row],[Hostname]],'vm hardware'!A:C,3,FALSE)),"",VLOOKUP(Patchlist1[[#This Row],[Hostname]],'vm hardware'!A:C,3,FALSE))</f>
        <v/>
      </c>
      <c r="J1266" s="251"/>
      <c r="K1266" s="251" t="s">
        <v>545</v>
      </c>
      <c r="L1266" s="251"/>
      <c r="M1266" s="251" t="s">
        <v>735</v>
      </c>
      <c r="N1266" s="251" t="s">
        <v>174</v>
      </c>
      <c r="O1266" s="310" t="s">
        <v>175</v>
      </c>
      <c r="P1266" s="294" t="s">
        <v>736</v>
      </c>
      <c r="Q1266" s="299"/>
      <c r="R1266" s="254" t="s">
        <v>737</v>
      </c>
      <c r="S1266" s="300" t="str">
        <f>IF(ISNA(VLOOKUP(Patchlist1[[#This Row],[SERVER OWNER]],Contacts!I:J,2,FALSE)),"",VLOOKUP(Patchlist1[[#This Row],[SERVER OWNER]],Contacts!I:J,2,FALSE))</f>
        <v>greg.george@investmentdataservices.com</v>
      </c>
      <c r="T1266" s="295" t="s">
        <v>738</v>
      </c>
      <c r="U1266" s="301" t="s">
        <v>180</v>
      </c>
      <c r="V1266" s="296"/>
      <c r="W1266" s="296"/>
      <c r="X1266" s="297"/>
      <c r="Y1266" s="297"/>
      <c r="Z1266" s="256"/>
      <c r="AA1266" s="302"/>
    </row>
    <row r="1267" spans="1:27" ht="18.75" hidden="1" customHeight="1">
      <c r="A1267" s="309" t="s">
        <v>2149</v>
      </c>
      <c r="B1267" s="237" t="s">
        <v>106</v>
      </c>
      <c r="C1267" s="292" t="b">
        <v>0</v>
      </c>
      <c r="D1267" s="250">
        <f>IF($C1267&lt;&gt;TRUE,IF(ISNA(VLOOKUP($B1267,'Patch Slot'!A$2:$E$39,3,FALSE)),"",VLOOKUP($B1267,'Patch Slot'!A$2:$E$39,3,FALSE)),"excluded")</f>
        <v>45888.833333333299</v>
      </c>
      <c r="E1267" s="250" t="str">
        <f>IF($C1267&lt;&gt;TRUE,IF(ISNA(VLOOKUP($B1267,'Patch Slot'!A$2:$E$39,4,FALSE)),"",VLOOKUP($B1267,'Patch Slot'!A$2:$E$39,4,FALSE)),"excluded")</f>
        <v>20:00 – 24:00</v>
      </c>
      <c r="F1267" s="251" t="s">
        <v>826</v>
      </c>
      <c r="G1267" s="250" t="str">
        <f>IF(ISNA(VLOOKUP(Patchlist1[[#This Row],[Hostname]],CPU_socket!A:B,2,FALSE)),"",VLOOKUP(Patchlist1[[#This Row],[Hostname]],CPU_socket!A:B,2,FALSE))</f>
        <v/>
      </c>
      <c r="H1267" s="250" t="str">
        <f>IF(ISNA(VLOOKUP(Patchlist1[[#This Row],[Hostname]],Vormetric!A:D,4,FALSE)),"",VLOOKUP(Patchlist1[[#This Row],[Hostname]],Vormetric!A:D,4,FALSE))</f>
        <v/>
      </c>
      <c r="I1267" s="293" t="str">
        <f>IF(ISNA(VLOOKUP(Patchlist1[[#This Row],[Hostname]],'vm hardware'!A:C,3,FALSE)),"",VLOOKUP(Patchlist1[[#This Row],[Hostname]],'vm hardware'!A:C,3,FALSE))</f>
        <v/>
      </c>
      <c r="J1267" s="251"/>
      <c r="K1267" s="251" t="s">
        <v>545</v>
      </c>
      <c r="L1267" s="251"/>
      <c r="M1267" s="251" t="s">
        <v>245</v>
      </c>
      <c r="N1267" s="251" t="s">
        <v>827</v>
      </c>
      <c r="O1267" s="310" t="s">
        <v>175</v>
      </c>
      <c r="P1267" s="294" t="s">
        <v>246</v>
      </c>
      <c r="Q1267" s="299"/>
      <c r="R1267" s="254" t="s">
        <v>248</v>
      </c>
      <c r="S1267" s="300" t="str">
        <f>IF(ISNA(VLOOKUP(Patchlist1[[#This Row],[SERVER OWNER]],Contacts!I:J,2,FALSE)),"",VLOOKUP(Patchlist1[[#This Row],[SERVER OWNER]],Contacts!I:J,2,FALSE))</f>
        <v>Giorgio.Conti@allianz.it</v>
      </c>
      <c r="T1267" s="295" t="s">
        <v>296</v>
      </c>
      <c r="U1267" s="301" t="s">
        <v>180</v>
      </c>
      <c r="V1267" s="296"/>
      <c r="W1267" s="296"/>
      <c r="X1267" s="297"/>
      <c r="Y1267" s="297"/>
      <c r="Z1267" s="256"/>
      <c r="AA1267" s="302"/>
    </row>
    <row r="1268" spans="1:27" ht="18.75" hidden="1" customHeight="1">
      <c r="A1268" s="309" t="s">
        <v>2150</v>
      </c>
      <c r="B1268" s="237" t="s">
        <v>24</v>
      </c>
      <c r="C1268" s="292" t="b">
        <v>0</v>
      </c>
      <c r="D1268" s="250">
        <f>IF($C1268&lt;&gt;TRUE,IF(ISNA(VLOOKUP($B1268,'Patch Slot'!A$2:$E$39,3,FALSE)),"",VLOOKUP($B1268,'Patch Slot'!A$2:$E$39,3,FALSE)),"excluded")</f>
        <v>45874.333333333299</v>
      </c>
      <c r="E1268" s="250" t="str">
        <f>IF($C1268&lt;&gt;TRUE,IF(ISNA(VLOOKUP($B1268,'Patch Slot'!A$2:$E$39,4,FALSE)),"",VLOOKUP($B1268,'Patch Slot'!A$2:$E$39,4,FALSE)),"excluded")</f>
        <v>08:00 – 14:00</v>
      </c>
      <c r="F1268" s="251" t="s">
        <v>182</v>
      </c>
      <c r="G1268" s="250" t="str">
        <f>IF(ISNA(VLOOKUP(Patchlist1[[#This Row],[Hostname]],CPU_socket!A:B,2,FALSE)),"",VLOOKUP(Patchlist1[[#This Row],[Hostname]],CPU_socket!A:B,2,FALSE))</f>
        <v/>
      </c>
      <c r="H1268" s="250" t="str">
        <f>IF(ISNA(VLOOKUP(Patchlist1[[#This Row],[Hostname]],Vormetric!A:D,4,FALSE)),"",VLOOKUP(Patchlist1[[#This Row],[Hostname]],Vormetric!A:D,4,FALSE))</f>
        <v/>
      </c>
      <c r="I1268" s="293" t="str">
        <f>IF(ISNA(VLOOKUP(Patchlist1[[#This Row],[Hostname]],'vm hardware'!A:C,3,FALSE)),"",VLOOKUP(Patchlist1[[#This Row],[Hostname]],'vm hardware'!A:C,3,FALSE))</f>
        <v/>
      </c>
      <c r="J1268" s="251"/>
      <c r="K1268" s="251" t="s">
        <v>545</v>
      </c>
      <c r="L1268" s="251"/>
      <c r="M1268" s="251" t="s">
        <v>245</v>
      </c>
      <c r="N1268" s="251" t="s">
        <v>174</v>
      </c>
      <c r="O1268" s="310" t="s">
        <v>175</v>
      </c>
      <c r="P1268" s="294" t="s">
        <v>246</v>
      </c>
      <c r="Q1268" s="299"/>
      <c r="R1268" s="254" t="s">
        <v>248</v>
      </c>
      <c r="S1268" s="300" t="str">
        <f>IF(ISNA(VLOOKUP(Patchlist1[[#This Row],[SERVER OWNER]],Contacts!I:J,2,FALSE)),"",VLOOKUP(Patchlist1[[#This Row],[SERVER OWNER]],Contacts!I:J,2,FALSE))</f>
        <v>Giorgio.Conti@allianz.it</v>
      </c>
      <c r="T1268" s="295" t="s">
        <v>296</v>
      </c>
      <c r="U1268" s="301" t="s">
        <v>180</v>
      </c>
      <c r="V1268" s="296"/>
      <c r="W1268" s="296"/>
      <c r="X1268" s="297"/>
      <c r="Y1268" s="297"/>
      <c r="Z1268" s="256"/>
      <c r="AA1268" s="302"/>
    </row>
    <row r="1269" spans="1:27" ht="18.75" hidden="1" customHeight="1">
      <c r="A1269" s="309" t="s">
        <v>2151</v>
      </c>
      <c r="B1269" s="237" t="s">
        <v>57</v>
      </c>
      <c r="C1269" s="292" t="b">
        <v>0</v>
      </c>
      <c r="D1269" s="250">
        <f>IF($C1269&lt;&gt;TRUE,IF(ISNA(VLOOKUP($B1269,'Patch Slot'!A$2:$E$39,3,FALSE)),"",VLOOKUP($B1269,'Patch Slot'!A$2:$E$39,3,FALSE)),"excluded")</f>
        <v>45882.833333333299</v>
      </c>
      <c r="E1269" s="250" t="str">
        <f>IF($C1269&lt;&gt;TRUE,IF(ISNA(VLOOKUP($B1269,'Patch Slot'!A$2:$E$39,4,FALSE)),"",VLOOKUP($B1269,'Patch Slot'!A$2:$E$39,4,FALSE)),"excluded")</f>
        <v>20:00 – 24:00</v>
      </c>
      <c r="F1269" s="251" t="s">
        <v>298</v>
      </c>
      <c r="G1269" s="250" t="str">
        <f>IF(ISNA(VLOOKUP(Patchlist1[[#This Row],[Hostname]],CPU_socket!A:B,2,FALSE)),"",VLOOKUP(Patchlist1[[#This Row],[Hostname]],CPU_socket!A:B,2,FALSE))</f>
        <v/>
      </c>
      <c r="H1269" s="250" t="str">
        <f>IF(ISNA(VLOOKUP(Patchlist1[[#This Row],[Hostname]],Vormetric!A:D,4,FALSE)),"",VLOOKUP(Patchlist1[[#This Row],[Hostname]],Vormetric!A:D,4,FALSE))</f>
        <v/>
      </c>
      <c r="I1269" s="293" t="str">
        <f>IF(ISNA(VLOOKUP(Patchlist1[[#This Row],[Hostname]],'vm hardware'!A:C,3,FALSE)),"",VLOOKUP(Patchlist1[[#This Row],[Hostname]],'vm hardware'!A:C,3,FALSE))</f>
        <v/>
      </c>
      <c r="J1269" s="251"/>
      <c r="K1269" s="251" t="s">
        <v>545</v>
      </c>
      <c r="L1269" s="251"/>
      <c r="M1269" s="251" t="s">
        <v>245</v>
      </c>
      <c r="N1269" s="251" t="s">
        <v>174</v>
      </c>
      <c r="O1269" s="310" t="s">
        <v>175</v>
      </c>
      <c r="P1269" s="294" t="s">
        <v>246</v>
      </c>
      <c r="Q1269" s="299"/>
      <c r="R1269" s="254" t="s">
        <v>248</v>
      </c>
      <c r="S1269" s="300" t="str">
        <f>IF(ISNA(VLOOKUP(Patchlist1[[#This Row],[SERVER OWNER]],Contacts!I:J,2,FALSE)),"",VLOOKUP(Patchlist1[[#This Row],[SERVER OWNER]],Contacts!I:J,2,FALSE))</f>
        <v>Giorgio.Conti@allianz.it</v>
      </c>
      <c r="T1269" s="295" t="s">
        <v>296</v>
      </c>
      <c r="U1269" s="301" t="s">
        <v>180</v>
      </c>
      <c r="V1269" s="296"/>
      <c r="W1269" s="296"/>
      <c r="X1269" s="297"/>
      <c r="Y1269" s="297"/>
      <c r="Z1269" s="256"/>
      <c r="AA1269" s="302"/>
    </row>
    <row r="1270" spans="1:27" ht="18.75" hidden="1" customHeight="1">
      <c r="A1270" s="309" t="s">
        <v>2152</v>
      </c>
      <c r="B1270" s="237" t="s">
        <v>47</v>
      </c>
      <c r="C1270" s="292" t="b">
        <v>1</v>
      </c>
      <c r="D1270" s="250" t="str">
        <f>IF($C1270&lt;&gt;TRUE,IF(ISNA(VLOOKUP($B1270,'Patch Slot'!A$2:$E$39,3,FALSE)),"",VLOOKUP($B1270,'Patch Slot'!A$2:$E$39,3,FALSE)),"excluded")</f>
        <v>excluded</v>
      </c>
      <c r="E1270" s="250" t="str">
        <f>IF($C1270&lt;&gt;TRUE,IF(ISNA(VLOOKUP($B1270,'Patch Slot'!A$2:$E$39,4,FALSE)),"",VLOOKUP($B1270,'Patch Slot'!A$2:$E$39,4,FALSE)),"excluded")</f>
        <v>excluded</v>
      </c>
      <c r="F1270" s="251" t="s">
        <v>171</v>
      </c>
      <c r="G1270" s="250" t="str">
        <f>IF(ISNA(VLOOKUP(Patchlist1[[#This Row],[Hostname]],CPU_socket!A:B,2,FALSE)),"",VLOOKUP(Patchlist1[[#This Row],[Hostname]],CPU_socket!A:B,2,FALSE))</f>
        <v/>
      </c>
      <c r="H1270" s="250" t="str">
        <f>IF(ISNA(VLOOKUP(Patchlist1[[#This Row],[Hostname]],Vormetric!A:D,4,FALSE)),"",VLOOKUP(Patchlist1[[#This Row],[Hostname]],Vormetric!A:D,4,FALSE))</f>
        <v/>
      </c>
      <c r="I1270" s="293" t="str">
        <f>IF(ISNA(VLOOKUP(Patchlist1[[#This Row],[Hostname]],'vm hardware'!A:C,3,FALSE)),"",VLOOKUP(Patchlist1[[#This Row],[Hostname]],'vm hardware'!A:C,3,FALSE))</f>
        <v/>
      </c>
      <c r="J1270" s="251"/>
      <c r="K1270" s="251" t="s">
        <v>545</v>
      </c>
      <c r="L1270" s="251"/>
      <c r="M1270" s="251" t="s">
        <v>448</v>
      </c>
      <c r="N1270" s="251" t="s">
        <v>174</v>
      </c>
      <c r="O1270" s="310" t="s">
        <v>279</v>
      </c>
      <c r="P1270" s="148" t="s">
        <v>1467</v>
      </c>
      <c r="Q1270" s="299"/>
      <c r="R1270" s="254" t="s">
        <v>1468</v>
      </c>
      <c r="S1270" s="300" t="str">
        <f>IF(ISNA(VLOOKUP(Patchlist1[[#This Row],[SERVER OWNER]],Contacts!I:J,2,FALSE)),"",VLOOKUP(Patchlist1[[#This Row],[SERVER OWNER]],Contacts!I:J,2,FALSE))</f>
        <v>olivier.laliman@allianz.fr</v>
      </c>
      <c r="T1270" s="295" t="s">
        <v>2153</v>
      </c>
      <c r="U1270" s="301" t="s">
        <v>180</v>
      </c>
      <c r="V1270" s="296"/>
      <c r="W1270" s="296"/>
      <c r="X1270" s="297"/>
      <c r="Y1270" s="297" t="s">
        <v>279</v>
      </c>
      <c r="Z1270" s="256"/>
      <c r="AA1270" s="302"/>
    </row>
    <row r="1271" spans="1:27" ht="18.75" hidden="1" customHeight="1">
      <c r="A1271" s="309" t="s">
        <v>2154</v>
      </c>
      <c r="B1271" s="237" t="s">
        <v>112</v>
      </c>
      <c r="C1271" s="292" t="b">
        <v>0</v>
      </c>
      <c r="D1271" s="250">
        <f>IF($C1271&lt;&gt;TRUE,IF(ISNA(VLOOKUP($B1271,'Patch Slot'!A$2:$E$39,3,FALSE)),"",VLOOKUP($B1271,'Patch Slot'!A$2:$E$39,3,FALSE)),"excluded")</f>
        <v>45890.333333333299</v>
      </c>
      <c r="E1271" s="250" t="str">
        <f>IF($C1271&lt;&gt;TRUE,IF(ISNA(VLOOKUP($B1271,'Patch Slot'!A$2:$E$39,4,FALSE)),"",VLOOKUP($B1271,'Patch Slot'!A$2:$E$39,4,FALSE)),"excluded")</f>
        <v>08:00 – 14:00</v>
      </c>
      <c r="F1271" s="251" t="s">
        <v>826</v>
      </c>
      <c r="G1271" s="250" t="str">
        <f>IF(ISNA(VLOOKUP(Patchlist1[[#This Row],[Hostname]],CPU_socket!A:B,2,FALSE)),"",VLOOKUP(Patchlist1[[#This Row],[Hostname]],CPU_socket!A:B,2,FALSE))</f>
        <v/>
      </c>
      <c r="H1271" s="250" t="str">
        <f>IF(ISNA(VLOOKUP(Patchlist1[[#This Row],[Hostname]],Vormetric!A:D,4,FALSE)),"",VLOOKUP(Patchlist1[[#This Row],[Hostname]],Vormetric!A:D,4,FALSE))</f>
        <v/>
      </c>
      <c r="I1271" s="293" t="str">
        <f>IF(ISNA(VLOOKUP(Patchlist1[[#This Row],[Hostname]],'vm hardware'!A:C,3,FALSE)),"",VLOOKUP(Patchlist1[[#This Row],[Hostname]],'vm hardware'!A:C,3,FALSE))</f>
        <v/>
      </c>
      <c r="J1271" s="251"/>
      <c r="K1271" s="251" t="s">
        <v>545</v>
      </c>
      <c r="L1271" s="251"/>
      <c r="M1271" s="251" t="s">
        <v>245</v>
      </c>
      <c r="N1271" s="251" t="s">
        <v>827</v>
      </c>
      <c r="O1271" s="310" t="s">
        <v>175</v>
      </c>
      <c r="P1271" s="294" t="s">
        <v>246</v>
      </c>
      <c r="Q1271" s="299"/>
      <c r="R1271" s="254" t="s">
        <v>248</v>
      </c>
      <c r="S1271" s="300" t="str">
        <f>IF(ISNA(VLOOKUP(Patchlist1[[#This Row],[SERVER OWNER]],Contacts!I:J,2,FALSE)),"",VLOOKUP(Patchlist1[[#This Row],[SERVER OWNER]],Contacts!I:J,2,FALSE))</f>
        <v>Giorgio.Conti@allianz.it</v>
      </c>
      <c r="T1271" s="295" t="s">
        <v>296</v>
      </c>
      <c r="U1271" s="301" t="s">
        <v>180</v>
      </c>
      <c r="V1271" s="296"/>
      <c r="W1271" s="296"/>
      <c r="X1271" s="297"/>
      <c r="Y1271" s="297"/>
      <c r="Z1271" s="256"/>
      <c r="AA1271" s="302"/>
    </row>
    <row r="1272" spans="1:27" ht="18.75" hidden="1" customHeight="1">
      <c r="A1272" s="309" t="s">
        <v>2155</v>
      </c>
      <c r="B1272" s="237" t="s">
        <v>100</v>
      </c>
      <c r="C1272" s="292" t="b">
        <v>0</v>
      </c>
      <c r="D1272" s="250">
        <f>IF($C1272&lt;&gt;TRUE,IF(ISNA(VLOOKUP($B1272,'Patch Slot'!A$2:$E$39,3,FALSE)),"",VLOOKUP($B1272,'Patch Slot'!A$2:$E$39,3,FALSE)),"excluded")</f>
        <v>45887.833333333299</v>
      </c>
      <c r="E1272" s="250" t="str">
        <f>IF($C1272&lt;&gt;TRUE,IF(ISNA(VLOOKUP($B1272,'Patch Slot'!A$2:$E$39,4,FALSE)),"",VLOOKUP($B1272,'Patch Slot'!A$2:$E$39,4,FALSE)),"excluded")</f>
        <v>20:00 – 24:00</v>
      </c>
      <c r="F1272" s="251" t="s">
        <v>826</v>
      </c>
      <c r="G1272" s="250" t="str">
        <f>IF(ISNA(VLOOKUP(Patchlist1[[#This Row],[Hostname]],CPU_socket!A:B,2,FALSE)),"",VLOOKUP(Patchlist1[[#This Row],[Hostname]],CPU_socket!A:B,2,FALSE))</f>
        <v/>
      </c>
      <c r="H1272" s="250" t="str">
        <f>IF(ISNA(VLOOKUP(Patchlist1[[#This Row],[Hostname]],Vormetric!A:D,4,FALSE)),"",VLOOKUP(Patchlist1[[#This Row],[Hostname]],Vormetric!A:D,4,FALSE))</f>
        <v/>
      </c>
      <c r="I1272" s="293" t="str">
        <f>IF(ISNA(VLOOKUP(Patchlist1[[#This Row],[Hostname]],'vm hardware'!A:C,3,FALSE)),"",VLOOKUP(Patchlist1[[#This Row],[Hostname]],'vm hardware'!A:C,3,FALSE))</f>
        <v/>
      </c>
      <c r="J1272" s="251"/>
      <c r="K1272" s="251" t="s">
        <v>545</v>
      </c>
      <c r="L1272" s="251"/>
      <c r="M1272" s="251" t="s">
        <v>245</v>
      </c>
      <c r="N1272" s="251" t="s">
        <v>827</v>
      </c>
      <c r="O1272" s="310" t="s">
        <v>175</v>
      </c>
      <c r="P1272" s="294" t="s">
        <v>246</v>
      </c>
      <c r="Q1272" s="299"/>
      <c r="R1272" s="254" t="s">
        <v>248</v>
      </c>
      <c r="S1272" s="300" t="str">
        <f>IF(ISNA(VLOOKUP(Patchlist1[[#This Row],[SERVER OWNER]],Contacts!I:J,2,FALSE)),"",VLOOKUP(Patchlist1[[#This Row],[SERVER OWNER]],Contacts!I:J,2,FALSE))</f>
        <v>Giorgio.Conti@allianz.it</v>
      </c>
      <c r="T1272" s="295" t="s">
        <v>296</v>
      </c>
      <c r="U1272" s="301" t="s">
        <v>180</v>
      </c>
      <c r="V1272" s="296"/>
      <c r="W1272" s="296"/>
      <c r="X1272" s="297"/>
      <c r="Y1272" s="297"/>
      <c r="Z1272" s="256"/>
      <c r="AA1272" s="302"/>
    </row>
    <row r="1273" spans="1:27" ht="18.75" hidden="1" customHeight="1">
      <c r="A1273" s="309" t="s">
        <v>2156</v>
      </c>
      <c r="B1273" s="237" t="s">
        <v>67</v>
      </c>
      <c r="C1273" s="292" t="b">
        <v>0</v>
      </c>
      <c r="D1273" s="250">
        <f>IF($C1273&lt;&gt;TRUE,IF(ISNA(VLOOKUP($B1273,'Patch Slot'!A$2:$E$39,3,FALSE)),"",VLOOKUP($B1273,'Patch Slot'!A$2:$E$39,3,FALSE)),"excluded")</f>
        <v>45883.833333333299</v>
      </c>
      <c r="E1273" s="250" t="str">
        <f>IF($C1273&lt;&gt;TRUE,IF(ISNA(VLOOKUP($B1273,'Patch Slot'!A$2:$E$39,4,FALSE)),"",VLOOKUP($B1273,'Patch Slot'!A$2:$E$39,4,FALSE)),"excluded")</f>
        <v>20:00 – 24:00</v>
      </c>
      <c r="F1273" s="251" t="s">
        <v>298</v>
      </c>
      <c r="G1273" s="250" t="str">
        <f>IF(ISNA(VLOOKUP(Patchlist1[[#This Row],[Hostname]],CPU_socket!A:B,2,FALSE)),"",VLOOKUP(Patchlist1[[#This Row],[Hostname]],CPU_socket!A:B,2,FALSE))</f>
        <v/>
      </c>
      <c r="H1273" s="250" t="str">
        <f>IF(ISNA(VLOOKUP(Patchlist1[[#This Row],[Hostname]],Vormetric!A:D,4,FALSE)),"",VLOOKUP(Patchlist1[[#This Row],[Hostname]],Vormetric!A:D,4,FALSE))</f>
        <v/>
      </c>
      <c r="I1273" s="293" t="str">
        <f>IF(ISNA(VLOOKUP(Patchlist1[[#This Row],[Hostname]],'vm hardware'!A:C,3,FALSE)),"",VLOOKUP(Patchlist1[[#This Row],[Hostname]],'vm hardware'!A:C,3,FALSE))</f>
        <v/>
      </c>
      <c r="J1273" s="251"/>
      <c r="K1273" s="251" t="s">
        <v>545</v>
      </c>
      <c r="L1273" s="251"/>
      <c r="M1273" s="251" t="s">
        <v>245</v>
      </c>
      <c r="N1273" s="251" t="s">
        <v>174</v>
      </c>
      <c r="O1273" s="310" t="s">
        <v>175</v>
      </c>
      <c r="P1273" s="294" t="s">
        <v>246</v>
      </c>
      <c r="Q1273" s="299"/>
      <c r="R1273" s="254" t="s">
        <v>248</v>
      </c>
      <c r="S1273" s="300" t="str">
        <f>IF(ISNA(VLOOKUP(Patchlist1[[#This Row],[SERVER OWNER]],Contacts!I:J,2,FALSE)),"",VLOOKUP(Patchlist1[[#This Row],[SERVER OWNER]],Contacts!I:J,2,FALSE))</f>
        <v>Giorgio.Conti@allianz.it</v>
      </c>
      <c r="T1273" s="295" t="s">
        <v>296</v>
      </c>
      <c r="U1273" s="301" t="s">
        <v>180</v>
      </c>
      <c r="V1273" s="296"/>
      <c r="W1273" s="296"/>
      <c r="X1273" s="297"/>
      <c r="Y1273" s="297"/>
      <c r="Z1273" s="256"/>
      <c r="AA1273" s="302"/>
    </row>
    <row r="1274" spans="1:27" ht="18.75" hidden="1" customHeight="1">
      <c r="A1274" s="309" t="s">
        <v>2157</v>
      </c>
      <c r="B1274" s="237" t="s">
        <v>18</v>
      </c>
      <c r="C1274" s="292" t="b">
        <v>0</v>
      </c>
      <c r="D1274" s="250">
        <f>IF($C1274&lt;&gt;TRUE,IF(ISNA(VLOOKUP($B1274,'Patch Slot'!A$2:$E$39,3,FALSE)),"",VLOOKUP($B1274,'Patch Slot'!A$2:$E$39,3,FALSE)),"excluded")</f>
        <v>45873.833333333299</v>
      </c>
      <c r="E1274" s="250" t="str">
        <f>IF($C1274&lt;&gt;TRUE,IF(ISNA(VLOOKUP($B1274,'Patch Slot'!A$2:$E$39,4,FALSE)),"",VLOOKUP($B1274,'Patch Slot'!A$2:$E$39,4,FALSE)),"excluded")</f>
        <v>20:00 – 24:00</v>
      </c>
      <c r="F1274" s="251" t="s">
        <v>171</v>
      </c>
      <c r="G1274" s="250" t="str">
        <f>IF(ISNA(VLOOKUP(Patchlist1[[#This Row],[Hostname]],CPU_socket!A:B,2,FALSE)),"",VLOOKUP(Patchlist1[[#This Row],[Hostname]],CPU_socket!A:B,2,FALSE))</f>
        <v/>
      </c>
      <c r="H1274" s="250" t="str">
        <f>IF(ISNA(VLOOKUP(Patchlist1[[#This Row],[Hostname]],Vormetric!A:D,4,FALSE)),"",VLOOKUP(Patchlist1[[#This Row],[Hostname]],Vormetric!A:D,4,FALSE))</f>
        <v/>
      </c>
      <c r="I1274" s="293" t="str">
        <f>IF(ISNA(VLOOKUP(Patchlist1[[#This Row],[Hostname]],'vm hardware'!A:C,3,FALSE)),"",VLOOKUP(Patchlist1[[#This Row],[Hostname]],'vm hardware'!A:C,3,FALSE))</f>
        <v/>
      </c>
      <c r="J1274" s="251"/>
      <c r="K1274" s="251" t="s">
        <v>545</v>
      </c>
      <c r="L1274" s="251"/>
      <c r="M1274" s="251" t="s">
        <v>173</v>
      </c>
      <c r="N1274" s="251" t="s">
        <v>174</v>
      </c>
      <c r="O1274" s="310" t="s">
        <v>175</v>
      </c>
      <c r="P1274" s="294" t="s">
        <v>2117</v>
      </c>
      <c r="Q1274" s="299"/>
      <c r="R1274" s="254" t="s">
        <v>2118</v>
      </c>
      <c r="S1274" s="300" t="s">
        <v>2010</v>
      </c>
      <c r="T1274" s="295" t="s">
        <v>218</v>
      </c>
      <c r="U1274" s="301" t="s">
        <v>180</v>
      </c>
      <c r="V1274" s="296"/>
      <c r="W1274" s="296"/>
      <c r="X1274" s="297"/>
      <c r="Y1274" s="297"/>
      <c r="Z1274" s="256"/>
      <c r="AA1274" s="302"/>
    </row>
    <row r="1275" spans="1:27" ht="18.75" hidden="1" customHeight="1">
      <c r="A1275" s="309" t="s">
        <v>2158</v>
      </c>
      <c r="B1275" s="237" t="s">
        <v>29</v>
      </c>
      <c r="C1275" s="292" t="b">
        <v>1</v>
      </c>
      <c r="D1275" s="250" t="str">
        <f>IF($C1275&lt;&gt;TRUE,IF(ISNA(VLOOKUP($B1275,'Patch Slot'!A$2:$E$39,3,FALSE)),"",VLOOKUP($B1275,'Patch Slot'!A$2:$E$39,3,FALSE)),"excluded")</f>
        <v>excluded</v>
      </c>
      <c r="E1275" s="250" t="str">
        <f>IF($C1275&lt;&gt;TRUE,IF(ISNA(VLOOKUP($B1275,'Patch Slot'!A$2:$E$39,4,FALSE)),"",VLOOKUP($B1275,'Patch Slot'!A$2:$E$39,4,FALSE)),"excluded")</f>
        <v>excluded</v>
      </c>
      <c r="F1275" s="251" t="s">
        <v>766</v>
      </c>
      <c r="G1275" s="250" t="str">
        <f>IF(ISNA(VLOOKUP(Patchlist1[[#This Row],[Hostname]],CPU_socket!A:B,2,FALSE)),"",VLOOKUP(Patchlist1[[#This Row],[Hostname]],CPU_socket!A:B,2,FALSE))</f>
        <v/>
      </c>
      <c r="H1275" s="250" t="str">
        <f>IF(ISNA(VLOOKUP(Patchlist1[[#This Row],[Hostname]],Vormetric!A:D,4,FALSE)),"",VLOOKUP(Patchlist1[[#This Row],[Hostname]],Vormetric!A:D,4,FALSE))</f>
        <v/>
      </c>
      <c r="I1275" s="293" t="str">
        <f>IF(ISNA(VLOOKUP(Patchlist1[[#This Row],[Hostname]],'vm hardware'!A:C,3,FALSE)),"",VLOOKUP(Patchlist1[[#This Row],[Hostname]],'vm hardware'!A:C,3,FALSE))</f>
        <v/>
      </c>
      <c r="J1275" s="251"/>
      <c r="K1275" s="251" t="s">
        <v>545</v>
      </c>
      <c r="L1275" s="251"/>
      <c r="M1275" s="251" t="s">
        <v>448</v>
      </c>
      <c r="N1275" s="251" t="s">
        <v>174</v>
      </c>
      <c r="O1275" s="310" t="s">
        <v>279</v>
      </c>
      <c r="P1275" s="294" t="s">
        <v>750</v>
      </c>
      <c r="Q1275" s="299"/>
      <c r="R1275" s="254" t="s">
        <v>754</v>
      </c>
      <c r="S1275" s="300" t="s">
        <v>755</v>
      </c>
      <c r="T1275" s="295" t="s">
        <v>756</v>
      </c>
      <c r="U1275" s="301" t="s">
        <v>180</v>
      </c>
      <c r="V1275" s="296"/>
      <c r="W1275" s="296"/>
      <c r="X1275" s="297"/>
      <c r="Y1275" s="297" t="s">
        <v>279</v>
      </c>
      <c r="Z1275" s="256"/>
      <c r="AA1275" s="302"/>
    </row>
    <row r="1276" spans="1:27" ht="18.75" hidden="1" customHeight="1">
      <c r="A1276" s="309" t="s">
        <v>2159</v>
      </c>
      <c r="B1276" s="237" t="s">
        <v>29</v>
      </c>
      <c r="C1276" s="292" t="b">
        <v>0</v>
      </c>
      <c r="D1276" s="250">
        <f>IF($C1276&lt;&gt;TRUE,IF(ISNA(VLOOKUP($B1276,'Patch Slot'!A$2:$E$39,3,FALSE)),"",VLOOKUP($B1276,'Patch Slot'!A$2:$E$39,3,FALSE)),"excluded")</f>
        <v>45875.833333333299</v>
      </c>
      <c r="E1276" s="250" t="str">
        <f>IF($C1276&lt;&gt;TRUE,IF(ISNA(VLOOKUP($B1276,'Patch Slot'!A$2:$E$39,4,FALSE)),"",VLOOKUP($B1276,'Patch Slot'!A$2:$E$39,4,FALSE)),"excluded")</f>
        <v>20:00 – 24:00</v>
      </c>
      <c r="F1276" s="251" t="s">
        <v>182</v>
      </c>
      <c r="G1276" s="250" t="str">
        <f>IF(ISNA(VLOOKUP(Patchlist1[[#This Row],[Hostname]],CPU_socket!A:B,2,FALSE)),"",VLOOKUP(Patchlist1[[#This Row],[Hostname]],CPU_socket!A:B,2,FALSE))</f>
        <v/>
      </c>
      <c r="H1276" s="250" t="str">
        <f>IF(ISNA(VLOOKUP(Patchlist1[[#This Row],[Hostname]],Vormetric!A:D,4,FALSE)),"",VLOOKUP(Patchlist1[[#This Row],[Hostname]],Vormetric!A:D,4,FALSE))</f>
        <v/>
      </c>
      <c r="I1276" s="293" t="str">
        <f>IF(ISNA(VLOOKUP(Patchlist1[[#This Row],[Hostname]],'vm hardware'!A:C,3,FALSE)),"",VLOOKUP(Patchlist1[[#This Row],[Hostname]],'vm hardware'!A:C,3,FALSE))</f>
        <v/>
      </c>
      <c r="J1276" s="251"/>
      <c r="K1276" s="251" t="s">
        <v>545</v>
      </c>
      <c r="L1276" s="251"/>
      <c r="M1276" s="251" t="s">
        <v>735</v>
      </c>
      <c r="N1276" s="251" t="s">
        <v>174</v>
      </c>
      <c r="O1276" s="310" t="s">
        <v>175</v>
      </c>
      <c r="P1276" s="294" t="s">
        <v>736</v>
      </c>
      <c r="Q1276" s="299"/>
      <c r="R1276" s="254" t="s">
        <v>737</v>
      </c>
      <c r="S1276" s="300" t="str">
        <f>IF(ISNA(VLOOKUP(Patchlist1[[#This Row],[SERVER OWNER]],Contacts!I:J,2,FALSE)),"",VLOOKUP(Patchlist1[[#This Row],[SERVER OWNER]],Contacts!I:J,2,FALSE))</f>
        <v>greg.george@investmentdataservices.com</v>
      </c>
      <c r="T1276" s="295" t="s">
        <v>837</v>
      </c>
      <c r="U1276" s="301" t="s">
        <v>180</v>
      </c>
      <c r="V1276" s="296"/>
      <c r="W1276" s="296"/>
      <c r="X1276" s="297"/>
      <c r="Y1276" s="297"/>
      <c r="Z1276" s="256"/>
      <c r="AA1276" s="302"/>
    </row>
    <row r="1277" spans="1:27" ht="18.75" hidden="1" customHeight="1">
      <c r="A1277" s="309" t="s">
        <v>2160</v>
      </c>
      <c r="B1277" s="237" t="s">
        <v>18</v>
      </c>
      <c r="C1277" s="292" t="b">
        <v>0</v>
      </c>
      <c r="D1277" s="250">
        <f>IF($C1277&lt;&gt;TRUE,IF(ISNA(VLOOKUP($B1277,'Patch Slot'!A$2:$E$39,3,FALSE)),"",VLOOKUP($B1277,'Patch Slot'!A$2:$E$39,3,FALSE)),"excluded")</f>
        <v>45873.833333333299</v>
      </c>
      <c r="E1277" s="250" t="str">
        <f>IF($C1277&lt;&gt;TRUE,IF(ISNA(VLOOKUP($B1277,'Patch Slot'!A$2:$E$39,4,FALSE)),"",VLOOKUP($B1277,'Patch Slot'!A$2:$E$39,4,FALSE)),"excluded")</f>
        <v>20:00 – 24:00</v>
      </c>
      <c r="F1277" s="251" t="s">
        <v>523</v>
      </c>
      <c r="G1277" s="250" t="str">
        <f>IF(ISNA(VLOOKUP(Patchlist1[[#This Row],[Hostname]],CPU_socket!A:B,2,FALSE)),"",VLOOKUP(Patchlist1[[#This Row],[Hostname]],CPU_socket!A:B,2,FALSE))</f>
        <v/>
      </c>
      <c r="H1277" s="250" t="str">
        <f>IF(ISNA(VLOOKUP(Patchlist1[[#This Row],[Hostname]],Vormetric!A:D,4,FALSE)),"",VLOOKUP(Patchlist1[[#This Row],[Hostname]],Vormetric!A:D,4,FALSE))</f>
        <v/>
      </c>
      <c r="I1277" s="293" t="str">
        <f>IF(ISNA(VLOOKUP(Patchlist1[[#This Row],[Hostname]],'vm hardware'!A:C,3,FALSE)),"",VLOOKUP(Patchlist1[[#This Row],[Hostname]],'vm hardware'!A:C,3,FALSE))</f>
        <v/>
      </c>
      <c r="J1277" s="251"/>
      <c r="K1277" s="251" t="s">
        <v>545</v>
      </c>
      <c r="L1277" s="251"/>
      <c r="M1277" s="251" t="s">
        <v>448</v>
      </c>
      <c r="N1277" s="251" t="s">
        <v>174</v>
      </c>
      <c r="O1277" s="310" t="s">
        <v>175</v>
      </c>
      <c r="P1277" s="294" t="s">
        <v>2161</v>
      </c>
      <c r="Q1277" s="299"/>
      <c r="R1277" s="254" t="s">
        <v>1827</v>
      </c>
      <c r="S1277" s="300" t="str">
        <f>IF(ISNA(VLOOKUP(Patchlist1[[#This Row],[SERVER OWNER]],Contacts!I:J,2,FALSE)),"",VLOOKUP(Patchlist1[[#This Row],[SERVER OWNER]],Contacts!I:J,2,FALSE))</f>
        <v>mohammed.bellamri@allianz.fr</v>
      </c>
      <c r="T1277" s="295" t="s">
        <v>1828</v>
      </c>
      <c r="U1277" s="301" t="s">
        <v>180</v>
      </c>
      <c r="V1277" s="296"/>
      <c r="W1277" s="296"/>
      <c r="X1277" s="297"/>
      <c r="Y1277" s="297" t="s">
        <v>452</v>
      </c>
      <c r="Z1277" s="256"/>
      <c r="AA1277" s="302"/>
    </row>
    <row r="1278" spans="1:27" ht="18.75" hidden="1" customHeight="1">
      <c r="A1278" s="309" t="s">
        <v>2162</v>
      </c>
      <c r="B1278" s="237" t="s">
        <v>97</v>
      </c>
      <c r="C1278" s="292" t="b">
        <v>1</v>
      </c>
      <c r="D1278" s="250" t="str">
        <f>IF($C1278&lt;&gt;TRUE,IF(ISNA(VLOOKUP($B1278,'Patch Slot'!A$2:$E$39,3,FALSE)),"",VLOOKUP($B1278,'Patch Slot'!A$2:$E$39,3,FALSE)),"excluded")</f>
        <v>excluded</v>
      </c>
      <c r="E1278" s="250" t="str">
        <f>IF($C1278&lt;&gt;TRUE,IF(ISNA(VLOOKUP($B1278,'Patch Slot'!A$2:$E$39,4,FALSE)),"",VLOOKUP($B1278,'Patch Slot'!A$2:$E$39,4,FALSE)),"excluded")</f>
        <v>excluded</v>
      </c>
      <c r="F1278" s="251" t="s">
        <v>298</v>
      </c>
      <c r="G1278" s="250" t="str">
        <f>IF(ISNA(VLOOKUP(Patchlist1[[#This Row],[Hostname]],CPU_socket!A:B,2,FALSE)),"",VLOOKUP(Patchlist1[[#This Row],[Hostname]],CPU_socket!A:B,2,FALSE))</f>
        <v/>
      </c>
      <c r="H1278" s="250" t="str">
        <f>IF(ISNA(VLOOKUP(Patchlist1[[#This Row],[Hostname]],Vormetric!A:D,4,FALSE)),"",VLOOKUP(Patchlist1[[#This Row],[Hostname]],Vormetric!A:D,4,FALSE))</f>
        <v/>
      </c>
      <c r="I1278" s="293" t="str">
        <f>IF(ISNA(VLOOKUP(Patchlist1[[#This Row],[Hostname]],'vm hardware'!A:C,3,FALSE)),"",VLOOKUP(Patchlist1[[#This Row],[Hostname]],'vm hardware'!A:C,3,FALSE))</f>
        <v/>
      </c>
      <c r="J1278" s="251"/>
      <c r="K1278" s="251" t="s">
        <v>545</v>
      </c>
      <c r="L1278" s="251"/>
      <c r="M1278" s="251" t="s">
        <v>448</v>
      </c>
      <c r="N1278" s="251" t="s">
        <v>174</v>
      </c>
      <c r="O1278" s="310" t="s">
        <v>279</v>
      </c>
      <c r="P1278" s="294" t="s">
        <v>750</v>
      </c>
      <c r="Q1278" s="299"/>
      <c r="R1278" s="254" t="s">
        <v>754</v>
      </c>
      <c r="S1278" s="300" t="s">
        <v>755</v>
      </c>
      <c r="T1278" s="295" t="s">
        <v>756</v>
      </c>
      <c r="U1278" s="301" t="s">
        <v>180</v>
      </c>
      <c r="V1278" s="296"/>
      <c r="W1278" s="296"/>
      <c r="X1278" s="297"/>
      <c r="Y1278" s="297" t="s">
        <v>279</v>
      </c>
      <c r="Z1278" s="256"/>
      <c r="AA1278" s="302"/>
    </row>
    <row r="1279" spans="1:27" ht="18.75" hidden="1" customHeight="1">
      <c r="A1279" s="309" t="s">
        <v>2163</v>
      </c>
      <c r="B1279" s="237" t="s">
        <v>64</v>
      </c>
      <c r="C1279" s="292" t="b">
        <v>1</v>
      </c>
      <c r="D1279" s="250" t="str">
        <f>IF($C1279&lt;&gt;TRUE,IF(ISNA(VLOOKUP($B1279,'Patch Slot'!A$2:$E$39,3,FALSE)),"",VLOOKUP($B1279,'Patch Slot'!A$2:$E$39,3,FALSE)),"excluded")</f>
        <v>excluded</v>
      </c>
      <c r="E1279" s="250" t="str">
        <f>IF($C1279&lt;&gt;TRUE,IF(ISNA(VLOOKUP($B1279,'Patch Slot'!A$2:$E$39,4,FALSE)),"",VLOOKUP($B1279,'Patch Slot'!A$2:$E$39,4,FALSE)),"excluded")</f>
        <v>excluded</v>
      </c>
      <c r="F1279" s="251" t="s">
        <v>523</v>
      </c>
      <c r="G1279" s="250" t="str">
        <f>IF(ISNA(VLOOKUP(Patchlist1[[#This Row],[Hostname]],CPU_socket!A:B,2,FALSE)),"",VLOOKUP(Patchlist1[[#This Row],[Hostname]],CPU_socket!A:B,2,FALSE))</f>
        <v/>
      </c>
      <c r="H1279" s="250" t="str">
        <f>IF(ISNA(VLOOKUP(Patchlist1[[#This Row],[Hostname]],Vormetric!A:D,4,FALSE)),"",VLOOKUP(Patchlist1[[#This Row],[Hostname]],Vormetric!A:D,4,FALSE))</f>
        <v/>
      </c>
      <c r="I1279" s="293" t="str">
        <f>IF(ISNA(VLOOKUP(Patchlist1[[#This Row],[Hostname]],'vm hardware'!A:C,3,FALSE)),"",VLOOKUP(Patchlist1[[#This Row],[Hostname]],'vm hardware'!A:C,3,FALSE))</f>
        <v/>
      </c>
      <c r="J1279" s="251"/>
      <c r="K1279" s="251" t="s">
        <v>545</v>
      </c>
      <c r="L1279" s="251"/>
      <c r="M1279" s="251" t="s">
        <v>448</v>
      </c>
      <c r="N1279" s="251" t="s">
        <v>174</v>
      </c>
      <c r="O1279" s="310" t="s">
        <v>279</v>
      </c>
      <c r="P1279" s="148" t="s">
        <v>1467</v>
      </c>
      <c r="Q1279" s="299"/>
      <c r="R1279" s="254" t="s">
        <v>1468</v>
      </c>
      <c r="S1279" s="300" t="str">
        <f>IF(ISNA(VLOOKUP(Patchlist1[[#This Row],[SERVER OWNER]],Contacts!I:J,2,FALSE)),"",VLOOKUP(Patchlist1[[#This Row],[SERVER OWNER]],Contacts!I:J,2,FALSE))</f>
        <v>olivier.laliman@allianz.fr</v>
      </c>
      <c r="T1279" s="295" t="s">
        <v>2153</v>
      </c>
      <c r="U1279" s="301" t="s">
        <v>180</v>
      </c>
      <c r="V1279" s="296"/>
      <c r="W1279" s="296"/>
      <c r="X1279" s="297"/>
      <c r="Y1279" s="297" t="s">
        <v>279</v>
      </c>
      <c r="Z1279" s="256"/>
      <c r="AA1279" s="302"/>
    </row>
    <row r="1280" spans="1:27" ht="18.75" hidden="1" customHeight="1">
      <c r="A1280" s="309" t="s">
        <v>2164</v>
      </c>
      <c r="B1280" s="237" t="s">
        <v>70</v>
      </c>
      <c r="C1280" s="292" t="b">
        <v>0</v>
      </c>
      <c r="D1280" s="250">
        <f>IF($C1280&lt;&gt;TRUE,IF(ISNA(VLOOKUP($B1280,'Patch Slot'!A$2:$E$39,3,FALSE)),"",VLOOKUP($B1280,'Patch Slot'!A$2:$E$39,3,FALSE)),"excluded")</f>
        <v>45884.333333333299</v>
      </c>
      <c r="E1280" s="250" t="str">
        <f>IF($C1280&lt;&gt;TRUE,IF(ISNA(VLOOKUP($B1280,'Patch Slot'!A$2:$E$39,4,FALSE)),"",VLOOKUP($B1280,'Patch Slot'!A$2:$E$39,4,FALSE)),"excluded")</f>
        <v>08:00 – 14:00</v>
      </c>
      <c r="F1280" s="251" t="s">
        <v>523</v>
      </c>
      <c r="G1280" s="250" t="str">
        <f>IF(ISNA(VLOOKUP(Patchlist1[[#This Row],[Hostname]],CPU_socket!A:B,2,FALSE)),"",VLOOKUP(Patchlist1[[#This Row],[Hostname]],CPU_socket!A:B,2,FALSE))</f>
        <v/>
      </c>
      <c r="H1280" s="250" t="str">
        <f>IF(ISNA(VLOOKUP(Patchlist1[[#This Row],[Hostname]],Vormetric!A:D,4,FALSE)),"",VLOOKUP(Patchlist1[[#This Row],[Hostname]],Vormetric!A:D,4,FALSE))</f>
        <v/>
      </c>
      <c r="I1280" s="293" t="str">
        <f>IF(ISNA(VLOOKUP(Patchlist1[[#This Row],[Hostname]],'vm hardware'!A:C,3,FALSE)),"",VLOOKUP(Patchlist1[[#This Row],[Hostname]],'vm hardware'!A:C,3,FALSE))</f>
        <v/>
      </c>
      <c r="J1280" s="251"/>
      <c r="K1280" s="251" t="s">
        <v>545</v>
      </c>
      <c r="L1280" s="251"/>
      <c r="M1280" s="251" t="s">
        <v>173</v>
      </c>
      <c r="N1280" s="251" t="s">
        <v>174</v>
      </c>
      <c r="O1280" s="310" t="s">
        <v>175</v>
      </c>
      <c r="P1280" s="294" t="s">
        <v>506</v>
      </c>
      <c r="Q1280" s="299"/>
      <c r="R1280" s="254" t="s">
        <v>511</v>
      </c>
      <c r="S1280" s="300" t="str">
        <f>IF(ISNA(VLOOKUP(Patchlist1[[#This Row],[SERVER OWNER]],Contacts!I:J,2,FALSE)),"",VLOOKUP(Patchlist1[[#This Row],[SERVER OWNER]],Contacts!I:J,2,FALSE))</f>
        <v>fabian.funk@allianz.de</v>
      </c>
      <c r="T1280" s="295" t="s">
        <v>509</v>
      </c>
      <c r="U1280" s="301" t="s">
        <v>180</v>
      </c>
      <c r="V1280" s="296"/>
      <c r="W1280" s="296"/>
      <c r="X1280" s="297"/>
      <c r="Y1280" s="297"/>
      <c r="Z1280" s="256"/>
      <c r="AA1280" s="302"/>
    </row>
    <row r="1281" spans="1:27" ht="18.75" hidden="1" customHeight="1">
      <c r="A1281" s="275" t="s">
        <v>2165</v>
      </c>
      <c r="B1281" s="196" t="s">
        <v>57</v>
      </c>
      <c r="C1281" s="239" t="b">
        <v>0</v>
      </c>
      <c r="D1281" s="182">
        <f>IF($C1281&lt;&gt;TRUE,IF(ISNA(VLOOKUP($B1281,'Patch Slot'!A$2:$E$39,3,FALSE)),"",VLOOKUP($B1281,'Patch Slot'!A$2:$E$39,3,FALSE)),"excluded")</f>
        <v>45882.833333333299</v>
      </c>
      <c r="E1281" s="182" t="str">
        <f>IF($C1281&lt;&gt;TRUE,IF(ISNA(VLOOKUP($B1281,'Patch Slot'!A$2:$E$39,4,FALSE)),"",VLOOKUP($B1281,'Patch Slot'!A$2:$E$39,4,FALSE)),"excluded")</f>
        <v>20:00 – 24:00</v>
      </c>
      <c r="F1281" s="198" t="s">
        <v>523</v>
      </c>
      <c r="G1281" s="182" t="str">
        <f>IF(ISNA(VLOOKUP(Patchlist1[[#This Row],[Hostname]],CPU_socket!A:B,2,FALSE)),"",VLOOKUP(Patchlist1[[#This Row],[Hostname]],CPU_socket!A:B,2,FALSE))</f>
        <v/>
      </c>
      <c r="H1281" s="182" t="str">
        <f>IF(ISNA(VLOOKUP(Patchlist1[[#This Row],[Hostname]],Vormetric!A:D,4,FALSE)),"",VLOOKUP(Patchlist1[[#This Row],[Hostname]],Vormetric!A:D,4,FALSE))</f>
        <v/>
      </c>
      <c r="I1281" s="240" t="str">
        <f>IF(ISNA(VLOOKUP(Patchlist1[[#This Row],[Hostname]],'vm hardware'!A:C,3,FALSE)),"",VLOOKUP(Patchlist1[[#This Row],[Hostname]],'vm hardware'!A:C,3,FALSE))</f>
        <v/>
      </c>
      <c r="J1281" s="198"/>
      <c r="K1281" s="198" t="s">
        <v>545</v>
      </c>
      <c r="L1281" s="198"/>
      <c r="M1281" s="198" t="s">
        <v>173</v>
      </c>
      <c r="N1281" s="198" t="s">
        <v>174</v>
      </c>
      <c r="O1281" s="200" t="s">
        <v>175</v>
      </c>
      <c r="P1281" s="294" t="s">
        <v>506</v>
      </c>
      <c r="Q1281" s="241"/>
      <c r="R1281" s="247" t="s">
        <v>511</v>
      </c>
      <c r="S1281" s="242" t="str">
        <f>IF(ISNA(VLOOKUP(Patchlist1[[#This Row],[SERVER OWNER]],Contacts!I:J,2,FALSE)),"",VLOOKUP(Patchlist1[[#This Row],[SERVER OWNER]],Contacts!I:J,2,FALSE))</f>
        <v>fabian.funk@allianz.de</v>
      </c>
      <c r="T1281" s="243" t="s">
        <v>509</v>
      </c>
      <c r="U1281" s="287" t="s">
        <v>180</v>
      </c>
      <c r="V1281" s="202"/>
      <c r="W1281" s="202"/>
      <c r="X1281" s="244"/>
      <c r="Y1281" s="244"/>
      <c r="Z1281" s="157"/>
      <c r="AA1281" s="278"/>
    </row>
    <row r="1282" spans="1:27" ht="18.75" hidden="1" customHeight="1">
      <c r="A1282" s="309" t="s">
        <v>2166</v>
      </c>
      <c r="B1282" s="237" t="s">
        <v>57</v>
      </c>
      <c r="C1282" s="292" t="b">
        <v>0</v>
      </c>
      <c r="D1282" s="250">
        <f>IF($C1282&lt;&gt;TRUE,IF(ISNA(VLOOKUP($B1282,'Patch Slot'!A$2:$E$39,3,FALSE)),"",VLOOKUP($B1282,'Patch Slot'!A$2:$E$39,3,FALSE)),"excluded")</f>
        <v>45882.833333333299</v>
      </c>
      <c r="E1282" s="250" t="str">
        <f>IF($C1282&lt;&gt;TRUE,IF(ISNA(VLOOKUP($B1282,'Patch Slot'!A$2:$E$39,4,FALSE)),"",VLOOKUP($B1282,'Patch Slot'!A$2:$E$39,4,FALSE)),"excluded")</f>
        <v>20:00 – 24:00</v>
      </c>
      <c r="F1282" s="251" t="s">
        <v>171</v>
      </c>
      <c r="G1282" s="250" t="str">
        <f>IF(ISNA(VLOOKUP(Patchlist1[[#This Row],[Hostname]],CPU_socket!A:B,2,FALSE)),"",VLOOKUP(Patchlist1[[#This Row],[Hostname]],CPU_socket!A:B,2,FALSE))</f>
        <v/>
      </c>
      <c r="H1282" s="250" t="str">
        <f>IF(ISNA(VLOOKUP(Patchlist1[[#This Row],[Hostname]],Vormetric!A:D,4,FALSE)),"",VLOOKUP(Patchlist1[[#This Row],[Hostname]],Vormetric!A:D,4,FALSE))</f>
        <v/>
      </c>
      <c r="I1282" s="293" t="str">
        <f>IF(ISNA(VLOOKUP(Patchlist1[[#This Row],[Hostname]],'vm hardware'!A:C,3,FALSE)),"",VLOOKUP(Patchlist1[[#This Row],[Hostname]],'vm hardware'!A:C,3,FALSE))</f>
        <v/>
      </c>
      <c r="J1282" s="251"/>
      <c r="K1282" s="251" t="s">
        <v>545</v>
      </c>
      <c r="L1282" s="251"/>
      <c r="M1282" s="251" t="s">
        <v>735</v>
      </c>
      <c r="N1282" s="251" t="s">
        <v>174</v>
      </c>
      <c r="O1282" s="310" t="s">
        <v>175</v>
      </c>
      <c r="P1282" s="294" t="s">
        <v>736</v>
      </c>
      <c r="Q1282" s="299"/>
      <c r="R1282" s="254" t="s">
        <v>737</v>
      </c>
      <c r="S1282" s="300" t="str">
        <f>IF(ISNA(VLOOKUP(Patchlist1[[#This Row],[SERVER OWNER]],Contacts!I:J,2,FALSE)),"",VLOOKUP(Patchlist1[[#This Row],[SERVER OWNER]],Contacts!I:J,2,FALSE))</f>
        <v>greg.george@investmentdataservices.com</v>
      </c>
      <c r="T1282" s="295" t="s">
        <v>738</v>
      </c>
      <c r="U1282" s="301" t="s">
        <v>180</v>
      </c>
      <c r="V1282" s="296"/>
      <c r="W1282" s="296"/>
      <c r="X1282" s="297"/>
      <c r="Y1282" s="297"/>
      <c r="Z1282" s="256"/>
      <c r="AA1282" s="302"/>
    </row>
    <row r="1283" spans="1:27" ht="18.75" hidden="1" customHeight="1">
      <c r="A1283" s="309" t="s">
        <v>2167</v>
      </c>
      <c r="B1283" s="237" t="s">
        <v>64</v>
      </c>
      <c r="C1283" s="292" t="b">
        <v>1</v>
      </c>
      <c r="D1283" s="250" t="str">
        <f>IF($C1283&lt;&gt;TRUE,IF(ISNA(VLOOKUP($B1283,'Patch Slot'!A$2:$E$39,3,FALSE)),"",VLOOKUP($B1283,'Patch Slot'!A$2:$E$39,3,FALSE)),"excluded")</f>
        <v>excluded</v>
      </c>
      <c r="E1283" s="250" t="str">
        <f>IF($C1283&lt;&gt;TRUE,IF(ISNA(VLOOKUP($B1283,'Patch Slot'!A$2:$E$39,4,FALSE)),"",VLOOKUP($B1283,'Patch Slot'!A$2:$E$39,4,FALSE)),"excluded")</f>
        <v>excluded</v>
      </c>
      <c r="F1283" s="251" t="s">
        <v>182</v>
      </c>
      <c r="G1283" s="250" t="str">
        <f>IF(ISNA(VLOOKUP(Patchlist1[[#This Row],[Hostname]],CPU_socket!A:B,2,FALSE)),"",VLOOKUP(Patchlist1[[#This Row],[Hostname]],CPU_socket!A:B,2,FALSE))</f>
        <v/>
      </c>
      <c r="H1283" s="250" t="str">
        <f>IF(ISNA(VLOOKUP(Patchlist1[[#This Row],[Hostname]],Vormetric!A:D,4,FALSE)),"",VLOOKUP(Patchlist1[[#This Row],[Hostname]],Vormetric!A:D,4,FALSE))</f>
        <v/>
      </c>
      <c r="I1283" s="293" t="str">
        <f>IF(ISNA(VLOOKUP(Patchlist1[[#This Row],[Hostname]],'vm hardware'!A:C,3,FALSE)),"",VLOOKUP(Patchlist1[[#This Row],[Hostname]],'vm hardware'!A:C,3,FALSE))</f>
        <v/>
      </c>
      <c r="J1283" s="251"/>
      <c r="K1283" s="251" t="s">
        <v>545</v>
      </c>
      <c r="L1283" s="251"/>
      <c r="M1283" s="251" t="s">
        <v>448</v>
      </c>
      <c r="N1283" s="251" t="s">
        <v>174</v>
      </c>
      <c r="O1283" s="310" t="s">
        <v>279</v>
      </c>
      <c r="P1283" s="294" t="s">
        <v>750</v>
      </c>
      <c r="Q1283" s="299"/>
      <c r="R1283" s="254" t="s">
        <v>754</v>
      </c>
      <c r="S1283" s="300" t="s">
        <v>755</v>
      </c>
      <c r="T1283" s="295" t="s">
        <v>756</v>
      </c>
      <c r="U1283" s="301" t="s">
        <v>180</v>
      </c>
      <c r="V1283" s="296"/>
      <c r="W1283" s="296"/>
      <c r="X1283" s="297"/>
      <c r="Y1283" s="297" t="s">
        <v>279</v>
      </c>
      <c r="Z1283" s="256"/>
      <c r="AA1283" s="302"/>
    </row>
    <row r="1284" spans="1:27" ht="18.75" hidden="1" customHeight="1">
      <c r="A1284" s="309" t="s">
        <v>2168</v>
      </c>
      <c r="B1284" s="237" t="s">
        <v>57</v>
      </c>
      <c r="C1284" s="292" t="b">
        <v>0</v>
      </c>
      <c r="D1284" s="250">
        <f>IF($C1284&lt;&gt;TRUE,IF(ISNA(VLOOKUP($B1284,'Patch Slot'!A$2:$E$39,3,FALSE)),"",VLOOKUP($B1284,'Patch Slot'!A$2:$E$39,3,FALSE)),"excluded")</f>
        <v>45882.833333333299</v>
      </c>
      <c r="E1284" s="250" t="str">
        <f>IF($C1284&lt;&gt;TRUE,IF(ISNA(VLOOKUP($B1284,'Patch Slot'!A$2:$E$39,4,FALSE)),"",VLOOKUP($B1284,'Patch Slot'!A$2:$E$39,4,FALSE)),"excluded")</f>
        <v>20:00 – 24:00</v>
      </c>
      <c r="F1284" s="251" t="s">
        <v>826</v>
      </c>
      <c r="G1284" s="250" t="str">
        <f>IF(ISNA(VLOOKUP(Patchlist1[[#This Row],[Hostname]],CPU_socket!A:B,2,FALSE)),"",VLOOKUP(Patchlist1[[#This Row],[Hostname]],CPU_socket!A:B,2,FALSE))</f>
        <v/>
      </c>
      <c r="H1284" s="250" t="str">
        <f>IF(ISNA(VLOOKUP(Patchlist1[[#This Row],[Hostname]],Vormetric!A:D,4,FALSE)),"",VLOOKUP(Patchlist1[[#This Row],[Hostname]],Vormetric!A:D,4,FALSE))</f>
        <v/>
      </c>
      <c r="I1284" s="293" t="str">
        <f>IF(ISNA(VLOOKUP(Patchlist1[[#This Row],[Hostname]],'vm hardware'!A:C,3,FALSE)),"",VLOOKUP(Patchlist1[[#This Row],[Hostname]],'vm hardware'!A:C,3,FALSE))</f>
        <v/>
      </c>
      <c r="J1284" s="251"/>
      <c r="K1284" s="251" t="s">
        <v>545</v>
      </c>
      <c r="L1284" s="251"/>
      <c r="M1284" s="251" t="s">
        <v>443</v>
      </c>
      <c r="N1284" s="251" t="s">
        <v>827</v>
      </c>
      <c r="O1284" s="310" t="s">
        <v>175</v>
      </c>
      <c r="P1284" s="294" t="s">
        <v>2169</v>
      </c>
      <c r="Q1284" s="299"/>
      <c r="R1284" s="254" t="s">
        <v>695</v>
      </c>
      <c r="S1284" s="300" t="s">
        <v>696</v>
      </c>
      <c r="T1284" s="295" t="s">
        <v>853</v>
      </c>
      <c r="U1284" s="301" t="s">
        <v>180</v>
      </c>
      <c r="V1284" s="296"/>
      <c r="W1284" s="296"/>
      <c r="X1284" s="297"/>
      <c r="Y1284" s="297"/>
      <c r="Z1284" s="256"/>
      <c r="AA1284" s="302"/>
    </row>
    <row r="1285" spans="1:27" ht="18.75" hidden="1" customHeight="1">
      <c r="A1285" s="275" t="s">
        <v>2170</v>
      </c>
      <c r="B1285" s="196" t="s">
        <v>57</v>
      </c>
      <c r="C1285" s="239" t="b">
        <v>0</v>
      </c>
      <c r="D1285" s="182">
        <f>IF($C1285&lt;&gt;TRUE,IF(ISNA(VLOOKUP($B1285,'Patch Slot'!A$2:$E$39,3,FALSE)),"",VLOOKUP($B1285,'Patch Slot'!A$2:$E$39,3,FALSE)),"excluded")</f>
        <v>45882.833333333299</v>
      </c>
      <c r="E1285" s="182" t="str">
        <f>IF($C1285&lt;&gt;TRUE,IF(ISNA(VLOOKUP($B1285,'Patch Slot'!A$2:$E$39,4,FALSE)),"",VLOOKUP($B1285,'Patch Slot'!A$2:$E$39,4,FALSE)),"excluded")</f>
        <v>20:00 – 24:00</v>
      </c>
      <c r="F1285" s="198" t="s">
        <v>171</v>
      </c>
      <c r="G1285" s="182" t="str">
        <f>IF(ISNA(VLOOKUP(Patchlist1[[#This Row],[Hostname]],CPU_socket!A:B,2,FALSE)),"",VLOOKUP(Patchlist1[[#This Row],[Hostname]],CPU_socket!A:B,2,FALSE))</f>
        <v/>
      </c>
      <c r="H1285" s="182" t="str">
        <f>IF(ISNA(VLOOKUP(Patchlist1[[#This Row],[Hostname]],Vormetric!A:D,4,FALSE)),"",VLOOKUP(Patchlist1[[#This Row],[Hostname]],Vormetric!A:D,4,FALSE))</f>
        <v/>
      </c>
      <c r="I1285" s="240" t="str">
        <f>IF(ISNA(VLOOKUP(Patchlist1[[#This Row],[Hostname]],'vm hardware'!A:C,3,FALSE)),"",VLOOKUP(Patchlist1[[#This Row],[Hostname]],'vm hardware'!A:C,3,FALSE))</f>
        <v/>
      </c>
      <c r="J1285" s="198"/>
      <c r="K1285" s="198" t="s">
        <v>545</v>
      </c>
      <c r="L1285" s="198"/>
      <c r="M1285" s="198" t="s">
        <v>735</v>
      </c>
      <c r="N1285" s="198" t="s">
        <v>174</v>
      </c>
      <c r="O1285" s="200" t="s">
        <v>175</v>
      </c>
      <c r="P1285" s="294" t="s">
        <v>736</v>
      </c>
      <c r="Q1285" s="241"/>
      <c r="R1285" s="247" t="s">
        <v>737</v>
      </c>
      <c r="S1285" s="242" t="str">
        <f>IF(ISNA(VLOOKUP(Patchlist1[[#This Row],[SERVER OWNER]],Contacts!I:J,2,FALSE)),"",VLOOKUP(Patchlist1[[#This Row],[SERVER OWNER]],Contacts!I:J,2,FALSE))</f>
        <v>greg.george@investmentdataservices.com</v>
      </c>
      <c r="T1285" s="243" t="s">
        <v>837</v>
      </c>
      <c r="U1285" s="287" t="s">
        <v>180</v>
      </c>
      <c r="V1285" s="202"/>
      <c r="W1285" s="202"/>
      <c r="X1285" s="244"/>
      <c r="Y1285" s="244"/>
      <c r="Z1285" s="157"/>
      <c r="AA1285" s="278"/>
    </row>
    <row r="1286" spans="1:27" ht="18.75" hidden="1" customHeight="1">
      <c r="A1286" s="309" t="s">
        <v>2171</v>
      </c>
      <c r="B1286" s="237" t="s">
        <v>112</v>
      </c>
      <c r="C1286" s="292" t="b">
        <v>1</v>
      </c>
      <c r="D1286" s="250" t="str">
        <f>IF($C1286&lt;&gt;TRUE,IF(ISNA(VLOOKUP($B1286,'Patch Slot'!A$2:$E$39,3,FALSE)),"",VLOOKUP($B1286,'Patch Slot'!A$2:$E$39,3,FALSE)),"excluded")</f>
        <v>excluded</v>
      </c>
      <c r="E1286" s="250" t="str">
        <f>IF($C1286&lt;&gt;TRUE,IF(ISNA(VLOOKUP($B1286,'Patch Slot'!A$2:$E$39,4,FALSE)),"",VLOOKUP($B1286,'Patch Slot'!A$2:$E$39,4,FALSE)),"excluded")</f>
        <v>excluded</v>
      </c>
      <c r="F1286" s="251" t="s">
        <v>171</v>
      </c>
      <c r="G1286" s="250" t="str">
        <f>IF(ISNA(VLOOKUP(Patchlist1[[#This Row],[Hostname]],CPU_socket!A:B,2,FALSE)),"",VLOOKUP(Patchlist1[[#This Row],[Hostname]],CPU_socket!A:B,2,FALSE))</f>
        <v/>
      </c>
      <c r="H1286" s="250" t="str">
        <f>IF(ISNA(VLOOKUP(Patchlist1[[#This Row],[Hostname]],Vormetric!A:D,4,FALSE)),"",VLOOKUP(Patchlist1[[#This Row],[Hostname]],Vormetric!A:D,4,FALSE))</f>
        <v/>
      </c>
      <c r="I1286" s="293" t="str">
        <f>IF(ISNA(VLOOKUP(Patchlist1[[#This Row],[Hostname]],'vm hardware'!A:C,3,FALSE)),"",VLOOKUP(Patchlist1[[#This Row],[Hostname]],'vm hardware'!A:C,3,FALSE))</f>
        <v/>
      </c>
      <c r="J1286" s="251"/>
      <c r="K1286" s="251" t="s">
        <v>545</v>
      </c>
      <c r="L1286" s="251"/>
      <c r="M1286" s="251" t="s">
        <v>448</v>
      </c>
      <c r="N1286" s="251" t="s">
        <v>174</v>
      </c>
      <c r="O1286" s="310" t="s">
        <v>279</v>
      </c>
      <c r="P1286" s="294" t="s">
        <v>750</v>
      </c>
      <c r="Q1286" s="299"/>
      <c r="R1286" s="254" t="s">
        <v>751</v>
      </c>
      <c r="S1286" s="300" t="str">
        <f>IF(ISNA(VLOOKUP(Patchlist1[[#This Row],[SERVER OWNER]],Contacts!I:J,2,FALSE)),"",VLOOKUP(Patchlist1[[#This Row],[SERVER OWNER]],Contacts!I:J,2,FALSE))</f>
        <v>externe.thierry.le_trehour@allianz.fr</v>
      </c>
      <c r="T1286" s="295" t="s">
        <v>752</v>
      </c>
      <c r="U1286" s="301" t="s">
        <v>180</v>
      </c>
      <c r="V1286" s="296"/>
      <c r="W1286" s="296"/>
      <c r="X1286" s="297"/>
      <c r="Y1286" s="297" t="s">
        <v>279</v>
      </c>
      <c r="Z1286" s="256"/>
      <c r="AA1286" s="302"/>
    </row>
    <row r="1287" spans="1:27" ht="18.75" hidden="1" customHeight="1">
      <c r="A1287" s="309" t="s">
        <v>2172</v>
      </c>
      <c r="B1287" s="237" t="s">
        <v>84</v>
      </c>
      <c r="C1287" s="292" t="b">
        <v>0</v>
      </c>
      <c r="D1287" s="250">
        <f>IF($C1287&lt;&gt;TRUE,IF(ISNA(VLOOKUP($B1287,'Patch Slot'!A$2:$E$39,3,FALSE)),"",VLOOKUP($B1287,'Patch Slot'!A$2:$E$39,3,FALSE)),"excluded")</f>
        <v>45885.833333333299</v>
      </c>
      <c r="E1287" s="250" t="str">
        <f>IF($C1287&lt;&gt;TRUE,IF(ISNA(VLOOKUP($B1287,'Patch Slot'!A$2:$E$39,4,FALSE)),"",VLOOKUP($B1287,'Patch Slot'!A$2:$E$39,4,FALSE)),"excluded")</f>
        <v>20:00 – 24:00</v>
      </c>
      <c r="F1287" s="251" t="s">
        <v>826</v>
      </c>
      <c r="G1287" s="250" t="str">
        <f>IF(ISNA(VLOOKUP(Patchlist1[[#This Row],[Hostname]],CPU_socket!A:B,2,FALSE)),"",VLOOKUP(Patchlist1[[#This Row],[Hostname]],CPU_socket!A:B,2,FALSE))</f>
        <v/>
      </c>
      <c r="H1287" s="250" t="str">
        <f>IF(ISNA(VLOOKUP(Patchlist1[[#This Row],[Hostname]],Vormetric!A:D,4,FALSE)),"",VLOOKUP(Patchlist1[[#This Row],[Hostname]],Vormetric!A:D,4,FALSE))</f>
        <v/>
      </c>
      <c r="I1287" s="293" t="str">
        <f>IF(ISNA(VLOOKUP(Patchlist1[[#This Row],[Hostname]],'vm hardware'!A:C,3,FALSE)),"",VLOOKUP(Patchlist1[[#This Row],[Hostname]],'vm hardware'!A:C,3,FALSE))</f>
        <v/>
      </c>
      <c r="J1287" s="251"/>
      <c r="K1287" s="251" t="s">
        <v>545</v>
      </c>
      <c r="L1287" s="251"/>
      <c r="M1287" s="251" t="s">
        <v>189</v>
      </c>
      <c r="N1287" s="251" t="s">
        <v>827</v>
      </c>
      <c r="O1287" s="310" t="s">
        <v>175</v>
      </c>
      <c r="P1287" s="294" t="s">
        <v>262</v>
      </c>
      <c r="Q1287" s="299"/>
      <c r="R1287" s="254" t="s">
        <v>192</v>
      </c>
      <c r="S1287" s="300" t="str">
        <f>IF(ISNA(VLOOKUP(Patchlist1[[#This Row],[SERVER OWNER]],Contacts!I:J,2,FALSE)),"",VLOOKUP(Patchlist1[[#This Row],[SERVER OWNER]],Contacts!I:J,2,FALSE))</f>
        <v>kenneth.fink@allianz.co.uk</v>
      </c>
      <c r="T1287" s="295" t="s">
        <v>275</v>
      </c>
      <c r="U1287" s="301" t="s">
        <v>180</v>
      </c>
      <c r="V1287" s="296"/>
      <c r="W1287" s="296"/>
      <c r="X1287" s="297"/>
      <c r="Y1287" s="297"/>
      <c r="Z1287" s="256"/>
      <c r="AA1287" s="302"/>
    </row>
    <row r="1288" spans="1:27" ht="18.75" hidden="1" customHeight="1">
      <c r="A1288" s="309" t="s">
        <v>2173</v>
      </c>
      <c r="B1288" s="237" t="s">
        <v>124</v>
      </c>
      <c r="C1288" s="292" t="b">
        <v>1</v>
      </c>
      <c r="D1288" s="250" t="str">
        <f>IF($C1288&lt;&gt;TRUE,IF(ISNA(VLOOKUP($B1288,'Patch Slot'!A$2:$E$39,3,FALSE)),"",VLOOKUP($B1288,'Patch Slot'!A$2:$E$39,3,FALSE)),"excluded")</f>
        <v>excluded</v>
      </c>
      <c r="E1288" s="250" t="str">
        <f>IF($C1288&lt;&gt;TRUE,IF(ISNA(VLOOKUP($B1288,'Patch Slot'!A$2:$E$39,4,FALSE)),"",VLOOKUP($B1288,'Patch Slot'!A$2:$E$39,4,FALSE)),"excluded")</f>
        <v>excluded</v>
      </c>
      <c r="F1288" s="251" t="s">
        <v>298</v>
      </c>
      <c r="G1288" s="250" t="str">
        <f>IF(ISNA(VLOOKUP(Patchlist1[[#This Row],[Hostname]],CPU_socket!A:B,2,FALSE)),"",VLOOKUP(Patchlist1[[#This Row],[Hostname]],CPU_socket!A:B,2,FALSE))</f>
        <v/>
      </c>
      <c r="H1288" s="250" t="str">
        <f>IF(ISNA(VLOOKUP(Patchlist1[[#This Row],[Hostname]],Vormetric!A:D,4,FALSE)),"",VLOOKUP(Patchlist1[[#This Row],[Hostname]],Vormetric!A:D,4,FALSE))</f>
        <v/>
      </c>
      <c r="I1288" s="293" t="str">
        <f>IF(ISNA(VLOOKUP(Patchlist1[[#This Row],[Hostname]],'vm hardware'!A:C,3,FALSE)),"",VLOOKUP(Patchlist1[[#This Row],[Hostname]],'vm hardware'!A:C,3,FALSE))</f>
        <v/>
      </c>
      <c r="J1288" s="251"/>
      <c r="K1288" s="251" t="s">
        <v>545</v>
      </c>
      <c r="L1288" s="251"/>
      <c r="M1288" s="251" t="s">
        <v>448</v>
      </c>
      <c r="N1288" s="251" t="s">
        <v>174</v>
      </c>
      <c r="O1288" s="310" t="s">
        <v>279</v>
      </c>
      <c r="P1288" s="294" t="s">
        <v>750</v>
      </c>
      <c r="Q1288" s="299"/>
      <c r="R1288" s="254" t="s">
        <v>751</v>
      </c>
      <c r="S1288" s="300" t="str">
        <f>IF(ISNA(VLOOKUP(Patchlist1[[#This Row],[SERVER OWNER]],Contacts!I:J,2,FALSE)),"",VLOOKUP(Patchlist1[[#This Row],[SERVER OWNER]],Contacts!I:J,2,FALSE))</f>
        <v>externe.thierry.le_trehour@allianz.fr</v>
      </c>
      <c r="T1288" s="295" t="s">
        <v>752</v>
      </c>
      <c r="U1288" s="301" t="s">
        <v>180</v>
      </c>
      <c r="V1288" s="296"/>
      <c r="W1288" s="296"/>
      <c r="X1288" s="297"/>
      <c r="Y1288" s="297" t="s">
        <v>279</v>
      </c>
      <c r="Z1288" s="256"/>
      <c r="AA1288" s="302"/>
    </row>
    <row r="1289" spans="1:27" ht="18.75" hidden="1" customHeight="1">
      <c r="A1289" s="309" t="s">
        <v>2174</v>
      </c>
      <c r="B1289" s="237" t="s">
        <v>43</v>
      </c>
      <c r="C1289" s="292" t="b">
        <v>0</v>
      </c>
      <c r="D1289" s="250">
        <f>IF($C1289&lt;&gt;TRUE,IF(ISNA(VLOOKUP($B1289,'Patch Slot'!A$2:$E$39,3,FALSE)),"",VLOOKUP($B1289,'Patch Slot'!A$2:$E$39,3,FALSE)),"excluded")</f>
        <v>45878.333333333299</v>
      </c>
      <c r="E1289" s="250" t="str">
        <f>IF($C1289&lt;&gt;TRUE,IF(ISNA(VLOOKUP($B1289,'Patch Slot'!A$2:$E$39,4,FALSE)),"",VLOOKUP($B1289,'Patch Slot'!A$2:$E$39,4,FALSE)),"excluded")</f>
        <v>08:00 – 14:00</v>
      </c>
      <c r="F1289" s="251" t="s">
        <v>171</v>
      </c>
      <c r="G1289" s="250" t="str">
        <f>IF(ISNA(VLOOKUP(Patchlist1[[#This Row],[Hostname]],CPU_socket!A:B,2,FALSE)),"",VLOOKUP(Patchlist1[[#This Row],[Hostname]],CPU_socket!A:B,2,FALSE))</f>
        <v/>
      </c>
      <c r="H1289" s="250" t="str">
        <f>IF(ISNA(VLOOKUP(Patchlist1[[#This Row],[Hostname]],Vormetric!A:D,4,FALSE)),"",VLOOKUP(Patchlist1[[#This Row],[Hostname]],Vormetric!A:D,4,FALSE))</f>
        <v>migration</v>
      </c>
      <c r="I1289" s="293" t="str">
        <f>IF(ISNA(VLOOKUP(Patchlist1[[#This Row],[Hostname]],'vm hardware'!A:C,3,FALSE)),"",VLOOKUP(Patchlist1[[#This Row],[Hostname]],'vm hardware'!A:C,3,FALSE))</f>
        <v/>
      </c>
      <c r="J1289" s="251"/>
      <c r="K1289" s="251" t="s">
        <v>545</v>
      </c>
      <c r="L1289" s="251"/>
      <c r="M1289" s="251" t="s">
        <v>173</v>
      </c>
      <c r="N1289" s="251" t="s">
        <v>174</v>
      </c>
      <c r="O1289" s="310" t="s">
        <v>175</v>
      </c>
      <c r="P1289" s="294" t="s">
        <v>777</v>
      </c>
      <c r="Q1289" s="299"/>
      <c r="R1289" s="254" t="s">
        <v>778</v>
      </c>
      <c r="S1289" s="300" t="str">
        <f>IF(ISNA(VLOOKUP(Patchlist1[[#This Row],[SERVER OWNER]],Contacts!I:J,2,FALSE)),"",VLOOKUP(Patchlist1[[#This Row],[SERVER OWNER]],Contacts!I:J,2,FALSE))</f>
        <v>rathish-kumar.ikkara-unnikrishnan@allianz.de</v>
      </c>
      <c r="T1289" s="295" t="s">
        <v>779</v>
      </c>
      <c r="U1289" s="301" t="s">
        <v>180</v>
      </c>
      <c r="V1289" s="296"/>
      <c r="W1289" s="296"/>
      <c r="X1289" s="297"/>
      <c r="Y1289" s="297"/>
      <c r="Z1289" s="256"/>
      <c r="AA1289" s="302"/>
    </row>
    <row r="1290" spans="1:27" ht="18.75" hidden="1" customHeight="1">
      <c r="A1290" s="309" t="s">
        <v>2175</v>
      </c>
      <c r="B1290" s="237" t="s">
        <v>57</v>
      </c>
      <c r="C1290" s="292" t="b">
        <v>0</v>
      </c>
      <c r="D1290" s="250">
        <f>IF($C1290&lt;&gt;TRUE,IF(ISNA(VLOOKUP($B1290,'Patch Slot'!A$2:$E$39,3,FALSE)),"",VLOOKUP($B1290,'Patch Slot'!A$2:$E$39,3,FALSE)),"excluded")</f>
        <v>45882.833333333299</v>
      </c>
      <c r="E1290" s="250" t="str">
        <f>IF($C1290&lt;&gt;TRUE,IF(ISNA(VLOOKUP($B1290,'Patch Slot'!A$2:$E$39,4,FALSE)),"",VLOOKUP($B1290,'Patch Slot'!A$2:$E$39,4,FALSE)),"excluded")</f>
        <v>20:00 – 24:00</v>
      </c>
      <c r="F1290" s="251" t="s">
        <v>298</v>
      </c>
      <c r="G1290" s="250" t="str">
        <f>IF(ISNA(VLOOKUP(Patchlist1[[#This Row],[Hostname]],CPU_socket!A:B,2,FALSE)),"",VLOOKUP(Patchlist1[[#This Row],[Hostname]],CPU_socket!A:B,2,FALSE))</f>
        <v/>
      </c>
      <c r="H1290" s="250" t="str">
        <f>IF(ISNA(VLOOKUP(Patchlist1[[#This Row],[Hostname]],Vormetric!A:D,4,FALSE)),"",VLOOKUP(Patchlist1[[#This Row],[Hostname]],Vormetric!A:D,4,FALSE))</f>
        <v/>
      </c>
      <c r="I1290" s="293" t="str">
        <f>IF(ISNA(VLOOKUP(Patchlist1[[#This Row],[Hostname]],'vm hardware'!A:C,3,FALSE)),"",VLOOKUP(Patchlist1[[#This Row],[Hostname]],'vm hardware'!A:C,3,FALSE))</f>
        <v/>
      </c>
      <c r="J1290" s="251"/>
      <c r="K1290" s="251" t="s">
        <v>545</v>
      </c>
      <c r="L1290" s="251"/>
      <c r="M1290" s="251" t="s">
        <v>245</v>
      </c>
      <c r="N1290" s="251" t="s">
        <v>174</v>
      </c>
      <c r="O1290" s="310" t="s">
        <v>175</v>
      </c>
      <c r="P1290" s="294" t="s">
        <v>246</v>
      </c>
      <c r="Q1290" s="299"/>
      <c r="R1290" s="254" t="s">
        <v>248</v>
      </c>
      <c r="S1290" s="300" t="str">
        <f>IF(ISNA(VLOOKUP(Patchlist1[[#This Row],[SERVER OWNER]],Contacts!I:J,2,FALSE)),"",VLOOKUP(Patchlist1[[#This Row],[SERVER OWNER]],Contacts!I:J,2,FALSE))</f>
        <v>Giorgio.Conti@allianz.it</v>
      </c>
      <c r="T1290" s="295" t="s">
        <v>930</v>
      </c>
      <c r="U1290" s="301" t="s">
        <v>180</v>
      </c>
      <c r="V1290" s="296"/>
      <c r="W1290" s="296"/>
      <c r="X1290" s="297"/>
      <c r="Y1290" s="297"/>
      <c r="Z1290" s="256"/>
      <c r="AA1290" s="302"/>
    </row>
    <row r="1291" spans="1:27" ht="18.75" hidden="1" customHeight="1">
      <c r="A1291" s="309" t="s">
        <v>2176</v>
      </c>
      <c r="B1291" s="237" t="s">
        <v>43</v>
      </c>
      <c r="C1291" s="292" t="b">
        <v>0</v>
      </c>
      <c r="D1291" s="250">
        <f>IF($C1291&lt;&gt;TRUE,IF(ISNA(VLOOKUP($B1291,'Patch Slot'!A$2:$E$39,3,FALSE)),"",VLOOKUP($B1291,'Patch Slot'!A$2:$E$39,3,FALSE)),"excluded")</f>
        <v>45878.333333333299</v>
      </c>
      <c r="E1291" s="250" t="str">
        <f>IF($C1291&lt;&gt;TRUE,IF(ISNA(VLOOKUP($B1291,'Patch Slot'!A$2:$E$39,4,FALSE)),"",VLOOKUP($B1291,'Patch Slot'!A$2:$E$39,4,FALSE)),"excluded")</f>
        <v>08:00 – 14:00</v>
      </c>
      <c r="F1291" s="251" t="s">
        <v>171</v>
      </c>
      <c r="G1291" s="250" t="str">
        <f>IF(ISNA(VLOOKUP(Patchlist1[[#This Row],[Hostname]],CPU_socket!A:B,2,FALSE)),"",VLOOKUP(Patchlist1[[#This Row],[Hostname]],CPU_socket!A:B,2,FALSE))</f>
        <v/>
      </c>
      <c r="H1291" s="250" t="str">
        <f>IF(ISNA(VLOOKUP(Patchlist1[[#This Row],[Hostname]],Vormetric!A:D,4,FALSE)),"",VLOOKUP(Patchlist1[[#This Row],[Hostname]],Vormetric!A:D,4,FALSE))</f>
        <v/>
      </c>
      <c r="I1291" s="293" t="str">
        <f>IF(ISNA(VLOOKUP(Patchlist1[[#This Row],[Hostname]],'vm hardware'!A:C,3,FALSE)),"",VLOOKUP(Patchlist1[[#This Row],[Hostname]],'vm hardware'!A:C,3,FALSE))</f>
        <v/>
      </c>
      <c r="J1291" s="251"/>
      <c r="K1291" s="251" t="s">
        <v>545</v>
      </c>
      <c r="L1291" s="251"/>
      <c r="M1291" s="251" t="s">
        <v>448</v>
      </c>
      <c r="N1291" s="251" t="s">
        <v>174</v>
      </c>
      <c r="O1291" s="310" t="s">
        <v>175</v>
      </c>
      <c r="P1291" s="294" t="s">
        <v>2161</v>
      </c>
      <c r="Q1291" s="299"/>
      <c r="R1291" s="254" t="s">
        <v>1827</v>
      </c>
      <c r="S1291" s="300" t="str">
        <f>IF(ISNA(VLOOKUP(Patchlist1[[#This Row],[SERVER OWNER]],Contacts!I:J,2,FALSE)),"",VLOOKUP(Patchlist1[[#This Row],[SERVER OWNER]],Contacts!I:J,2,FALSE))</f>
        <v>mohammed.bellamri@allianz.fr</v>
      </c>
      <c r="T1291" s="295" t="s">
        <v>2177</v>
      </c>
      <c r="U1291" s="301" t="s">
        <v>180</v>
      </c>
      <c r="V1291" s="296"/>
      <c r="W1291" s="296"/>
      <c r="X1291" s="297"/>
      <c r="Y1291" s="297" t="s">
        <v>452</v>
      </c>
      <c r="Z1291" s="256"/>
      <c r="AA1291" s="302"/>
    </row>
    <row r="1292" spans="1:27" ht="18.75" hidden="1" customHeight="1">
      <c r="A1292" s="309" t="s">
        <v>2178</v>
      </c>
      <c r="B1292" s="237" t="s">
        <v>60</v>
      </c>
      <c r="C1292" s="292" t="b">
        <v>1</v>
      </c>
      <c r="D1292" s="250" t="str">
        <f>IF($C1292&lt;&gt;TRUE,IF(ISNA(VLOOKUP($B1292,'Patch Slot'!A$2:$E$39,3,FALSE)),"",VLOOKUP($B1292,'Patch Slot'!A$2:$E$39,3,FALSE)),"excluded")</f>
        <v>excluded</v>
      </c>
      <c r="E1292" s="250" t="str">
        <f>IF($C1292&lt;&gt;TRUE,IF(ISNA(VLOOKUP($B1292,'Patch Slot'!A$2:$E$39,4,FALSE)),"",VLOOKUP($B1292,'Patch Slot'!A$2:$E$39,4,FALSE)),"excluded")</f>
        <v>excluded</v>
      </c>
      <c r="F1292" s="251" t="s">
        <v>523</v>
      </c>
      <c r="G1292" s="250" t="str">
        <f>IF(ISNA(VLOOKUP(Patchlist1[[#This Row],[Hostname]],CPU_socket!A:B,2,FALSE)),"",VLOOKUP(Patchlist1[[#This Row],[Hostname]],CPU_socket!A:B,2,FALSE))</f>
        <v/>
      </c>
      <c r="H1292" s="250" t="str">
        <f>IF(ISNA(VLOOKUP(Patchlist1[[#This Row],[Hostname]],Vormetric!A:D,4,FALSE)),"",VLOOKUP(Patchlist1[[#This Row],[Hostname]],Vormetric!A:D,4,FALSE))</f>
        <v/>
      </c>
      <c r="I1292" s="293" t="str">
        <f>IF(ISNA(VLOOKUP(Patchlist1[[#This Row],[Hostname]],'vm hardware'!A:C,3,FALSE)),"",VLOOKUP(Patchlist1[[#This Row],[Hostname]],'vm hardware'!A:C,3,FALSE))</f>
        <v/>
      </c>
      <c r="J1292" s="251"/>
      <c r="K1292" s="251" t="s">
        <v>545</v>
      </c>
      <c r="L1292" s="251"/>
      <c r="M1292" s="251" t="s">
        <v>448</v>
      </c>
      <c r="N1292" s="251" t="s">
        <v>174</v>
      </c>
      <c r="O1292" s="310" t="s">
        <v>279</v>
      </c>
      <c r="P1292" s="294" t="s">
        <v>2179</v>
      </c>
      <c r="Q1292" s="299"/>
      <c r="R1292" s="254" t="s">
        <v>1795</v>
      </c>
      <c r="S1292" s="300" t="str">
        <f>IF(ISNA(VLOOKUP(Patchlist1[[#This Row],[SERVER OWNER]],Contacts!I:J,2,FALSE)),"",VLOOKUP(Patchlist1[[#This Row],[SERVER OWNER]],Contacts!I:J,2,FALSE))</f>
        <v>olivier.laliman@allianz.fr</v>
      </c>
      <c r="T1292" s="295" t="s">
        <v>2180</v>
      </c>
      <c r="U1292" s="301" t="s">
        <v>180</v>
      </c>
      <c r="V1292" s="296"/>
      <c r="W1292" s="296"/>
      <c r="X1292" s="297"/>
      <c r="Y1292" s="297" t="s">
        <v>279</v>
      </c>
      <c r="Z1292" s="256"/>
      <c r="AA1292" s="302"/>
    </row>
    <row r="1293" spans="1:27" ht="18.75" hidden="1" customHeight="1">
      <c r="A1293" s="309" t="s">
        <v>2181</v>
      </c>
      <c r="B1293" s="237" t="s">
        <v>57</v>
      </c>
      <c r="C1293" s="292" t="b">
        <v>0</v>
      </c>
      <c r="D1293" s="250">
        <f>IF($C1293&lt;&gt;TRUE,IF(ISNA(VLOOKUP($B1293,'Patch Slot'!A$2:$E$39,3,FALSE)),"",VLOOKUP($B1293,'Patch Slot'!A$2:$E$39,3,FALSE)),"excluded")</f>
        <v>45882.833333333299</v>
      </c>
      <c r="E1293" s="250" t="str">
        <f>IF($C1293&lt;&gt;TRUE,IF(ISNA(VLOOKUP($B1293,'Patch Slot'!A$2:$E$39,4,FALSE)),"",VLOOKUP($B1293,'Patch Slot'!A$2:$E$39,4,FALSE)),"excluded")</f>
        <v>20:00 – 24:00</v>
      </c>
      <c r="F1293" s="251" t="s">
        <v>298</v>
      </c>
      <c r="G1293" s="250" t="str">
        <f>IF(ISNA(VLOOKUP(Patchlist1[[#This Row],[Hostname]],CPU_socket!A:B,2,FALSE)),"",VLOOKUP(Patchlist1[[#This Row],[Hostname]],CPU_socket!A:B,2,FALSE))</f>
        <v/>
      </c>
      <c r="H1293" s="250" t="str">
        <f>IF(ISNA(VLOOKUP(Patchlist1[[#This Row],[Hostname]],Vormetric!A:D,4,FALSE)),"",VLOOKUP(Patchlist1[[#This Row],[Hostname]],Vormetric!A:D,4,FALSE))</f>
        <v/>
      </c>
      <c r="I1293" s="293" t="str">
        <f>IF(ISNA(VLOOKUP(Patchlist1[[#This Row],[Hostname]],'vm hardware'!A:C,3,FALSE)),"",VLOOKUP(Patchlist1[[#This Row],[Hostname]],'vm hardware'!A:C,3,FALSE))</f>
        <v/>
      </c>
      <c r="J1293" s="251"/>
      <c r="K1293" s="251" t="s">
        <v>545</v>
      </c>
      <c r="L1293" s="251"/>
      <c r="M1293" s="251" t="s">
        <v>245</v>
      </c>
      <c r="N1293" s="251" t="s">
        <v>174</v>
      </c>
      <c r="O1293" s="310" t="s">
        <v>175</v>
      </c>
      <c r="P1293" s="294" t="s">
        <v>246</v>
      </c>
      <c r="Q1293" s="299"/>
      <c r="R1293" s="254" t="s">
        <v>248</v>
      </c>
      <c r="S1293" s="300" t="str">
        <f>IF(ISNA(VLOOKUP(Patchlist1[[#This Row],[SERVER OWNER]],Contacts!I:J,2,FALSE)),"",VLOOKUP(Patchlist1[[#This Row],[SERVER OWNER]],Contacts!I:J,2,FALSE))</f>
        <v>Giorgio.Conti@allianz.it</v>
      </c>
      <c r="T1293" s="295" t="s">
        <v>296</v>
      </c>
      <c r="U1293" s="301" t="s">
        <v>180</v>
      </c>
      <c r="V1293" s="296"/>
      <c r="W1293" s="296"/>
      <c r="X1293" s="297"/>
      <c r="Y1293" s="297"/>
      <c r="Z1293" s="256"/>
      <c r="AA1293" s="302"/>
    </row>
    <row r="1294" spans="1:27" ht="18.75" hidden="1" customHeight="1">
      <c r="A1294" s="309" t="s">
        <v>2182</v>
      </c>
      <c r="B1294" s="237" t="s">
        <v>60</v>
      </c>
      <c r="C1294" s="292" t="b">
        <v>1</v>
      </c>
      <c r="D1294" s="250" t="str">
        <f>IF($C1294&lt;&gt;TRUE,IF(ISNA(VLOOKUP($B1294,'Patch Slot'!A$2:$E$39,3,FALSE)),"",VLOOKUP($B1294,'Patch Slot'!A$2:$E$39,3,FALSE)),"excluded")</f>
        <v>excluded</v>
      </c>
      <c r="E1294" s="250" t="str">
        <f>IF($C1294&lt;&gt;TRUE,IF(ISNA(VLOOKUP($B1294,'Patch Slot'!A$2:$E$39,4,FALSE)),"",VLOOKUP($B1294,'Patch Slot'!A$2:$E$39,4,FALSE)),"excluded")</f>
        <v>excluded</v>
      </c>
      <c r="F1294" s="251" t="s">
        <v>523</v>
      </c>
      <c r="G1294" s="250" t="str">
        <f>IF(ISNA(VLOOKUP(Patchlist1[[#This Row],[Hostname]],CPU_socket!A:B,2,FALSE)),"",VLOOKUP(Patchlist1[[#This Row],[Hostname]],CPU_socket!A:B,2,FALSE))</f>
        <v/>
      </c>
      <c r="H1294" s="250" t="str">
        <f>IF(ISNA(VLOOKUP(Patchlist1[[#This Row],[Hostname]],Vormetric!A:D,4,FALSE)),"",VLOOKUP(Patchlist1[[#This Row],[Hostname]],Vormetric!A:D,4,FALSE))</f>
        <v/>
      </c>
      <c r="I1294" s="293" t="str">
        <f>IF(ISNA(VLOOKUP(Patchlist1[[#This Row],[Hostname]],'vm hardware'!A:C,3,FALSE)),"",VLOOKUP(Patchlist1[[#This Row],[Hostname]],'vm hardware'!A:C,3,FALSE))</f>
        <v/>
      </c>
      <c r="J1294" s="251"/>
      <c r="K1294" s="251" t="s">
        <v>545</v>
      </c>
      <c r="L1294" s="251"/>
      <c r="M1294" s="251" t="s">
        <v>448</v>
      </c>
      <c r="N1294" s="251" t="s">
        <v>174</v>
      </c>
      <c r="O1294" s="310" t="s">
        <v>279</v>
      </c>
      <c r="P1294" s="294" t="s">
        <v>2179</v>
      </c>
      <c r="Q1294" s="299"/>
      <c r="R1294" s="254" t="s">
        <v>1795</v>
      </c>
      <c r="S1294" s="300" t="str">
        <f>IF(ISNA(VLOOKUP(Patchlist1[[#This Row],[SERVER OWNER]],Contacts!I:J,2,FALSE)),"",VLOOKUP(Patchlist1[[#This Row],[SERVER OWNER]],Contacts!I:J,2,FALSE))</f>
        <v>olivier.laliman@allianz.fr</v>
      </c>
      <c r="T1294" s="295" t="s">
        <v>2180</v>
      </c>
      <c r="U1294" s="301" t="s">
        <v>180</v>
      </c>
      <c r="V1294" s="296"/>
      <c r="W1294" s="296"/>
      <c r="X1294" s="297"/>
      <c r="Y1294" s="297" t="s">
        <v>279</v>
      </c>
      <c r="Z1294" s="256"/>
      <c r="AA1294" s="302"/>
    </row>
    <row r="1295" spans="1:27" ht="18.75" hidden="1" customHeight="1">
      <c r="A1295" s="309" t="s">
        <v>2183</v>
      </c>
      <c r="B1295" s="237" t="s">
        <v>24</v>
      </c>
      <c r="C1295" s="292" t="b">
        <v>1</v>
      </c>
      <c r="D1295" s="250" t="str">
        <f>IF($C1295&lt;&gt;TRUE,IF(ISNA(VLOOKUP($B1295,'Patch Slot'!A$2:$E$39,3,FALSE)),"",VLOOKUP($B1295,'Patch Slot'!A$2:$E$39,3,FALSE)),"excluded")</f>
        <v>excluded</v>
      </c>
      <c r="E1295" s="250" t="str">
        <f>IF($C1295&lt;&gt;TRUE,IF(ISNA(VLOOKUP($B1295,'Patch Slot'!A$2:$E$39,4,FALSE)),"",VLOOKUP($B1295,'Patch Slot'!A$2:$E$39,4,FALSE)),"excluded")</f>
        <v>excluded</v>
      </c>
      <c r="F1295" s="251" t="s">
        <v>523</v>
      </c>
      <c r="G1295" s="250" t="str">
        <f>IF(ISNA(VLOOKUP(Patchlist1[[#This Row],[Hostname]],CPU_socket!A:B,2,FALSE)),"",VLOOKUP(Patchlist1[[#This Row],[Hostname]],CPU_socket!A:B,2,FALSE))</f>
        <v/>
      </c>
      <c r="H1295" s="250" t="str">
        <f>IF(ISNA(VLOOKUP(Patchlist1[[#This Row],[Hostname]],Vormetric!A:D,4,FALSE)),"",VLOOKUP(Patchlist1[[#This Row],[Hostname]],Vormetric!A:D,4,FALSE))</f>
        <v/>
      </c>
      <c r="I1295" s="293" t="str">
        <f>IF(ISNA(VLOOKUP(Patchlist1[[#This Row],[Hostname]],'vm hardware'!A:C,3,FALSE)),"",VLOOKUP(Patchlist1[[#This Row],[Hostname]],'vm hardware'!A:C,3,FALSE))</f>
        <v/>
      </c>
      <c r="J1295" s="251"/>
      <c r="K1295" s="251" t="s">
        <v>545</v>
      </c>
      <c r="L1295" s="251"/>
      <c r="M1295" s="251" t="s">
        <v>448</v>
      </c>
      <c r="N1295" s="251" t="s">
        <v>174</v>
      </c>
      <c r="O1295" s="310" t="s">
        <v>279</v>
      </c>
      <c r="P1295" s="294" t="s">
        <v>750</v>
      </c>
      <c r="Q1295" s="299"/>
      <c r="R1295" s="254" t="s">
        <v>754</v>
      </c>
      <c r="S1295" s="300" t="s">
        <v>755</v>
      </c>
      <c r="T1295" s="295" t="s">
        <v>756</v>
      </c>
      <c r="U1295" s="301" t="s">
        <v>180</v>
      </c>
      <c r="V1295" s="296"/>
      <c r="W1295" s="296"/>
      <c r="X1295" s="297"/>
      <c r="Y1295" s="297" t="s">
        <v>279</v>
      </c>
      <c r="Z1295" s="256"/>
      <c r="AA1295" s="302"/>
    </row>
    <row r="1296" spans="1:27" ht="18.75" hidden="1" customHeight="1">
      <c r="A1296" s="309" t="s">
        <v>2184</v>
      </c>
      <c r="B1296" s="237" t="s">
        <v>103</v>
      </c>
      <c r="C1296" s="292" t="b">
        <v>0</v>
      </c>
      <c r="D1296" s="250">
        <f>IF($C1296&lt;&gt;TRUE,IF(ISNA(VLOOKUP($B1296,'Patch Slot'!A$2:$E$39,3,FALSE)),"",VLOOKUP($B1296,'Patch Slot'!A$2:$E$39,3,FALSE)),"excluded")</f>
        <v>45888.333333333299</v>
      </c>
      <c r="E1296" s="250" t="str">
        <f>IF($C1296&lt;&gt;TRUE,IF(ISNA(VLOOKUP($B1296,'Patch Slot'!A$2:$E$39,4,FALSE)),"",VLOOKUP($B1296,'Patch Slot'!A$2:$E$39,4,FALSE)),"excluded")</f>
        <v>08:00 – 14:00</v>
      </c>
      <c r="F1296" s="251" t="s">
        <v>826</v>
      </c>
      <c r="G1296" s="250" t="str">
        <f>IF(ISNA(VLOOKUP(Patchlist1[[#This Row],[Hostname]],CPU_socket!A:B,2,FALSE)),"",VLOOKUP(Patchlist1[[#This Row],[Hostname]],CPU_socket!A:B,2,FALSE))</f>
        <v/>
      </c>
      <c r="H1296" s="250" t="str">
        <f>IF(ISNA(VLOOKUP(Patchlist1[[#This Row],[Hostname]],Vormetric!A:D,4,FALSE)),"",VLOOKUP(Patchlist1[[#This Row],[Hostname]],Vormetric!A:D,4,FALSE))</f>
        <v/>
      </c>
      <c r="I1296" s="293" t="str">
        <f>IF(ISNA(VLOOKUP(Patchlist1[[#This Row],[Hostname]],'vm hardware'!A:C,3,FALSE)),"",VLOOKUP(Patchlist1[[#This Row],[Hostname]],'vm hardware'!A:C,3,FALSE))</f>
        <v/>
      </c>
      <c r="J1296" s="251"/>
      <c r="K1296" s="251" t="s">
        <v>545</v>
      </c>
      <c r="L1296" s="251"/>
      <c r="M1296" s="251" t="s">
        <v>173</v>
      </c>
      <c r="N1296" s="251" t="s">
        <v>827</v>
      </c>
      <c r="O1296" s="310" t="s">
        <v>175</v>
      </c>
      <c r="P1296" s="294" t="s">
        <v>2185</v>
      </c>
      <c r="Q1296" s="299"/>
      <c r="R1296" s="254" t="s">
        <v>907</v>
      </c>
      <c r="S1296" s="300" t="s">
        <v>908</v>
      </c>
      <c r="T1296" s="295" t="s">
        <v>909</v>
      </c>
      <c r="U1296" s="301" t="s">
        <v>180</v>
      </c>
      <c r="V1296" s="296"/>
      <c r="W1296" s="296"/>
      <c r="X1296" s="297"/>
      <c r="Y1296" s="297"/>
      <c r="Z1296" s="256"/>
      <c r="AA1296" s="302"/>
    </row>
    <row r="1297" spans="1:27" ht="18.75" hidden="1" customHeight="1">
      <c r="A1297" s="309" t="s">
        <v>2186</v>
      </c>
      <c r="B1297" s="237" t="s">
        <v>124</v>
      </c>
      <c r="C1297" s="292" t="b">
        <v>0</v>
      </c>
      <c r="D1297" s="250">
        <f>IF($C1297&lt;&gt;TRUE,IF(ISNA(VLOOKUP($B1297,'Patch Slot'!A$2:$E$39,3,FALSE)),"",VLOOKUP($B1297,'Patch Slot'!A$2:$E$39,3,FALSE)),"excluded")</f>
        <v>45892.666666666635</v>
      </c>
      <c r="E1297" s="250" t="str">
        <f>IF($C1297&lt;&gt;TRUE,IF(ISNA(VLOOKUP($B1297,'Patch Slot'!A$2:$E$39,4,FALSE)),"",VLOOKUP($B1297,'Patch Slot'!A$2:$E$39,4,FALSE)),"excluded")</f>
        <v>16:00 – 20:00</v>
      </c>
      <c r="F1297" s="251" t="s">
        <v>826</v>
      </c>
      <c r="G1297" s="250" t="str">
        <f>IF(ISNA(VLOOKUP(Patchlist1[[#This Row],[Hostname]],CPU_socket!A:B,2,FALSE)),"",VLOOKUP(Patchlist1[[#This Row],[Hostname]],CPU_socket!A:B,2,FALSE))</f>
        <v/>
      </c>
      <c r="H1297" s="250" t="str">
        <f>IF(ISNA(VLOOKUP(Patchlist1[[#This Row],[Hostname]],Vormetric!A:D,4,FALSE)),"",VLOOKUP(Patchlist1[[#This Row],[Hostname]],Vormetric!A:D,4,FALSE))</f>
        <v/>
      </c>
      <c r="I1297" s="293" t="str">
        <f>IF(ISNA(VLOOKUP(Patchlist1[[#This Row],[Hostname]],'vm hardware'!A:C,3,FALSE)),"",VLOOKUP(Patchlist1[[#This Row],[Hostname]],'vm hardware'!A:C,3,FALSE))</f>
        <v/>
      </c>
      <c r="J1297" s="251"/>
      <c r="K1297" s="251" t="s">
        <v>545</v>
      </c>
      <c r="L1297" s="251"/>
      <c r="M1297" s="251" t="s">
        <v>443</v>
      </c>
      <c r="N1297" s="251" t="s">
        <v>827</v>
      </c>
      <c r="O1297" s="310" t="s">
        <v>175</v>
      </c>
      <c r="P1297" s="294" t="s">
        <v>2169</v>
      </c>
      <c r="Q1297" s="299"/>
      <c r="R1297" s="254" t="s">
        <v>695</v>
      </c>
      <c r="S1297" s="300" t="s">
        <v>696</v>
      </c>
      <c r="T1297" s="295" t="s">
        <v>853</v>
      </c>
      <c r="U1297" s="301" t="s">
        <v>180</v>
      </c>
      <c r="V1297" s="296"/>
      <c r="W1297" s="296"/>
      <c r="X1297" s="297"/>
      <c r="Y1297" s="297"/>
      <c r="Z1297" s="256"/>
      <c r="AA1297" s="302"/>
    </row>
    <row r="1298" spans="1:27" ht="18.75" hidden="1" customHeight="1">
      <c r="A1298" s="309" t="s">
        <v>2187</v>
      </c>
      <c r="B1298" s="237" t="s">
        <v>57</v>
      </c>
      <c r="C1298" s="292" t="b">
        <v>0</v>
      </c>
      <c r="D1298" s="250">
        <f>IF($C1298&lt;&gt;TRUE,IF(ISNA(VLOOKUP($B1298,'Patch Slot'!A$2:$E$39,3,FALSE)),"",VLOOKUP($B1298,'Patch Slot'!A$2:$E$39,3,FALSE)),"excluded")</f>
        <v>45882.833333333299</v>
      </c>
      <c r="E1298" s="250" t="str">
        <f>IF($C1298&lt;&gt;TRUE,IF(ISNA(VLOOKUP($B1298,'Patch Slot'!A$2:$E$39,4,FALSE)),"",VLOOKUP($B1298,'Patch Slot'!A$2:$E$39,4,FALSE)),"excluded")</f>
        <v>20:00 – 24:00</v>
      </c>
      <c r="F1298" s="251" t="s">
        <v>298</v>
      </c>
      <c r="G1298" s="250" t="str">
        <f>IF(ISNA(VLOOKUP(Patchlist1[[#This Row],[Hostname]],CPU_socket!A:B,2,FALSE)),"",VLOOKUP(Patchlist1[[#This Row],[Hostname]],CPU_socket!A:B,2,FALSE))</f>
        <v/>
      </c>
      <c r="H1298" s="250" t="str">
        <f>IF(ISNA(VLOOKUP(Patchlist1[[#This Row],[Hostname]],Vormetric!A:D,4,FALSE)),"",VLOOKUP(Patchlist1[[#This Row],[Hostname]],Vormetric!A:D,4,FALSE))</f>
        <v/>
      </c>
      <c r="I1298" s="293" t="str">
        <f>IF(ISNA(VLOOKUP(Patchlist1[[#This Row],[Hostname]],'vm hardware'!A:C,3,FALSE)),"",VLOOKUP(Patchlist1[[#This Row],[Hostname]],'vm hardware'!A:C,3,FALSE))</f>
        <v/>
      </c>
      <c r="J1298" s="251"/>
      <c r="K1298" s="251" t="s">
        <v>545</v>
      </c>
      <c r="L1298" s="251"/>
      <c r="M1298" s="251" t="s">
        <v>245</v>
      </c>
      <c r="N1298" s="251" t="s">
        <v>174</v>
      </c>
      <c r="O1298" s="310" t="s">
        <v>175</v>
      </c>
      <c r="P1298" s="294" t="s">
        <v>246</v>
      </c>
      <c r="Q1298" s="299"/>
      <c r="R1298" s="254" t="s">
        <v>248</v>
      </c>
      <c r="S1298" s="300" t="str">
        <f>IF(ISNA(VLOOKUP(Patchlist1[[#This Row],[SERVER OWNER]],Contacts!I:J,2,FALSE)),"",VLOOKUP(Patchlist1[[#This Row],[SERVER OWNER]],Contacts!I:J,2,FALSE))</f>
        <v>Giorgio.Conti@allianz.it</v>
      </c>
      <c r="T1298" s="295" t="s">
        <v>296</v>
      </c>
      <c r="U1298" s="301" t="s">
        <v>180</v>
      </c>
      <c r="V1298" s="296"/>
      <c r="W1298" s="296"/>
      <c r="X1298" s="297"/>
      <c r="Y1298" s="297"/>
      <c r="Z1298" s="256"/>
      <c r="AA1298" s="302"/>
    </row>
    <row r="1299" spans="1:27" ht="18.75" hidden="1" customHeight="1">
      <c r="A1299" s="309" t="s">
        <v>2188</v>
      </c>
      <c r="B1299" s="237" t="s">
        <v>100</v>
      </c>
      <c r="C1299" s="292" t="b">
        <v>0</v>
      </c>
      <c r="D1299" s="250">
        <f>IF($C1299&lt;&gt;TRUE,IF(ISNA(VLOOKUP($B1299,'Patch Slot'!A$2:$E$39,3,FALSE)),"",VLOOKUP($B1299,'Patch Slot'!A$2:$E$39,3,FALSE)),"excluded")</f>
        <v>45887.833333333299</v>
      </c>
      <c r="E1299" s="250" t="str">
        <f>IF($C1299&lt;&gt;TRUE,IF(ISNA(VLOOKUP($B1299,'Patch Slot'!A$2:$E$39,4,FALSE)),"",VLOOKUP($B1299,'Patch Slot'!A$2:$E$39,4,FALSE)),"excluded")</f>
        <v>20:00 – 24:00</v>
      </c>
      <c r="F1299" s="251" t="s">
        <v>826</v>
      </c>
      <c r="G1299" s="250" t="str">
        <f>IF(ISNA(VLOOKUP(Patchlist1[[#This Row],[Hostname]],CPU_socket!A:B,2,FALSE)),"",VLOOKUP(Patchlist1[[#This Row],[Hostname]],CPU_socket!A:B,2,FALSE))</f>
        <v/>
      </c>
      <c r="H1299" s="250" t="str">
        <f>IF(ISNA(VLOOKUP(Patchlist1[[#This Row],[Hostname]],Vormetric!A:D,4,FALSE)),"",VLOOKUP(Patchlist1[[#This Row],[Hostname]],Vormetric!A:D,4,FALSE))</f>
        <v/>
      </c>
      <c r="I1299" s="293" t="str">
        <f>IF(ISNA(VLOOKUP(Patchlist1[[#This Row],[Hostname]],'vm hardware'!A:C,3,FALSE)),"",VLOOKUP(Patchlist1[[#This Row],[Hostname]],'vm hardware'!A:C,3,FALSE))</f>
        <v/>
      </c>
      <c r="J1299" s="251"/>
      <c r="K1299" s="251" t="s">
        <v>545</v>
      </c>
      <c r="L1299" s="251"/>
      <c r="M1299" s="251" t="s">
        <v>448</v>
      </c>
      <c r="N1299" s="251" t="s">
        <v>827</v>
      </c>
      <c r="O1299" s="310" t="s">
        <v>175</v>
      </c>
      <c r="P1299" s="294" t="s">
        <v>2189</v>
      </c>
      <c r="Q1299" s="299"/>
      <c r="R1299" s="254" t="s">
        <v>2190</v>
      </c>
      <c r="S1299" s="300" t="str">
        <f>IF(ISNA(VLOOKUP(Patchlist1[[#This Row],[SERVER OWNER]],Contacts!I:J,2,FALSE)),"",VLOOKUP(Patchlist1[[#This Row],[SERVER OWNER]],Contacts!I:J,2,FALSE))</f>
        <v>dora.ngangue_mongory@allianz.fr</v>
      </c>
      <c r="T1299" t="s">
        <v>2191</v>
      </c>
      <c r="U1299" s="301" t="s">
        <v>180</v>
      </c>
      <c r="V1299" s="296"/>
      <c r="W1299" s="296"/>
      <c r="X1299" s="297"/>
      <c r="Y1299" s="297" t="s">
        <v>452</v>
      </c>
      <c r="Z1299" s="256"/>
      <c r="AA1299" s="302"/>
    </row>
    <row r="1300" spans="1:27" ht="18.75" hidden="1" customHeight="1">
      <c r="A1300" s="309" t="s">
        <v>2192</v>
      </c>
      <c r="B1300" s="237" t="s">
        <v>67</v>
      </c>
      <c r="C1300" s="292" t="b">
        <v>0</v>
      </c>
      <c r="D1300" s="250">
        <f>IF($C1300&lt;&gt;TRUE,IF(ISNA(VLOOKUP($B1300,'Patch Slot'!A$2:$E$39,3,FALSE)),"",VLOOKUP($B1300,'Patch Slot'!A$2:$E$39,3,FALSE)),"excluded")</f>
        <v>45883.833333333299</v>
      </c>
      <c r="E1300" s="250" t="str">
        <f>IF($C1300&lt;&gt;TRUE,IF(ISNA(VLOOKUP($B1300,'Patch Slot'!A$2:$E$39,4,FALSE)),"",VLOOKUP($B1300,'Patch Slot'!A$2:$E$39,4,FALSE)),"excluded")</f>
        <v>20:00 – 24:00</v>
      </c>
      <c r="F1300" s="251" t="s">
        <v>298</v>
      </c>
      <c r="G1300" s="250" t="str">
        <f>IF(ISNA(VLOOKUP(Patchlist1[[#This Row],[Hostname]],CPU_socket!A:B,2,FALSE)),"",VLOOKUP(Patchlist1[[#This Row],[Hostname]],CPU_socket!A:B,2,FALSE))</f>
        <v/>
      </c>
      <c r="H1300" s="250" t="str">
        <f>IF(ISNA(VLOOKUP(Patchlist1[[#This Row],[Hostname]],Vormetric!A:D,4,FALSE)),"",VLOOKUP(Patchlist1[[#This Row],[Hostname]],Vormetric!A:D,4,FALSE))</f>
        <v/>
      </c>
      <c r="I1300" s="293" t="str">
        <f>IF(ISNA(VLOOKUP(Patchlist1[[#This Row],[Hostname]],'vm hardware'!A:C,3,FALSE)),"",VLOOKUP(Patchlist1[[#This Row],[Hostname]],'vm hardware'!A:C,3,FALSE))</f>
        <v/>
      </c>
      <c r="J1300" s="251"/>
      <c r="K1300" s="251" t="s">
        <v>545</v>
      </c>
      <c r="L1300" s="251"/>
      <c r="M1300" s="251" t="s">
        <v>245</v>
      </c>
      <c r="N1300" s="251" t="s">
        <v>174</v>
      </c>
      <c r="O1300" s="310" t="s">
        <v>175</v>
      </c>
      <c r="P1300" s="294" t="s">
        <v>246</v>
      </c>
      <c r="Q1300" s="299"/>
      <c r="R1300" s="254" t="s">
        <v>248</v>
      </c>
      <c r="S1300" s="300" t="str">
        <f>IF(ISNA(VLOOKUP(Patchlist1[[#This Row],[SERVER OWNER]],Contacts!I:J,2,FALSE)),"",VLOOKUP(Patchlist1[[#This Row],[SERVER OWNER]],Contacts!I:J,2,FALSE))</f>
        <v>Giorgio.Conti@allianz.it</v>
      </c>
      <c r="T1300" s="295" t="s">
        <v>296</v>
      </c>
      <c r="U1300" s="301" t="s">
        <v>180</v>
      </c>
      <c r="V1300" s="296"/>
      <c r="W1300" s="296"/>
      <c r="X1300" s="297"/>
      <c r="Y1300" s="297"/>
      <c r="Z1300" s="256"/>
      <c r="AA1300" s="302"/>
    </row>
    <row r="1301" spans="1:27" ht="18.75" hidden="1" customHeight="1">
      <c r="A1301" s="275" t="s">
        <v>2193</v>
      </c>
      <c r="B1301" s="196" t="s">
        <v>133</v>
      </c>
      <c r="C1301" s="239" t="b">
        <v>0</v>
      </c>
      <c r="D1301" s="182">
        <f>IF($C1301&lt;&gt;TRUE,IF(ISNA(VLOOKUP($B1301,'Patch Slot'!A$2:$E$39,3,FALSE)),"",VLOOKUP($B1301,'Patch Slot'!A$2:$E$39,3,FALSE)),"excluded")</f>
        <v>45893.833333333299</v>
      </c>
      <c r="E1301" s="182" t="str">
        <f>IF($C1301&lt;&gt;TRUE,IF(ISNA(VLOOKUP($B1301,'Patch Slot'!A$2:$E$39,4,FALSE)),"",VLOOKUP($B1301,'Patch Slot'!A$2:$E$39,4,FALSE)),"excluded")</f>
        <v>20:00 – 24:00</v>
      </c>
      <c r="F1301" s="198" t="s">
        <v>171</v>
      </c>
      <c r="G1301" s="182" t="str">
        <f>IF(ISNA(VLOOKUP(Patchlist1[[#This Row],[Hostname]],CPU_socket!A:B,2,FALSE)),"",VLOOKUP(Patchlist1[[#This Row],[Hostname]],CPU_socket!A:B,2,FALSE))</f>
        <v/>
      </c>
      <c r="H1301" s="182" t="str">
        <f>IF(ISNA(VLOOKUP(Patchlist1[[#This Row],[Hostname]],Vormetric!A:D,4,FALSE)),"",VLOOKUP(Patchlist1[[#This Row],[Hostname]],Vormetric!A:D,4,FALSE))</f>
        <v/>
      </c>
      <c r="I1301" s="240" t="str">
        <f>IF(ISNA(VLOOKUP(Patchlist1[[#This Row],[Hostname]],'vm hardware'!A:C,3,FALSE)),"",VLOOKUP(Patchlist1[[#This Row],[Hostname]],'vm hardware'!A:C,3,FALSE))</f>
        <v/>
      </c>
      <c r="J1301" s="198"/>
      <c r="K1301" s="198" t="s">
        <v>545</v>
      </c>
      <c r="L1301" s="198"/>
      <c r="M1301" s="198" t="s">
        <v>173</v>
      </c>
      <c r="N1301" s="198" t="s">
        <v>174</v>
      </c>
      <c r="O1301" s="200" t="s">
        <v>175</v>
      </c>
      <c r="P1301" s="289" t="s">
        <v>718</v>
      </c>
      <c r="Q1301" s="241"/>
      <c r="R1301" s="247" t="s">
        <v>719</v>
      </c>
      <c r="S1301" s="242" t="str">
        <f>IF(ISNA(VLOOKUP(Patchlist1[[#This Row],[SERVER OWNER]],Contacts!I:J,2,FALSE)),"",VLOOKUP(Patchlist1[[#This Row],[SERVER OWNER]],Contacts!I:J,2,FALSE))</f>
        <v>quirin.westermaier@allianz.de</v>
      </c>
      <c r="T1301" s="243" t="s">
        <v>720</v>
      </c>
      <c r="U1301" s="287" t="s">
        <v>180</v>
      </c>
      <c r="V1301" s="202"/>
      <c r="W1301" s="202"/>
      <c r="X1301" s="244"/>
      <c r="Y1301" s="244"/>
      <c r="Z1301" s="157"/>
      <c r="AA1301" s="278"/>
    </row>
    <row r="1302" spans="1:27" ht="18.75" hidden="1" customHeight="1">
      <c r="A1302" s="309" t="s">
        <v>2194</v>
      </c>
      <c r="B1302" s="237" t="s">
        <v>57</v>
      </c>
      <c r="C1302" s="292" t="b">
        <v>0</v>
      </c>
      <c r="D1302" s="250">
        <f>IF($C1302&lt;&gt;TRUE,IF(ISNA(VLOOKUP($B1302,'Patch Slot'!A$2:$E$39,3,FALSE)),"",VLOOKUP($B1302,'Patch Slot'!A$2:$E$39,3,FALSE)),"excluded")</f>
        <v>45882.833333333299</v>
      </c>
      <c r="E1302" s="250" t="str">
        <f>IF($C1302&lt;&gt;TRUE,IF(ISNA(VLOOKUP($B1302,'Patch Slot'!A$2:$E$39,4,FALSE)),"",VLOOKUP($B1302,'Patch Slot'!A$2:$E$39,4,FALSE)),"excluded")</f>
        <v>20:00 – 24:00</v>
      </c>
      <c r="F1302" s="251" t="s">
        <v>171</v>
      </c>
      <c r="G1302" s="250" t="str">
        <f>IF(ISNA(VLOOKUP(Patchlist1[[#This Row],[Hostname]],CPU_socket!A:B,2,FALSE)),"",VLOOKUP(Patchlist1[[#This Row],[Hostname]],CPU_socket!A:B,2,FALSE))</f>
        <v/>
      </c>
      <c r="H1302" s="250" t="str">
        <f>IF(ISNA(VLOOKUP(Patchlist1[[#This Row],[Hostname]],Vormetric!A:D,4,FALSE)),"",VLOOKUP(Patchlist1[[#This Row],[Hostname]],Vormetric!A:D,4,FALSE))</f>
        <v/>
      </c>
      <c r="I1302" s="293" t="str">
        <f>IF(ISNA(VLOOKUP(Patchlist1[[#This Row],[Hostname]],'vm hardware'!A:C,3,FALSE)),"",VLOOKUP(Patchlist1[[#This Row],[Hostname]],'vm hardware'!A:C,3,FALSE))</f>
        <v/>
      </c>
      <c r="J1302" s="251"/>
      <c r="K1302" s="251" t="s">
        <v>545</v>
      </c>
      <c r="L1302" s="251"/>
      <c r="M1302" s="251" t="s">
        <v>735</v>
      </c>
      <c r="N1302" s="251" t="s">
        <v>174</v>
      </c>
      <c r="O1302" s="310" t="s">
        <v>175</v>
      </c>
      <c r="P1302" s="294" t="s">
        <v>736</v>
      </c>
      <c r="Q1302" s="299"/>
      <c r="R1302" s="254" t="s">
        <v>737</v>
      </c>
      <c r="S1302" s="300" t="str">
        <f>IF(ISNA(VLOOKUP(Patchlist1[[#This Row],[SERVER OWNER]],Contacts!I:J,2,FALSE)),"",VLOOKUP(Patchlist1[[#This Row],[SERVER OWNER]],Contacts!I:J,2,FALSE))</f>
        <v>greg.george@investmentdataservices.com</v>
      </c>
      <c r="T1302" s="295" t="s">
        <v>738</v>
      </c>
      <c r="U1302" s="301" t="s">
        <v>180</v>
      </c>
      <c r="V1302" s="296"/>
      <c r="W1302" s="296"/>
      <c r="X1302" s="297"/>
      <c r="Y1302" s="297"/>
      <c r="Z1302" s="256"/>
      <c r="AA1302" s="302"/>
    </row>
    <row r="1303" spans="1:27" ht="18.75" hidden="1" customHeight="1">
      <c r="A1303" s="309" t="s">
        <v>2195</v>
      </c>
      <c r="B1303" s="237" t="s">
        <v>24</v>
      </c>
      <c r="C1303" s="292" t="b">
        <v>1</v>
      </c>
      <c r="D1303" s="250" t="str">
        <f>IF($C1303&lt;&gt;TRUE,IF(ISNA(VLOOKUP($B1303,'Patch Slot'!A$2:$E$39,3,FALSE)),"",VLOOKUP($B1303,'Patch Slot'!A$2:$E$39,3,FALSE)),"excluded")</f>
        <v>excluded</v>
      </c>
      <c r="E1303" s="250" t="str">
        <f>IF($C1303&lt;&gt;TRUE,IF(ISNA(VLOOKUP($B1303,'Patch Slot'!A$2:$E$39,4,FALSE)),"",VLOOKUP($B1303,'Patch Slot'!A$2:$E$39,4,FALSE)),"excluded")</f>
        <v>excluded</v>
      </c>
      <c r="F1303" s="251" t="s">
        <v>298</v>
      </c>
      <c r="G1303" s="250" t="str">
        <f>IF(ISNA(VLOOKUP(Patchlist1[[#This Row],[Hostname]],CPU_socket!A:B,2,FALSE)),"",VLOOKUP(Patchlist1[[#This Row],[Hostname]],CPU_socket!A:B,2,FALSE))</f>
        <v/>
      </c>
      <c r="H1303" s="250" t="str">
        <f>IF(ISNA(VLOOKUP(Patchlist1[[#This Row],[Hostname]],Vormetric!A:D,4,FALSE)),"",VLOOKUP(Patchlist1[[#This Row],[Hostname]],Vormetric!A:D,4,FALSE))</f>
        <v/>
      </c>
      <c r="I1303" s="293" t="str">
        <f>IF(ISNA(VLOOKUP(Patchlist1[[#This Row],[Hostname]],'vm hardware'!A:C,3,FALSE)),"",VLOOKUP(Patchlist1[[#This Row],[Hostname]],'vm hardware'!A:C,3,FALSE))</f>
        <v/>
      </c>
      <c r="J1303" s="251"/>
      <c r="K1303" s="251" t="s">
        <v>545</v>
      </c>
      <c r="L1303" s="251"/>
      <c r="M1303" s="251" t="s">
        <v>448</v>
      </c>
      <c r="N1303" s="251" t="s">
        <v>174</v>
      </c>
      <c r="O1303" s="310" t="s">
        <v>279</v>
      </c>
      <c r="P1303" s="294" t="s">
        <v>750</v>
      </c>
      <c r="Q1303" s="299"/>
      <c r="R1303" s="254" t="s">
        <v>754</v>
      </c>
      <c r="S1303" s="300" t="s">
        <v>755</v>
      </c>
      <c r="T1303" s="295" t="s">
        <v>756</v>
      </c>
      <c r="U1303" s="301" t="s">
        <v>180</v>
      </c>
      <c r="V1303" s="296"/>
      <c r="W1303" s="296"/>
      <c r="X1303" s="297"/>
      <c r="Y1303" s="297" t="s">
        <v>279</v>
      </c>
      <c r="Z1303" s="256"/>
      <c r="AA1303" s="302"/>
    </row>
    <row r="1304" spans="1:27" ht="18.75" hidden="1" customHeight="1">
      <c r="A1304" s="309" t="s">
        <v>2196</v>
      </c>
      <c r="B1304" s="237" t="s">
        <v>24</v>
      </c>
      <c r="C1304" s="292" t="b">
        <v>1</v>
      </c>
      <c r="D1304" s="250" t="str">
        <f>IF($C1304&lt;&gt;TRUE,IF(ISNA(VLOOKUP($B1304,'Patch Slot'!A$2:$E$39,3,FALSE)),"",VLOOKUP($B1304,'Patch Slot'!A$2:$E$39,3,FALSE)),"excluded")</f>
        <v>excluded</v>
      </c>
      <c r="E1304" s="250" t="str">
        <f>IF($C1304&lt;&gt;TRUE,IF(ISNA(VLOOKUP($B1304,'Patch Slot'!A$2:$E$39,4,FALSE)),"",VLOOKUP($B1304,'Patch Slot'!A$2:$E$39,4,FALSE)),"excluded")</f>
        <v>excluded</v>
      </c>
      <c r="F1304" s="251" t="s">
        <v>171</v>
      </c>
      <c r="G1304" s="250" t="str">
        <f>IF(ISNA(VLOOKUP(Patchlist1[[#This Row],[Hostname]],CPU_socket!A:B,2,FALSE)),"",VLOOKUP(Patchlist1[[#This Row],[Hostname]],CPU_socket!A:B,2,FALSE))</f>
        <v/>
      </c>
      <c r="H1304" s="250" t="str">
        <f>IF(ISNA(VLOOKUP(Patchlist1[[#This Row],[Hostname]],Vormetric!A:D,4,FALSE)),"",VLOOKUP(Patchlist1[[#This Row],[Hostname]],Vormetric!A:D,4,FALSE))</f>
        <v/>
      </c>
      <c r="I1304" s="293" t="str">
        <f>IF(ISNA(VLOOKUP(Patchlist1[[#This Row],[Hostname]],'vm hardware'!A:C,3,FALSE)),"",VLOOKUP(Patchlist1[[#This Row],[Hostname]],'vm hardware'!A:C,3,FALSE))</f>
        <v/>
      </c>
      <c r="J1304" s="251"/>
      <c r="K1304" s="251" t="s">
        <v>1172</v>
      </c>
      <c r="L1304" s="251"/>
      <c r="M1304" s="251" t="s">
        <v>540</v>
      </c>
      <c r="N1304" s="251" t="s">
        <v>174</v>
      </c>
      <c r="O1304" s="310" t="s">
        <v>279</v>
      </c>
      <c r="P1304" s="294" t="s">
        <v>541</v>
      </c>
      <c r="Q1304" s="299"/>
      <c r="R1304" s="254" t="s">
        <v>2197</v>
      </c>
      <c r="S1304" s="300" t="str">
        <f>IF(ISNA(VLOOKUP(Patchlist1[[#This Row],[SERVER OWNER]],Contacts!I:J,2,FALSE)),"",VLOOKUP(Patchlist1[[#This Row],[SERVER OWNER]],Contacts!I:J,2,FALSE))</f>
        <v>Thomas.Vasilakos@allianz.gr</v>
      </c>
      <c r="T1304" s="295" t="s">
        <v>2198</v>
      </c>
      <c r="U1304" s="301" t="s">
        <v>180</v>
      </c>
      <c r="V1304" s="296"/>
      <c r="W1304" s="296"/>
      <c r="X1304" s="297"/>
      <c r="Y1304" s="297" t="s">
        <v>279</v>
      </c>
      <c r="Z1304" s="256"/>
      <c r="AA1304" s="302"/>
    </row>
    <row r="1305" spans="1:27" ht="18.75" hidden="1" customHeight="1">
      <c r="A1305" s="275" t="s">
        <v>2199</v>
      </c>
      <c r="B1305" s="196" t="s">
        <v>103</v>
      </c>
      <c r="C1305" s="239" t="b">
        <v>1</v>
      </c>
      <c r="D1305" s="182" t="str">
        <f>IF($C1305&lt;&gt;TRUE,IF(ISNA(VLOOKUP($B1305,'Patch Slot'!A$2:$E$39,3,FALSE)),"",VLOOKUP($B1305,'Patch Slot'!A$2:$E$39,3,FALSE)),"excluded")</f>
        <v>excluded</v>
      </c>
      <c r="E1305" s="182" t="str">
        <f>IF($C1305&lt;&gt;TRUE,IF(ISNA(VLOOKUP($B1305,'Patch Slot'!A$2:$E$39,4,FALSE)),"",VLOOKUP($B1305,'Patch Slot'!A$2:$E$39,4,FALSE)),"excluded")</f>
        <v>excluded</v>
      </c>
      <c r="F1305" s="198" t="s">
        <v>171</v>
      </c>
      <c r="G1305" s="182" t="str">
        <f>IF(ISNA(VLOOKUP(Patchlist1[[#This Row],[Hostname]],CPU_socket!A:B,2,FALSE)),"",VLOOKUP(Patchlist1[[#This Row],[Hostname]],CPU_socket!A:B,2,FALSE))</f>
        <v/>
      </c>
      <c r="H1305" s="182" t="str">
        <f>IF(ISNA(VLOOKUP(Patchlist1[[#This Row],[Hostname]],Vormetric!A:D,4,FALSE)),"",VLOOKUP(Patchlist1[[#This Row],[Hostname]],Vormetric!A:D,4,FALSE))</f>
        <v>upgrade+migration</v>
      </c>
      <c r="I1305" s="240" t="str">
        <f>IF(ISNA(VLOOKUP(Patchlist1[[#This Row],[Hostname]],'vm hardware'!A:C,3,FALSE)),"",VLOOKUP(Patchlist1[[#This Row],[Hostname]],'vm hardware'!A:C,3,FALSE))</f>
        <v/>
      </c>
      <c r="J1305" s="198"/>
      <c r="K1305" s="198" t="s">
        <v>545</v>
      </c>
      <c r="L1305" s="198"/>
      <c r="M1305" s="198" t="s">
        <v>448</v>
      </c>
      <c r="N1305" s="198" t="s">
        <v>174</v>
      </c>
      <c r="O1305" s="200" t="s">
        <v>279</v>
      </c>
      <c r="P1305" s="289" t="s">
        <v>1389</v>
      </c>
      <c r="Q1305" s="241"/>
      <c r="R1305" s="247" t="s">
        <v>1390</v>
      </c>
      <c r="S1305" s="242" t="s">
        <v>1391</v>
      </c>
      <c r="T1305" s="243" t="s">
        <v>1392</v>
      </c>
      <c r="U1305" s="287" t="s">
        <v>180</v>
      </c>
      <c r="V1305" s="202"/>
      <c r="W1305" s="202"/>
      <c r="X1305" s="244"/>
      <c r="Y1305" s="244" t="s">
        <v>279</v>
      </c>
      <c r="Z1305" s="157"/>
      <c r="AA1305" s="278"/>
    </row>
    <row r="1306" spans="1:27" ht="18.75" hidden="1" customHeight="1">
      <c r="A1306" s="309" t="s">
        <v>2200</v>
      </c>
      <c r="B1306" s="237" t="s">
        <v>109</v>
      </c>
      <c r="C1306" s="292" t="b">
        <v>0</v>
      </c>
      <c r="D1306" s="250">
        <f>IF($C1306&lt;&gt;TRUE,IF(ISNA(VLOOKUP($B1306,'Patch Slot'!A$2:$E$39,3,FALSE)),"",VLOOKUP($B1306,'Patch Slot'!A$2:$E$39,3,FALSE)),"excluded")</f>
        <v>45889.833333333299</v>
      </c>
      <c r="E1306" s="250" t="str">
        <f>IF($C1306&lt;&gt;TRUE,IF(ISNA(VLOOKUP($B1306,'Patch Slot'!A$2:$E$39,4,FALSE)),"",VLOOKUP($B1306,'Patch Slot'!A$2:$E$39,4,FALSE)),"excluded")</f>
        <v>20:00 – 24:00</v>
      </c>
      <c r="F1306" s="251" t="s">
        <v>171</v>
      </c>
      <c r="G1306" s="250" t="str">
        <f>IF(ISNA(VLOOKUP(Patchlist1[[#This Row],[Hostname]],CPU_socket!A:B,2,FALSE)),"",VLOOKUP(Patchlist1[[#This Row],[Hostname]],CPU_socket!A:B,2,FALSE))</f>
        <v/>
      </c>
      <c r="H1306" s="250" t="str">
        <f>IF(ISNA(VLOOKUP(Patchlist1[[#This Row],[Hostname]],Vormetric!A:D,4,FALSE)),"",VLOOKUP(Patchlist1[[#This Row],[Hostname]],Vormetric!A:D,4,FALSE))</f>
        <v/>
      </c>
      <c r="I1306" s="293" t="str">
        <f>IF(ISNA(VLOOKUP(Patchlist1[[#This Row],[Hostname]],'vm hardware'!A:C,3,FALSE)),"",VLOOKUP(Patchlist1[[#This Row],[Hostname]],'vm hardware'!A:C,3,FALSE))</f>
        <v/>
      </c>
      <c r="J1306" s="251"/>
      <c r="K1306" s="251" t="s">
        <v>545</v>
      </c>
      <c r="L1306" s="251"/>
      <c r="M1306" s="251" t="s">
        <v>458</v>
      </c>
      <c r="N1306" s="251" t="s">
        <v>174</v>
      </c>
      <c r="O1306" s="310" t="s">
        <v>175</v>
      </c>
      <c r="P1306" s="294" t="s">
        <v>431</v>
      </c>
      <c r="Q1306" s="299"/>
      <c r="R1306" s="254" t="s">
        <v>432</v>
      </c>
      <c r="S1306" s="300" t="str">
        <f>IF(ISNA(VLOOKUP(Patchlist1[[#This Row],[SERVER OWNER]],Contacts!I:J,2,FALSE)),"",VLOOKUP(Patchlist1[[#This Row],[SERVER OWNER]],Contacts!I:J,2,FALSE))</f>
        <v>florian.loibl@allianz.de</v>
      </c>
      <c r="T1306" s="295" t="s">
        <v>2201</v>
      </c>
      <c r="U1306" s="301" t="s">
        <v>180</v>
      </c>
      <c r="V1306" s="296"/>
      <c r="W1306" s="296"/>
      <c r="X1306" s="297"/>
      <c r="Y1306" s="297"/>
      <c r="Z1306" s="256"/>
      <c r="AA1306" s="302"/>
    </row>
    <row r="1307" spans="1:27" ht="18.75" hidden="1" customHeight="1">
      <c r="A1307" s="309" t="s">
        <v>2202</v>
      </c>
      <c r="B1307" s="237" t="s">
        <v>57</v>
      </c>
      <c r="C1307" s="292" t="b">
        <v>0</v>
      </c>
      <c r="D1307" s="250">
        <f>IF($C1307&lt;&gt;TRUE,IF(ISNA(VLOOKUP($B1307,'Patch Slot'!A$2:$E$39,3,FALSE)),"",VLOOKUP($B1307,'Patch Slot'!A$2:$E$39,3,FALSE)),"excluded")</f>
        <v>45882.833333333299</v>
      </c>
      <c r="E1307" s="250" t="str">
        <f>IF($C1307&lt;&gt;TRUE,IF(ISNA(VLOOKUP($B1307,'Patch Slot'!A$2:$E$39,4,FALSE)),"",VLOOKUP($B1307,'Patch Slot'!A$2:$E$39,4,FALSE)),"excluded")</f>
        <v>20:00 – 24:00</v>
      </c>
      <c r="F1307" s="251" t="s">
        <v>298</v>
      </c>
      <c r="G1307" s="250" t="str">
        <f>IF(ISNA(VLOOKUP(Patchlist1[[#This Row],[Hostname]],CPU_socket!A:B,2,FALSE)),"",VLOOKUP(Patchlist1[[#This Row],[Hostname]],CPU_socket!A:B,2,FALSE))</f>
        <v/>
      </c>
      <c r="H1307" s="250" t="str">
        <f>IF(ISNA(VLOOKUP(Patchlist1[[#This Row],[Hostname]],Vormetric!A:D,4,FALSE)),"",VLOOKUP(Patchlist1[[#This Row],[Hostname]],Vormetric!A:D,4,FALSE))</f>
        <v/>
      </c>
      <c r="I1307" s="293" t="str">
        <f>IF(ISNA(VLOOKUP(Patchlist1[[#This Row],[Hostname]],'vm hardware'!A:C,3,FALSE)),"",VLOOKUP(Patchlist1[[#This Row],[Hostname]],'vm hardware'!A:C,3,FALSE))</f>
        <v/>
      </c>
      <c r="J1307" s="251"/>
      <c r="K1307" s="251" t="s">
        <v>545</v>
      </c>
      <c r="L1307" s="251"/>
      <c r="M1307" s="251" t="s">
        <v>245</v>
      </c>
      <c r="N1307" s="251" t="s">
        <v>174</v>
      </c>
      <c r="O1307" s="310" t="s">
        <v>175</v>
      </c>
      <c r="P1307" s="294" t="s">
        <v>246</v>
      </c>
      <c r="Q1307" s="299"/>
      <c r="R1307" s="254" t="s">
        <v>248</v>
      </c>
      <c r="S1307" s="300" t="str">
        <f>IF(ISNA(VLOOKUP(Patchlist1[[#This Row],[SERVER OWNER]],Contacts!I:J,2,FALSE)),"",VLOOKUP(Patchlist1[[#This Row],[SERVER OWNER]],Contacts!I:J,2,FALSE))</f>
        <v>Giorgio.Conti@allianz.it</v>
      </c>
      <c r="T1307" s="295" t="s">
        <v>296</v>
      </c>
      <c r="U1307" s="301" t="s">
        <v>180</v>
      </c>
      <c r="V1307" s="296"/>
      <c r="W1307" s="296"/>
      <c r="X1307" s="297"/>
      <c r="Y1307" s="297"/>
      <c r="Z1307" s="256"/>
      <c r="AA1307" s="302"/>
    </row>
    <row r="1308" spans="1:27" ht="18.75" hidden="1" customHeight="1">
      <c r="A1308" s="309" t="s">
        <v>2203</v>
      </c>
      <c r="B1308" s="237" t="s">
        <v>130</v>
      </c>
      <c r="C1308" s="292" t="b">
        <v>0</v>
      </c>
      <c r="D1308" s="250">
        <f>IF($C1308&lt;&gt;TRUE,IF(ISNA(VLOOKUP($B1308,'Patch Slot'!A$2:$E$39,3,FALSE)),"",VLOOKUP($B1308,'Patch Slot'!A$2:$E$39,3,FALSE)),"excluded")</f>
        <v>45893.666666666635</v>
      </c>
      <c r="E1308" s="250" t="str">
        <f>IF($C1308&lt;&gt;TRUE,IF(ISNA(VLOOKUP($B1308,'Patch Slot'!A$2:$E$39,4,FALSE)),"",VLOOKUP($B1308,'Patch Slot'!A$2:$E$39,4,FALSE)),"excluded")</f>
        <v>16:00 – 20:00</v>
      </c>
      <c r="F1308" s="251" t="s">
        <v>826</v>
      </c>
      <c r="G1308" s="250" t="str">
        <f>IF(ISNA(VLOOKUP(Patchlist1[[#This Row],[Hostname]],CPU_socket!A:B,2,FALSE)),"",VLOOKUP(Patchlist1[[#This Row],[Hostname]],CPU_socket!A:B,2,FALSE))</f>
        <v/>
      </c>
      <c r="H1308" s="250" t="str">
        <f>IF(ISNA(VLOOKUP(Patchlist1[[#This Row],[Hostname]],Vormetric!A:D,4,FALSE)),"",VLOOKUP(Patchlist1[[#This Row],[Hostname]],Vormetric!A:D,4,FALSE))</f>
        <v/>
      </c>
      <c r="I1308" s="293" t="str">
        <f>IF(ISNA(VLOOKUP(Patchlist1[[#This Row],[Hostname]],'vm hardware'!A:C,3,FALSE)),"",VLOOKUP(Patchlist1[[#This Row],[Hostname]],'vm hardware'!A:C,3,FALSE))</f>
        <v/>
      </c>
      <c r="J1308" s="251"/>
      <c r="K1308" s="251" t="s">
        <v>545</v>
      </c>
      <c r="L1308" s="251"/>
      <c r="M1308" s="251" t="s">
        <v>448</v>
      </c>
      <c r="N1308" s="251" t="s">
        <v>827</v>
      </c>
      <c r="O1308" s="310" t="s">
        <v>175</v>
      </c>
      <c r="P1308" s="294" t="s">
        <v>1160</v>
      </c>
      <c r="Q1308" s="299"/>
      <c r="R1308" s="254" t="s">
        <v>1161</v>
      </c>
      <c r="S1308" s="300" t="str">
        <f>IF(ISNA(VLOOKUP(Patchlist1[[#This Row],[SERVER OWNER]],Contacts!I:J,2,FALSE)),"",VLOOKUP(Patchlist1[[#This Row],[SERVER OWNER]],Contacts!I:J,2,FALSE))</f>
        <v>frederic.barat@allianz.fr</v>
      </c>
      <c r="T1308" s="295" t="s">
        <v>1162</v>
      </c>
      <c r="U1308" s="301" t="s">
        <v>180</v>
      </c>
      <c r="V1308" s="296"/>
      <c r="W1308" s="296"/>
      <c r="X1308" s="297"/>
      <c r="Y1308" s="297" t="s">
        <v>452</v>
      </c>
      <c r="Z1308" s="256"/>
      <c r="AA1308" s="302"/>
    </row>
    <row r="1309" spans="1:27" ht="18.75" hidden="1" customHeight="1">
      <c r="A1309" s="309" t="s">
        <v>2204</v>
      </c>
      <c r="B1309" s="237" t="s">
        <v>57</v>
      </c>
      <c r="C1309" s="292" t="b">
        <v>0</v>
      </c>
      <c r="D1309" s="250">
        <f>IF($C1309&lt;&gt;TRUE,IF(ISNA(VLOOKUP($B1309,'Patch Slot'!A$2:$E$39,3,FALSE)),"",VLOOKUP($B1309,'Patch Slot'!A$2:$E$39,3,FALSE)),"excluded")</f>
        <v>45882.833333333299</v>
      </c>
      <c r="E1309" s="250" t="str">
        <f>IF($C1309&lt;&gt;TRUE,IF(ISNA(VLOOKUP($B1309,'Patch Slot'!A$2:$E$39,4,FALSE)),"",VLOOKUP($B1309,'Patch Slot'!A$2:$E$39,4,FALSE)),"excluded")</f>
        <v>20:00 – 24:00</v>
      </c>
      <c r="F1309" s="251" t="s">
        <v>171</v>
      </c>
      <c r="G1309" s="250" t="str">
        <f>IF(ISNA(VLOOKUP(Patchlist1[[#This Row],[Hostname]],CPU_socket!A:B,2,FALSE)),"",VLOOKUP(Patchlist1[[#This Row],[Hostname]],CPU_socket!A:B,2,FALSE))</f>
        <v/>
      </c>
      <c r="H1309" s="250" t="str">
        <f>IF(ISNA(VLOOKUP(Patchlist1[[#This Row],[Hostname]],Vormetric!A:D,4,FALSE)),"",VLOOKUP(Patchlist1[[#This Row],[Hostname]],Vormetric!A:D,4,FALSE))</f>
        <v/>
      </c>
      <c r="I1309" s="293" t="str">
        <f>IF(ISNA(VLOOKUP(Patchlist1[[#This Row],[Hostname]],'vm hardware'!A:C,3,FALSE)),"",VLOOKUP(Patchlist1[[#This Row],[Hostname]],'vm hardware'!A:C,3,FALSE))</f>
        <v/>
      </c>
      <c r="J1309" s="251"/>
      <c r="K1309" s="251" t="s">
        <v>545</v>
      </c>
      <c r="L1309" s="251"/>
      <c r="M1309" s="251" t="s">
        <v>735</v>
      </c>
      <c r="N1309" s="251" t="s">
        <v>174</v>
      </c>
      <c r="O1309" s="310" t="s">
        <v>175</v>
      </c>
      <c r="P1309" s="294" t="s">
        <v>736</v>
      </c>
      <c r="Q1309" s="299"/>
      <c r="R1309" s="254" t="s">
        <v>737</v>
      </c>
      <c r="S1309" s="300" t="str">
        <f>IF(ISNA(VLOOKUP(Patchlist1[[#This Row],[SERVER OWNER]],Contacts!I:J,2,FALSE)),"",VLOOKUP(Patchlist1[[#This Row],[SERVER OWNER]],Contacts!I:J,2,FALSE))</f>
        <v>greg.george@investmentdataservices.com</v>
      </c>
      <c r="T1309" s="295" t="s">
        <v>738</v>
      </c>
      <c r="U1309" s="301" t="s">
        <v>180</v>
      </c>
      <c r="V1309" s="296"/>
      <c r="W1309" s="296"/>
      <c r="X1309" s="297"/>
      <c r="Y1309" s="297"/>
      <c r="Z1309" s="256"/>
      <c r="AA1309" s="302"/>
    </row>
    <row r="1310" spans="1:27" ht="18.75" hidden="1" customHeight="1">
      <c r="A1310" s="275" t="s">
        <v>2205</v>
      </c>
      <c r="B1310" s="196" t="s">
        <v>57</v>
      </c>
      <c r="C1310" s="239" t="b">
        <v>0</v>
      </c>
      <c r="D1310" s="182">
        <f>IF($C1310&lt;&gt;TRUE,IF(ISNA(VLOOKUP($B1310,'Patch Slot'!A$2:$E$39,3,FALSE)),"",VLOOKUP($B1310,'Patch Slot'!A$2:$E$39,3,FALSE)),"excluded")</f>
        <v>45882.833333333299</v>
      </c>
      <c r="E1310" s="182" t="str">
        <f>IF($C1310&lt;&gt;TRUE,IF(ISNA(VLOOKUP($B1310,'Patch Slot'!A$2:$E$39,4,FALSE)),"",VLOOKUP($B1310,'Patch Slot'!A$2:$E$39,4,FALSE)),"excluded")</f>
        <v>20:00 – 24:00</v>
      </c>
      <c r="F1310" s="198" t="s">
        <v>171</v>
      </c>
      <c r="G1310" s="182" t="str">
        <f>IF(ISNA(VLOOKUP(Patchlist1[[#This Row],[Hostname]],CPU_socket!A:B,2,FALSE)),"",VLOOKUP(Patchlist1[[#This Row],[Hostname]],CPU_socket!A:B,2,FALSE))</f>
        <v/>
      </c>
      <c r="H1310" s="182" t="str">
        <f>IF(ISNA(VLOOKUP(Patchlist1[[#This Row],[Hostname]],Vormetric!A:D,4,FALSE)),"",VLOOKUP(Patchlist1[[#This Row],[Hostname]],Vormetric!A:D,4,FALSE))</f>
        <v/>
      </c>
      <c r="I1310" s="240" t="str">
        <f>IF(ISNA(VLOOKUP(Patchlist1[[#This Row],[Hostname]],'vm hardware'!A:C,3,FALSE)),"",VLOOKUP(Patchlist1[[#This Row],[Hostname]],'vm hardware'!A:C,3,FALSE))</f>
        <v/>
      </c>
      <c r="J1310" s="198"/>
      <c r="K1310" s="198" t="s">
        <v>545</v>
      </c>
      <c r="L1310" s="198"/>
      <c r="M1310" s="198" t="s">
        <v>735</v>
      </c>
      <c r="N1310" s="198" t="s">
        <v>174</v>
      </c>
      <c r="O1310" s="200" t="s">
        <v>175</v>
      </c>
      <c r="P1310" s="294" t="s">
        <v>736</v>
      </c>
      <c r="Q1310" s="241"/>
      <c r="R1310" s="247" t="s">
        <v>737</v>
      </c>
      <c r="S1310" s="242" t="str">
        <f>IF(ISNA(VLOOKUP(Patchlist1[[#This Row],[SERVER OWNER]],Contacts!I:J,2,FALSE)),"",VLOOKUP(Patchlist1[[#This Row],[SERVER OWNER]],Contacts!I:J,2,FALSE))</f>
        <v>greg.george@investmentdataservices.com</v>
      </c>
      <c r="T1310" s="243" t="s">
        <v>738</v>
      </c>
      <c r="U1310" s="287" t="s">
        <v>180</v>
      </c>
      <c r="V1310" s="202"/>
      <c r="W1310" s="202"/>
      <c r="X1310" s="244"/>
      <c r="Y1310" s="244"/>
      <c r="Z1310" s="157"/>
      <c r="AA1310" s="278"/>
    </row>
    <row r="1311" spans="1:27" ht="18.75" hidden="1" customHeight="1">
      <c r="A1311" s="309" t="s">
        <v>2206</v>
      </c>
      <c r="B1311" s="237" t="s">
        <v>100</v>
      </c>
      <c r="C1311" s="292" t="b">
        <v>0</v>
      </c>
      <c r="D1311" s="250">
        <f>IF($C1311&lt;&gt;TRUE,IF(ISNA(VLOOKUP($B1311,'Patch Slot'!A$2:$E$39,3,FALSE)),"",VLOOKUP($B1311,'Patch Slot'!A$2:$E$39,3,FALSE)),"excluded")</f>
        <v>45887.833333333299</v>
      </c>
      <c r="E1311" s="250" t="str">
        <f>IF($C1311&lt;&gt;TRUE,IF(ISNA(VLOOKUP($B1311,'Patch Slot'!A$2:$E$39,4,FALSE)),"",VLOOKUP($B1311,'Patch Slot'!A$2:$E$39,4,FALSE)),"excluded")</f>
        <v>20:00 – 24:00</v>
      </c>
      <c r="F1311" s="251" t="s">
        <v>826</v>
      </c>
      <c r="G1311" s="250" t="str">
        <f>IF(ISNA(VLOOKUP(Patchlist1[[#This Row],[Hostname]],CPU_socket!A:B,2,FALSE)),"",VLOOKUP(Patchlist1[[#This Row],[Hostname]],CPU_socket!A:B,2,FALSE))</f>
        <v/>
      </c>
      <c r="H1311" s="250" t="str">
        <f>IF(ISNA(VLOOKUP(Patchlist1[[#This Row],[Hostname]],Vormetric!A:D,4,FALSE)),"",VLOOKUP(Patchlist1[[#This Row],[Hostname]],Vormetric!A:D,4,FALSE))</f>
        <v/>
      </c>
      <c r="I1311" s="293" t="str">
        <f>IF(ISNA(VLOOKUP(Patchlist1[[#This Row],[Hostname]],'vm hardware'!A:C,3,FALSE)),"",VLOOKUP(Patchlist1[[#This Row],[Hostname]],'vm hardware'!A:C,3,FALSE))</f>
        <v/>
      </c>
      <c r="J1311" s="251"/>
      <c r="K1311" s="251" t="s">
        <v>545</v>
      </c>
      <c r="L1311" s="251"/>
      <c r="M1311" s="251" t="s">
        <v>245</v>
      </c>
      <c r="N1311" s="251" t="s">
        <v>827</v>
      </c>
      <c r="O1311" s="310" t="s">
        <v>175</v>
      </c>
      <c r="P1311" s="294" t="s">
        <v>246</v>
      </c>
      <c r="Q1311" s="299"/>
      <c r="R1311" s="254" t="s">
        <v>248</v>
      </c>
      <c r="S1311" s="300" t="str">
        <f>IF(ISNA(VLOOKUP(Patchlist1[[#This Row],[SERVER OWNER]],Contacts!I:J,2,FALSE)),"",VLOOKUP(Patchlist1[[#This Row],[SERVER OWNER]],Contacts!I:J,2,FALSE))</f>
        <v>Giorgio.Conti@allianz.it</v>
      </c>
      <c r="T1311" s="295" t="s">
        <v>296</v>
      </c>
      <c r="U1311" s="301" t="s">
        <v>180</v>
      </c>
      <c r="V1311" s="296"/>
      <c r="W1311" s="296"/>
      <c r="X1311" s="297"/>
      <c r="Y1311" s="297"/>
      <c r="Z1311" s="256"/>
      <c r="AA1311" s="302"/>
    </row>
    <row r="1312" spans="1:27" ht="18.75" hidden="1" customHeight="1">
      <c r="A1312" s="309" t="s">
        <v>2207</v>
      </c>
      <c r="B1312" s="237" t="s">
        <v>109</v>
      </c>
      <c r="C1312" s="292" t="b">
        <v>0</v>
      </c>
      <c r="D1312" s="250">
        <f>IF($C1312&lt;&gt;TRUE,IF(ISNA(VLOOKUP($B1312,'Patch Slot'!A$2:$E$39,3,FALSE)),"",VLOOKUP($B1312,'Patch Slot'!A$2:$E$39,3,FALSE)),"excluded")</f>
        <v>45889.833333333299</v>
      </c>
      <c r="E1312" s="250" t="str">
        <f>IF($C1312&lt;&gt;TRUE,IF(ISNA(VLOOKUP($B1312,'Patch Slot'!A$2:$E$39,4,FALSE)),"",VLOOKUP($B1312,'Patch Slot'!A$2:$E$39,4,FALSE)),"excluded")</f>
        <v>20:00 – 24:00</v>
      </c>
      <c r="F1312" s="251" t="s">
        <v>826</v>
      </c>
      <c r="G1312" s="250" t="str">
        <f>IF(ISNA(VLOOKUP(Patchlist1[[#This Row],[Hostname]],CPU_socket!A:B,2,FALSE)),"",VLOOKUP(Patchlist1[[#This Row],[Hostname]],CPU_socket!A:B,2,FALSE))</f>
        <v/>
      </c>
      <c r="H1312" s="250" t="str">
        <f>IF(ISNA(VLOOKUP(Patchlist1[[#This Row],[Hostname]],Vormetric!A:D,4,FALSE)),"",VLOOKUP(Patchlist1[[#This Row],[Hostname]],Vormetric!A:D,4,FALSE))</f>
        <v/>
      </c>
      <c r="I1312" s="293" t="str">
        <f>IF(ISNA(VLOOKUP(Patchlist1[[#This Row],[Hostname]],'vm hardware'!A:C,3,FALSE)),"",VLOOKUP(Patchlist1[[#This Row],[Hostname]],'vm hardware'!A:C,3,FALSE))</f>
        <v/>
      </c>
      <c r="J1312" s="251"/>
      <c r="K1312" s="251" t="s">
        <v>545</v>
      </c>
      <c r="L1312" s="251"/>
      <c r="M1312" s="251" t="s">
        <v>245</v>
      </c>
      <c r="N1312" s="251" t="s">
        <v>827</v>
      </c>
      <c r="O1312" s="310" t="s">
        <v>175</v>
      </c>
      <c r="P1312" s="294" t="s">
        <v>246</v>
      </c>
      <c r="Q1312" s="299"/>
      <c r="R1312" s="254" t="s">
        <v>248</v>
      </c>
      <c r="S1312" s="300" t="str">
        <f>IF(ISNA(VLOOKUP(Patchlist1[[#This Row],[SERVER OWNER]],Contacts!I:J,2,FALSE)),"",VLOOKUP(Patchlist1[[#This Row],[SERVER OWNER]],Contacts!I:J,2,FALSE))</f>
        <v>Giorgio.Conti@allianz.it</v>
      </c>
      <c r="T1312" s="295" t="s">
        <v>249</v>
      </c>
      <c r="U1312" s="301" t="s">
        <v>180</v>
      </c>
      <c r="V1312" s="296"/>
      <c r="W1312" s="296"/>
      <c r="X1312" s="297"/>
      <c r="Y1312" s="297"/>
      <c r="Z1312" s="256"/>
      <c r="AA1312" s="302"/>
    </row>
    <row r="1313" spans="1:27" ht="18.75" hidden="1" customHeight="1">
      <c r="A1313" s="309" t="s">
        <v>2208</v>
      </c>
      <c r="B1313" s="237" t="s">
        <v>127</v>
      </c>
      <c r="C1313" s="292" t="b">
        <v>0</v>
      </c>
      <c r="D1313" s="250">
        <f>IF($C1313&lt;&gt;TRUE,IF(ISNA(VLOOKUP($B1313,'Patch Slot'!A$2:$E$39,3,FALSE)),"",VLOOKUP($B1313,'Patch Slot'!A$2:$E$39,3,FALSE)),"excluded")</f>
        <v>45892.833333333299</v>
      </c>
      <c r="E1313" s="250" t="str">
        <f>IF($C1313&lt;&gt;TRUE,IF(ISNA(VLOOKUP($B1313,'Patch Slot'!A$2:$E$39,4,FALSE)),"",VLOOKUP($B1313,'Patch Slot'!A$2:$E$39,4,FALSE)),"excluded")</f>
        <v>20:00 – 24:00</v>
      </c>
      <c r="F1313" s="251" t="s">
        <v>826</v>
      </c>
      <c r="G1313" s="250" t="str">
        <f>IF(ISNA(VLOOKUP(Patchlist1[[#This Row],[Hostname]],CPU_socket!A:B,2,FALSE)),"",VLOOKUP(Patchlist1[[#This Row],[Hostname]],CPU_socket!A:B,2,FALSE))</f>
        <v/>
      </c>
      <c r="H1313" s="250" t="str">
        <f>IF(ISNA(VLOOKUP(Patchlist1[[#This Row],[Hostname]],Vormetric!A:D,4,FALSE)),"",VLOOKUP(Patchlist1[[#This Row],[Hostname]],Vormetric!A:D,4,FALSE))</f>
        <v/>
      </c>
      <c r="I1313" s="293" t="str">
        <f>IF(ISNA(VLOOKUP(Patchlist1[[#This Row],[Hostname]],'vm hardware'!A:C,3,FALSE)),"",VLOOKUP(Patchlist1[[#This Row],[Hostname]],'vm hardware'!A:C,3,FALSE))</f>
        <v/>
      </c>
      <c r="J1313" s="251"/>
      <c r="K1313" s="251" t="s">
        <v>545</v>
      </c>
      <c r="L1313" s="251"/>
      <c r="M1313" s="251" t="s">
        <v>189</v>
      </c>
      <c r="N1313" s="251" t="s">
        <v>827</v>
      </c>
      <c r="O1313" s="310" t="s">
        <v>175</v>
      </c>
      <c r="P1313" s="294" t="s">
        <v>190</v>
      </c>
      <c r="Q1313" s="299"/>
      <c r="R1313" s="254" t="s">
        <v>192</v>
      </c>
      <c r="S1313" s="300" t="str">
        <f>IF(ISNA(VLOOKUP(Patchlist1[[#This Row],[SERVER OWNER]],Contacts!I:J,2,FALSE)),"",VLOOKUP(Patchlist1[[#This Row],[SERVER OWNER]],Contacts!I:J,2,FALSE))</f>
        <v>kenneth.fink@allianz.co.uk</v>
      </c>
      <c r="T1313" s="295" t="s">
        <v>198</v>
      </c>
      <c r="U1313" s="301" t="s">
        <v>180</v>
      </c>
      <c r="V1313" s="296"/>
      <c r="W1313" s="296"/>
      <c r="X1313" s="297"/>
      <c r="Y1313" s="297"/>
      <c r="Z1313" s="256"/>
      <c r="AA1313" s="302"/>
    </row>
    <row r="1314" spans="1:27" ht="18.75" hidden="1" customHeight="1">
      <c r="A1314" s="309" t="s">
        <v>2209</v>
      </c>
      <c r="B1314" s="237" t="s">
        <v>34</v>
      </c>
      <c r="C1314" s="292" t="b">
        <v>1</v>
      </c>
      <c r="D1314" s="250" t="str">
        <f>IF($C1314&lt;&gt;TRUE,IF(ISNA(VLOOKUP($B1314,'Patch Slot'!A$2:$E$39,3,FALSE)),"",VLOOKUP($B1314,'Patch Slot'!A$2:$E$39,3,FALSE)),"excluded")</f>
        <v>excluded</v>
      </c>
      <c r="E1314" s="250" t="str">
        <f>IF($C1314&lt;&gt;TRUE,IF(ISNA(VLOOKUP($B1314,'Patch Slot'!A$2:$E$39,4,FALSE)),"",VLOOKUP($B1314,'Patch Slot'!A$2:$E$39,4,FALSE)),"excluded")</f>
        <v>excluded</v>
      </c>
      <c r="F1314" s="251" t="s">
        <v>171</v>
      </c>
      <c r="G1314" s="250" t="str">
        <f>IF(ISNA(VLOOKUP(Patchlist1[[#This Row],[Hostname]],CPU_socket!A:B,2,FALSE)),"",VLOOKUP(Patchlist1[[#This Row],[Hostname]],CPU_socket!A:B,2,FALSE))</f>
        <v/>
      </c>
      <c r="H1314" s="250" t="str">
        <f>IF(ISNA(VLOOKUP(Patchlist1[[#This Row],[Hostname]],Vormetric!A:D,4,FALSE)),"",VLOOKUP(Patchlist1[[#This Row],[Hostname]],Vormetric!A:D,4,FALSE))</f>
        <v/>
      </c>
      <c r="I1314" s="293" t="str">
        <f>IF(ISNA(VLOOKUP(Patchlist1[[#This Row],[Hostname]],'vm hardware'!A:C,3,FALSE)),"",VLOOKUP(Patchlist1[[#This Row],[Hostname]],'vm hardware'!A:C,3,FALSE))</f>
        <v/>
      </c>
      <c r="J1314" s="251"/>
      <c r="K1314" s="251" t="s">
        <v>545</v>
      </c>
      <c r="L1314" s="251"/>
      <c r="M1314" s="251" t="s">
        <v>448</v>
      </c>
      <c r="N1314" s="251" t="s">
        <v>174</v>
      </c>
      <c r="O1314" s="310" t="s">
        <v>279</v>
      </c>
      <c r="P1314" s="148" t="s">
        <v>1467</v>
      </c>
      <c r="Q1314" s="299"/>
      <c r="R1314" s="254" t="s">
        <v>1468</v>
      </c>
      <c r="S1314" s="300" t="str">
        <f>IF(ISNA(VLOOKUP(Patchlist1[[#This Row],[SERVER OWNER]],Contacts!I:J,2,FALSE)),"",VLOOKUP(Patchlist1[[#This Row],[SERVER OWNER]],Contacts!I:J,2,FALSE))</f>
        <v>olivier.laliman@allianz.fr</v>
      </c>
      <c r="T1314" s="295" t="s">
        <v>2153</v>
      </c>
      <c r="U1314" s="301" t="s">
        <v>180</v>
      </c>
      <c r="V1314" s="296"/>
      <c r="W1314" s="296"/>
      <c r="X1314" s="297"/>
      <c r="Y1314" s="297" t="s">
        <v>279</v>
      </c>
      <c r="Z1314" s="256"/>
      <c r="AA1314" s="302"/>
    </row>
    <row r="1315" spans="1:27" ht="18.75" hidden="1" customHeight="1">
      <c r="A1315" s="309" t="s">
        <v>2210</v>
      </c>
      <c r="B1315" s="237" t="s">
        <v>43</v>
      </c>
      <c r="C1315" s="292" t="b">
        <v>0</v>
      </c>
      <c r="D1315" s="250">
        <f>IF($C1315&lt;&gt;TRUE,IF(ISNA(VLOOKUP($B1315,'Patch Slot'!A$2:$E$39,3,FALSE)),"",VLOOKUP($B1315,'Patch Slot'!A$2:$E$39,3,FALSE)),"excluded")</f>
        <v>45878.333333333299</v>
      </c>
      <c r="E1315" s="250" t="str">
        <f>IF($C1315&lt;&gt;TRUE,IF(ISNA(VLOOKUP($B1315,'Patch Slot'!A$2:$E$39,4,FALSE)),"",VLOOKUP($B1315,'Patch Slot'!A$2:$E$39,4,FALSE)),"excluded")</f>
        <v>08:00 – 14:00</v>
      </c>
      <c r="F1315" s="251" t="s">
        <v>182</v>
      </c>
      <c r="G1315" s="250" t="str">
        <f>IF(ISNA(VLOOKUP(Patchlist1[[#This Row],[Hostname]],CPU_socket!A:B,2,FALSE)),"",VLOOKUP(Patchlist1[[#This Row],[Hostname]],CPU_socket!A:B,2,FALSE))</f>
        <v/>
      </c>
      <c r="H1315" s="250" t="str">
        <f>IF(ISNA(VLOOKUP(Patchlist1[[#This Row],[Hostname]],Vormetric!A:D,4,FALSE)),"",VLOOKUP(Patchlist1[[#This Row],[Hostname]],Vormetric!A:D,4,FALSE))</f>
        <v/>
      </c>
      <c r="I1315" s="293" t="str">
        <f>IF(ISNA(VLOOKUP(Patchlist1[[#This Row],[Hostname]],'vm hardware'!A:C,3,FALSE)),"",VLOOKUP(Patchlist1[[#This Row],[Hostname]],'vm hardware'!A:C,3,FALSE))</f>
        <v/>
      </c>
      <c r="J1315" s="251"/>
      <c r="K1315" s="251" t="s">
        <v>545</v>
      </c>
      <c r="L1315" s="251"/>
      <c r="M1315" s="251" t="s">
        <v>173</v>
      </c>
      <c r="N1315" s="251" t="s">
        <v>174</v>
      </c>
      <c r="O1315" s="310" t="s">
        <v>175</v>
      </c>
      <c r="P1315" t="s">
        <v>583</v>
      </c>
      <c r="Q1315" s="299"/>
      <c r="R1315" s="254" t="s">
        <v>584</v>
      </c>
      <c r="S1315" s="300" t="str">
        <f>IF(ISNA(VLOOKUP(Patchlist1[[#This Row],[SERVER OWNER]],Contacts!I:J,2,FALSE)),"",VLOOKUP(Patchlist1[[#This Row],[SERVER OWNER]],Contacts!I:J,2,FALSE))</f>
        <v>dhanujay.nallabati1@allianz.de</v>
      </c>
      <c r="T1315" s="295" t="s">
        <v>585</v>
      </c>
      <c r="U1315" s="301" t="s">
        <v>180</v>
      </c>
      <c r="V1315" s="296"/>
      <c r="W1315" s="296"/>
      <c r="X1315" s="297"/>
      <c r="Y1315" s="297"/>
      <c r="Z1315" s="256"/>
      <c r="AA1315" s="302"/>
    </row>
    <row r="1316" spans="1:27" ht="18.75" hidden="1" customHeight="1">
      <c r="A1316" s="309" t="s">
        <v>2211</v>
      </c>
      <c r="B1316" s="237" t="s">
        <v>57</v>
      </c>
      <c r="C1316" s="292" t="b">
        <v>0</v>
      </c>
      <c r="D1316" s="250">
        <f>IF($C1316&lt;&gt;TRUE,IF(ISNA(VLOOKUP($B1316,'Patch Slot'!A$2:$E$39,3,FALSE)),"",VLOOKUP($B1316,'Patch Slot'!A$2:$E$39,3,FALSE)),"excluded")</f>
        <v>45882.833333333299</v>
      </c>
      <c r="E1316" s="250" t="str">
        <f>IF($C1316&lt;&gt;TRUE,IF(ISNA(VLOOKUP($B1316,'Patch Slot'!A$2:$E$39,4,FALSE)),"",VLOOKUP($B1316,'Patch Slot'!A$2:$E$39,4,FALSE)),"excluded")</f>
        <v>20:00 – 24:00</v>
      </c>
      <c r="F1316" s="251" t="s">
        <v>826</v>
      </c>
      <c r="G1316" s="250" t="str">
        <f>IF(ISNA(VLOOKUP(Patchlist1[[#This Row],[Hostname]],CPU_socket!A:B,2,FALSE)),"",VLOOKUP(Patchlist1[[#This Row],[Hostname]],CPU_socket!A:B,2,FALSE))</f>
        <v/>
      </c>
      <c r="H1316" s="250" t="str">
        <f>IF(ISNA(VLOOKUP(Patchlist1[[#This Row],[Hostname]],Vormetric!A:D,4,FALSE)),"",VLOOKUP(Patchlist1[[#This Row],[Hostname]],Vormetric!A:D,4,FALSE))</f>
        <v/>
      </c>
      <c r="I1316" s="293" t="str">
        <f>IF(ISNA(VLOOKUP(Patchlist1[[#This Row],[Hostname]],'vm hardware'!A:C,3,FALSE)),"",VLOOKUP(Patchlist1[[#This Row],[Hostname]],'vm hardware'!A:C,3,FALSE))</f>
        <v/>
      </c>
      <c r="J1316" s="251"/>
      <c r="K1316" s="251" t="s">
        <v>545</v>
      </c>
      <c r="L1316" s="251"/>
      <c r="M1316" s="251" t="s">
        <v>245</v>
      </c>
      <c r="N1316" s="251" t="s">
        <v>827</v>
      </c>
      <c r="O1316" s="310" t="s">
        <v>175</v>
      </c>
      <c r="P1316" s="294" t="s">
        <v>246</v>
      </c>
      <c r="Q1316" s="299"/>
      <c r="R1316" s="254" t="s">
        <v>248</v>
      </c>
      <c r="S1316" s="300" t="str">
        <f>IF(ISNA(VLOOKUP(Patchlist1[[#This Row],[SERVER OWNER]],Contacts!I:J,2,FALSE)),"",VLOOKUP(Patchlist1[[#This Row],[SERVER OWNER]],Contacts!I:J,2,FALSE))</f>
        <v>Giorgio.Conti@allianz.it</v>
      </c>
      <c r="T1316" s="295" t="s">
        <v>249</v>
      </c>
      <c r="U1316" s="301" t="s">
        <v>180</v>
      </c>
      <c r="V1316" s="296"/>
      <c r="W1316" s="296"/>
      <c r="X1316" s="297"/>
      <c r="Y1316" s="297"/>
      <c r="Z1316" s="256"/>
      <c r="AA1316" s="302"/>
    </row>
    <row r="1317" spans="1:27" ht="18.75" hidden="1" customHeight="1">
      <c r="A1317" s="309" t="s">
        <v>2212</v>
      </c>
      <c r="B1317" s="237" t="s">
        <v>43</v>
      </c>
      <c r="C1317" s="292" t="b">
        <v>0</v>
      </c>
      <c r="D1317" s="250">
        <f>IF($C1317&lt;&gt;TRUE,IF(ISNA(VLOOKUP($B1317,'Patch Slot'!A$2:$E$39,3,FALSE)),"",VLOOKUP($B1317,'Patch Slot'!A$2:$E$39,3,FALSE)),"excluded")</f>
        <v>45878.333333333299</v>
      </c>
      <c r="E1317" s="250" t="str">
        <f>IF($C1317&lt;&gt;TRUE,IF(ISNA(VLOOKUP($B1317,'Patch Slot'!A$2:$E$39,4,FALSE)),"",VLOOKUP($B1317,'Patch Slot'!A$2:$E$39,4,FALSE)),"excluded")</f>
        <v>08:00 – 14:00</v>
      </c>
      <c r="F1317" s="251" t="s">
        <v>171</v>
      </c>
      <c r="G1317" s="250" t="str">
        <f>IF(ISNA(VLOOKUP(Patchlist1[[#This Row],[Hostname]],CPU_socket!A:B,2,FALSE)),"",VLOOKUP(Patchlist1[[#This Row],[Hostname]],CPU_socket!A:B,2,FALSE))</f>
        <v/>
      </c>
      <c r="H1317" s="250" t="str">
        <f>IF(ISNA(VLOOKUP(Patchlist1[[#This Row],[Hostname]],Vormetric!A:D,4,FALSE)),"",VLOOKUP(Patchlist1[[#This Row],[Hostname]],Vormetric!A:D,4,FALSE))</f>
        <v/>
      </c>
      <c r="I1317" s="293" t="str">
        <f>IF(ISNA(VLOOKUP(Patchlist1[[#This Row],[Hostname]],'vm hardware'!A:C,3,FALSE)),"",VLOOKUP(Patchlist1[[#This Row],[Hostname]],'vm hardware'!A:C,3,FALSE))</f>
        <v/>
      </c>
      <c r="J1317" s="251"/>
      <c r="K1317" s="251" t="s">
        <v>545</v>
      </c>
      <c r="L1317" s="251"/>
      <c r="M1317" s="251" t="s">
        <v>173</v>
      </c>
      <c r="N1317" s="251" t="s">
        <v>174</v>
      </c>
      <c r="O1317" s="310" t="s">
        <v>175</v>
      </c>
      <c r="P1317" s="294" t="s">
        <v>2213</v>
      </c>
      <c r="Q1317" s="299"/>
      <c r="R1317" s="254" t="s">
        <v>1726</v>
      </c>
      <c r="S1317" s="300" t="str">
        <f>IF(ISNA(VLOOKUP(Patchlist1[[#This Row],[SERVER OWNER]],Contacts!I:J,2,FALSE)),"",VLOOKUP(Patchlist1[[#This Row],[SERVER OWNER]],Contacts!I:J,2,FALSE))</f>
        <v>denny.wippler@allianz.de</v>
      </c>
      <c r="T1317" s="295" t="s">
        <v>1727</v>
      </c>
      <c r="U1317" s="301" t="s">
        <v>180</v>
      </c>
      <c r="V1317" s="296"/>
      <c r="W1317" s="296"/>
      <c r="X1317" s="297"/>
      <c r="Y1317" s="297"/>
      <c r="Z1317" s="256"/>
      <c r="AA1317" s="302"/>
    </row>
    <row r="1318" spans="1:27" ht="18.75" hidden="1" customHeight="1">
      <c r="A1318" s="309" t="s">
        <v>2214</v>
      </c>
      <c r="B1318" s="237" t="s">
        <v>34</v>
      </c>
      <c r="C1318" s="292" t="b">
        <v>1</v>
      </c>
      <c r="D1318" s="250" t="str">
        <f>IF($C1318&lt;&gt;TRUE,IF(ISNA(VLOOKUP($B1318,'Patch Slot'!A$2:$E$39,3,FALSE)),"",VLOOKUP($B1318,'Patch Slot'!A$2:$E$39,3,FALSE)),"excluded")</f>
        <v>excluded</v>
      </c>
      <c r="E1318" s="250" t="str">
        <f>IF($C1318&lt;&gt;TRUE,IF(ISNA(VLOOKUP($B1318,'Patch Slot'!A$2:$E$39,4,FALSE)),"",VLOOKUP($B1318,'Patch Slot'!A$2:$E$39,4,FALSE)),"excluded")</f>
        <v>excluded</v>
      </c>
      <c r="F1318" s="251" t="s">
        <v>171</v>
      </c>
      <c r="G1318" s="250" t="str">
        <f>IF(ISNA(VLOOKUP(Patchlist1[[#This Row],[Hostname]],CPU_socket!A:B,2,FALSE)),"",VLOOKUP(Patchlist1[[#This Row],[Hostname]],CPU_socket!A:B,2,FALSE))</f>
        <v/>
      </c>
      <c r="H1318" s="250" t="str">
        <f>IF(ISNA(VLOOKUP(Patchlist1[[#This Row],[Hostname]],Vormetric!A:D,4,FALSE)),"",VLOOKUP(Patchlist1[[#This Row],[Hostname]],Vormetric!A:D,4,FALSE))</f>
        <v/>
      </c>
      <c r="I1318" s="293" t="str">
        <f>IF(ISNA(VLOOKUP(Patchlist1[[#This Row],[Hostname]],'vm hardware'!A:C,3,FALSE)),"",VLOOKUP(Patchlist1[[#This Row],[Hostname]],'vm hardware'!A:C,3,FALSE))</f>
        <v/>
      </c>
      <c r="J1318" s="251"/>
      <c r="K1318" s="251" t="s">
        <v>545</v>
      </c>
      <c r="L1318" s="251"/>
      <c r="M1318" s="251" t="s">
        <v>173</v>
      </c>
      <c r="N1318" s="251" t="s">
        <v>174</v>
      </c>
      <c r="O1318" s="310" t="s">
        <v>279</v>
      </c>
      <c r="P1318" s="294" t="s">
        <v>1275</v>
      </c>
      <c r="Q1318" s="299"/>
      <c r="R1318" s="254" t="s">
        <v>1276</v>
      </c>
      <c r="S1318" s="300" t="str">
        <f>IF(ISNA(VLOOKUP(Patchlist1[[#This Row],[SERVER OWNER]],Contacts!I:J,2,FALSE)),"",VLOOKUP(Patchlist1[[#This Row],[SERVER OWNER]],Contacts!I:J,2,FALSE))</f>
        <v>naman.kumar-agrawal@allianz.com</v>
      </c>
      <c r="T1318" s="295" t="s">
        <v>1279</v>
      </c>
      <c r="U1318" s="301" t="s">
        <v>180</v>
      </c>
      <c r="V1318" s="296"/>
      <c r="W1318" s="296"/>
      <c r="X1318" s="297"/>
      <c r="Y1318" s="297" t="s">
        <v>279</v>
      </c>
      <c r="Z1318" s="256"/>
      <c r="AA1318" s="302"/>
    </row>
    <row r="1319" spans="1:27" ht="18.75" hidden="1" customHeight="1">
      <c r="A1319" s="309" t="s">
        <v>2215</v>
      </c>
      <c r="B1319" s="237" t="s">
        <v>47</v>
      </c>
      <c r="C1319" s="292" t="b">
        <v>0</v>
      </c>
      <c r="D1319" s="250">
        <f>IF($C1319&lt;&gt;TRUE,IF(ISNA(VLOOKUP($B1319,'Patch Slot'!A$2:$E$39,3,FALSE)),"",VLOOKUP($B1319,'Patch Slot'!A$2:$E$39,3,FALSE)),"excluded")</f>
        <v>45879.333333333299</v>
      </c>
      <c r="E1319" s="250" t="str">
        <f>IF($C1319&lt;&gt;TRUE,IF(ISNA(VLOOKUP($B1319,'Patch Slot'!A$2:$E$39,4,FALSE)),"",VLOOKUP($B1319,'Patch Slot'!A$2:$E$39,4,FALSE)),"excluded")</f>
        <v>08:00 – 14:00</v>
      </c>
      <c r="F1319" s="251" t="s">
        <v>171</v>
      </c>
      <c r="G1319" s="250" t="str">
        <f>IF(ISNA(VLOOKUP(Patchlist1[[#This Row],[Hostname]],CPU_socket!A:B,2,FALSE)),"",VLOOKUP(Patchlist1[[#This Row],[Hostname]],CPU_socket!A:B,2,FALSE))</f>
        <v/>
      </c>
      <c r="H1319" s="250" t="str">
        <f>IF(ISNA(VLOOKUP(Patchlist1[[#This Row],[Hostname]],Vormetric!A:D,4,FALSE)),"",VLOOKUP(Patchlist1[[#This Row],[Hostname]],Vormetric!A:D,4,FALSE))</f>
        <v/>
      </c>
      <c r="I1319" s="293" t="str">
        <f>IF(ISNA(VLOOKUP(Patchlist1[[#This Row],[Hostname]],'vm hardware'!A:C,3,FALSE)),"",VLOOKUP(Patchlist1[[#This Row],[Hostname]],'vm hardware'!A:C,3,FALSE))</f>
        <v/>
      </c>
      <c r="J1319" s="251"/>
      <c r="K1319" s="251" t="s">
        <v>545</v>
      </c>
      <c r="L1319" s="251"/>
      <c r="M1319" s="251" t="s">
        <v>173</v>
      </c>
      <c r="N1319" s="251" t="s">
        <v>174</v>
      </c>
      <c r="O1319" s="310" t="s">
        <v>175</v>
      </c>
      <c r="P1319" s="294" t="s">
        <v>262</v>
      </c>
      <c r="Q1319" s="299"/>
      <c r="R1319" s="254" t="s">
        <v>360</v>
      </c>
      <c r="S1319" s="300" t="str">
        <f>IF(ISNA(VLOOKUP(Patchlist1[[#This Row],[SERVER OWNER]],Contacts!I:J,2,FALSE)),"",VLOOKUP(Patchlist1[[#This Row],[SERVER OWNER]],Contacts!I:J,2,FALSE))</f>
        <v>parikshit.roy@allianz.de</v>
      </c>
      <c r="T1319" s="295" t="s">
        <v>524</v>
      </c>
      <c r="U1319" s="301" t="s">
        <v>180</v>
      </c>
      <c r="V1319" s="296"/>
      <c r="W1319" s="296"/>
      <c r="X1319" s="297"/>
      <c r="Y1319" s="297"/>
      <c r="Z1319" s="256"/>
      <c r="AA1319" s="302"/>
    </row>
    <row r="1320" spans="1:27" ht="18.75" hidden="1" customHeight="1">
      <c r="A1320" s="309" t="s">
        <v>2216</v>
      </c>
      <c r="B1320" s="237" t="s">
        <v>80</v>
      </c>
      <c r="C1320" s="292" t="b">
        <v>0</v>
      </c>
      <c r="D1320" s="250">
        <f>IF($C1320&lt;&gt;TRUE,IF(ISNA(VLOOKUP($B1320,'Patch Slot'!A$2:$E$39,3,FALSE)),"",VLOOKUP($B1320,'Patch Slot'!A$2:$E$39,3,FALSE)),"excluded")</f>
        <v>45885.666666666635</v>
      </c>
      <c r="E1320" s="250" t="str">
        <f>IF($C1320&lt;&gt;TRUE,IF(ISNA(VLOOKUP($B1320,'Patch Slot'!A$2:$E$39,4,FALSE)),"",VLOOKUP($B1320,'Patch Slot'!A$2:$E$39,4,FALSE)),"excluded")</f>
        <v>16:00 – 20:00</v>
      </c>
      <c r="F1320" s="251" t="s">
        <v>298</v>
      </c>
      <c r="G1320" s="250" t="str">
        <f>IF(ISNA(VLOOKUP(Patchlist1[[#This Row],[Hostname]],CPU_socket!A:B,2,FALSE)),"",VLOOKUP(Patchlist1[[#This Row],[Hostname]],CPU_socket!A:B,2,FALSE))</f>
        <v/>
      </c>
      <c r="H1320" s="250" t="str">
        <f>IF(ISNA(VLOOKUP(Patchlist1[[#This Row],[Hostname]],Vormetric!A:D,4,FALSE)),"",VLOOKUP(Patchlist1[[#This Row],[Hostname]],Vormetric!A:D,4,FALSE))</f>
        <v/>
      </c>
      <c r="I1320" s="293" t="str">
        <f>IF(ISNA(VLOOKUP(Patchlist1[[#This Row],[Hostname]],'vm hardware'!A:C,3,FALSE)),"",VLOOKUP(Patchlist1[[#This Row],[Hostname]],'vm hardware'!A:C,3,FALSE))</f>
        <v/>
      </c>
      <c r="J1320" s="251"/>
      <c r="K1320" s="251" t="s">
        <v>545</v>
      </c>
      <c r="L1320" s="251"/>
      <c r="M1320" s="251" t="s">
        <v>173</v>
      </c>
      <c r="N1320" s="251" t="s">
        <v>174</v>
      </c>
      <c r="O1320" s="310" t="s">
        <v>175</v>
      </c>
      <c r="P1320" s="294" t="s">
        <v>2217</v>
      </c>
      <c r="Q1320" s="299"/>
      <c r="R1320" s="254" t="s">
        <v>1098</v>
      </c>
      <c r="S1320" s="300" t="str">
        <f>IF(ISNA(VLOOKUP(Patchlist1[[#This Row],[SERVER OWNER]],Contacts!I:J,2,FALSE)),"",VLOOKUP(Patchlist1[[#This Row],[SERVER OWNER]],Contacts!I:J,2,FALSE))</f>
        <v>stephan.wocher@allianz.com</v>
      </c>
      <c r="T1320" s="295" t="s">
        <v>1099</v>
      </c>
      <c r="U1320" s="301" t="s">
        <v>180</v>
      </c>
      <c r="V1320" s="296"/>
      <c r="W1320" s="296"/>
      <c r="X1320" s="297"/>
      <c r="Y1320" s="297"/>
      <c r="Z1320" s="256"/>
      <c r="AA1320" s="302"/>
    </row>
    <row r="1321" spans="1:27" ht="18.75" hidden="1" customHeight="1">
      <c r="A1321" s="309" t="s">
        <v>2218</v>
      </c>
      <c r="B1321" s="237" t="s">
        <v>80</v>
      </c>
      <c r="C1321" s="292" t="b">
        <v>1</v>
      </c>
      <c r="D1321" s="250" t="str">
        <f>IF($C1321&lt;&gt;TRUE,IF(ISNA(VLOOKUP($B1321,'Patch Slot'!A$2:$E$39,3,FALSE)),"",VLOOKUP($B1321,'Patch Slot'!A$2:$E$39,3,FALSE)),"excluded")</f>
        <v>excluded</v>
      </c>
      <c r="E1321" s="250" t="str">
        <f>IF($C1321&lt;&gt;TRUE,IF(ISNA(VLOOKUP($B1321,'Patch Slot'!A$2:$E$39,4,FALSE)),"",VLOOKUP($B1321,'Patch Slot'!A$2:$E$39,4,FALSE)),"excluded")</f>
        <v>excluded</v>
      </c>
      <c r="F1321" s="251" t="s">
        <v>826</v>
      </c>
      <c r="G1321" s="250" t="str">
        <f>IF(ISNA(VLOOKUP(Patchlist1[[#This Row],[Hostname]],CPU_socket!A:B,2,FALSE)),"",VLOOKUP(Patchlist1[[#This Row],[Hostname]],CPU_socket!A:B,2,FALSE))</f>
        <v/>
      </c>
      <c r="H1321" s="250" t="str">
        <f>IF(ISNA(VLOOKUP(Patchlist1[[#This Row],[Hostname]],Vormetric!A:D,4,FALSE)),"",VLOOKUP(Patchlist1[[#This Row],[Hostname]],Vormetric!A:D,4,FALSE))</f>
        <v/>
      </c>
      <c r="I1321" s="293" t="str">
        <f>IF(ISNA(VLOOKUP(Patchlist1[[#This Row],[Hostname]],'vm hardware'!A:C,3,FALSE)),"",VLOOKUP(Patchlist1[[#This Row],[Hostname]],'vm hardware'!A:C,3,FALSE))</f>
        <v/>
      </c>
      <c r="J1321" s="251"/>
      <c r="K1321" s="251" t="s">
        <v>545</v>
      </c>
      <c r="L1321" s="251"/>
      <c r="M1321" s="251" t="s">
        <v>173</v>
      </c>
      <c r="N1321" s="251" t="s">
        <v>827</v>
      </c>
      <c r="O1321" s="310" t="s">
        <v>175</v>
      </c>
      <c r="P1321" s="294" t="s">
        <v>583</v>
      </c>
      <c r="Q1321" s="299"/>
      <c r="R1321" s="254" t="s">
        <v>584</v>
      </c>
      <c r="S1321" s="300" t="str">
        <f>IF(ISNA(VLOOKUP(Patchlist1[[#This Row],[SERVER OWNER]],Contacts!I:J,2,FALSE)),"",VLOOKUP(Patchlist1[[#This Row],[SERVER OWNER]],Contacts!I:J,2,FALSE))</f>
        <v>dhanujay.nallabati1@allianz.de</v>
      </c>
      <c r="T1321" s="295" t="s">
        <v>894</v>
      </c>
      <c r="U1321" s="301" t="s">
        <v>180</v>
      </c>
      <c r="V1321" s="296"/>
      <c r="W1321" s="296"/>
      <c r="X1321" s="297"/>
      <c r="Y1321" s="297" t="s">
        <v>452</v>
      </c>
      <c r="Z1321" s="256"/>
      <c r="AA1321" s="302"/>
    </row>
    <row r="1322" spans="1:27" ht="18.75" hidden="1" customHeight="1">
      <c r="A1322" s="309" t="s">
        <v>2219</v>
      </c>
      <c r="B1322" s="237" t="s">
        <v>24</v>
      </c>
      <c r="C1322" s="292" t="b">
        <v>1</v>
      </c>
      <c r="D1322" s="250" t="str">
        <f>IF($C1322&lt;&gt;TRUE,IF(ISNA(VLOOKUP($B1322,'Patch Slot'!A$2:$E$39,3,FALSE)),"",VLOOKUP($B1322,'Patch Slot'!A$2:$E$39,3,FALSE)),"excluded")</f>
        <v>excluded</v>
      </c>
      <c r="E1322" s="250" t="str">
        <f>IF($C1322&lt;&gt;TRUE,IF(ISNA(VLOOKUP($B1322,'Patch Slot'!A$2:$E$39,4,FALSE)),"",VLOOKUP($B1322,'Patch Slot'!A$2:$E$39,4,FALSE)),"excluded")</f>
        <v>excluded</v>
      </c>
      <c r="F1322" s="251" t="s">
        <v>171</v>
      </c>
      <c r="G1322" s="250" t="str">
        <f>IF(ISNA(VLOOKUP(Patchlist1[[#This Row],[Hostname]],CPU_socket!A:B,2,FALSE)),"",VLOOKUP(Patchlist1[[#This Row],[Hostname]],CPU_socket!A:B,2,FALSE))</f>
        <v/>
      </c>
      <c r="H1322" s="250" t="str">
        <f>IF(ISNA(VLOOKUP(Patchlist1[[#This Row],[Hostname]],Vormetric!A:D,4,FALSE)),"",VLOOKUP(Patchlist1[[#This Row],[Hostname]],Vormetric!A:D,4,FALSE))</f>
        <v/>
      </c>
      <c r="I1322" s="293" t="str">
        <f>IF(ISNA(VLOOKUP(Patchlist1[[#This Row],[Hostname]],'vm hardware'!A:C,3,FALSE)),"",VLOOKUP(Patchlist1[[#This Row],[Hostname]],'vm hardware'!A:C,3,FALSE))</f>
        <v/>
      </c>
      <c r="J1322" s="251"/>
      <c r="K1322" s="251" t="s">
        <v>539</v>
      </c>
      <c r="L1322" s="251"/>
      <c r="M1322" s="251" t="s">
        <v>448</v>
      </c>
      <c r="N1322" s="251" t="s">
        <v>174</v>
      </c>
      <c r="O1322" s="310" t="s">
        <v>279</v>
      </c>
      <c r="P1322" s="148" t="s">
        <v>1398</v>
      </c>
      <c r="Q1322" s="299"/>
      <c r="R1322" s="254" t="s">
        <v>450</v>
      </c>
      <c r="S1322" s="300" t="str">
        <f>IF(ISNA(VLOOKUP(Patchlist1[[#This Row],[SERVER OWNER]],Contacts!I:J,2,FALSE)),"",VLOOKUP(Patchlist1[[#This Row],[SERVER OWNER]],Contacts!I:J,2,FALSE))</f>
        <v>frederic.barat@allianz.fr</v>
      </c>
      <c r="T1322" s="295" t="s">
        <v>2220</v>
      </c>
      <c r="U1322" s="301" t="s">
        <v>180</v>
      </c>
      <c r="V1322" s="296"/>
      <c r="W1322" s="296"/>
      <c r="X1322" s="297"/>
      <c r="Y1322" s="297" t="s">
        <v>279</v>
      </c>
      <c r="Z1322" s="256"/>
      <c r="AA1322" s="302"/>
    </row>
    <row r="1323" spans="1:27" ht="18.75" hidden="1" customHeight="1">
      <c r="A1323" s="275" t="s">
        <v>2221</v>
      </c>
      <c r="B1323" s="196" t="s">
        <v>57</v>
      </c>
      <c r="C1323" s="239" t="b">
        <v>0</v>
      </c>
      <c r="D1323" s="182">
        <f>IF($C1323&lt;&gt;TRUE,IF(ISNA(VLOOKUP($B1323,'Patch Slot'!A$2:$E$39,3,FALSE)),"",VLOOKUP($B1323,'Patch Slot'!A$2:$E$39,3,FALSE)),"excluded")</f>
        <v>45882.833333333299</v>
      </c>
      <c r="E1323" s="182" t="str">
        <f>IF($C1323&lt;&gt;TRUE,IF(ISNA(VLOOKUP($B1323,'Patch Slot'!A$2:$E$39,4,FALSE)),"",VLOOKUP($B1323,'Patch Slot'!A$2:$E$39,4,FALSE)),"excluded")</f>
        <v>20:00 – 24:00</v>
      </c>
      <c r="F1323" s="198" t="s">
        <v>298</v>
      </c>
      <c r="G1323" s="182" t="str">
        <f>IF(ISNA(VLOOKUP(Patchlist1[[#This Row],[Hostname]],CPU_socket!A:B,2,FALSE)),"",VLOOKUP(Patchlist1[[#This Row],[Hostname]],CPU_socket!A:B,2,FALSE))</f>
        <v/>
      </c>
      <c r="H1323" s="182" t="str">
        <f>IF(ISNA(VLOOKUP(Patchlist1[[#This Row],[Hostname]],Vormetric!A:D,4,FALSE)),"",VLOOKUP(Patchlist1[[#This Row],[Hostname]],Vormetric!A:D,4,FALSE))</f>
        <v/>
      </c>
      <c r="I1323" s="240" t="str">
        <f>IF(ISNA(VLOOKUP(Patchlist1[[#This Row],[Hostname]],'vm hardware'!A:C,3,FALSE)),"",VLOOKUP(Patchlist1[[#This Row],[Hostname]],'vm hardware'!A:C,3,FALSE))</f>
        <v/>
      </c>
      <c r="J1323" s="198"/>
      <c r="K1323" s="198" t="s">
        <v>545</v>
      </c>
      <c r="L1323" s="198"/>
      <c r="M1323" s="198" t="s">
        <v>245</v>
      </c>
      <c r="N1323" s="198" t="s">
        <v>174</v>
      </c>
      <c r="O1323" s="200" t="s">
        <v>175</v>
      </c>
      <c r="P1323" s="294" t="s">
        <v>246</v>
      </c>
      <c r="Q1323" s="241"/>
      <c r="R1323" s="247" t="s">
        <v>248</v>
      </c>
      <c r="S1323" s="242" t="str">
        <f>IF(ISNA(VLOOKUP(Patchlist1[[#This Row],[SERVER OWNER]],Contacts!I:J,2,FALSE)),"",VLOOKUP(Patchlist1[[#This Row],[SERVER OWNER]],Contacts!I:J,2,FALSE))</f>
        <v>Giorgio.Conti@allianz.it</v>
      </c>
      <c r="T1323" s="243" t="s">
        <v>296</v>
      </c>
      <c r="U1323" s="287" t="s">
        <v>180</v>
      </c>
      <c r="V1323" s="202"/>
      <c r="W1323" s="202"/>
      <c r="X1323" s="244"/>
      <c r="Y1323" s="244"/>
      <c r="Z1323" s="157"/>
      <c r="AA1323" s="278"/>
    </row>
    <row r="1324" spans="1:27" ht="18.75" hidden="1" customHeight="1">
      <c r="A1324" s="309" t="s">
        <v>2222</v>
      </c>
      <c r="B1324" s="237" t="s">
        <v>97</v>
      </c>
      <c r="C1324" s="292" t="b">
        <v>0</v>
      </c>
      <c r="D1324" s="250">
        <f>IF($C1324&lt;&gt;TRUE,IF(ISNA(VLOOKUP($B1324,'Patch Slot'!A$2:$E$39,3,FALSE)),"",VLOOKUP($B1324,'Patch Slot'!A$2:$E$39,3,FALSE)),"excluded")</f>
        <v>45887.333333333299</v>
      </c>
      <c r="E1324" s="250" t="str">
        <f>IF($C1324&lt;&gt;TRUE,IF(ISNA(VLOOKUP($B1324,'Patch Slot'!A$2:$E$39,4,FALSE)),"",VLOOKUP($B1324,'Patch Slot'!A$2:$E$39,4,FALSE)),"excluded")</f>
        <v>08:00 – 14:00</v>
      </c>
      <c r="F1324" s="251" t="s">
        <v>182</v>
      </c>
      <c r="G1324" s="250" t="str">
        <f>IF(ISNA(VLOOKUP(Patchlist1[[#This Row],[Hostname]],CPU_socket!A:B,2,FALSE)),"",VLOOKUP(Patchlist1[[#This Row],[Hostname]],CPU_socket!A:B,2,FALSE))</f>
        <v/>
      </c>
      <c r="H1324" s="250" t="str">
        <f>IF(ISNA(VLOOKUP(Patchlist1[[#This Row],[Hostname]],Vormetric!A:D,4,FALSE)),"",VLOOKUP(Patchlist1[[#This Row],[Hostname]],Vormetric!A:D,4,FALSE))</f>
        <v/>
      </c>
      <c r="I1324" s="293" t="str">
        <f>IF(ISNA(VLOOKUP(Patchlist1[[#This Row],[Hostname]],'vm hardware'!A:C,3,FALSE)),"",VLOOKUP(Patchlist1[[#This Row],[Hostname]],'vm hardware'!A:C,3,FALSE))</f>
        <v/>
      </c>
      <c r="J1324" s="251"/>
      <c r="K1324" s="251" t="s">
        <v>545</v>
      </c>
      <c r="L1324" s="251"/>
      <c r="M1324" s="251" t="s">
        <v>245</v>
      </c>
      <c r="N1324" s="251" t="s">
        <v>174</v>
      </c>
      <c r="O1324" s="310" t="s">
        <v>175</v>
      </c>
      <c r="P1324" s="294" t="s">
        <v>246</v>
      </c>
      <c r="Q1324" s="299"/>
      <c r="R1324" s="254" t="s">
        <v>248</v>
      </c>
      <c r="S1324" s="300" t="str">
        <f>IF(ISNA(VLOOKUP(Patchlist1[[#This Row],[SERVER OWNER]],Contacts!I:J,2,FALSE)),"",VLOOKUP(Patchlist1[[#This Row],[SERVER OWNER]],Contacts!I:J,2,FALSE))</f>
        <v>Giorgio.Conti@allianz.it</v>
      </c>
      <c r="T1324" s="295" t="s">
        <v>296</v>
      </c>
      <c r="U1324" s="301" t="s">
        <v>180</v>
      </c>
      <c r="V1324" s="296"/>
      <c r="W1324" s="296"/>
      <c r="X1324" s="297"/>
      <c r="Y1324" s="297"/>
      <c r="Z1324" s="256"/>
      <c r="AA1324" s="302"/>
    </row>
    <row r="1325" spans="1:27" ht="18.75" hidden="1" customHeight="1">
      <c r="A1325" s="309" t="s">
        <v>2223</v>
      </c>
      <c r="B1325" s="237" t="s">
        <v>67</v>
      </c>
      <c r="C1325" s="292" t="b">
        <v>0</v>
      </c>
      <c r="D1325" s="250">
        <f>IF($C1325&lt;&gt;TRUE,IF(ISNA(VLOOKUP($B1325,'Patch Slot'!A$2:$E$39,3,FALSE)),"",VLOOKUP($B1325,'Patch Slot'!A$2:$E$39,3,FALSE)),"excluded")</f>
        <v>45883.833333333299</v>
      </c>
      <c r="E1325" s="250" t="str">
        <f>IF($C1325&lt;&gt;TRUE,IF(ISNA(VLOOKUP($B1325,'Patch Slot'!A$2:$E$39,4,FALSE)),"",VLOOKUP($B1325,'Patch Slot'!A$2:$E$39,4,FALSE)),"excluded")</f>
        <v>20:00 – 24:00</v>
      </c>
      <c r="F1325" s="251" t="s">
        <v>298</v>
      </c>
      <c r="G1325" s="250" t="str">
        <f>IF(ISNA(VLOOKUP(Patchlist1[[#This Row],[Hostname]],CPU_socket!A:B,2,FALSE)),"",VLOOKUP(Patchlist1[[#This Row],[Hostname]],CPU_socket!A:B,2,FALSE))</f>
        <v/>
      </c>
      <c r="H1325" s="250" t="str">
        <f>IF(ISNA(VLOOKUP(Patchlist1[[#This Row],[Hostname]],Vormetric!A:D,4,FALSE)),"",VLOOKUP(Patchlist1[[#This Row],[Hostname]],Vormetric!A:D,4,FALSE))</f>
        <v/>
      </c>
      <c r="I1325" s="293" t="str">
        <f>IF(ISNA(VLOOKUP(Patchlist1[[#This Row],[Hostname]],'vm hardware'!A:C,3,FALSE)),"",VLOOKUP(Patchlist1[[#This Row],[Hostname]],'vm hardware'!A:C,3,FALSE))</f>
        <v/>
      </c>
      <c r="J1325" s="251"/>
      <c r="K1325" s="251" t="s">
        <v>545</v>
      </c>
      <c r="L1325" s="251"/>
      <c r="M1325" s="251" t="s">
        <v>245</v>
      </c>
      <c r="N1325" s="251" t="s">
        <v>174</v>
      </c>
      <c r="O1325" s="310" t="s">
        <v>175</v>
      </c>
      <c r="P1325" s="294" t="s">
        <v>246</v>
      </c>
      <c r="Q1325" s="299"/>
      <c r="R1325" s="254" t="s">
        <v>248</v>
      </c>
      <c r="S1325" s="300" t="str">
        <f>IF(ISNA(VLOOKUP(Patchlist1[[#This Row],[SERVER OWNER]],Contacts!I:J,2,FALSE)),"",VLOOKUP(Patchlist1[[#This Row],[SERVER OWNER]],Contacts!I:J,2,FALSE))</f>
        <v>Giorgio.Conti@allianz.it</v>
      </c>
      <c r="T1325" s="295" t="s">
        <v>296</v>
      </c>
      <c r="U1325" s="301" t="s">
        <v>180</v>
      </c>
      <c r="V1325" s="296"/>
      <c r="W1325" s="296"/>
      <c r="X1325" s="297"/>
      <c r="Y1325" s="297"/>
      <c r="Z1325" s="256"/>
      <c r="AA1325" s="302"/>
    </row>
    <row r="1326" spans="1:27" ht="18.75" hidden="1" customHeight="1">
      <c r="A1326" s="309" t="s">
        <v>2224</v>
      </c>
      <c r="B1326" s="237" t="s">
        <v>24</v>
      </c>
      <c r="C1326" s="292" t="b">
        <v>0</v>
      </c>
      <c r="D1326" s="250">
        <f>IF($C1326&lt;&gt;TRUE,IF(ISNA(VLOOKUP($B1326,'Patch Slot'!A$2:$E$39,3,FALSE)),"",VLOOKUP($B1326,'Patch Slot'!A$2:$E$39,3,FALSE)),"excluded")</f>
        <v>45874.333333333299</v>
      </c>
      <c r="E1326" s="250" t="str">
        <f>IF($C1326&lt;&gt;TRUE,IF(ISNA(VLOOKUP($B1326,'Patch Slot'!A$2:$E$39,4,FALSE)),"",VLOOKUP($B1326,'Patch Slot'!A$2:$E$39,4,FALSE)),"excluded")</f>
        <v>08:00 – 14:00</v>
      </c>
      <c r="F1326" s="251" t="s">
        <v>200</v>
      </c>
      <c r="G1326" s="250" t="str">
        <f>IF(ISNA(VLOOKUP(Patchlist1[[#This Row],[Hostname]],CPU_socket!A:B,2,FALSE)),"",VLOOKUP(Patchlist1[[#This Row],[Hostname]],CPU_socket!A:B,2,FALSE))</f>
        <v/>
      </c>
      <c r="H1326" s="250" t="str">
        <f>IF(ISNA(VLOOKUP(Patchlist1[[#This Row],[Hostname]],Vormetric!A:D,4,FALSE)),"",VLOOKUP(Patchlist1[[#This Row],[Hostname]],Vormetric!A:D,4,FALSE))</f>
        <v/>
      </c>
      <c r="I1326" s="293" t="str">
        <f>IF(ISNA(VLOOKUP(Patchlist1[[#This Row],[Hostname]],'vm hardware'!A:C,3,FALSE)),"",VLOOKUP(Patchlist1[[#This Row],[Hostname]],'vm hardware'!A:C,3,FALSE))</f>
        <v/>
      </c>
      <c r="J1326" s="251"/>
      <c r="K1326" s="251" t="s">
        <v>545</v>
      </c>
      <c r="L1326" s="251"/>
      <c r="M1326" s="251" t="s">
        <v>448</v>
      </c>
      <c r="N1326" s="251" t="s">
        <v>174</v>
      </c>
      <c r="O1326" s="310" t="s">
        <v>175</v>
      </c>
      <c r="P1326" s="294" t="s">
        <v>1394</v>
      </c>
      <c r="Q1326" s="299"/>
      <c r="R1326" s="254" t="s">
        <v>1395</v>
      </c>
      <c r="S1326" s="300" t="str">
        <f>IF(ISNA(VLOOKUP(Patchlist1[[#This Row],[SERVER OWNER]],Contacts!I:J,2,FALSE)),"",VLOOKUP(Patchlist1[[#This Row],[SERVER OWNER]],Contacts!I:J,2,FALSE))</f>
        <v>externe.joseph.attias@allianz.fr</v>
      </c>
      <c r="T1326" s="295" t="s">
        <v>1396</v>
      </c>
      <c r="U1326" s="301" t="s">
        <v>180</v>
      </c>
      <c r="V1326" s="296"/>
      <c r="W1326" s="296"/>
      <c r="X1326" s="297"/>
      <c r="Y1326" s="297" t="s">
        <v>452</v>
      </c>
      <c r="Z1326" s="256"/>
      <c r="AA1326" s="302"/>
    </row>
    <row r="1327" spans="1:27" ht="18.75" hidden="1" customHeight="1">
      <c r="A1327" s="309" t="s">
        <v>2225</v>
      </c>
      <c r="B1327" s="237" t="s">
        <v>24</v>
      </c>
      <c r="C1327" s="292" t="b">
        <v>1</v>
      </c>
      <c r="D1327" s="250" t="str">
        <f>IF($C1327&lt;&gt;TRUE,IF(ISNA(VLOOKUP($B1327,'Patch Slot'!A$2:$E$39,3,FALSE)),"",VLOOKUP($B1327,'Patch Slot'!A$2:$E$39,3,FALSE)),"excluded")</f>
        <v>excluded</v>
      </c>
      <c r="E1327" s="250" t="str">
        <f>IF($C1327&lt;&gt;TRUE,IF(ISNA(VLOOKUP($B1327,'Patch Slot'!A$2:$E$39,4,FALSE)),"",VLOOKUP($B1327,'Patch Slot'!A$2:$E$39,4,FALSE)),"excluded")</f>
        <v>excluded</v>
      </c>
      <c r="F1327" s="251" t="s">
        <v>182</v>
      </c>
      <c r="G1327" s="250" t="str">
        <f>IF(ISNA(VLOOKUP(Patchlist1[[#This Row],[Hostname]],CPU_socket!A:B,2,FALSE)),"",VLOOKUP(Patchlist1[[#This Row],[Hostname]],CPU_socket!A:B,2,FALSE))</f>
        <v/>
      </c>
      <c r="H1327" s="250" t="str">
        <f>IF(ISNA(VLOOKUP(Patchlist1[[#This Row],[Hostname]],Vormetric!A:D,4,FALSE)),"",VLOOKUP(Patchlist1[[#This Row],[Hostname]],Vormetric!A:D,4,FALSE))</f>
        <v/>
      </c>
      <c r="I1327" s="293" t="str">
        <f>IF(ISNA(VLOOKUP(Patchlist1[[#This Row],[Hostname]],'vm hardware'!A:C,3,FALSE)),"",VLOOKUP(Patchlist1[[#This Row],[Hostname]],'vm hardware'!A:C,3,FALSE))</f>
        <v/>
      </c>
      <c r="J1327" s="251"/>
      <c r="K1327" s="251" t="s">
        <v>545</v>
      </c>
      <c r="L1327" s="251"/>
      <c r="M1327" s="251" t="s">
        <v>448</v>
      </c>
      <c r="N1327" s="251" t="s">
        <v>174</v>
      </c>
      <c r="O1327" s="310" t="s">
        <v>279</v>
      </c>
      <c r="P1327" s="294" t="s">
        <v>2179</v>
      </c>
      <c r="Q1327" s="299"/>
      <c r="R1327" s="254" t="s">
        <v>1795</v>
      </c>
      <c r="S1327" s="300" t="str">
        <f>IF(ISNA(VLOOKUP(Patchlist1[[#This Row],[SERVER OWNER]],Contacts!I:J,2,FALSE)),"",VLOOKUP(Patchlist1[[#This Row],[SERVER OWNER]],Contacts!I:J,2,FALSE))</f>
        <v>olivier.laliman@allianz.fr</v>
      </c>
      <c r="T1327" s="295" t="s">
        <v>2226</v>
      </c>
      <c r="U1327" s="301" t="s">
        <v>180</v>
      </c>
      <c r="V1327" s="296"/>
      <c r="W1327" s="296"/>
      <c r="X1327" s="297"/>
      <c r="Y1327" s="297" t="s">
        <v>279</v>
      </c>
      <c r="Z1327" s="256"/>
      <c r="AA1327" s="302"/>
    </row>
    <row r="1328" spans="1:27" ht="18.75" hidden="1" customHeight="1">
      <c r="A1328" s="309" t="s">
        <v>2227</v>
      </c>
      <c r="B1328" s="237" t="s">
        <v>97</v>
      </c>
      <c r="C1328" s="292" t="b">
        <v>0</v>
      </c>
      <c r="D1328" s="250">
        <f>IF($C1328&lt;&gt;TRUE,IF(ISNA(VLOOKUP($B1328,'Patch Slot'!A$2:$E$39,3,FALSE)),"",VLOOKUP($B1328,'Patch Slot'!A$2:$E$39,3,FALSE)),"excluded")</f>
        <v>45887.333333333299</v>
      </c>
      <c r="E1328" s="250" t="str">
        <f>IF($C1328&lt;&gt;TRUE,IF(ISNA(VLOOKUP($B1328,'Patch Slot'!A$2:$E$39,4,FALSE)),"",VLOOKUP($B1328,'Patch Slot'!A$2:$E$39,4,FALSE)),"excluded")</f>
        <v>08:00 – 14:00</v>
      </c>
      <c r="F1328" s="251" t="s">
        <v>826</v>
      </c>
      <c r="G1328" s="250" t="str">
        <f>IF(ISNA(VLOOKUP(Patchlist1[[#This Row],[Hostname]],CPU_socket!A:B,2,FALSE)),"",VLOOKUP(Patchlist1[[#This Row],[Hostname]],CPU_socket!A:B,2,FALSE))</f>
        <v/>
      </c>
      <c r="H1328" s="250" t="str">
        <f>IF(ISNA(VLOOKUP(Patchlist1[[#This Row],[Hostname]],Vormetric!A:D,4,FALSE)),"",VLOOKUP(Patchlist1[[#This Row],[Hostname]],Vormetric!A:D,4,FALSE))</f>
        <v/>
      </c>
      <c r="I1328" s="293" t="str">
        <f>IF(ISNA(VLOOKUP(Patchlist1[[#This Row],[Hostname]],'vm hardware'!A:C,3,FALSE)),"",VLOOKUP(Patchlist1[[#This Row],[Hostname]],'vm hardware'!A:C,3,FALSE))</f>
        <v/>
      </c>
      <c r="J1328" s="251"/>
      <c r="K1328" s="251" t="s">
        <v>545</v>
      </c>
      <c r="L1328" s="251"/>
      <c r="M1328" s="251" t="s">
        <v>245</v>
      </c>
      <c r="N1328" s="251" t="s">
        <v>827</v>
      </c>
      <c r="O1328" s="310" t="s">
        <v>175</v>
      </c>
      <c r="P1328" s="294" t="s">
        <v>246</v>
      </c>
      <c r="Q1328" s="299"/>
      <c r="R1328" s="254" t="s">
        <v>248</v>
      </c>
      <c r="S1328" s="300" t="str">
        <f>IF(ISNA(VLOOKUP(Patchlist1[[#This Row],[SERVER OWNER]],Contacts!I:J,2,FALSE)),"",VLOOKUP(Patchlist1[[#This Row],[SERVER OWNER]],Contacts!I:J,2,FALSE))</f>
        <v>Giorgio.Conti@allianz.it</v>
      </c>
      <c r="T1328" s="295" t="s">
        <v>296</v>
      </c>
      <c r="U1328" s="301" t="s">
        <v>180</v>
      </c>
      <c r="V1328" s="296"/>
      <c r="W1328" s="296"/>
      <c r="X1328" s="297"/>
      <c r="Y1328" s="297"/>
      <c r="Z1328" s="256"/>
      <c r="AA1328" s="302"/>
    </row>
    <row r="1329" spans="1:27" ht="18.75" hidden="1" customHeight="1">
      <c r="A1329" s="309" t="s">
        <v>2228</v>
      </c>
      <c r="B1329" s="237" t="s">
        <v>57</v>
      </c>
      <c r="C1329" s="292" t="b">
        <v>0</v>
      </c>
      <c r="D1329" s="250">
        <f>IF($C1329&lt;&gt;TRUE,IF(ISNA(VLOOKUP($B1329,'Patch Slot'!A$2:$E$39,3,FALSE)),"",VLOOKUP($B1329,'Patch Slot'!A$2:$E$39,3,FALSE)),"excluded")</f>
        <v>45882.833333333299</v>
      </c>
      <c r="E1329" s="250" t="str">
        <f>IF($C1329&lt;&gt;TRUE,IF(ISNA(VLOOKUP($B1329,'Patch Slot'!A$2:$E$39,4,FALSE)),"",VLOOKUP($B1329,'Patch Slot'!A$2:$E$39,4,FALSE)),"excluded")</f>
        <v>20:00 – 24:00</v>
      </c>
      <c r="F1329" s="251" t="s">
        <v>171</v>
      </c>
      <c r="G1329" s="250" t="str">
        <f>IF(ISNA(VLOOKUP(Patchlist1[[#This Row],[Hostname]],CPU_socket!A:B,2,FALSE)),"",VLOOKUP(Patchlist1[[#This Row],[Hostname]],CPU_socket!A:B,2,FALSE))</f>
        <v/>
      </c>
      <c r="H1329" s="250" t="str">
        <f>IF(ISNA(VLOOKUP(Patchlist1[[#This Row],[Hostname]],Vormetric!A:D,4,FALSE)),"",VLOOKUP(Patchlist1[[#This Row],[Hostname]],Vormetric!A:D,4,FALSE))</f>
        <v/>
      </c>
      <c r="I1329" s="293" t="str">
        <f>IF(ISNA(VLOOKUP(Patchlist1[[#This Row],[Hostname]],'vm hardware'!A:C,3,FALSE)),"",VLOOKUP(Patchlist1[[#This Row],[Hostname]],'vm hardware'!A:C,3,FALSE))</f>
        <v/>
      </c>
      <c r="J1329" s="251"/>
      <c r="K1329" s="251" t="s">
        <v>545</v>
      </c>
      <c r="L1329" s="251"/>
      <c r="M1329" s="251" t="s">
        <v>735</v>
      </c>
      <c r="N1329" s="251" t="s">
        <v>174</v>
      </c>
      <c r="O1329" s="310" t="s">
        <v>175</v>
      </c>
      <c r="P1329" s="294" t="s">
        <v>736</v>
      </c>
      <c r="Q1329" s="299"/>
      <c r="R1329" s="254" t="s">
        <v>737</v>
      </c>
      <c r="S1329" s="300" t="str">
        <f>IF(ISNA(VLOOKUP(Patchlist1[[#This Row],[SERVER OWNER]],Contacts!I:J,2,FALSE)),"",VLOOKUP(Patchlist1[[#This Row],[SERVER OWNER]],Contacts!I:J,2,FALSE))</f>
        <v>greg.george@investmentdataservices.com</v>
      </c>
      <c r="T1329" s="295" t="s">
        <v>837</v>
      </c>
      <c r="U1329" s="301" t="s">
        <v>180</v>
      </c>
      <c r="V1329" s="296"/>
      <c r="W1329" s="296"/>
      <c r="X1329" s="297"/>
      <c r="Y1329" s="297"/>
      <c r="Z1329" s="256"/>
      <c r="AA1329" s="302"/>
    </row>
    <row r="1330" spans="1:27" ht="18.75" hidden="1" customHeight="1">
      <c r="A1330" s="275" t="s">
        <v>2229</v>
      </c>
      <c r="B1330" s="196" t="s">
        <v>43</v>
      </c>
      <c r="C1330" s="239" t="b">
        <v>0</v>
      </c>
      <c r="D1330" s="182">
        <f>IF($C1330&lt;&gt;TRUE,IF(ISNA(VLOOKUP($B1330,'Patch Slot'!A$2:$E$39,3,FALSE)),"",VLOOKUP($B1330,'Patch Slot'!A$2:$E$39,3,FALSE)),"excluded")</f>
        <v>45878.333333333299</v>
      </c>
      <c r="E1330" s="182" t="str">
        <f>IF($C1330&lt;&gt;TRUE,IF(ISNA(VLOOKUP($B1330,'Patch Slot'!A$2:$E$39,4,FALSE)),"",VLOOKUP($B1330,'Patch Slot'!A$2:$E$39,4,FALSE)),"excluded")</f>
        <v>08:00 – 14:00</v>
      </c>
      <c r="F1330" s="198" t="s">
        <v>2230</v>
      </c>
      <c r="G1330" s="182" t="str">
        <f>IF(ISNA(VLOOKUP(Patchlist1[[#This Row],[Hostname]],CPU_socket!A:B,2,FALSE)),"",VLOOKUP(Patchlist1[[#This Row],[Hostname]],CPU_socket!A:B,2,FALSE))</f>
        <v/>
      </c>
      <c r="H1330" s="182" t="str">
        <f>IF(ISNA(VLOOKUP(Patchlist1[[#This Row],[Hostname]],Vormetric!A:D,4,FALSE)),"",VLOOKUP(Patchlist1[[#This Row],[Hostname]],Vormetric!A:D,4,FALSE))</f>
        <v/>
      </c>
      <c r="I1330" s="240" t="str">
        <f>IF(ISNA(VLOOKUP(Patchlist1[[#This Row],[Hostname]],'vm hardware'!A:C,3,FALSE)),"",VLOOKUP(Patchlist1[[#This Row],[Hostname]],'vm hardware'!A:C,3,FALSE))</f>
        <v/>
      </c>
      <c r="J1330" s="198"/>
      <c r="K1330" s="198" t="s">
        <v>545</v>
      </c>
      <c r="L1330" s="198"/>
      <c r="M1330" s="198" t="s">
        <v>173</v>
      </c>
      <c r="N1330" s="198" t="s">
        <v>174</v>
      </c>
      <c r="O1330" s="200" t="s">
        <v>175</v>
      </c>
      <c r="P1330" s="294" t="s">
        <v>262</v>
      </c>
      <c r="Q1330" s="241"/>
      <c r="R1330" s="247" t="s">
        <v>360</v>
      </c>
      <c r="S1330" s="242" t="str">
        <f>IF(ISNA(VLOOKUP(Patchlist1[[#This Row],[SERVER OWNER]],Contacts!I:J,2,FALSE)),"",VLOOKUP(Patchlist1[[#This Row],[SERVER OWNER]],Contacts!I:J,2,FALSE))</f>
        <v>parikshit.roy@allianz.de</v>
      </c>
      <c r="T1330" s="243" t="s">
        <v>524</v>
      </c>
      <c r="U1330" s="287" t="s">
        <v>180</v>
      </c>
      <c r="V1330" s="202"/>
      <c r="W1330" s="202"/>
      <c r="X1330" s="244"/>
      <c r="Y1330" s="244"/>
      <c r="Z1330" s="157"/>
      <c r="AA1330" s="278"/>
    </row>
    <row r="1331" spans="1:27" ht="18.75" hidden="1" customHeight="1">
      <c r="A1331" s="309" t="s">
        <v>2231</v>
      </c>
      <c r="B1331" s="237" t="s">
        <v>115</v>
      </c>
      <c r="C1331" s="292" t="b">
        <v>0</v>
      </c>
      <c r="D1331" s="250">
        <f>IF($C1331&lt;&gt;TRUE,IF(ISNA(VLOOKUP($B1331,'Patch Slot'!A$2:$E$39,3,FALSE)),"",VLOOKUP($B1331,'Patch Slot'!A$2:$E$39,3,FALSE)),"excluded")</f>
        <v>45890.833333333299</v>
      </c>
      <c r="E1331" s="250" t="str">
        <f>IF($C1331&lt;&gt;TRUE,IF(ISNA(VLOOKUP($B1331,'Patch Slot'!A$2:$E$39,4,FALSE)),"",VLOOKUP($B1331,'Patch Slot'!A$2:$E$39,4,FALSE)),"excluded")</f>
        <v>20:00 – 24:00</v>
      </c>
      <c r="F1331" s="251" t="s">
        <v>826</v>
      </c>
      <c r="G1331" s="250" t="str">
        <f>IF(ISNA(VLOOKUP(Patchlist1[[#This Row],[Hostname]],CPU_socket!A:B,2,FALSE)),"",VLOOKUP(Patchlist1[[#This Row],[Hostname]],CPU_socket!A:B,2,FALSE))</f>
        <v/>
      </c>
      <c r="H1331" s="250" t="str">
        <f>IF(ISNA(VLOOKUP(Patchlist1[[#This Row],[Hostname]],Vormetric!A:D,4,FALSE)),"",VLOOKUP(Patchlist1[[#This Row],[Hostname]],Vormetric!A:D,4,FALSE))</f>
        <v/>
      </c>
      <c r="I1331" s="293" t="str">
        <f>IF(ISNA(VLOOKUP(Patchlist1[[#This Row],[Hostname]],'vm hardware'!A:C,3,FALSE)),"",VLOOKUP(Patchlist1[[#This Row],[Hostname]],'vm hardware'!A:C,3,FALSE))</f>
        <v/>
      </c>
      <c r="J1331" s="251"/>
      <c r="K1331" s="251" t="s">
        <v>545</v>
      </c>
      <c r="L1331" s="251"/>
      <c r="M1331" s="251" t="s">
        <v>245</v>
      </c>
      <c r="N1331" s="251" t="s">
        <v>827</v>
      </c>
      <c r="O1331" s="310" t="s">
        <v>175</v>
      </c>
      <c r="P1331" s="294" t="s">
        <v>246</v>
      </c>
      <c r="Q1331" s="299"/>
      <c r="R1331" s="254" t="s">
        <v>248</v>
      </c>
      <c r="S1331" s="300" t="str">
        <f>IF(ISNA(VLOOKUP(Patchlist1[[#This Row],[SERVER OWNER]],Contacts!I:J,2,FALSE)),"",VLOOKUP(Patchlist1[[#This Row],[SERVER OWNER]],Contacts!I:J,2,FALSE))</f>
        <v>Giorgio.Conti@allianz.it</v>
      </c>
      <c r="T1331" s="295" t="s">
        <v>296</v>
      </c>
      <c r="U1331" s="301" t="s">
        <v>180</v>
      </c>
      <c r="V1331" s="296"/>
      <c r="W1331" s="296"/>
      <c r="X1331" s="297"/>
      <c r="Y1331" s="297"/>
      <c r="Z1331" s="256"/>
      <c r="AA1331" s="302"/>
    </row>
    <row r="1332" spans="1:27" ht="18.75" hidden="1" customHeight="1">
      <c r="A1332" s="309" t="s">
        <v>2232</v>
      </c>
      <c r="B1332" s="237" t="s">
        <v>24</v>
      </c>
      <c r="C1332" s="292" t="b">
        <v>0</v>
      </c>
      <c r="D1332" s="250">
        <f>IF($C1332&lt;&gt;TRUE,IF(ISNA(VLOOKUP($B1332,'Patch Slot'!A$2:$E$39,3,FALSE)),"",VLOOKUP($B1332,'Patch Slot'!A$2:$E$39,3,FALSE)),"excluded")</f>
        <v>45874.333333333299</v>
      </c>
      <c r="E1332" s="250" t="str">
        <f>IF($C1332&lt;&gt;TRUE,IF(ISNA(VLOOKUP($B1332,'Patch Slot'!A$2:$E$39,4,FALSE)),"",VLOOKUP($B1332,'Patch Slot'!A$2:$E$39,4,FALSE)),"excluded")</f>
        <v>08:00 – 14:00</v>
      </c>
      <c r="F1332" s="251" t="s">
        <v>182</v>
      </c>
      <c r="G1332" s="250" t="str">
        <f>IF(ISNA(VLOOKUP(Patchlist1[[#This Row],[Hostname]],CPU_socket!A:B,2,FALSE)),"",VLOOKUP(Patchlist1[[#This Row],[Hostname]],CPU_socket!A:B,2,FALSE))</f>
        <v/>
      </c>
      <c r="H1332" s="250" t="str">
        <f>IF(ISNA(VLOOKUP(Patchlist1[[#This Row],[Hostname]],Vormetric!A:D,4,FALSE)),"",VLOOKUP(Patchlist1[[#This Row],[Hostname]],Vormetric!A:D,4,FALSE))</f>
        <v/>
      </c>
      <c r="I1332" s="293" t="str">
        <f>IF(ISNA(VLOOKUP(Patchlist1[[#This Row],[Hostname]],'vm hardware'!A:C,3,FALSE)),"",VLOOKUP(Patchlist1[[#This Row],[Hostname]],'vm hardware'!A:C,3,FALSE))</f>
        <v/>
      </c>
      <c r="J1332" s="251"/>
      <c r="K1332" s="251" t="s">
        <v>545</v>
      </c>
      <c r="L1332" s="251"/>
      <c r="M1332" s="251" t="s">
        <v>448</v>
      </c>
      <c r="N1332" s="251" t="s">
        <v>174</v>
      </c>
      <c r="O1332" s="310" t="s">
        <v>175</v>
      </c>
      <c r="P1332" s="294" t="s">
        <v>1394</v>
      </c>
      <c r="Q1332" s="299"/>
      <c r="R1332" s="254" t="s">
        <v>1395</v>
      </c>
      <c r="S1332" s="300" t="str">
        <f>IF(ISNA(VLOOKUP(Patchlist1[[#This Row],[SERVER OWNER]],Contacts!I:J,2,FALSE)),"",VLOOKUP(Patchlist1[[#This Row],[SERVER OWNER]],Contacts!I:J,2,FALSE))</f>
        <v>externe.joseph.attias@allianz.fr</v>
      </c>
      <c r="T1332" s="295" t="s">
        <v>2233</v>
      </c>
      <c r="U1332" s="301" t="s">
        <v>180</v>
      </c>
      <c r="V1332" s="296"/>
      <c r="W1332" s="296"/>
      <c r="X1332" s="297"/>
      <c r="Y1332" s="297" t="s">
        <v>452</v>
      </c>
      <c r="Z1332" s="256"/>
      <c r="AA1332" s="302"/>
    </row>
    <row r="1333" spans="1:27" ht="18.75" hidden="1" customHeight="1">
      <c r="A1333" s="309" t="s">
        <v>2234</v>
      </c>
      <c r="B1333" s="237" t="s">
        <v>67</v>
      </c>
      <c r="C1333" s="292" t="b">
        <v>0</v>
      </c>
      <c r="D1333" s="250">
        <f>IF($C1333&lt;&gt;TRUE,IF(ISNA(VLOOKUP($B1333,'Patch Slot'!A$2:$E$39,3,FALSE)),"",VLOOKUP($B1333,'Patch Slot'!A$2:$E$39,3,FALSE)),"excluded")</f>
        <v>45883.833333333299</v>
      </c>
      <c r="E1333" s="250" t="str">
        <f>IF($C1333&lt;&gt;TRUE,IF(ISNA(VLOOKUP($B1333,'Patch Slot'!A$2:$E$39,4,FALSE)),"",VLOOKUP($B1333,'Patch Slot'!A$2:$E$39,4,FALSE)),"excluded")</f>
        <v>20:00 – 24:00</v>
      </c>
      <c r="F1333" s="251" t="s">
        <v>298</v>
      </c>
      <c r="G1333" s="250" t="str">
        <f>IF(ISNA(VLOOKUP(Patchlist1[[#This Row],[Hostname]],CPU_socket!A:B,2,FALSE)),"",VLOOKUP(Patchlist1[[#This Row],[Hostname]],CPU_socket!A:B,2,FALSE))</f>
        <v/>
      </c>
      <c r="H1333" s="250" t="str">
        <f>IF(ISNA(VLOOKUP(Patchlist1[[#This Row],[Hostname]],Vormetric!A:D,4,FALSE)),"",VLOOKUP(Patchlist1[[#This Row],[Hostname]],Vormetric!A:D,4,FALSE))</f>
        <v/>
      </c>
      <c r="I1333" s="293" t="str">
        <f>IF(ISNA(VLOOKUP(Patchlist1[[#This Row],[Hostname]],'vm hardware'!A:C,3,FALSE)),"",VLOOKUP(Patchlist1[[#This Row],[Hostname]],'vm hardware'!A:C,3,FALSE))</f>
        <v/>
      </c>
      <c r="J1333" s="251"/>
      <c r="K1333" s="251" t="s">
        <v>545</v>
      </c>
      <c r="L1333" s="251"/>
      <c r="M1333" s="251" t="s">
        <v>245</v>
      </c>
      <c r="N1333" s="251" t="s">
        <v>174</v>
      </c>
      <c r="O1333" s="310" t="s">
        <v>175</v>
      </c>
      <c r="P1333" s="294" t="s">
        <v>246</v>
      </c>
      <c r="Q1333" s="299"/>
      <c r="R1333" s="254" t="s">
        <v>248</v>
      </c>
      <c r="S1333" s="300" t="str">
        <f>IF(ISNA(VLOOKUP(Patchlist1[[#This Row],[SERVER OWNER]],Contacts!I:J,2,FALSE)),"",VLOOKUP(Patchlist1[[#This Row],[SERVER OWNER]],Contacts!I:J,2,FALSE))</f>
        <v>Giorgio.Conti@allianz.it</v>
      </c>
      <c r="T1333" s="295" t="s">
        <v>249</v>
      </c>
      <c r="U1333" s="301" t="s">
        <v>180</v>
      </c>
      <c r="V1333" s="296"/>
      <c r="W1333" s="296"/>
      <c r="X1333" s="297"/>
      <c r="Y1333" s="297"/>
      <c r="Z1333" s="256"/>
      <c r="AA1333" s="302"/>
    </row>
    <row r="1334" spans="1:27" ht="18.75" hidden="1" customHeight="1">
      <c r="A1334" s="309" t="s">
        <v>2235</v>
      </c>
      <c r="B1334" s="237" t="s">
        <v>90</v>
      </c>
      <c r="C1334" s="292" t="b">
        <v>0</v>
      </c>
      <c r="D1334" s="250">
        <f>IF($C1334&lt;&gt;TRUE,IF(ISNA(VLOOKUP($B1334,'Patch Slot'!A$2:$E$39,3,FALSE)),"",VLOOKUP($B1334,'Patch Slot'!A$2:$E$39,3,FALSE)),"excluded")</f>
        <v>45886.333333333299</v>
      </c>
      <c r="E1334" s="250" t="str">
        <f>IF($C1334&lt;&gt;TRUE,IF(ISNA(VLOOKUP($B1334,'Patch Slot'!A$2:$E$39,4,FALSE)),"",VLOOKUP($B1334,'Patch Slot'!A$2:$E$39,4,FALSE)),"excluded")</f>
        <v>08:00 – 14:00</v>
      </c>
      <c r="F1334" s="251" t="s">
        <v>298</v>
      </c>
      <c r="G1334" s="250" t="str">
        <f>IF(ISNA(VLOOKUP(Patchlist1[[#This Row],[Hostname]],CPU_socket!A:B,2,FALSE)),"",VLOOKUP(Patchlist1[[#This Row],[Hostname]],CPU_socket!A:B,2,FALSE))</f>
        <v/>
      </c>
      <c r="H1334" s="250" t="str">
        <f>IF(ISNA(VLOOKUP(Patchlist1[[#This Row],[Hostname]],Vormetric!A:D,4,FALSE)),"",VLOOKUP(Patchlist1[[#This Row],[Hostname]],Vormetric!A:D,4,FALSE))</f>
        <v/>
      </c>
      <c r="I1334" s="293" t="str">
        <f>IF(ISNA(VLOOKUP(Patchlist1[[#This Row],[Hostname]],'vm hardware'!A:C,3,FALSE)),"",VLOOKUP(Patchlist1[[#This Row],[Hostname]],'vm hardware'!A:C,3,FALSE))</f>
        <v/>
      </c>
      <c r="J1334" s="251"/>
      <c r="K1334" s="251" t="s">
        <v>545</v>
      </c>
      <c r="L1334" s="251"/>
      <c r="M1334" s="251" t="s">
        <v>448</v>
      </c>
      <c r="N1334" s="251" t="s">
        <v>174</v>
      </c>
      <c r="O1334" s="310" t="s">
        <v>175</v>
      </c>
      <c r="P1334" s="294" t="s">
        <v>1160</v>
      </c>
      <c r="Q1334" s="299"/>
      <c r="R1334" s="254" t="s">
        <v>1161</v>
      </c>
      <c r="S1334" s="300" t="str">
        <f>IF(ISNA(VLOOKUP(Patchlist1[[#This Row],[SERVER OWNER]],Contacts!I:J,2,FALSE)),"",VLOOKUP(Patchlist1[[#This Row],[SERVER OWNER]],Contacts!I:J,2,FALSE))</f>
        <v>frederic.barat@allianz.fr</v>
      </c>
      <c r="T1334" s="295" t="s">
        <v>1165</v>
      </c>
      <c r="U1334" s="301" t="s">
        <v>180</v>
      </c>
      <c r="V1334" s="296"/>
      <c r="W1334" s="296"/>
      <c r="X1334" s="297"/>
      <c r="Y1334" s="297" t="s">
        <v>452</v>
      </c>
      <c r="Z1334" s="256"/>
      <c r="AA1334" s="302"/>
    </row>
    <row r="1335" spans="1:27" ht="18.75" hidden="1" customHeight="1">
      <c r="A1335" s="275" t="s">
        <v>2236</v>
      </c>
      <c r="B1335" s="196" t="s">
        <v>97</v>
      </c>
      <c r="C1335" s="239" t="b">
        <v>1</v>
      </c>
      <c r="D1335" s="182" t="str">
        <f>IF($C1335&lt;&gt;TRUE,IF(ISNA(VLOOKUP($B1335,'Patch Slot'!A$2:$E$39,3,FALSE)),"",VLOOKUP($B1335,'Patch Slot'!A$2:$E$39,3,FALSE)),"excluded")</f>
        <v>excluded</v>
      </c>
      <c r="E1335" s="182" t="str">
        <f>IF($C1335&lt;&gt;TRUE,IF(ISNA(VLOOKUP($B1335,'Patch Slot'!A$2:$E$39,4,FALSE)),"",VLOOKUP($B1335,'Patch Slot'!A$2:$E$39,4,FALSE)),"excluded")</f>
        <v>excluded</v>
      </c>
      <c r="F1335" s="198" t="s">
        <v>298</v>
      </c>
      <c r="G1335" s="182" t="str">
        <f>IF(ISNA(VLOOKUP(Patchlist1[[#This Row],[Hostname]],CPU_socket!A:B,2,FALSE)),"",VLOOKUP(Patchlist1[[#This Row],[Hostname]],CPU_socket!A:B,2,FALSE))</f>
        <v/>
      </c>
      <c r="H1335" s="182" t="str">
        <f>IF(ISNA(VLOOKUP(Patchlist1[[#This Row],[Hostname]],Vormetric!A:D,4,FALSE)),"",VLOOKUP(Patchlist1[[#This Row],[Hostname]],Vormetric!A:D,4,FALSE))</f>
        <v/>
      </c>
      <c r="I1335" s="240" t="str">
        <f>IF(ISNA(VLOOKUP(Patchlist1[[#This Row],[Hostname]],'vm hardware'!A:C,3,FALSE)),"",VLOOKUP(Patchlist1[[#This Row],[Hostname]],'vm hardware'!A:C,3,FALSE))</f>
        <v/>
      </c>
      <c r="J1335" s="198"/>
      <c r="K1335" s="198" t="s">
        <v>545</v>
      </c>
      <c r="L1335" s="198"/>
      <c r="M1335" s="198" t="s">
        <v>448</v>
      </c>
      <c r="N1335" s="198" t="s">
        <v>174</v>
      </c>
      <c r="O1335" s="200" t="s">
        <v>279</v>
      </c>
      <c r="P1335" s="294" t="s">
        <v>750</v>
      </c>
      <c r="Q1335" s="241"/>
      <c r="R1335" s="247" t="s">
        <v>754</v>
      </c>
      <c r="S1335" s="300" t="s">
        <v>755</v>
      </c>
      <c r="T1335" s="243" t="s">
        <v>756</v>
      </c>
      <c r="U1335" s="287" t="s">
        <v>180</v>
      </c>
      <c r="V1335" s="202"/>
      <c r="W1335" s="202"/>
      <c r="X1335" s="244"/>
      <c r="Y1335" s="244" t="s">
        <v>279</v>
      </c>
      <c r="Z1335" s="157"/>
      <c r="AA1335" s="278"/>
    </row>
    <row r="1336" spans="1:27" ht="18.75" hidden="1" customHeight="1">
      <c r="A1336" s="309" t="s">
        <v>2237</v>
      </c>
      <c r="B1336" s="237" t="s">
        <v>100</v>
      </c>
      <c r="C1336" s="292" t="b">
        <v>0</v>
      </c>
      <c r="D1336" s="250">
        <f>IF($C1336&lt;&gt;TRUE,IF(ISNA(VLOOKUP($B1336,'Patch Slot'!A$2:$E$39,3,FALSE)),"",VLOOKUP($B1336,'Patch Slot'!A$2:$E$39,3,FALSE)),"excluded")</f>
        <v>45887.833333333299</v>
      </c>
      <c r="E1336" s="250" t="str">
        <f>IF($C1336&lt;&gt;TRUE,IF(ISNA(VLOOKUP($B1336,'Patch Slot'!A$2:$E$39,4,FALSE)),"",VLOOKUP($B1336,'Patch Slot'!A$2:$E$39,4,FALSE)),"excluded")</f>
        <v>20:00 – 24:00</v>
      </c>
      <c r="F1336" s="251" t="s">
        <v>826</v>
      </c>
      <c r="G1336" s="250" t="str">
        <f>IF(ISNA(VLOOKUP(Patchlist1[[#This Row],[Hostname]],CPU_socket!A:B,2,FALSE)),"",VLOOKUP(Patchlist1[[#This Row],[Hostname]],CPU_socket!A:B,2,FALSE))</f>
        <v/>
      </c>
      <c r="H1336" s="250" t="str">
        <f>IF(ISNA(VLOOKUP(Patchlist1[[#This Row],[Hostname]],Vormetric!A:D,4,FALSE)),"",VLOOKUP(Patchlist1[[#This Row],[Hostname]],Vormetric!A:D,4,FALSE))</f>
        <v/>
      </c>
      <c r="I1336" s="293" t="str">
        <f>IF(ISNA(VLOOKUP(Patchlist1[[#This Row],[Hostname]],'vm hardware'!A:C,3,FALSE)),"",VLOOKUP(Patchlist1[[#This Row],[Hostname]],'vm hardware'!A:C,3,FALSE))</f>
        <v/>
      </c>
      <c r="J1336" s="251"/>
      <c r="K1336" s="251" t="s">
        <v>545</v>
      </c>
      <c r="L1336" s="251"/>
      <c r="M1336" s="251" t="s">
        <v>245</v>
      </c>
      <c r="N1336" s="251" t="s">
        <v>827</v>
      </c>
      <c r="O1336" s="310" t="s">
        <v>175</v>
      </c>
      <c r="P1336" s="294" t="s">
        <v>246</v>
      </c>
      <c r="Q1336" s="299"/>
      <c r="R1336" s="254" t="s">
        <v>248</v>
      </c>
      <c r="S1336" s="300" t="str">
        <f>IF(ISNA(VLOOKUP(Patchlist1[[#This Row],[SERVER OWNER]],Contacts!I:J,2,FALSE)),"",VLOOKUP(Patchlist1[[#This Row],[SERVER OWNER]],Contacts!I:J,2,FALSE))</f>
        <v>Giorgio.Conti@allianz.it</v>
      </c>
      <c r="T1336" s="295" t="s">
        <v>296</v>
      </c>
      <c r="U1336" s="301" t="s">
        <v>180</v>
      </c>
      <c r="V1336" s="296"/>
      <c r="W1336" s="296"/>
      <c r="X1336" s="297"/>
      <c r="Y1336" s="297"/>
      <c r="Z1336" s="256"/>
      <c r="AA1336" s="302"/>
    </row>
    <row r="1337" spans="1:27" ht="18.75" customHeight="1">
      <c r="A1337" s="309" t="s">
        <v>2238</v>
      </c>
      <c r="B1337" s="237" t="s">
        <v>54</v>
      </c>
      <c r="C1337" s="292" t="b">
        <v>0</v>
      </c>
      <c r="D1337" s="250">
        <f>IF($C1337&lt;&gt;TRUE,IF(ISNA(VLOOKUP($B1337,'Patch Slot'!A$2:$E$39,3,FALSE)),"",VLOOKUP($B1337,'Patch Slot'!A$2:$E$39,3,FALSE)),"excluded")</f>
        <v>45881.333333333299</v>
      </c>
      <c r="E1337" s="250" t="str">
        <f>IF($C1337&lt;&gt;TRUE,IF(ISNA(VLOOKUP($B1337,'Patch Slot'!A$2:$E$39,4,FALSE)),"",VLOOKUP($B1337,'Patch Slot'!A$2:$E$39,4,FALSE)),"excluded")</f>
        <v>08:00 – 14:00</v>
      </c>
      <c r="F1337" s="251" t="s">
        <v>171</v>
      </c>
      <c r="G1337" s="250" t="str">
        <f>IF(ISNA(VLOOKUP(Patchlist1[[#This Row],[Hostname]],CPU_socket!A:B,2,FALSE)),"",VLOOKUP(Patchlist1[[#This Row],[Hostname]],CPU_socket!A:B,2,FALSE))</f>
        <v/>
      </c>
      <c r="H1337" s="250" t="str">
        <f>IF(ISNA(VLOOKUP(Patchlist1[[#This Row],[Hostname]],Vormetric!A:D,4,FALSE)),"",VLOOKUP(Patchlist1[[#This Row],[Hostname]],Vormetric!A:D,4,FALSE))</f>
        <v/>
      </c>
      <c r="I1337" s="293" t="str">
        <f>IF(ISNA(VLOOKUP(Patchlist1[[#This Row],[Hostname]],'vm hardware'!A:C,3,FALSE)),"",VLOOKUP(Patchlist1[[#This Row],[Hostname]],'vm hardware'!A:C,3,FALSE))</f>
        <v/>
      </c>
      <c r="J1337" s="251"/>
      <c r="K1337" s="251" t="s">
        <v>545</v>
      </c>
      <c r="L1337" s="251"/>
      <c r="M1337" s="251" t="s">
        <v>173</v>
      </c>
      <c r="N1337" s="251" t="s">
        <v>174</v>
      </c>
      <c r="O1337" s="310" t="s">
        <v>175</v>
      </c>
      <c r="P1337" s="294" t="s">
        <v>546</v>
      </c>
      <c r="Q1337" s="299"/>
      <c r="R1337" s="254" t="s">
        <v>547</v>
      </c>
      <c r="S1337" s="300" t="str">
        <f>IF(ISNA(VLOOKUP(Patchlist1[[#This Row],[SERVER OWNER]],Contacts!I:J,2,FALSE)),"",VLOOKUP(Patchlist1[[#This Row],[SERVER OWNER]],Contacts!I:J,2,FALSE))</f>
        <v>klaus.ostermann@allianz.de</v>
      </c>
      <c r="T1337" s="295" t="s">
        <v>548</v>
      </c>
      <c r="U1337" s="301" t="s">
        <v>180</v>
      </c>
      <c r="V1337" s="296"/>
      <c r="W1337" s="296"/>
      <c r="X1337" s="297"/>
      <c r="Y1337" s="297"/>
      <c r="Z1337" s="256"/>
      <c r="AA1337" s="302"/>
    </row>
    <row r="1338" spans="1:27" ht="18.75" hidden="1" customHeight="1">
      <c r="A1338" s="309" t="s">
        <v>2239</v>
      </c>
      <c r="B1338" s="237" t="s">
        <v>43</v>
      </c>
      <c r="C1338" s="292" t="b">
        <v>0</v>
      </c>
      <c r="D1338" s="250">
        <f>IF($C1338&lt;&gt;TRUE,IF(ISNA(VLOOKUP($B1338,'Patch Slot'!A$2:$E$39,3,FALSE)),"",VLOOKUP($B1338,'Patch Slot'!A$2:$E$39,3,FALSE)),"excluded")</f>
        <v>45878.333333333299</v>
      </c>
      <c r="E1338" s="250" t="str">
        <f>IF($C1338&lt;&gt;TRUE,IF(ISNA(VLOOKUP($B1338,'Patch Slot'!A$2:$E$39,4,FALSE)),"",VLOOKUP($B1338,'Patch Slot'!A$2:$E$39,4,FALSE)),"excluded")</f>
        <v>08:00 – 14:00</v>
      </c>
      <c r="F1338" s="251" t="s">
        <v>182</v>
      </c>
      <c r="G1338" s="250" t="str">
        <f>IF(ISNA(VLOOKUP(Patchlist1[[#This Row],[Hostname]],CPU_socket!A:B,2,FALSE)),"",VLOOKUP(Patchlist1[[#This Row],[Hostname]],CPU_socket!A:B,2,FALSE))</f>
        <v/>
      </c>
      <c r="H1338" s="250" t="str">
        <f>IF(ISNA(VLOOKUP(Patchlist1[[#This Row],[Hostname]],Vormetric!A:D,4,FALSE)),"",VLOOKUP(Patchlist1[[#This Row],[Hostname]],Vormetric!A:D,4,FALSE))</f>
        <v/>
      </c>
      <c r="I1338" s="293" t="str">
        <f>IF(ISNA(VLOOKUP(Patchlist1[[#This Row],[Hostname]],'vm hardware'!A:C,3,FALSE)),"",VLOOKUP(Patchlist1[[#This Row],[Hostname]],'vm hardware'!A:C,3,FALSE))</f>
        <v/>
      </c>
      <c r="J1338" s="251"/>
      <c r="K1338" s="251" t="s">
        <v>545</v>
      </c>
      <c r="L1338" s="251"/>
      <c r="M1338" s="251" t="s">
        <v>173</v>
      </c>
      <c r="N1338" s="251" t="s">
        <v>174</v>
      </c>
      <c r="O1338" s="310" t="s">
        <v>175</v>
      </c>
      <c r="P1338" t="s">
        <v>583</v>
      </c>
      <c r="Q1338" s="299"/>
      <c r="R1338" s="254" t="s">
        <v>584</v>
      </c>
      <c r="S1338" s="300" t="str">
        <f>IF(ISNA(VLOOKUP(Patchlist1[[#This Row],[SERVER OWNER]],Contacts!I:J,2,FALSE)),"",VLOOKUP(Patchlist1[[#This Row],[SERVER OWNER]],Contacts!I:J,2,FALSE))</f>
        <v>dhanujay.nallabati1@allianz.de</v>
      </c>
      <c r="T1338" s="295" t="s">
        <v>1143</v>
      </c>
      <c r="U1338" s="301" t="s">
        <v>180</v>
      </c>
      <c r="V1338" s="296"/>
      <c r="W1338" s="296"/>
      <c r="X1338" s="297"/>
      <c r="Y1338" s="297"/>
      <c r="Z1338" s="256"/>
      <c r="AA1338" s="302"/>
    </row>
    <row r="1339" spans="1:27" ht="18.75" hidden="1" customHeight="1">
      <c r="A1339" s="309" t="s">
        <v>2240</v>
      </c>
      <c r="B1339" s="237" t="s">
        <v>112</v>
      </c>
      <c r="C1339" s="292" t="b">
        <v>0</v>
      </c>
      <c r="D1339" s="250">
        <f>IF($C1339&lt;&gt;TRUE,IF(ISNA(VLOOKUP($B1339,'Patch Slot'!A$2:$E$39,3,FALSE)),"",VLOOKUP($B1339,'Patch Slot'!A$2:$E$39,3,FALSE)),"excluded")</f>
        <v>45890.333333333299</v>
      </c>
      <c r="E1339" s="250" t="str">
        <f>IF($C1339&lt;&gt;TRUE,IF(ISNA(VLOOKUP($B1339,'Patch Slot'!A$2:$E$39,4,FALSE)),"",VLOOKUP($B1339,'Patch Slot'!A$2:$E$39,4,FALSE)),"excluded")</f>
        <v>08:00 – 14:00</v>
      </c>
      <c r="F1339" s="251" t="s">
        <v>171</v>
      </c>
      <c r="G1339" s="250" t="str">
        <f>IF(ISNA(VLOOKUP(Patchlist1[[#This Row],[Hostname]],CPU_socket!A:B,2,FALSE)),"",VLOOKUP(Patchlist1[[#This Row],[Hostname]],CPU_socket!A:B,2,FALSE))</f>
        <v/>
      </c>
      <c r="H1339" s="250" t="str">
        <f>IF(ISNA(VLOOKUP(Patchlist1[[#This Row],[Hostname]],Vormetric!A:D,4,FALSE)),"",VLOOKUP(Patchlist1[[#This Row],[Hostname]],Vormetric!A:D,4,FALSE))</f>
        <v/>
      </c>
      <c r="I1339" s="293" t="str">
        <f>IF(ISNA(VLOOKUP(Patchlist1[[#This Row],[Hostname]],'vm hardware'!A:C,3,FALSE)),"",VLOOKUP(Patchlist1[[#This Row],[Hostname]],'vm hardware'!A:C,3,FALSE))</f>
        <v/>
      </c>
      <c r="J1339" s="251"/>
      <c r="K1339" s="251" t="s">
        <v>545</v>
      </c>
      <c r="L1339" s="251"/>
      <c r="M1339" s="251" t="s">
        <v>173</v>
      </c>
      <c r="N1339" s="251" t="s">
        <v>174</v>
      </c>
      <c r="O1339" s="310" t="s">
        <v>175</v>
      </c>
      <c r="P1339" s="294" t="s">
        <v>427</v>
      </c>
      <c r="Q1339" s="299"/>
      <c r="R1339" s="254" t="s">
        <v>428</v>
      </c>
      <c r="S1339" s="300" t="str">
        <f>IF(ISNA(VLOOKUP(Patchlist1[[#This Row],[SERVER OWNER]],Contacts!I:J,2,FALSE)),"",VLOOKUP(Patchlist1[[#This Row],[SERVER OWNER]],Contacts!I:J,2,FALSE))</f>
        <v>thomassubin.philip@allianz.com</v>
      </c>
      <c r="T1339" s="295" t="s">
        <v>2241</v>
      </c>
      <c r="U1339" s="301" t="s">
        <v>180</v>
      </c>
      <c r="V1339" s="296"/>
      <c r="W1339" s="296"/>
      <c r="X1339" s="297"/>
      <c r="Y1339" s="297"/>
      <c r="Z1339" s="256"/>
      <c r="AA1339" s="302"/>
    </row>
    <row r="1340" spans="1:27" ht="18.75" hidden="1" customHeight="1">
      <c r="A1340" s="275" t="s">
        <v>2242</v>
      </c>
      <c r="B1340" s="196" t="s">
        <v>57</v>
      </c>
      <c r="C1340" s="239" t="b">
        <v>0</v>
      </c>
      <c r="D1340" s="182">
        <f>IF($C1340&lt;&gt;TRUE,IF(ISNA(VLOOKUP($B1340,'Patch Slot'!A$2:$E$39,3,FALSE)),"",VLOOKUP($B1340,'Patch Slot'!A$2:$E$39,3,FALSE)),"excluded")</f>
        <v>45882.833333333299</v>
      </c>
      <c r="E1340" s="182" t="str">
        <f>IF($C1340&lt;&gt;TRUE,IF(ISNA(VLOOKUP($B1340,'Patch Slot'!A$2:$E$39,4,FALSE)),"",VLOOKUP($B1340,'Patch Slot'!A$2:$E$39,4,FALSE)),"excluded")</f>
        <v>20:00 – 24:00</v>
      </c>
      <c r="F1340" s="198" t="s">
        <v>171</v>
      </c>
      <c r="G1340" s="182" t="str">
        <f>IF(ISNA(VLOOKUP(Patchlist1[[#This Row],[Hostname]],CPU_socket!A:B,2,FALSE)),"",VLOOKUP(Patchlist1[[#This Row],[Hostname]],CPU_socket!A:B,2,FALSE))</f>
        <v/>
      </c>
      <c r="H1340" s="182" t="str">
        <f>IF(ISNA(VLOOKUP(Patchlist1[[#This Row],[Hostname]],Vormetric!A:D,4,FALSE)),"",VLOOKUP(Patchlist1[[#This Row],[Hostname]],Vormetric!A:D,4,FALSE))</f>
        <v/>
      </c>
      <c r="I1340" s="240" t="str">
        <f>IF(ISNA(VLOOKUP(Patchlist1[[#This Row],[Hostname]],'vm hardware'!A:C,3,FALSE)),"",VLOOKUP(Patchlist1[[#This Row],[Hostname]],'vm hardware'!A:C,3,FALSE))</f>
        <v/>
      </c>
      <c r="J1340" s="198"/>
      <c r="K1340" s="198" t="s">
        <v>545</v>
      </c>
      <c r="L1340" s="198"/>
      <c r="M1340" s="198" t="s">
        <v>735</v>
      </c>
      <c r="N1340" s="198" t="s">
        <v>174</v>
      </c>
      <c r="O1340" s="200" t="s">
        <v>175</v>
      </c>
      <c r="P1340" s="294" t="s">
        <v>736</v>
      </c>
      <c r="Q1340" s="241"/>
      <c r="R1340" s="247" t="s">
        <v>737</v>
      </c>
      <c r="S1340" s="242" t="str">
        <f>IF(ISNA(VLOOKUP(Patchlist1[[#This Row],[SERVER OWNER]],Contacts!I:J,2,FALSE)),"",VLOOKUP(Patchlist1[[#This Row],[SERVER OWNER]],Contacts!I:J,2,FALSE))</f>
        <v>greg.george@investmentdataservices.com</v>
      </c>
      <c r="T1340" s="243" t="s">
        <v>837</v>
      </c>
      <c r="U1340" s="287" t="s">
        <v>180</v>
      </c>
      <c r="V1340" s="202"/>
      <c r="W1340" s="202"/>
      <c r="X1340" s="244"/>
      <c r="Y1340" s="244"/>
      <c r="Z1340" s="157"/>
      <c r="AA1340" s="278"/>
    </row>
    <row r="1341" spans="1:27" ht="18.75" hidden="1" customHeight="1">
      <c r="A1341" s="309" t="s">
        <v>2243</v>
      </c>
      <c r="B1341" s="237" t="s">
        <v>43</v>
      </c>
      <c r="C1341" s="292" t="b">
        <v>0</v>
      </c>
      <c r="D1341" s="250">
        <f>IF($C1341&lt;&gt;TRUE,IF(ISNA(VLOOKUP($B1341,'Patch Slot'!A$2:$E$39,3,FALSE)),"",VLOOKUP($B1341,'Patch Slot'!A$2:$E$39,3,FALSE)),"excluded")</f>
        <v>45878.333333333299</v>
      </c>
      <c r="E1341" s="250" t="str">
        <f>IF($C1341&lt;&gt;TRUE,IF(ISNA(VLOOKUP($B1341,'Patch Slot'!A$2:$E$39,4,FALSE)),"",VLOOKUP($B1341,'Patch Slot'!A$2:$E$39,4,FALSE)),"excluded")</f>
        <v>08:00 – 14:00</v>
      </c>
      <c r="F1341" s="251" t="s">
        <v>523</v>
      </c>
      <c r="G1341" s="250" t="str">
        <f>IF(ISNA(VLOOKUP(Patchlist1[[#This Row],[Hostname]],CPU_socket!A:B,2,FALSE)),"",VLOOKUP(Patchlist1[[#This Row],[Hostname]],CPU_socket!A:B,2,FALSE))</f>
        <v/>
      </c>
      <c r="H1341" s="250" t="str">
        <f>IF(ISNA(VLOOKUP(Patchlist1[[#This Row],[Hostname]],Vormetric!A:D,4,FALSE)),"",VLOOKUP(Patchlist1[[#This Row],[Hostname]],Vormetric!A:D,4,FALSE))</f>
        <v/>
      </c>
      <c r="I1341" s="293" t="str">
        <f>IF(ISNA(VLOOKUP(Patchlist1[[#This Row],[Hostname]],'vm hardware'!A:C,3,FALSE)),"",VLOOKUP(Patchlist1[[#This Row],[Hostname]],'vm hardware'!A:C,3,FALSE))</f>
        <v/>
      </c>
      <c r="J1341" s="251"/>
      <c r="K1341" s="251" t="s">
        <v>545</v>
      </c>
      <c r="L1341" s="251"/>
      <c r="M1341" s="251" t="s">
        <v>173</v>
      </c>
      <c r="N1341" s="251" t="s">
        <v>174</v>
      </c>
      <c r="O1341" s="310" t="s">
        <v>175</v>
      </c>
      <c r="P1341" s="294" t="s">
        <v>427</v>
      </c>
      <c r="Q1341" s="299"/>
      <c r="R1341" s="254" t="s">
        <v>1065</v>
      </c>
      <c r="S1341" s="300" t="str">
        <f>IF(ISNA(VLOOKUP(Patchlist1[[#This Row],[SERVER OWNER]],Contacts!I:J,2,FALSE)),"",VLOOKUP(Patchlist1[[#This Row],[SERVER OWNER]],Contacts!I:J,2,FALSE))</f>
        <v>MARTIN.NAU@ALLIANZ.DE</v>
      </c>
      <c r="T1341" s="295" t="s">
        <v>2144</v>
      </c>
      <c r="U1341" s="301" t="s">
        <v>180</v>
      </c>
      <c r="V1341" s="296"/>
      <c r="W1341" s="296"/>
      <c r="X1341" s="297"/>
      <c r="Y1341" s="297"/>
      <c r="Z1341" s="256"/>
      <c r="AA1341" s="302"/>
    </row>
    <row r="1342" spans="1:27" ht="18.75" hidden="1" customHeight="1">
      <c r="A1342" s="309" t="s">
        <v>2244</v>
      </c>
      <c r="B1342" s="237" t="s">
        <v>106</v>
      </c>
      <c r="C1342" s="292" t="b">
        <v>0</v>
      </c>
      <c r="D1342" s="250">
        <f>IF($C1342&lt;&gt;TRUE,IF(ISNA(VLOOKUP($B1342,'Patch Slot'!A$2:$E$39,3,FALSE)),"",VLOOKUP($B1342,'Patch Slot'!A$2:$E$39,3,FALSE)),"excluded")</f>
        <v>45888.833333333299</v>
      </c>
      <c r="E1342" s="250" t="str">
        <f>IF($C1342&lt;&gt;TRUE,IF(ISNA(VLOOKUP($B1342,'Patch Slot'!A$2:$E$39,4,FALSE)),"",VLOOKUP($B1342,'Patch Slot'!A$2:$E$39,4,FALSE)),"excluded")</f>
        <v>20:00 – 24:00</v>
      </c>
      <c r="F1342" s="251" t="s">
        <v>826</v>
      </c>
      <c r="G1342" s="250" t="str">
        <f>IF(ISNA(VLOOKUP(Patchlist1[[#This Row],[Hostname]],CPU_socket!A:B,2,FALSE)),"",VLOOKUP(Patchlist1[[#This Row],[Hostname]],CPU_socket!A:B,2,FALSE))</f>
        <v/>
      </c>
      <c r="H1342" s="250" t="str">
        <f>IF(ISNA(VLOOKUP(Patchlist1[[#This Row],[Hostname]],Vormetric!A:D,4,FALSE)),"",VLOOKUP(Patchlist1[[#This Row],[Hostname]],Vormetric!A:D,4,FALSE))</f>
        <v/>
      </c>
      <c r="I1342" s="293" t="str">
        <f>IF(ISNA(VLOOKUP(Patchlist1[[#This Row],[Hostname]],'vm hardware'!A:C,3,FALSE)),"",VLOOKUP(Patchlist1[[#This Row],[Hostname]],'vm hardware'!A:C,3,FALSE))</f>
        <v/>
      </c>
      <c r="J1342" s="251"/>
      <c r="K1342" s="251" t="s">
        <v>545</v>
      </c>
      <c r="L1342" s="251"/>
      <c r="M1342" s="251" t="s">
        <v>245</v>
      </c>
      <c r="N1342" s="251" t="s">
        <v>827</v>
      </c>
      <c r="O1342" s="310" t="s">
        <v>175</v>
      </c>
      <c r="P1342" s="294" t="s">
        <v>246</v>
      </c>
      <c r="Q1342" s="299"/>
      <c r="R1342" s="254" t="s">
        <v>248</v>
      </c>
      <c r="S1342" s="300" t="str">
        <f>IF(ISNA(VLOOKUP(Patchlist1[[#This Row],[SERVER OWNER]],Contacts!I:J,2,FALSE)),"",VLOOKUP(Patchlist1[[#This Row],[SERVER OWNER]],Contacts!I:J,2,FALSE))</f>
        <v>Giorgio.Conti@allianz.it</v>
      </c>
      <c r="T1342" s="295" t="s">
        <v>296</v>
      </c>
      <c r="U1342" s="301" t="s">
        <v>180</v>
      </c>
      <c r="V1342" s="296"/>
      <c r="W1342" s="296"/>
      <c r="X1342" s="297"/>
      <c r="Y1342" s="297"/>
      <c r="Z1342" s="256"/>
      <c r="AA1342" s="302"/>
    </row>
    <row r="1343" spans="1:27" ht="18.75" hidden="1" customHeight="1">
      <c r="A1343" s="309" t="s">
        <v>2245</v>
      </c>
      <c r="B1343" s="237" t="s">
        <v>57</v>
      </c>
      <c r="C1343" s="292" t="b">
        <v>0</v>
      </c>
      <c r="D1343" s="250">
        <f>IF($C1343&lt;&gt;TRUE,IF(ISNA(VLOOKUP($B1343,'Patch Slot'!A$2:$E$39,3,FALSE)),"",VLOOKUP($B1343,'Patch Slot'!A$2:$E$39,3,FALSE)),"excluded")</f>
        <v>45882.833333333299</v>
      </c>
      <c r="E1343" s="250" t="str">
        <f>IF($C1343&lt;&gt;TRUE,IF(ISNA(VLOOKUP($B1343,'Patch Slot'!A$2:$E$39,4,FALSE)),"",VLOOKUP($B1343,'Patch Slot'!A$2:$E$39,4,FALSE)),"excluded")</f>
        <v>20:00 – 24:00</v>
      </c>
      <c r="F1343" s="251" t="s">
        <v>826</v>
      </c>
      <c r="G1343" s="250" t="str">
        <f>IF(ISNA(VLOOKUP(Patchlist1[[#This Row],[Hostname]],CPU_socket!A:B,2,FALSE)),"",VLOOKUP(Patchlist1[[#This Row],[Hostname]],CPU_socket!A:B,2,FALSE))</f>
        <v/>
      </c>
      <c r="H1343" s="250" t="str">
        <f>IF(ISNA(VLOOKUP(Patchlist1[[#This Row],[Hostname]],Vormetric!A:D,4,FALSE)),"",VLOOKUP(Patchlist1[[#This Row],[Hostname]],Vormetric!A:D,4,FALSE))</f>
        <v/>
      </c>
      <c r="I1343" s="293" t="str">
        <f>IF(ISNA(VLOOKUP(Patchlist1[[#This Row],[Hostname]],'vm hardware'!A:C,3,FALSE)),"",VLOOKUP(Patchlist1[[#This Row],[Hostname]],'vm hardware'!A:C,3,FALSE))</f>
        <v/>
      </c>
      <c r="J1343" s="251"/>
      <c r="K1343" s="251" t="s">
        <v>545</v>
      </c>
      <c r="L1343" s="251"/>
      <c r="M1343" s="251" t="s">
        <v>245</v>
      </c>
      <c r="N1343" s="251" t="s">
        <v>827</v>
      </c>
      <c r="O1343" s="310" t="s">
        <v>175</v>
      </c>
      <c r="P1343" s="294" t="s">
        <v>246</v>
      </c>
      <c r="Q1343" s="299"/>
      <c r="R1343" s="254" t="s">
        <v>248</v>
      </c>
      <c r="S1343" s="300" t="str">
        <f>IF(ISNA(VLOOKUP(Patchlist1[[#This Row],[SERVER OWNER]],Contacts!I:J,2,FALSE)),"",VLOOKUP(Patchlist1[[#This Row],[SERVER OWNER]],Contacts!I:J,2,FALSE))</f>
        <v>Giorgio.Conti@allianz.it</v>
      </c>
      <c r="T1343" s="295" t="s">
        <v>249</v>
      </c>
      <c r="U1343" s="301" t="s">
        <v>180</v>
      </c>
      <c r="V1343" s="296"/>
      <c r="W1343" s="296"/>
      <c r="X1343" s="297"/>
      <c r="Y1343" s="297"/>
      <c r="Z1343" s="256"/>
      <c r="AA1343" s="302"/>
    </row>
    <row r="1344" spans="1:27" ht="18.75" hidden="1" customHeight="1">
      <c r="A1344" s="309" t="s">
        <v>2246</v>
      </c>
      <c r="B1344" s="237" t="s">
        <v>29</v>
      </c>
      <c r="C1344" s="292" t="b">
        <v>0</v>
      </c>
      <c r="D1344" s="250">
        <f>IF($C1344&lt;&gt;TRUE,IF(ISNA(VLOOKUP($B1344,'Patch Slot'!A$2:$E$39,3,FALSE)),"",VLOOKUP($B1344,'Patch Slot'!A$2:$E$39,3,FALSE)),"excluded")</f>
        <v>45875.833333333299</v>
      </c>
      <c r="E1344" s="250" t="str">
        <f>IF($C1344&lt;&gt;TRUE,IF(ISNA(VLOOKUP($B1344,'Patch Slot'!A$2:$E$39,4,FALSE)),"",VLOOKUP($B1344,'Patch Slot'!A$2:$E$39,4,FALSE)),"excluded")</f>
        <v>20:00 – 24:00</v>
      </c>
      <c r="F1344" s="251" t="s">
        <v>182</v>
      </c>
      <c r="G1344" s="250" t="str">
        <f>IF(ISNA(VLOOKUP(Patchlist1[[#This Row],[Hostname]],CPU_socket!A:B,2,FALSE)),"",VLOOKUP(Patchlist1[[#This Row],[Hostname]],CPU_socket!A:B,2,FALSE))</f>
        <v/>
      </c>
      <c r="H1344" s="250" t="str">
        <f>IF(ISNA(VLOOKUP(Patchlist1[[#This Row],[Hostname]],Vormetric!A:D,4,FALSE)),"",VLOOKUP(Patchlist1[[#This Row],[Hostname]],Vormetric!A:D,4,FALSE))</f>
        <v/>
      </c>
      <c r="I1344" s="293" t="str">
        <f>IF(ISNA(VLOOKUP(Patchlist1[[#This Row],[Hostname]],'vm hardware'!A:C,3,FALSE)),"",VLOOKUP(Patchlist1[[#This Row],[Hostname]],'vm hardware'!A:C,3,FALSE))</f>
        <v/>
      </c>
      <c r="J1344" s="251"/>
      <c r="K1344" s="251" t="s">
        <v>545</v>
      </c>
      <c r="L1344" s="251"/>
      <c r="M1344" s="251" t="s">
        <v>735</v>
      </c>
      <c r="N1344" s="251" t="s">
        <v>174</v>
      </c>
      <c r="O1344" s="310" t="s">
        <v>175</v>
      </c>
      <c r="P1344" s="294" t="s">
        <v>736</v>
      </c>
      <c r="Q1344" s="299"/>
      <c r="R1344" s="254" t="s">
        <v>737</v>
      </c>
      <c r="S1344" s="300" t="str">
        <f>IF(ISNA(VLOOKUP(Patchlist1[[#This Row],[SERVER OWNER]],Contacts!I:J,2,FALSE)),"",VLOOKUP(Patchlist1[[#This Row],[SERVER OWNER]],Contacts!I:J,2,FALSE))</f>
        <v>greg.george@investmentdataservices.com</v>
      </c>
      <c r="T1344" s="295" t="s">
        <v>738</v>
      </c>
      <c r="U1344" s="301" t="s">
        <v>180</v>
      </c>
      <c r="V1344" s="296"/>
      <c r="W1344" s="296"/>
      <c r="X1344" s="297"/>
      <c r="Y1344" s="297"/>
      <c r="Z1344" s="256"/>
      <c r="AA1344" s="302"/>
    </row>
    <row r="1345" spans="1:27" ht="18.75" hidden="1" customHeight="1">
      <c r="A1345" s="309" t="s">
        <v>2247</v>
      </c>
      <c r="B1345" s="237" t="s">
        <v>97</v>
      </c>
      <c r="C1345" s="292" t="b">
        <v>1</v>
      </c>
      <c r="D1345" s="250" t="str">
        <f>IF($C1345&lt;&gt;TRUE,IF(ISNA(VLOOKUP($B1345,'Patch Slot'!A$2:$E$39,3,FALSE)),"",VLOOKUP($B1345,'Patch Slot'!A$2:$E$39,3,FALSE)),"excluded")</f>
        <v>excluded</v>
      </c>
      <c r="E1345" s="250" t="str">
        <f>IF($C1345&lt;&gt;TRUE,IF(ISNA(VLOOKUP($B1345,'Patch Slot'!A$2:$E$39,4,FALSE)),"",VLOOKUP($B1345,'Patch Slot'!A$2:$E$39,4,FALSE)),"excluded")</f>
        <v>excluded</v>
      </c>
      <c r="F1345" s="251" t="s">
        <v>298</v>
      </c>
      <c r="G1345" s="250" t="str">
        <f>IF(ISNA(VLOOKUP(Patchlist1[[#This Row],[Hostname]],CPU_socket!A:B,2,FALSE)),"",VLOOKUP(Patchlist1[[#This Row],[Hostname]],CPU_socket!A:B,2,FALSE))</f>
        <v/>
      </c>
      <c r="H1345" s="250" t="str">
        <f>IF(ISNA(VLOOKUP(Patchlist1[[#This Row],[Hostname]],Vormetric!A:D,4,FALSE)),"",VLOOKUP(Patchlist1[[#This Row],[Hostname]],Vormetric!A:D,4,FALSE))</f>
        <v/>
      </c>
      <c r="I1345" s="293" t="str">
        <f>IF(ISNA(VLOOKUP(Patchlist1[[#This Row],[Hostname]],'vm hardware'!A:C,3,FALSE)),"",VLOOKUP(Patchlist1[[#This Row],[Hostname]],'vm hardware'!A:C,3,FALSE))</f>
        <v/>
      </c>
      <c r="J1345" s="251"/>
      <c r="K1345" s="251" t="s">
        <v>545</v>
      </c>
      <c r="L1345" s="251"/>
      <c r="M1345" s="251" t="s">
        <v>448</v>
      </c>
      <c r="N1345" s="251" t="s">
        <v>174</v>
      </c>
      <c r="O1345" s="310" t="s">
        <v>279</v>
      </c>
      <c r="P1345" s="294" t="s">
        <v>750</v>
      </c>
      <c r="Q1345" s="299"/>
      <c r="R1345" s="254" t="s">
        <v>754</v>
      </c>
      <c r="S1345" s="300" t="s">
        <v>755</v>
      </c>
      <c r="T1345" s="295" t="s">
        <v>756</v>
      </c>
      <c r="U1345" s="301" t="s">
        <v>180</v>
      </c>
      <c r="V1345" s="296"/>
      <c r="W1345" s="296"/>
      <c r="X1345" s="297"/>
      <c r="Y1345" s="297" t="s">
        <v>279</v>
      </c>
      <c r="Z1345" s="256"/>
      <c r="AA1345" s="302"/>
    </row>
    <row r="1346" spans="1:27" ht="18.75" customHeight="1">
      <c r="A1346" s="309" t="s">
        <v>2248</v>
      </c>
      <c r="B1346" s="237" t="s">
        <v>54</v>
      </c>
      <c r="C1346" s="292" t="b">
        <v>0</v>
      </c>
      <c r="D1346" s="250">
        <f>IF($C1346&lt;&gt;TRUE,IF(ISNA(VLOOKUP($B1346,'Patch Slot'!A$2:$E$39,3,FALSE)),"",VLOOKUP($B1346,'Patch Slot'!A$2:$E$39,3,FALSE)),"excluded")</f>
        <v>45881.333333333299</v>
      </c>
      <c r="E1346" s="250" t="str">
        <f>IF($C1346&lt;&gt;TRUE,IF(ISNA(VLOOKUP($B1346,'Patch Slot'!A$2:$E$39,4,FALSE)),"",VLOOKUP($B1346,'Patch Slot'!A$2:$E$39,4,FALSE)),"excluded")</f>
        <v>08:00 – 14:00</v>
      </c>
      <c r="F1346" s="251" t="s">
        <v>171</v>
      </c>
      <c r="G1346" s="250" t="str">
        <f>IF(ISNA(VLOOKUP(Patchlist1[[#This Row],[Hostname]],CPU_socket!A:B,2,FALSE)),"",VLOOKUP(Patchlist1[[#This Row],[Hostname]],CPU_socket!A:B,2,FALSE))</f>
        <v/>
      </c>
      <c r="H1346" s="250" t="str">
        <f>IF(ISNA(VLOOKUP(Patchlist1[[#This Row],[Hostname]],Vormetric!A:D,4,FALSE)),"",VLOOKUP(Patchlist1[[#This Row],[Hostname]],Vormetric!A:D,4,FALSE))</f>
        <v/>
      </c>
      <c r="I1346" s="293" t="str">
        <f>IF(ISNA(VLOOKUP(Patchlist1[[#This Row],[Hostname]],'vm hardware'!A:C,3,FALSE)),"",VLOOKUP(Patchlist1[[#This Row],[Hostname]],'vm hardware'!A:C,3,FALSE))</f>
        <v/>
      </c>
      <c r="J1346" s="251"/>
      <c r="K1346" s="251" t="s">
        <v>545</v>
      </c>
      <c r="L1346" s="251"/>
      <c r="M1346" s="251" t="s">
        <v>173</v>
      </c>
      <c r="N1346" s="251" t="s">
        <v>174</v>
      </c>
      <c r="O1346" s="310" t="s">
        <v>175</v>
      </c>
      <c r="P1346" s="294" t="s">
        <v>546</v>
      </c>
      <c r="Q1346" s="299"/>
      <c r="R1346" s="254" t="s">
        <v>547</v>
      </c>
      <c r="S1346" s="300" t="str">
        <f>IF(ISNA(VLOOKUP(Patchlist1[[#This Row],[SERVER OWNER]],Contacts!I:J,2,FALSE)),"",VLOOKUP(Patchlist1[[#This Row],[SERVER OWNER]],Contacts!I:J,2,FALSE))</f>
        <v>klaus.ostermann@allianz.de</v>
      </c>
      <c r="T1346" s="295" t="s">
        <v>548</v>
      </c>
      <c r="U1346" s="301" t="s">
        <v>180</v>
      </c>
      <c r="V1346" s="296"/>
      <c r="W1346" s="296"/>
      <c r="X1346" s="297"/>
      <c r="Y1346" s="297"/>
      <c r="Z1346" s="256"/>
      <c r="AA1346" s="302"/>
    </row>
    <row r="1347" spans="1:27" ht="18.75" customHeight="1">
      <c r="A1347" s="275" t="s">
        <v>2249</v>
      </c>
      <c r="B1347" s="196" t="s">
        <v>54</v>
      </c>
      <c r="C1347" s="239" t="b">
        <v>0</v>
      </c>
      <c r="D1347" s="182">
        <f>IF($C1347&lt;&gt;TRUE,IF(ISNA(VLOOKUP($B1347,'Patch Slot'!A$2:$E$39,3,FALSE)),"",VLOOKUP($B1347,'Patch Slot'!A$2:$E$39,3,FALSE)),"excluded")</f>
        <v>45881.333333333299</v>
      </c>
      <c r="E1347" s="182" t="str">
        <f>IF($C1347&lt;&gt;TRUE,IF(ISNA(VLOOKUP($B1347,'Patch Slot'!A$2:$E$39,4,FALSE)),"",VLOOKUP($B1347,'Patch Slot'!A$2:$E$39,4,FALSE)),"excluded")</f>
        <v>08:00 – 14:00</v>
      </c>
      <c r="F1347" s="198" t="s">
        <v>182</v>
      </c>
      <c r="G1347" s="182" t="str">
        <f>IF(ISNA(VLOOKUP(Patchlist1[[#This Row],[Hostname]],CPU_socket!A:B,2,FALSE)),"",VLOOKUP(Patchlist1[[#This Row],[Hostname]],CPU_socket!A:B,2,FALSE))</f>
        <v/>
      </c>
      <c r="H1347" s="182" t="str">
        <f>IF(ISNA(VLOOKUP(Patchlist1[[#This Row],[Hostname]],Vormetric!A:D,4,FALSE)),"",VLOOKUP(Patchlist1[[#This Row],[Hostname]],Vormetric!A:D,4,FALSE))</f>
        <v/>
      </c>
      <c r="I1347" s="240" t="str">
        <f>IF(ISNA(VLOOKUP(Patchlist1[[#This Row],[Hostname]],'vm hardware'!A:C,3,FALSE)),"",VLOOKUP(Patchlist1[[#This Row],[Hostname]],'vm hardware'!A:C,3,FALSE))</f>
        <v/>
      </c>
      <c r="J1347" s="198"/>
      <c r="K1347" s="198" t="s">
        <v>545</v>
      </c>
      <c r="L1347" s="198"/>
      <c r="M1347" s="198" t="s">
        <v>173</v>
      </c>
      <c r="N1347" s="198" t="s">
        <v>174</v>
      </c>
      <c r="O1347" s="200" t="s">
        <v>175</v>
      </c>
      <c r="P1347" s="294" t="s">
        <v>546</v>
      </c>
      <c r="Q1347" s="241"/>
      <c r="R1347" s="247" t="s">
        <v>547</v>
      </c>
      <c r="S1347" s="242" t="str">
        <f>IF(ISNA(VLOOKUP(Patchlist1[[#This Row],[SERVER OWNER]],Contacts!I:J,2,FALSE)),"",VLOOKUP(Patchlist1[[#This Row],[SERVER OWNER]],Contacts!I:J,2,FALSE))</f>
        <v>klaus.ostermann@allianz.de</v>
      </c>
      <c r="T1347" s="243" t="s">
        <v>548</v>
      </c>
      <c r="U1347" s="287" t="s">
        <v>180</v>
      </c>
      <c r="V1347" s="202"/>
      <c r="W1347" s="202"/>
      <c r="X1347" s="244"/>
      <c r="Y1347" s="244"/>
      <c r="Z1347" s="157"/>
      <c r="AA1347" s="278"/>
    </row>
    <row r="1348" spans="1:27" ht="18.75" hidden="1" customHeight="1">
      <c r="A1348" s="309" t="s">
        <v>2250</v>
      </c>
      <c r="B1348" s="237" t="s">
        <v>106</v>
      </c>
      <c r="C1348" s="292" t="b">
        <v>0</v>
      </c>
      <c r="D1348" s="250">
        <f>IF($C1348&lt;&gt;TRUE,IF(ISNA(VLOOKUP($B1348,'Patch Slot'!A$2:$E$39,3,FALSE)),"",VLOOKUP($B1348,'Patch Slot'!A$2:$E$39,3,FALSE)),"excluded")</f>
        <v>45888.833333333299</v>
      </c>
      <c r="E1348" s="250" t="str">
        <f>IF($C1348&lt;&gt;TRUE,IF(ISNA(VLOOKUP($B1348,'Patch Slot'!A$2:$E$39,4,FALSE)),"",VLOOKUP($B1348,'Patch Slot'!A$2:$E$39,4,FALSE)),"excluded")</f>
        <v>20:00 – 24:00</v>
      </c>
      <c r="F1348" s="251" t="s">
        <v>826</v>
      </c>
      <c r="G1348" s="250" t="str">
        <f>IF(ISNA(VLOOKUP(Patchlist1[[#This Row],[Hostname]],CPU_socket!A:B,2,FALSE)),"",VLOOKUP(Patchlist1[[#This Row],[Hostname]],CPU_socket!A:B,2,FALSE))</f>
        <v/>
      </c>
      <c r="H1348" s="250" t="str">
        <f>IF(ISNA(VLOOKUP(Patchlist1[[#This Row],[Hostname]],Vormetric!A:D,4,FALSE)),"",VLOOKUP(Patchlist1[[#This Row],[Hostname]],Vormetric!A:D,4,FALSE))</f>
        <v/>
      </c>
      <c r="I1348" s="293" t="str">
        <f>IF(ISNA(VLOOKUP(Patchlist1[[#This Row],[Hostname]],'vm hardware'!A:C,3,FALSE)),"",VLOOKUP(Patchlist1[[#This Row],[Hostname]],'vm hardware'!A:C,3,FALSE))</f>
        <v/>
      </c>
      <c r="J1348" s="251"/>
      <c r="K1348" s="251" t="s">
        <v>545</v>
      </c>
      <c r="L1348" s="251"/>
      <c r="M1348" s="251" t="s">
        <v>245</v>
      </c>
      <c r="N1348" s="251" t="s">
        <v>827</v>
      </c>
      <c r="O1348" s="310" t="s">
        <v>175</v>
      </c>
      <c r="P1348" s="294" t="s">
        <v>246</v>
      </c>
      <c r="Q1348" s="299"/>
      <c r="R1348" s="254" t="s">
        <v>248</v>
      </c>
      <c r="S1348" s="300" t="str">
        <f>IF(ISNA(VLOOKUP(Patchlist1[[#This Row],[SERVER OWNER]],Contacts!I:J,2,FALSE)),"",VLOOKUP(Patchlist1[[#This Row],[SERVER OWNER]],Contacts!I:J,2,FALSE))</f>
        <v>Giorgio.Conti@allianz.it</v>
      </c>
      <c r="T1348" s="295" t="s">
        <v>296</v>
      </c>
      <c r="U1348" s="301" t="s">
        <v>180</v>
      </c>
      <c r="V1348" s="296"/>
      <c r="W1348" s="296"/>
      <c r="X1348" s="297"/>
      <c r="Y1348" s="297"/>
      <c r="Z1348" s="256"/>
      <c r="AA1348" s="302"/>
    </row>
    <row r="1349" spans="1:27" ht="18.75" hidden="1" customHeight="1">
      <c r="A1349" s="309" t="s">
        <v>2251</v>
      </c>
      <c r="B1349" s="237" t="s">
        <v>64</v>
      </c>
      <c r="C1349" s="292" t="b">
        <v>0</v>
      </c>
      <c r="D1349" s="250">
        <f>IF($C1349&lt;&gt;TRUE,IF(ISNA(VLOOKUP($B1349,'Patch Slot'!A$2:$E$39,3,FALSE)),"",VLOOKUP($B1349,'Patch Slot'!A$2:$E$39,3,FALSE)),"excluded")</f>
        <v>45883.333333333299</v>
      </c>
      <c r="E1349" s="250" t="str">
        <f>IF($C1349&lt;&gt;TRUE,IF(ISNA(VLOOKUP($B1349,'Patch Slot'!A$2:$E$39,4,FALSE)),"",VLOOKUP($B1349,'Patch Slot'!A$2:$E$39,4,FALSE)),"excluded")</f>
        <v>08:00 – 14:00</v>
      </c>
      <c r="F1349" s="251" t="s">
        <v>171</v>
      </c>
      <c r="G1349" s="250" t="str">
        <f>IF(ISNA(VLOOKUP(Patchlist1[[#This Row],[Hostname]],CPU_socket!A:B,2,FALSE)),"",VLOOKUP(Patchlist1[[#This Row],[Hostname]],CPU_socket!A:B,2,FALSE))</f>
        <v/>
      </c>
      <c r="H1349" s="250" t="str">
        <f>IF(ISNA(VLOOKUP(Patchlist1[[#This Row],[Hostname]],Vormetric!A:D,4,FALSE)),"",VLOOKUP(Patchlist1[[#This Row],[Hostname]],Vormetric!A:D,4,FALSE))</f>
        <v/>
      </c>
      <c r="I1349" s="293" t="str">
        <f>IF(ISNA(VLOOKUP(Patchlist1[[#This Row],[Hostname]],'vm hardware'!A:C,3,FALSE)),"",VLOOKUP(Patchlist1[[#This Row],[Hostname]],'vm hardware'!A:C,3,FALSE))</f>
        <v/>
      </c>
      <c r="J1349" s="251"/>
      <c r="K1349" s="251" t="s">
        <v>545</v>
      </c>
      <c r="L1349" s="251"/>
      <c r="M1349" s="251" t="s">
        <v>173</v>
      </c>
      <c r="N1349" s="251" t="s">
        <v>174</v>
      </c>
      <c r="O1349" s="310" t="s">
        <v>175</v>
      </c>
      <c r="P1349" s="289" t="s">
        <v>1325</v>
      </c>
      <c r="Q1349" s="299"/>
      <c r="R1349" s="254" t="s">
        <v>1326</v>
      </c>
      <c r="S1349" s="300" t="str">
        <f>IF(ISNA(VLOOKUP(Patchlist1[[#This Row],[SERVER OWNER]],Contacts!I:J,2,FALSE)),"",VLOOKUP(Patchlist1[[#This Row],[SERVER OWNER]],Contacts!I:J,2,FALSE))</f>
        <v>Falk.Hilpert@ALLIANZ.DE</v>
      </c>
      <c r="T1349" s="295" t="s">
        <v>2252</v>
      </c>
      <c r="U1349" s="301" t="s">
        <v>180</v>
      </c>
      <c r="V1349" s="296"/>
      <c r="W1349" s="296"/>
      <c r="X1349" s="297"/>
      <c r="Y1349" s="297"/>
      <c r="Z1349" s="256"/>
      <c r="AA1349" s="302"/>
    </row>
    <row r="1350" spans="1:27" ht="18.75" hidden="1" customHeight="1">
      <c r="A1350" s="309" t="s">
        <v>2253</v>
      </c>
      <c r="B1350" s="237" t="s">
        <v>118</v>
      </c>
      <c r="C1350" s="292" t="b">
        <v>0</v>
      </c>
      <c r="D1350" s="250">
        <f>IF($C1350&lt;&gt;TRUE,IF(ISNA(VLOOKUP($B1350,'Patch Slot'!A$2:$E$39,3,FALSE)),"",VLOOKUP($B1350,'Patch Slot'!A$2:$E$39,3,FALSE)),"excluded")</f>
        <v>45891.833333333299</v>
      </c>
      <c r="E1350" s="250" t="str">
        <f>IF($C1350&lt;&gt;TRUE,IF(ISNA(VLOOKUP($B1350,'Patch Slot'!A$2:$E$39,4,FALSE)),"",VLOOKUP($B1350,'Patch Slot'!A$2:$E$39,4,FALSE)),"excluded")</f>
        <v>20:00 – 24:00</v>
      </c>
      <c r="F1350" s="251" t="s">
        <v>171</v>
      </c>
      <c r="G1350" s="250" t="str">
        <f>IF(ISNA(VLOOKUP(Patchlist1[[#This Row],[Hostname]],CPU_socket!A:B,2,FALSE)),"",VLOOKUP(Patchlist1[[#This Row],[Hostname]],CPU_socket!A:B,2,FALSE))</f>
        <v/>
      </c>
      <c r="H1350" s="250" t="str">
        <f>IF(ISNA(VLOOKUP(Patchlist1[[#This Row],[Hostname]],Vormetric!A:D,4,FALSE)),"",VLOOKUP(Patchlist1[[#This Row],[Hostname]],Vormetric!A:D,4,FALSE))</f>
        <v/>
      </c>
      <c r="I1350" s="293" t="str">
        <f>IF(ISNA(VLOOKUP(Patchlist1[[#This Row],[Hostname]],'vm hardware'!A:C,3,FALSE)),"",VLOOKUP(Patchlist1[[#This Row],[Hostname]],'vm hardware'!A:C,3,FALSE))</f>
        <v/>
      </c>
      <c r="J1350" s="251"/>
      <c r="K1350" s="251" t="s">
        <v>545</v>
      </c>
      <c r="L1350" s="251"/>
      <c r="M1350" s="251" t="s">
        <v>173</v>
      </c>
      <c r="N1350" s="251" t="s">
        <v>174</v>
      </c>
      <c r="O1350" s="310" t="s">
        <v>175</v>
      </c>
      <c r="P1350" s="294" t="s">
        <v>427</v>
      </c>
      <c r="Q1350" s="299"/>
      <c r="R1350" s="254" t="s">
        <v>428</v>
      </c>
      <c r="S1350" s="300" t="str">
        <f>IF(ISNA(VLOOKUP(Patchlist1[[#This Row],[SERVER OWNER]],Contacts!I:J,2,FALSE)),"",VLOOKUP(Patchlist1[[#This Row],[SERVER OWNER]],Contacts!I:J,2,FALSE))</f>
        <v>thomassubin.philip@allianz.com</v>
      </c>
      <c r="T1350" s="295" t="s">
        <v>2241</v>
      </c>
      <c r="U1350" s="301" t="s">
        <v>180</v>
      </c>
      <c r="V1350" s="296"/>
      <c r="W1350" s="296"/>
      <c r="X1350" s="297"/>
      <c r="Y1350" s="297"/>
      <c r="Z1350" s="256"/>
      <c r="AA1350" s="302"/>
    </row>
    <row r="1351" spans="1:27" ht="18.75" hidden="1" customHeight="1">
      <c r="A1351" s="309" t="s">
        <v>2254</v>
      </c>
      <c r="B1351" s="237" t="s">
        <v>127</v>
      </c>
      <c r="C1351" s="292" t="b">
        <v>0</v>
      </c>
      <c r="D1351" s="250">
        <f>IF($C1351&lt;&gt;TRUE,IF(ISNA(VLOOKUP($B1351,'Patch Slot'!A$2:$E$39,3,FALSE)),"",VLOOKUP($B1351,'Patch Slot'!A$2:$E$39,3,FALSE)),"excluded")</f>
        <v>45892.833333333299</v>
      </c>
      <c r="E1351" s="250" t="str">
        <f>IF($C1351&lt;&gt;TRUE,IF(ISNA(VLOOKUP($B1351,'Patch Slot'!A$2:$E$39,4,FALSE)),"",VLOOKUP($B1351,'Patch Slot'!A$2:$E$39,4,FALSE)),"excluded")</f>
        <v>20:00 – 24:00</v>
      </c>
      <c r="F1351" s="251" t="s">
        <v>826</v>
      </c>
      <c r="G1351" s="250" t="str">
        <f>IF(ISNA(VLOOKUP(Patchlist1[[#This Row],[Hostname]],CPU_socket!A:B,2,FALSE)),"",VLOOKUP(Patchlist1[[#This Row],[Hostname]],CPU_socket!A:B,2,FALSE))</f>
        <v/>
      </c>
      <c r="H1351" s="250" t="str">
        <f>IF(ISNA(VLOOKUP(Patchlist1[[#This Row],[Hostname]],Vormetric!A:D,4,FALSE)),"",VLOOKUP(Patchlist1[[#This Row],[Hostname]],Vormetric!A:D,4,FALSE))</f>
        <v/>
      </c>
      <c r="I1351" s="293" t="str">
        <f>IF(ISNA(VLOOKUP(Patchlist1[[#This Row],[Hostname]],'vm hardware'!A:C,3,FALSE)),"",VLOOKUP(Patchlist1[[#This Row],[Hostname]],'vm hardware'!A:C,3,FALSE))</f>
        <v/>
      </c>
      <c r="J1351" s="251"/>
      <c r="K1351" s="251" t="s">
        <v>545</v>
      </c>
      <c r="L1351" s="251"/>
      <c r="M1351" s="251" t="s">
        <v>189</v>
      </c>
      <c r="N1351" s="251" t="s">
        <v>827</v>
      </c>
      <c r="O1351" s="310" t="s">
        <v>175</v>
      </c>
      <c r="P1351" s="294" t="s">
        <v>190</v>
      </c>
      <c r="Q1351" s="299"/>
      <c r="R1351" s="254" t="s">
        <v>192</v>
      </c>
      <c r="S1351" s="300" t="str">
        <f>IF(ISNA(VLOOKUP(Patchlist1[[#This Row],[SERVER OWNER]],Contacts!I:J,2,FALSE)),"",VLOOKUP(Patchlist1[[#This Row],[SERVER OWNER]],Contacts!I:J,2,FALSE))</f>
        <v>kenneth.fink@allianz.co.uk</v>
      </c>
      <c r="T1351" s="295" t="s">
        <v>198</v>
      </c>
      <c r="U1351" s="301" t="s">
        <v>180</v>
      </c>
      <c r="V1351" s="296"/>
      <c r="W1351" s="296"/>
      <c r="X1351" s="297"/>
      <c r="Y1351" s="297"/>
      <c r="Z1351" s="256"/>
      <c r="AA1351" s="302"/>
    </row>
    <row r="1352" spans="1:27" ht="18.75" hidden="1" customHeight="1">
      <c r="A1352" s="309" t="s">
        <v>2255</v>
      </c>
      <c r="B1352" s="237" t="s">
        <v>57</v>
      </c>
      <c r="C1352" s="292" t="b">
        <v>0</v>
      </c>
      <c r="D1352" s="250">
        <f>IF($C1352&lt;&gt;TRUE,IF(ISNA(VLOOKUP($B1352,'Patch Slot'!A$2:$E$39,3,FALSE)),"",VLOOKUP($B1352,'Patch Slot'!A$2:$E$39,3,FALSE)),"excluded")</f>
        <v>45882.833333333299</v>
      </c>
      <c r="E1352" s="250" t="str">
        <f>IF($C1352&lt;&gt;TRUE,IF(ISNA(VLOOKUP($B1352,'Patch Slot'!A$2:$E$39,4,FALSE)),"",VLOOKUP($B1352,'Patch Slot'!A$2:$E$39,4,FALSE)),"excluded")</f>
        <v>20:00 – 24:00</v>
      </c>
      <c r="F1352" s="251" t="s">
        <v>298</v>
      </c>
      <c r="G1352" s="250" t="str">
        <f>IF(ISNA(VLOOKUP(Patchlist1[[#This Row],[Hostname]],CPU_socket!A:B,2,FALSE)),"",VLOOKUP(Patchlist1[[#This Row],[Hostname]],CPU_socket!A:B,2,FALSE))</f>
        <v/>
      </c>
      <c r="H1352" s="250" t="str">
        <f>IF(ISNA(VLOOKUP(Patchlist1[[#This Row],[Hostname]],Vormetric!A:D,4,FALSE)),"",VLOOKUP(Patchlist1[[#This Row],[Hostname]],Vormetric!A:D,4,FALSE))</f>
        <v/>
      </c>
      <c r="I1352" s="293" t="str">
        <f>IF(ISNA(VLOOKUP(Patchlist1[[#This Row],[Hostname]],'vm hardware'!A:C,3,FALSE)),"",VLOOKUP(Patchlist1[[#This Row],[Hostname]],'vm hardware'!A:C,3,FALSE))</f>
        <v/>
      </c>
      <c r="J1352" s="251"/>
      <c r="K1352" s="251" t="s">
        <v>545</v>
      </c>
      <c r="L1352" s="251"/>
      <c r="M1352" s="251" t="s">
        <v>173</v>
      </c>
      <c r="N1352" s="251" t="s">
        <v>174</v>
      </c>
      <c r="O1352" s="310" t="s">
        <v>175</v>
      </c>
      <c r="P1352" s="294" t="s">
        <v>262</v>
      </c>
      <c r="Q1352" s="299"/>
      <c r="R1352" s="254" t="s">
        <v>360</v>
      </c>
      <c r="S1352" s="300" t="str">
        <f>IF(ISNA(VLOOKUP(Patchlist1[[#This Row],[SERVER OWNER]],Contacts!I:J,2,FALSE)),"",VLOOKUP(Patchlist1[[#This Row],[SERVER OWNER]],Contacts!I:J,2,FALSE))</f>
        <v>parikshit.roy@allianz.de</v>
      </c>
      <c r="T1352" s="295" t="s">
        <v>361</v>
      </c>
      <c r="U1352" s="301" t="s">
        <v>180</v>
      </c>
      <c r="V1352" s="296"/>
      <c r="W1352" s="296"/>
      <c r="X1352" s="297"/>
      <c r="Y1352" s="297"/>
      <c r="Z1352" s="256"/>
      <c r="AA1352" s="302"/>
    </row>
    <row r="1353" spans="1:27" ht="18.75" hidden="1" customHeight="1">
      <c r="A1353" s="309" t="s">
        <v>2256</v>
      </c>
      <c r="B1353" s="237" t="s">
        <v>24</v>
      </c>
      <c r="C1353" s="292" t="b">
        <v>1</v>
      </c>
      <c r="D1353" s="250" t="str">
        <f>IF($C1353&lt;&gt;TRUE,IF(ISNA(VLOOKUP($B1353,'Patch Slot'!A$2:$E$39,3,FALSE)),"",VLOOKUP($B1353,'Patch Slot'!A$2:$E$39,3,FALSE)),"excluded")</f>
        <v>excluded</v>
      </c>
      <c r="E1353" s="250" t="str">
        <f>IF($C1353&lt;&gt;TRUE,IF(ISNA(VLOOKUP($B1353,'Patch Slot'!A$2:$E$39,4,FALSE)),"",VLOOKUP($B1353,'Patch Slot'!A$2:$E$39,4,FALSE)),"excluded")</f>
        <v>excluded</v>
      </c>
      <c r="F1353" s="251" t="s">
        <v>298</v>
      </c>
      <c r="G1353" s="250" t="str">
        <f>IF(ISNA(VLOOKUP(Patchlist1[[#This Row],[Hostname]],CPU_socket!A:B,2,FALSE)),"",VLOOKUP(Patchlist1[[#This Row],[Hostname]],CPU_socket!A:B,2,FALSE))</f>
        <v/>
      </c>
      <c r="H1353" s="250" t="str">
        <f>IF(ISNA(VLOOKUP(Patchlist1[[#This Row],[Hostname]],Vormetric!A:D,4,FALSE)),"",VLOOKUP(Patchlist1[[#This Row],[Hostname]],Vormetric!A:D,4,FALSE))</f>
        <v/>
      </c>
      <c r="I1353" s="293" t="str">
        <f>IF(ISNA(VLOOKUP(Patchlist1[[#This Row],[Hostname]],'vm hardware'!A:C,3,FALSE)),"",VLOOKUP(Patchlist1[[#This Row],[Hostname]],'vm hardware'!A:C,3,FALSE))</f>
        <v/>
      </c>
      <c r="J1353" s="251"/>
      <c r="K1353" s="251" t="s">
        <v>545</v>
      </c>
      <c r="L1353" s="251"/>
      <c r="M1353" s="251" t="s">
        <v>448</v>
      </c>
      <c r="N1353" s="251" t="s">
        <v>174</v>
      </c>
      <c r="O1353" s="310" t="s">
        <v>279</v>
      </c>
      <c r="P1353" t="s">
        <v>1404</v>
      </c>
      <c r="Q1353" s="299"/>
      <c r="R1353" s="254" t="s">
        <v>1410</v>
      </c>
      <c r="S1353" s="300" t="str">
        <f>IF(ISNA(VLOOKUP(Patchlist1[[#This Row],[SERVER OWNER]],Contacts!I:J,2,FALSE)),"",VLOOKUP(Patchlist1[[#This Row],[SERVER OWNER]],Contacts!I:J,2,FALSE))</f>
        <v>externe.karunesh.bissonath@allianz.fr</v>
      </c>
      <c r="T1353" s="295" t="s">
        <v>1406</v>
      </c>
      <c r="U1353" s="301" t="s">
        <v>180</v>
      </c>
      <c r="V1353" s="296"/>
      <c r="W1353" s="296"/>
      <c r="X1353" s="297"/>
      <c r="Y1353" s="297" t="s">
        <v>279</v>
      </c>
      <c r="Z1353" s="256"/>
      <c r="AA1353" s="302"/>
    </row>
    <row r="1354" spans="1:27" ht="18.75" hidden="1" customHeight="1">
      <c r="A1354" s="309" t="s">
        <v>2257</v>
      </c>
      <c r="B1354" s="237" t="s">
        <v>90</v>
      </c>
      <c r="C1354" s="292" t="b">
        <v>1</v>
      </c>
      <c r="D1354" s="250" t="str">
        <f>IF($C1354&lt;&gt;TRUE,IF(ISNA(VLOOKUP($B1354,'Patch Slot'!A$2:$E$39,3,FALSE)),"",VLOOKUP($B1354,'Patch Slot'!A$2:$E$39,3,FALSE)),"excluded")</f>
        <v>excluded</v>
      </c>
      <c r="E1354" s="250" t="str">
        <f>IF($C1354&lt;&gt;TRUE,IF(ISNA(VLOOKUP($B1354,'Patch Slot'!A$2:$E$39,4,FALSE)),"",VLOOKUP($B1354,'Patch Slot'!A$2:$E$39,4,FALSE)),"excluded")</f>
        <v>excluded</v>
      </c>
      <c r="F1354" s="251" t="s">
        <v>826</v>
      </c>
      <c r="G1354" s="250" t="str">
        <f>IF(ISNA(VLOOKUP(Patchlist1[[#This Row],[Hostname]],CPU_socket!A:B,2,FALSE)),"",VLOOKUP(Patchlist1[[#This Row],[Hostname]],CPU_socket!A:B,2,FALSE))</f>
        <v/>
      </c>
      <c r="H1354" s="250" t="str">
        <f>IF(ISNA(VLOOKUP(Patchlist1[[#This Row],[Hostname]],Vormetric!A:D,4,FALSE)),"",VLOOKUP(Patchlist1[[#This Row],[Hostname]],Vormetric!A:D,4,FALSE))</f>
        <v/>
      </c>
      <c r="I1354" s="293" t="str">
        <f>IF(ISNA(VLOOKUP(Patchlist1[[#This Row],[Hostname]],'vm hardware'!A:C,3,FALSE)),"",VLOOKUP(Patchlist1[[#This Row],[Hostname]],'vm hardware'!A:C,3,FALSE))</f>
        <v/>
      </c>
      <c r="J1354" s="251"/>
      <c r="K1354" s="251" t="s">
        <v>539</v>
      </c>
      <c r="L1354" s="251"/>
      <c r="M1354" s="251" t="s">
        <v>478</v>
      </c>
      <c r="N1354" s="251" t="s">
        <v>827</v>
      </c>
      <c r="O1354" s="310" t="s">
        <v>279</v>
      </c>
      <c r="P1354" s="294" t="s">
        <v>479</v>
      </c>
      <c r="Q1354" s="299"/>
      <c r="R1354" s="254" t="s">
        <v>480</v>
      </c>
      <c r="S1354" s="242" t="s">
        <v>481</v>
      </c>
      <c r="T1354" s="295" t="s">
        <v>482</v>
      </c>
      <c r="U1354" s="301" t="s">
        <v>283</v>
      </c>
      <c r="V1354" s="296"/>
      <c r="W1354" s="296"/>
      <c r="X1354" s="297"/>
      <c r="Y1354" s="297" t="s">
        <v>279</v>
      </c>
      <c r="Z1354" s="256"/>
      <c r="AA1354" s="302"/>
    </row>
    <row r="1355" spans="1:27" ht="18.75" hidden="1" customHeight="1">
      <c r="A1355" s="309" t="s">
        <v>2258</v>
      </c>
      <c r="B1355" s="237" t="s">
        <v>127</v>
      </c>
      <c r="C1355" s="292" t="b">
        <v>0</v>
      </c>
      <c r="D1355" s="250">
        <f>IF($C1355&lt;&gt;TRUE,IF(ISNA(VLOOKUP($B1355,'Patch Slot'!A$2:$E$39,3,FALSE)),"",VLOOKUP($B1355,'Patch Slot'!A$2:$E$39,3,FALSE)),"excluded")</f>
        <v>45892.833333333299</v>
      </c>
      <c r="E1355" s="250" t="str">
        <f>IF($C1355&lt;&gt;TRUE,IF(ISNA(VLOOKUP($B1355,'Patch Slot'!A$2:$E$39,4,FALSE)),"",VLOOKUP($B1355,'Patch Slot'!A$2:$E$39,4,FALSE)),"excluded")</f>
        <v>20:00 – 24:00</v>
      </c>
      <c r="F1355" s="251" t="s">
        <v>826</v>
      </c>
      <c r="G1355" s="250" t="str">
        <f>IF(ISNA(VLOOKUP(Patchlist1[[#This Row],[Hostname]],CPU_socket!A:B,2,FALSE)),"",VLOOKUP(Patchlist1[[#This Row],[Hostname]],CPU_socket!A:B,2,FALSE))</f>
        <v/>
      </c>
      <c r="H1355" s="250" t="str">
        <f>IF(ISNA(VLOOKUP(Patchlist1[[#This Row],[Hostname]],Vormetric!A:D,4,FALSE)),"",VLOOKUP(Patchlist1[[#This Row],[Hostname]],Vormetric!A:D,4,FALSE))</f>
        <v/>
      </c>
      <c r="I1355" s="293" t="str">
        <f>IF(ISNA(VLOOKUP(Patchlist1[[#This Row],[Hostname]],'vm hardware'!A:C,3,FALSE)),"",VLOOKUP(Patchlist1[[#This Row],[Hostname]],'vm hardware'!A:C,3,FALSE))</f>
        <v/>
      </c>
      <c r="J1355" s="251"/>
      <c r="K1355" s="251" t="s">
        <v>545</v>
      </c>
      <c r="L1355" s="251"/>
      <c r="M1355" s="251" t="s">
        <v>189</v>
      </c>
      <c r="N1355" s="251" t="s">
        <v>827</v>
      </c>
      <c r="O1355" s="310" t="s">
        <v>175</v>
      </c>
      <c r="P1355" s="294" t="s">
        <v>190</v>
      </c>
      <c r="Q1355" s="299"/>
      <c r="R1355" s="254" t="s">
        <v>192</v>
      </c>
      <c r="S1355" s="300" t="str">
        <f>IF(ISNA(VLOOKUP(Patchlist1[[#This Row],[SERVER OWNER]],Contacts!I:J,2,FALSE)),"",VLOOKUP(Patchlist1[[#This Row],[SERVER OWNER]],Contacts!I:J,2,FALSE))</f>
        <v>kenneth.fink@allianz.co.uk</v>
      </c>
      <c r="T1355" s="295" t="s">
        <v>198</v>
      </c>
      <c r="U1355" s="301" t="s">
        <v>180</v>
      </c>
      <c r="V1355" s="296"/>
      <c r="W1355" s="296"/>
      <c r="X1355" s="297"/>
      <c r="Y1355" s="297"/>
      <c r="Z1355" s="256"/>
      <c r="AA1355" s="302"/>
    </row>
    <row r="1356" spans="1:27" ht="18.75" hidden="1" customHeight="1">
      <c r="A1356" s="275" t="s">
        <v>2259</v>
      </c>
      <c r="B1356" s="196" t="s">
        <v>103</v>
      </c>
      <c r="C1356" s="239" t="b">
        <v>0</v>
      </c>
      <c r="D1356" s="182">
        <f>IF($C1356&lt;&gt;TRUE,IF(ISNA(VLOOKUP($B1356,'Patch Slot'!A$2:$E$39,3,FALSE)),"",VLOOKUP($B1356,'Patch Slot'!A$2:$E$39,3,FALSE)),"excluded")</f>
        <v>45888.333333333299</v>
      </c>
      <c r="E1356" s="182" t="str">
        <f>IF($C1356&lt;&gt;TRUE,IF(ISNA(VLOOKUP($B1356,'Patch Slot'!A$2:$E$39,4,FALSE)),"",VLOOKUP($B1356,'Patch Slot'!A$2:$E$39,4,FALSE)),"excluded")</f>
        <v>08:00 – 14:00</v>
      </c>
      <c r="F1356" s="198" t="s">
        <v>171</v>
      </c>
      <c r="G1356" s="182" t="str">
        <f>IF(ISNA(VLOOKUP(Patchlist1[[#This Row],[Hostname]],CPU_socket!A:B,2,FALSE)),"",VLOOKUP(Patchlist1[[#This Row],[Hostname]],CPU_socket!A:B,2,FALSE))</f>
        <v/>
      </c>
      <c r="H1356" s="182" t="str">
        <f>IF(ISNA(VLOOKUP(Patchlist1[[#This Row],[Hostname]],Vormetric!A:D,4,FALSE)),"",VLOOKUP(Patchlist1[[#This Row],[Hostname]],Vormetric!A:D,4,FALSE))</f>
        <v/>
      </c>
      <c r="I1356" s="240" t="str">
        <f>IF(ISNA(VLOOKUP(Patchlist1[[#This Row],[Hostname]],'vm hardware'!A:C,3,FALSE)),"",VLOOKUP(Patchlist1[[#This Row],[Hostname]],'vm hardware'!A:C,3,FALSE))</f>
        <v/>
      </c>
      <c r="J1356" s="198"/>
      <c r="K1356" s="198" t="s">
        <v>545</v>
      </c>
      <c r="L1356" s="198"/>
      <c r="M1356" s="198" t="s">
        <v>448</v>
      </c>
      <c r="N1356" s="198" t="s">
        <v>174</v>
      </c>
      <c r="O1356" s="200" t="s">
        <v>175</v>
      </c>
      <c r="P1356" s="294" t="s">
        <v>1394</v>
      </c>
      <c r="Q1356" s="241"/>
      <c r="R1356" s="247" t="s">
        <v>1395</v>
      </c>
      <c r="S1356" s="242" t="str">
        <f>IF(ISNA(VLOOKUP(Patchlist1[[#This Row],[SERVER OWNER]],Contacts!I:J,2,FALSE)),"",VLOOKUP(Patchlist1[[#This Row],[SERVER OWNER]],Contacts!I:J,2,FALSE))</f>
        <v>externe.joseph.attias@allianz.fr</v>
      </c>
      <c r="T1356" s="243" t="s">
        <v>1396</v>
      </c>
      <c r="U1356" s="287" t="s">
        <v>180</v>
      </c>
      <c r="V1356" s="202"/>
      <c r="W1356" s="202"/>
      <c r="X1356" s="244"/>
      <c r="Y1356" s="244" t="s">
        <v>452</v>
      </c>
      <c r="Z1356" s="157"/>
      <c r="AA1356" s="278"/>
    </row>
    <row r="1357" spans="1:27" ht="18.75" hidden="1" customHeight="1">
      <c r="A1357" s="309" t="s">
        <v>2260</v>
      </c>
      <c r="B1357" s="237" t="s">
        <v>100</v>
      </c>
      <c r="C1357" s="292" t="b">
        <v>0</v>
      </c>
      <c r="D1357" s="250">
        <f>IF($C1357&lt;&gt;TRUE,IF(ISNA(VLOOKUP($B1357,'Patch Slot'!A$2:$E$39,3,FALSE)),"",VLOOKUP($B1357,'Patch Slot'!A$2:$E$39,3,FALSE)),"excluded")</f>
        <v>45887.833333333299</v>
      </c>
      <c r="E1357" s="250" t="str">
        <f>IF($C1357&lt;&gt;TRUE,IF(ISNA(VLOOKUP($B1357,'Patch Slot'!A$2:$E$39,4,FALSE)),"",VLOOKUP($B1357,'Patch Slot'!A$2:$E$39,4,FALSE)),"excluded")</f>
        <v>20:00 – 24:00</v>
      </c>
      <c r="F1357" s="251" t="s">
        <v>826</v>
      </c>
      <c r="G1357" s="250" t="str">
        <f>IF(ISNA(VLOOKUP(Patchlist1[[#This Row],[Hostname]],CPU_socket!A:B,2,FALSE)),"",VLOOKUP(Patchlist1[[#This Row],[Hostname]],CPU_socket!A:B,2,FALSE))</f>
        <v/>
      </c>
      <c r="H1357" s="250" t="str">
        <f>IF(ISNA(VLOOKUP(Patchlist1[[#This Row],[Hostname]],Vormetric!A:D,4,FALSE)),"",VLOOKUP(Patchlist1[[#This Row],[Hostname]],Vormetric!A:D,4,FALSE))</f>
        <v/>
      </c>
      <c r="I1357" s="293" t="str">
        <f>IF(ISNA(VLOOKUP(Patchlist1[[#This Row],[Hostname]],'vm hardware'!A:C,3,FALSE)),"",VLOOKUP(Patchlist1[[#This Row],[Hostname]],'vm hardware'!A:C,3,FALSE))</f>
        <v/>
      </c>
      <c r="J1357" s="251"/>
      <c r="K1357" s="251" t="s">
        <v>545</v>
      </c>
      <c r="L1357" s="251"/>
      <c r="M1357" s="251" t="s">
        <v>245</v>
      </c>
      <c r="N1357" s="251" t="s">
        <v>827</v>
      </c>
      <c r="O1357" s="310" t="s">
        <v>175</v>
      </c>
      <c r="P1357" s="294" t="s">
        <v>246</v>
      </c>
      <c r="Q1357" s="299"/>
      <c r="R1357" s="254" t="s">
        <v>248</v>
      </c>
      <c r="S1357" s="300" t="str">
        <f>IF(ISNA(VLOOKUP(Patchlist1[[#This Row],[SERVER OWNER]],Contacts!I:J,2,FALSE)),"",VLOOKUP(Patchlist1[[#This Row],[SERVER OWNER]],Contacts!I:J,2,FALSE))</f>
        <v>Giorgio.Conti@allianz.it</v>
      </c>
      <c r="T1357" s="295" t="s">
        <v>296</v>
      </c>
      <c r="U1357" s="301" t="s">
        <v>180</v>
      </c>
      <c r="V1357" s="296"/>
      <c r="W1357" s="296"/>
      <c r="X1357" s="297"/>
      <c r="Y1357" s="297"/>
      <c r="Z1357" s="256"/>
      <c r="AA1357" s="302"/>
    </row>
    <row r="1358" spans="1:27" ht="18.75" hidden="1" customHeight="1">
      <c r="A1358" s="309" t="s">
        <v>2261</v>
      </c>
      <c r="B1358" s="237" t="s">
        <v>47</v>
      </c>
      <c r="C1358" s="292" t="b">
        <v>0</v>
      </c>
      <c r="D1358" s="250">
        <f>IF($C1358&lt;&gt;TRUE,IF(ISNA(VLOOKUP($B1358,'Patch Slot'!A$2:$E$39,3,FALSE)),"",VLOOKUP($B1358,'Patch Slot'!A$2:$E$39,3,FALSE)),"excluded")</f>
        <v>45879.333333333299</v>
      </c>
      <c r="E1358" s="250" t="str">
        <f>IF($C1358&lt;&gt;TRUE,IF(ISNA(VLOOKUP($B1358,'Patch Slot'!A$2:$E$39,4,FALSE)),"",VLOOKUP($B1358,'Patch Slot'!A$2:$E$39,4,FALSE)),"excluded")</f>
        <v>08:00 – 14:00</v>
      </c>
      <c r="F1358" s="251" t="s">
        <v>298</v>
      </c>
      <c r="G1358" s="250" t="str">
        <f>IF(ISNA(VLOOKUP(Patchlist1[[#This Row],[Hostname]],CPU_socket!A:B,2,FALSE)),"",VLOOKUP(Patchlist1[[#This Row],[Hostname]],CPU_socket!A:B,2,FALSE))</f>
        <v/>
      </c>
      <c r="H1358" s="250" t="str">
        <f>IF(ISNA(VLOOKUP(Patchlist1[[#This Row],[Hostname]],Vormetric!A:D,4,FALSE)),"",VLOOKUP(Patchlist1[[#This Row],[Hostname]],Vormetric!A:D,4,FALSE))</f>
        <v/>
      </c>
      <c r="I1358" s="293" t="str">
        <f>IF(ISNA(VLOOKUP(Patchlist1[[#This Row],[Hostname]],'vm hardware'!A:C,3,FALSE)),"",VLOOKUP(Patchlist1[[#This Row],[Hostname]],'vm hardware'!A:C,3,FALSE))</f>
        <v/>
      </c>
      <c r="J1358" s="251"/>
      <c r="K1358" s="251" t="s">
        <v>545</v>
      </c>
      <c r="L1358" s="251"/>
      <c r="M1358" s="251" t="s">
        <v>372</v>
      </c>
      <c r="N1358" s="251" t="s">
        <v>174</v>
      </c>
      <c r="O1358" s="310" t="s">
        <v>175</v>
      </c>
      <c r="P1358" s="294" t="s">
        <v>262</v>
      </c>
      <c r="Q1358" s="299"/>
      <c r="R1358" s="254" t="s">
        <v>360</v>
      </c>
      <c r="S1358" s="300" t="str">
        <f>IF(ISNA(VLOOKUP(Patchlist1[[#This Row],[SERVER OWNER]],Contacts!I:J,2,FALSE)),"",VLOOKUP(Patchlist1[[#This Row],[SERVER OWNER]],Contacts!I:J,2,FALSE))</f>
        <v>parikshit.roy@allianz.de</v>
      </c>
      <c r="T1358" s="295" t="s">
        <v>995</v>
      </c>
      <c r="U1358" s="301" t="s">
        <v>180</v>
      </c>
      <c r="V1358" s="296"/>
      <c r="W1358" s="296"/>
      <c r="X1358" s="297"/>
      <c r="Y1358" s="297"/>
      <c r="Z1358" s="256"/>
      <c r="AA1358" s="302"/>
    </row>
    <row r="1359" spans="1:27" ht="18.75" hidden="1" customHeight="1">
      <c r="A1359" s="309" t="s">
        <v>2262</v>
      </c>
      <c r="B1359" s="237" t="s">
        <v>29</v>
      </c>
      <c r="C1359" s="292" t="b">
        <v>0</v>
      </c>
      <c r="D1359" s="250">
        <f>IF($C1359&lt;&gt;TRUE,IF(ISNA(VLOOKUP($B1359,'Patch Slot'!A$2:$E$39,3,FALSE)),"",VLOOKUP($B1359,'Patch Slot'!A$2:$E$39,3,FALSE)),"excluded")</f>
        <v>45875.833333333299</v>
      </c>
      <c r="E1359" s="250" t="str">
        <f>IF($C1359&lt;&gt;TRUE,IF(ISNA(VLOOKUP($B1359,'Patch Slot'!A$2:$E$39,4,FALSE)),"",VLOOKUP($B1359,'Patch Slot'!A$2:$E$39,4,FALSE)),"excluded")</f>
        <v>20:00 – 24:00</v>
      </c>
      <c r="F1359" s="251" t="s">
        <v>182</v>
      </c>
      <c r="G1359" s="250" t="str">
        <f>IF(ISNA(VLOOKUP(Patchlist1[[#This Row],[Hostname]],CPU_socket!A:B,2,FALSE)),"",VLOOKUP(Patchlist1[[#This Row],[Hostname]],CPU_socket!A:B,2,FALSE))</f>
        <v/>
      </c>
      <c r="H1359" s="250" t="str">
        <f>IF(ISNA(VLOOKUP(Patchlist1[[#This Row],[Hostname]],Vormetric!A:D,4,FALSE)),"",VLOOKUP(Patchlist1[[#This Row],[Hostname]],Vormetric!A:D,4,FALSE))</f>
        <v/>
      </c>
      <c r="I1359" s="293" t="str">
        <f>IF(ISNA(VLOOKUP(Patchlist1[[#This Row],[Hostname]],'vm hardware'!A:C,3,FALSE)),"",VLOOKUP(Patchlist1[[#This Row],[Hostname]],'vm hardware'!A:C,3,FALSE))</f>
        <v/>
      </c>
      <c r="J1359" s="251"/>
      <c r="K1359" s="251" t="s">
        <v>545</v>
      </c>
      <c r="L1359" s="251"/>
      <c r="M1359" s="251" t="s">
        <v>735</v>
      </c>
      <c r="N1359" s="251" t="s">
        <v>174</v>
      </c>
      <c r="O1359" s="310" t="s">
        <v>175</v>
      </c>
      <c r="P1359" s="294" t="s">
        <v>736</v>
      </c>
      <c r="Q1359" s="299"/>
      <c r="R1359" s="254" t="s">
        <v>737</v>
      </c>
      <c r="S1359" s="300" t="str">
        <f>IF(ISNA(VLOOKUP(Patchlist1[[#This Row],[SERVER OWNER]],Contacts!I:J,2,FALSE)),"",VLOOKUP(Patchlist1[[#This Row],[SERVER OWNER]],Contacts!I:J,2,FALSE))</f>
        <v>greg.george@investmentdataservices.com</v>
      </c>
      <c r="T1359" s="295" t="s">
        <v>738</v>
      </c>
      <c r="U1359" s="301" t="s">
        <v>180</v>
      </c>
      <c r="V1359" s="296"/>
      <c r="W1359" s="296"/>
      <c r="X1359" s="297"/>
      <c r="Y1359" s="297"/>
      <c r="Z1359" s="256"/>
      <c r="AA1359" s="302"/>
    </row>
    <row r="1360" spans="1:27" ht="18.75" hidden="1" customHeight="1">
      <c r="A1360" s="309" t="s">
        <v>2263</v>
      </c>
      <c r="B1360" s="237" t="s">
        <v>121</v>
      </c>
      <c r="C1360" s="292" t="b">
        <v>0</v>
      </c>
      <c r="D1360" s="250">
        <f>IF($C1360&lt;&gt;TRUE,IF(ISNA(VLOOKUP($B1360,'Patch Slot'!A$2:$E$39,3,FALSE)),"",VLOOKUP($B1360,'Patch Slot'!A$2:$E$39,3,FALSE)),"excluded")</f>
        <v>45892.166666666635</v>
      </c>
      <c r="E1360" s="250" t="str">
        <f>IF($C1360&lt;&gt;TRUE,IF(ISNA(VLOOKUP($B1360,'Patch Slot'!A$2:$E$39,4,FALSE)),"",VLOOKUP($B1360,'Patch Slot'!A$2:$E$39,4,FALSE)),"excluded")</f>
        <v>04:00 – 08:00</v>
      </c>
      <c r="F1360" s="251" t="s">
        <v>171</v>
      </c>
      <c r="G1360" s="250" t="str">
        <f>IF(ISNA(VLOOKUP(Patchlist1[[#This Row],[Hostname]],CPU_socket!A:B,2,FALSE)),"",VLOOKUP(Patchlist1[[#This Row],[Hostname]],CPU_socket!A:B,2,FALSE))</f>
        <v/>
      </c>
      <c r="H1360" s="250" t="str">
        <f>IF(ISNA(VLOOKUP(Patchlist1[[#This Row],[Hostname]],Vormetric!A:D,4,FALSE)),"",VLOOKUP(Patchlist1[[#This Row],[Hostname]],Vormetric!A:D,4,FALSE))</f>
        <v/>
      </c>
      <c r="I1360" s="293" t="str">
        <f>IF(ISNA(VLOOKUP(Patchlist1[[#This Row],[Hostname]],'vm hardware'!A:C,3,FALSE)),"",VLOOKUP(Patchlist1[[#This Row],[Hostname]],'vm hardware'!A:C,3,FALSE))</f>
        <v/>
      </c>
      <c r="J1360" s="251"/>
      <c r="K1360" s="251" t="s">
        <v>545</v>
      </c>
      <c r="L1360" s="251"/>
      <c r="M1360" s="251" t="s">
        <v>448</v>
      </c>
      <c r="N1360" s="251" t="s">
        <v>174</v>
      </c>
      <c r="O1360" s="310" t="s">
        <v>175</v>
      </c>
      <c r="P1360" s="294" t="s">
        <v>449</v>
      </c>
      <c r="Q1360" s="299"/>
      <c r="R1360" s="254" t="s">
        <v>450</v>
      </c>
      <c r="S1360" s="300" t="str">
        <f>IF(ISNA(VLOOKUP(Patchlist1[[#This Row],[SERVER OWNER]],Contacts!I:J,2,FALSE)),"",VLOOKUP(Patchlist1[[#This Row],[SERVER OWNER]],Contacts!I:J,2,FALSE))</f>
        <v>frederic.barat@allianz.fr</v>
      </c>
      <c r="T1360" s="295" t="s">
        <v>451</v>
      </c>
      <c r="U1360" s="301" t="s">
        <v>180</v>
      </c>
      <c r="V1360" s="296"/>
      <c r="W1360" s="296"/>
      <c r="X1360" s="297"/>
      <c r="Y1360" s="297" t="s">
        <v>452</v>
      </c>
      <c r="Z1360" s="256"/>
      <c r="AA1360" s="302"/>
    </row>
    <row r="1361" spans="1:27" ht="18.75" hidden="1" customHeight="1">
      <c r="A1361" s="309" t="s">
        <v>2264</v>
      </c>
      <c r="B1361" s="237" t="s">
        <v>57</v>
      </c>
      <c r="C1361" s="292" t="b">
        <v>0</v>
      </c>
      <c r="D1361" s="250">
        <f>IF($C1361&lt;&gt;TRUE,IF(ISNA(VLOOKUP($B1361,'Patch Slot'!A$2:$E$39,3,FALSE)),"",VLOOKUP($B1361,'Patch Slot'!A$2:$E$39,3,FALSE)),"excluded")</f>
        <v>45882.833333333299</v>
      </c>
      <c r="E1361" s="250" t="str">
        <f>IF($C1361&lt;&gt;TRUE,IF(ISNA(VLOOKUP($B1361,'Patch Slot'!A$2:$E$39,4,FALSE)),"",VLOOKUP($B1361,'Patch Slot'!A$2:$E$39,4,FALSE)),"excluded")</f>
        <v>20:00 – 24:00</v>
      </c>
      <c r="F1361" s="251" t="s">
        <v>298</v>
      </c>
      <c r="G1361" s="250" t="str">
        <f>IF(ISNA(VLOOKUP(Patchlist1[[#This Row],[Hostname]],CPU_socket!A:B,2,FALSE)),"",VLOOKUP(Patchlist1[[#This Row],[Hostname]],CPU_socket!A:B,2,FALSE))</f>
        <v/>
      </c>
      <c r="H1361" s="250" t="str">
        <f>IF(ISNA(VLOOKUP(Patchlist1[[#This Row],[Hostname]],Vormetric!A:D,4,FALSE)),"",VLOOKUP(Patchlist1[[#This Row],[Hostname]],Vormetric!A:D,4,FALSE))</f>
        <v/>
      </c>
      <c r="I1361" s="293" t="str">
        <f>IF(ISNA(VLOOKUP(Patchlist1[[#This Row],[Hostname]],'vm hardware'!A:C,3,FALSE)),"",VLOOKUP(Patchlist1[[#This Row],[Hostname]],'vm hardware'!A:C,3,FALSE))</f>
        <v/>
      </c>
      <c r="J1361" s="251"/>
      <c r="K1361" s="251" t="s">
        <v>545</v>
      </c>
      <c r="L1361" s="251"/>
      <c r="M1361" s="251" t="s">
        <v>245</v>
      </c>
      <c r="N1361" s="251" t="s">
        <v>174</v>
      </c>
      <c r="O1361" s="310" t="s">
        <v>175</v>
      </c>
      <c r="P1361" s="294" t="s">
        <v>246</v>
      </c>
      <c r="Q1361" s="299"/>
      <c r="R1361" s="254" t="s">
        <v>248</v>
      </c>
      <c r="S1361" s="300" t="str">
        <f>IF(ISNA(VLOOKUP(Patchlist1[[#This Row],[SERVER OWNER]],Contacts!I:J,2,FALSE)),"",VLOOKUP(Patchlist1[[#This Row],[SERVER OWNER]],Contacts!I:J,2,FALSE))</f>
        <v>Giorgio.Conti@allianz.it</v>
      </c>
      <c r="T1361" s="295" t="s">
        <v>296</v>
      </c>
      <c r="U1361" s="301" t="s">
        <v>180</v>
      </c>
      <c r="V1361" s="296"/>
      <c r="W1361" s="296"/>
      <c r="X1361" s="297"/>
      <c r="Y1361" s="297"/>
      <c r="Z1361" s="256"/>
      <c r="AA1361" s="302"/>
    </row>
    <row r="1362" spans="1:27" ht="18.75" hidden="1" customHeight="1">
      <c r="A1362" s="309" t="s">
        <v>2265</v>
      </c>
      <c r="B1362" s="237" t="s">
        <v>57</v>
      </c>
      <c r="C1362" s="292" t="b">
        <v>0</v>
      </c>
      <c r="D1362" s="250">
        <f>IF($C1362&lt;&gt;TRUE,IF(ISNA(VLOOKUP($B1362,'Patch Slot'!A$2:$E$39,3,FALSE)),"",VLOOKUP($B1362,'Patch Slot'!A$2:$E$39,3,FALSE)),"excluded")</f>
        <v>45882.833333333299</v>
      </c>
      <c r="E1362" s="250" t="str">
        <f>IF($C1362&lt;&gt;TRUE,IF(ISNA(VLOOKUP($B1362,'Patch Slot'!A$2:$E$39,4,FALSE)),"",VLOOKUP($B1362,'Patch Slot'!A$2:$E$39,4,FALSE)),"excluded")</f>
        <v>20:00 – 24:00</v>
      </c>
      <c r="F1362" s="251" t="s">
        <v>171</v>
      </c>
      <c r="G1362" s="250" t="str">
        <f>IF(ISNA(VLOOKUP(Patchlist1[[#This Row],[Hostname]],CPU_socket!A:B,2,FALSE)),"",VLOOKUP(Patchlist1[[#This Row],[Hostname]],CPU_socket!A:B,2,FALSE))</f>
        <v/>
      </c>
      <c r="H1362" s="250" t="str">
        <f>IF(ISNA(VLOOKUP(Patchlist1[[#This Row],[Hostname]],Vormetric!A:D,4,FALSE)),"",VLOOKUP(Patchlist1[[#This Row],[Hostname]],Vormetric!A:D,4,FALSE))</f>
        <v/>
      </c>
      <c r="I1362" s="293" t="str">
        <f>IF(ISNA(VLOOKUP(Patchlist1[[#This Row],[Hostname]],'vm hardware'!A:C,3,FALSE)),"",VLOOKUP(Patchlist1[[#This Row],[Hostname]],'vm hardware'!A:C,3,FALSE))</f>
        <v/>
      </c>
      <c r="J1362" s="251"/>
      <c r="K1362" s="251" t="s">
        <v>545</v>
      </c>
      <c r="L1362" s="251"/>
      <c r="M1362" s="251" t="s">
        <v>735</v>
      </c>
      <c r="N1362" s="251" t="s">
        <v>174</v>
      </c>
      <c r="O1362" s="310" t="s">
        <v>175</v>
      </c>
      <c r="P1362" s="294" t="s">
        <v>736</v>
      </c>
      <c r="Q1362" s="299"/>
      <c r="R1362" s="254" t="s">
        <v>737</v>
      </c>
      <c r="S1362" s="300" t="str">
        <f>IF(ISNA(VLOOKUP(Patchlist1[[#This Row],[SERVER OWNER]],Contacts!I:J,2,FALSE)),"",VLOOKUP(Patchlist1[[#This Row],[SERVER OWNER]],Contacts!I:J,2,FALSE))</f>
        <v>greg.george@investmentdataservices.com</v>
      </c>
      <c r="T1362" s="295" t="s">
        <v>738</v>
      </c>
      <c r="U1362" s="301" t="s">
        <v>180</v>
      </c>
      <c r="V1362" s="296"/>
      <c r="W1362" s="296"/>
      <c r="X1362" s="297"/>
      <c r="Y1362" s="297"/>
      <c r="Z1362" s="256"/>
      <c r="AA1362" s="302"/>
    </row>
    <row r="1363" spans="1:27" ht="18.75" hidden="1" customHeight="1">
      <c r="A1363" s="309" t="s">
        <v>2266</v>
      </c>
      <c r="B1363" s="237" t="s">
        <v>43</v>
      </c>
      <c r="C1363" s="292" t="b">
        <v>1</v>
      </c>
      <c r="D1363" s="250" t="str">
        <f>IF($C1363&lt;&gt;TRUE,IF(ISNA(VLOOKUP($B1363,'Patch Slot'!A$2:$E$39,3,FALSE)),"",VLOOKUP($B1363,'Patch Slot'!A$2:$E$39,3,FALSE)),"excluded")</f>
        <v>excluded</v>
      </c>
      <c r="E1363" s="250" t="str">
        <f>IF($C1363&lt;&gt;TRUE,IF(ISNA(VLOOKUP($B1363,'Patch Slot'!A$2:$E$39,4,FALSE)),"",VLOOKUP($B1363,'Patch Slot'!A$2:$E$39,4,FALSE)),"excluded")</f>
        <v>excluded</v>
      </c>
      <c r="F1363" s="251" t="s">
        <v>171</v>
      </c>
      <c r="G1363" s="250" t="str">
        <f>IF(ISNA(VLOOKUP(Patchlist1[[#This Row],[Hostname]],CPU_socket!A:B,2,FALSE)),"",VLOOKUP(Patchlist1[[#This Row],[Hostname]],CPU_socket!A:B,2,FALSE))</f>
        <v/>
      </c>
      <c r="H1363" s="250" t="str">
        <f>IF(ISNA(VLOOKUP(Patchlist1[[#This Row],[Hostname]],Vormetric!A:D,4,FALSE)),"",VLOOKUP(Patchlist1[[#This Row],[Hostname]],Vormetric!A:D,4,FALSE))</f>
        <v/>
      </c>
      <c r="I1363" s="293" t="str">
        <f>IF(ISNA(VLOOKUP(Patchlist1[[#This Row],[Hostname]],'vm hardware'!A:C,3,FALSE)),"",VLOOKUP(Patchlist1[[#This Row],[Hostname]],'vm hardware'!A:C,3,FALSE))</f>
        <v/>
      </c>
      <c r="J1363" s="251"/>
      <c r="K1363" s="251" t="s">
        <v>545</v>
      </c>
      <c r="L1363" s="251"/>
      <c r="M1363" s="251" t="s">
        <v>173</v>
      </c>
      <c r="N1363" s="251" t="s">
        <v>174</v>
      </c>
      <c r="O1363" s="310" t="s">
        <v>279</v>
      </c>
      <c r="P1363" s="294" t="s">
        <v>2094</v>
      </c>
      <c r="Q1363" s="299"/>
      <c r="R1363" s="254" t="s">
        <v>664</v>
      </c>
      <c r="S1363" s="300" t="str">
        <f>IF(ISNA(VLOOKUP(Patchlist1[[#This Row],[SERVER OWNER]],Contacts!I:J,2,FALSE)),"",VLOOKUP(Patchlist1[[#This Row],[SERVER OWNER]],Contacts!I:J,2,FALSE))</f>
        <v>balazs.kotsis@allianz.com</v>
      </c>
      <c r="T1363" s="295" t="s">
        <v>824</v>
      </c>
      <c r="U1363" s="301" t="s">
        <v>180</v>
      </c>
      <c r="V1363" s="296"/>
      <c r="W1363" s="296"/>
      <c r="X1363" s="297"/>
      <c r="Y1363" s="297" t="s">
        <v>279</v>
      </c>
      <c r="Z1363" s="256"/>
      <c r="AA1363" s="302"/>
    </row>
    <row r="1364" spans="1:27" ht="18.75" customHeight="1">
      <c r="A1364" s="309" t="s">
        <v>2267</v>
      </c>
      <c r="B1364" s="237" t="s">
        <v>54</v>
      </c>
      <c r="C1364" s="292" t="b">
        <v>0</v>
      </c>
      <c r="D1364" s="250">
        <f>IF($C1364&lt;&gt;TRUE,IF(ISNA(VLOOKUP($B1364,'Patch Slot'!A$2:$E$39,3,FALSE)),"",VLOOKUP($B1364,'Patch Slot'!A$2:$E$39,3,FALSE)),"excluded")</f>
        <v>45881.333333333299</v>
      </c>
      <c r="E1364" s="250" t="str">
        <f>IF($C1364&lt;&gt;TRUE,IF(ISNA(VLOOKUP($B1364,'Patch Slot'!A$2:$E$39,4,FALSE)),"",VLOOKUP($B1364,'Patch Slot'!A$2:$E$39,4,FALSE)),"excluded")</f>
        <v>08:00 – 14:00</v>
      </c>
      <c r="F1364" s="251" t="s">
        <v>171</v>
      </c>
      <c r="G1364" s="250" t="str">
        <f>IF(ISNA(VLOOKUP(Patchlist1[[#This Row],[Hostname]],CPU_socket!A:B,2,FALSE)),"",VLOOKUP(Patchlist1[[#This Row],[Hostname]],CPU_socket!A:B,2,FALSE))</f>
        <v/>
      </c>
      <c r="H1364" s="250" t="str">
        <f>IF(ISNA(VLOOKUP(Patchlist1[[#This Row],[Hostname]],Vormetric!A:D,4,FALSE)),"",VLOOKUP(Patchlist1[[#This Row],[Hostname]],Vormetric!A:D,4,FALSE))</f>
        <v/>
      </c>
      <c r="I1364" s="293" t="str">
        <f>IF(ISNA(VLOOKUP(Patchlist1[[#This Row],[Hostname]],'vm hardware'!A:C,3,FALSE)),"",VLOOKUP(Patchlist1[[#This Row],[Hostname]],'vm hardware'!A:C,3,FALSE))</f>
        <v/>
      </c>
      <c r="J1364" s="251"/>
      <c r="K1364" s="251" t="s">
        <v>545</v>
      </c>
      <c r="L1364" s="251"/>
      <c r="M1364" s="251" t="s">
        <v>173</v>
      </c>
      <c r="N1364" s="251" t="s">
        <v>174</v>
      </c>
      <c r="O1364" s="310" t="s">
        <v>175</v>
      </c>
      <c r="P1364" s="294" t="s">
        <v>546</v>
      </c>
      <c r="Q1364" s="299"/>
      <c r="R1364" s="254" t="s">
        <v>547</v>
      </c>
      <c r="S1364" s="300" t="str">
        <f>IF(ISNA(VLOOKUP(Patchlist1[[#This Row],[SERVER OWNER]],Contacts!I:J,2,FALSE)),"",VLOOKUP(Patchlist1[[#This Row],[SERVER OWNER]],Contacts!I:J,2,FALSE))</f>
        <v>klaus.ostermann@allianz.de</v>
      </c>
      <c r="T1364" s="295" t="s">
        <v>548</v>
      </c>
      <c r="U1364" s="301" t="s">
        <v>180</v>
      </c>
      <c r="V1364" s="296"/>
      <c r="W1364" s="296"/>
      <c r="X1364" s="297"/>
      <c r="Y1364" s="297"/>
      <c r="Z1364" s="256"/>
      <c r="AA1364" s="302"/>
    </row>
    <row r="1365" spans="1:27" ht="18.75" hidden="1" customHeight="1">
      <c r="A1365" s="309" t="s">
        <v>2268</v>
      </c>
      <c r="B1365" s="237" t="s">
        <v>43</v>
      </c>
      <c r="C1365" s="292" t="b">
        <v>0</v>
      </c>
      <c r="D1365" s="250">
        <f>IF($C1365&lt;&gt;TRUE,IF(ISNA(VLOOKUP($B1365,'Patch Slot'!A$2:$E$39,3,FALSE)),"",VLOOKUP($B1365,'Patch Slot'!A$2:$E$39,3,FALSE)),"excluded")</f>
        <v>45878.333333333299</v>
      </c>
      <c r="E1365" s="250" t="str">
        <f>IF($C1365&lt;&gt;TRUE,IF(ISNA(VLOOKUP($B1365,'Patch Slot'!A$2:$E$39,4,FALSE)),"",VLOOKUP($B1365,'Patch Slot'!A$2:$E$39,4,FALSE)),"excluded")</f>
        <v>08:00 – 14:00</v>
      </c>
      <c r="F1365" s="251" t="s">
        <v>182</v>
      </c>
      <c r="G1365" s="250" t="str">
        <f>IF(ISNA(VLOOKUP(Patchlist1[[#This Row],[Hostname]],CPU_socket!A:B,2,FALSE)),"",VLOOKUP(Patchlist1[[#This Row],[Hostname]],CPU_socket!A:B,2,FALSE))</f>
        <v/>
      </c>
      <c r="H1365" s="250" t="str">
        <f>IF(ISNA(VLOOKUP(Patchlist1[[#This Row],[Hostname]],Vormetric!A:D,4,FALSE)),"",VLOOKUP(Patchlist1[[#This Row],[Hostname]],Vormetric!A:D,4,FALSE))</f>
        <v/>
      </c>
      <c r="I1365" s="293" t="str">
        <f>IF(ISNA(VLOOKUP(Patchlist1[[#This Row],[Hostname]],'vm hardware'!A:C,3,FALSE)),"",VLOOKUP(Patchlist1[[#This Row],[Hostname]],'vm hardware'!A:C,3,FALSE))</f>
        <v/>
      </c>
      <c r="J1365" s="251"/>
      <c r="K1365" s="251" t="s">
        <v>545</v>
      </c>
      <c r="L1365" s="251"/>
      <c r="M1365" s="251" t="s">
        <v>173</v>
      </c>
      <c r="N1365" s="251" t="s">
        <v>174</v>
      </c>
      <c r="O1365" s="310" t="s">
        <v>175</v>
      </c>
      <c r="P1365" s="294" t="s">
        <v>583</v>
      </c>
      <c r="Q1365" s="299"/>
      <c r="R1365" s="254" t="s">
        <v>584</v>
      </c>
      <c r="S1365" s="300" t="str">
        <f>IF(ISNA(VLOOKUP(Patchlist1[[#This Row],[SERVER OWNER]],Contacts!I:J,2,FALSE)),"",VLOOKUP(Patchlist1[[#This Row],[SERVER OWNER]],Contacts!I:J,2,FALSE))</f>
        <v>dhanujay.nallabati1@allianz.de</v>
      </c>
      <c r="T1365" s="295" t="s">
        <v>1152</v>
      </c>
      <c r="U1365" s="301" t="s">
        <v>180</v>
      </c>
      <c r="V1365" s="296"/>
      <c r="W1365" s="296"/>
      <c r="X1365" s="297"/>
      <c r="Y1365" s="297"/>
      <c r="Z1365" s="256"/>
      <c r="AA1365" s="302"/>
    </row>
    <row r="1366" spans="1:27" ht="18.75" hidden="1" customHeight="1">
      <c r="A1366" s="309" t="s">
        <v>2269</v>
      </c>
      <c r="B1366" s="237" t="s">
        <v>57</v>
      </c>
      <c r="C1366" s="292" t="b">
        <v>0</v>
      </c>
      <c r="D1366" s="250">
        <f>IF($C1366&lt;&gt;TRUE,IF(ISNA(VLOOKUP($B1366,'Patch Slot'!A$2:$E$39,3,FALSE)),"",VLOOKUP($B1366,'Patch Slot'!A$2:$E$39,3,FALSE)),"excluded")</f>
        <v>45882.833333333299</v>
      </c>
      <c r="E1366" s="250" t="str">
        <f>IF($C1366&lt;&gt;TRUE,IF(ISNA(VLOOKUP($B1366,'Patch Slot'!A$2:$E$39,4,FALSE)),"",VLOOKUP($B1366,'Patch Slot'!A$2:$E$39,4,FALSE)),"excluded")</f>
        <v>20:00 – 24:00</v>
      </c>
      <c r="F1366" s="251" t="s">
        <v>171</v>
      </c>
      <c r="G1366" s="250" t="str">
        <f>IF(ISNA(VLOOKUP(Patchlist1[[#This Row],[Hostname]],CPU_socket!A:B,2,FALSE)),"",VLOOKUP(Patchlist1[[#This Row],[Hostname]],CPU_socket!A:B,2,FALSE))</f>
        <v/>
      </c>
      <c r="H1366" s="250" t="str">
        <f>IF(ISNA(VLOOKUP(Patchlist1[[#This Row],[Hostname]],Vormetric!A:D,4,FALSE)),"",VLOOKUP(Patchlist1[[#This Row],[Hostname]],Vormetric!A:D,4,FALSE))</f>
        <v/>
      </c>
      <c r="I1366" s="293" t="str">
        <f>IF(ISNA(VLOOKUP(Patchlist1[[#This Row],[Hostname]],'vm hardware'!A:C,3,FALSE)),"",VLOOKUP(Patchlist1[[#This Row],[Hostname]],'vm hardware'!A:C,3,FALSE))</f>
        <v/>
      </c>
      <c r="J1366" s="251"/>
      <c r="K1366" s="251" t="s">
        <v>545</v>
      </c>
      <c r="L1366" s="251"/>
      <c r="M1366" s="251" t="s">
        <v>735</v>
      </c>
      <c r="N1366" s="251" t="s">
        <v>174</v>
      </c>
      <c r="O1366" s="310" t="s">
        <v>175</v>
      </c>
      <c r="P1366" s="294" t="s">
        <v>736</v>
      </c>
      <c r="Q1366" s="299"/>
      <c r="R1366" s="254" t="s">
        <v>737</v>
      </c>
      <c r="S1366" s="300" t="str">
        <f>IF(ISNA(VLOOKUP(Patchlist1[[#This Row],[SERVER OWNER]],Contacts!I:J,2,FALSE)),"",VLOOKUP(Patchlist1[[#This Row],[SERVER OWNER]],Contacts!I:J,2,FALSE))</f>
        <v>greg.george@investmentdataservices.com</v>
      </c>
      <c r="T1366" s="295" t="s">
        <v>738</v>
      </c>
      <c r="U1366" s="301" t="s">
        <v>180</v>
      </c>
      <c r="V1366" s="296"/>
      <c r="W1366" s="296"/>
      <c r="X1366" s="297"/>
      <c r="Y1366" s="297"/>
      <c r="Z1366" s="256"/>
      <c r="AA1366" s="302"/>
    </row>
    <row r="1367" spans="1:27" ht="18.75" hidden="1" customHeight="1">
      <c r="A1367" s="309" t="s">
        <v>2270</v>
      </c>
      <c r="B1367" s="237" t="s">
        <v>29</v>
      </c>
      <c r="C1367" s="292" t="b">
        <v>0</v>
      </c>
      <c r="D1367" s="250">
        <f>IF($C1367&lt;&gt;TRUE,IF(ISNA(VLOOKUP($B1367,'Patch Slot'!A$2:$E$39,3,FALSE)),"",VLOOKUP($B1367,'Patch Slot'!A$2:$E$39,3,FALSE)),"excluded")</f>
        <v>45875.833333333299</v>
      </c>
      <c r="E1367" s="250" t="str">
        <f>IF($C1367&lt;&gt;TRUE,IF(ISNA(VLOOKUP($B1367,'Patch Slot'!A$2:$E$39,4,FALSE)),"",VLOOKUP($B1367,'Patch Slot'!A$2:$E$39,4,FALSE)),"excluded")</f>
        <v>20:00 – 24:00</v>
      </c>
      <c r="F1367" s="251" t="s">
        <v>182</v>
      </c>
      <c r="G1367" s="250" t="str">
        <f>IF(ISNA(VLOOKUP(Patchlist1[[#This Row],[Hostname]],CPU_socket!A:B,2,FALSE)),"",VLOOKUP(Patchlist1[[#This Row],[Hostname]],CPU_socket!A:B,2,FALSE))</f>
        <v/>
      </c>
      <c r="H1367" s="250" t="str">
        <f>IF(ISNA(VLOOKUP(Patchlist1[[#This Row],[Hostname]],Vormetric!A:D,4,FALSE)),"",VLOOKUP(Patchlist1[[#This Row],[Hostname]],Vormetric!A:D,4,FALSE))</f>
        <v/>
      </c>
      <c r="I1367" s="293" t="str">
        <f>IF(ISNA(VLOOKUP(Patchlist1[[#This Row],[Hostname]],'vm hardware'!A:C,3,FALSE)),"",VLOOKUP(Patchlist1[[#This Row],[Hostname]],'vm hardware'!A:C,3,FALSE))</f>
        <v/>
      </c>
      <c r="J1367" s="251"/>
      <c r="K1367" s="251" t="s">
        <v>545</v>
      </c>
      <c r="L1367" s="251"/>
      <c r="M1367" s="251" t="s">
        <v>735</v>
      </c>
      <c r="N1367" s="251" t="s">
        <v>174</v>
      </c>
      <c r="O1367" s="310" t="s">
        <v>175</v>
      </c>
      <c r="P1367" s="294" t="s">
        <v>736</v>
      </c>
      <c r="Q1367" s="299"/>
      <c r="R1367" s="254" t="s">
        <v>737</v>
      </c>
      <c r="S1367" s="300" t="str">
        <f>IF(ISNA(VLOOKUP(Patchlist1[[#This Row],[SERVER OWNER]],Contacts!I:J,2,FALSE)),"",VLOOKUP(Patchlist1[[#This Row],[SERVER OWNER]],Contacts!I:J,2,FALSE))</f>
        <v>greg.george@investmentdataservices.com</v>
      </c>
      <c r="T1367" s="295" t="s">
        <v>738</v>
      </c>
      <c r="U1367" s="301" t="s">
        <v>180</v>
      </c>
      <c r="V1367" s="296"/>
      <c r="W1367" s="296"/>
      <c r="X1367" s="297"/>
      <c r="Y1367" s="297"/>
      <c r="Z1367" s="256"/>
      <c r="AA1367" s="302"/>
    </row>
    <row r="1368" spans="1:27" ht="18.75" hidden="1" customHeight="1">
      <c r="A1368" s="309" t="s">
        <v>2271</v>
      </c>
      <c r="B1368" s="237" t="s">
        <v>67</v>
      </c>
      <c r="C1368" s="292" t="b">
        <v>0</v>
      </c>
      <c r="D1368" s="250">
        <f>IF($C1368&lt;&gt;TRUE,IF(ISNA(VLOOKUP($B1368,'Patch Slot'!A$2:$E$39,3,FALSE)),"",VLOOKUP($B1368,'Patch Slot'!A$2:$E$39,3,FALSE)),"excluded")</f>
        <v>45883.833333333299</v>
      </c>
      <c r="E1368" s="250" t="str">
        <f>IF($C1368&lt;&gt;TRUE,IF(ISNA(VLOOKUP($B1368,'Patch Slot'!A$2:$E$39,4,FALSE)),"",VLOOKUP($B1368,'Patch Slot'!A$2:$E$39,4,FALSE)),"excluded")</f>
        <v>20:00 – 24:00</v>
      </c>
      <c r="F1368" s="251" t="s">
        <v>826</v>
      </c>
      <c r="G1368" s="250" t="str">
        <f>IF(ISNA(VLOOKUP(Patchlist1[[#This Row],[Hostname]],CPU_socket!A:B,2,FALSE)),"",VLOOKUP(Patchlist1[[#This Row],[Hostname]],CPU_socket!A:B,2,FALSE))</f>
        <v/>
      </c>
      <c r="H1368" s="250" t="str">
        <f>IF(ISNA(VLOOKUP(Patchlist1[[#This Row],[Hostname]],Vormetric!A:D,4,FALSE)),"",VLOOKUP(Patchlist1[[#This Row],[Hostname]],Vormetric!A:D,4,FALSE))</f>
        <v/>
      </c>
      <c r="I1368" s="293" t="str">
        <f>IF(ISNA(VLOOKUP(Patchlist1[[#This Row],[Hostname]],'vm hardware'!A:C,3,FALSE)),"",VLOOKUP(Patchlist1[[#This Row],[Hostname]],'vm hardware'!A:C,3,FALSE))</f>
        <v/>
      </c>
      <c r="J1368" s="251"/>
      <c r="K1368" s="251" t="s">
        <v>545</v>
      </c>
      <c r="L1368" s="251"/>
      <c r="M1368" s="251" t="s">
        <v>395</v>
      </c>
      <c r="N1368" s="251" t="s">
        <v>827</v>
      </c>
      <c r="O1368" s="310" t="s">
        <v>175</v>
      </c>
      <c r="P1368" s="294" t="s">
        <v>396</v>
      </c>
      <c r="Q1368" s="299"/>
      <c r="R1368" s="254" t="s">
        <v>397</v>
      </c>
      <c r="S1368" s="300" t="str">
        <f>IF(ISNA(VLOOKUP(Patchlist1[[#This Row],[SERVER OWNER]],Contacts!I:J,2,FALSE)),"",VLOOKUP(Patchlist1[[#This Row],[SERVER OWNER]],Contacts!I:J,2,FALSE))</f>
        <v>muireann.nicgiollaphadraig@allianz.ie</v>
      </c>
      <c r="T1368" s="295" t="s">
        <v>403</v>
      </c>
      <c r="U1368" s="301" t="s">
        <v>180</v>
      </c>
      <c r="V1368" s="296"/>
      <c r="W1368" s="296"/>
      <c r="X1368" s="297"/>
      <c r="Y1368" s="297" t="s">
        <v>452</v>
      </c>
      <c r="Z1368" s="256"/>
      <c r="AA1368" s="302"/>
    </row>
    <row r="1369" spans="1:27" ht="18.75" hidden="1" customHeight="1">
      <c r="A1369" s="309" t="s">
        <v>2272</v>
      </c>
      <c r="B1369" s="237" t="s">
        <v>24</v>
      </c>
      <c r="C1369" s="292" t="b">
        <v>0</v>
      </c>
      <c r="D1369" s="250">
        <f>IF($C1369&lt;&gt;TRUE,IF(ISNA(VLOOKUP($B1369,'Patch Slot'!A$2:$E$39,3,FALSE)),"",VLOOKUP($B1369,'Patch Slot'!A$2:$E$39,3,FALSE)),"excluded")</f>
        <v>45874.333333333299</v>
      </c>
      <c r="E1369" s="250" t="str">
        <f>IF($C1369&lt;&gt;TRUE,IF(ISNA(VLOOKUP($B1369,'Patch Slot'!A$2:$E$39,4,FALSE)),"",VLOOKUP($B1369,'Patch Slot'!A$2:$E$39,4,FALSE)),"excluded")</f>
        <v>08:00 – 14:00</v>
      </c>
      <c r="F1369" s="251" t="s">
        <v>523</v>
      </c>
      <c r="G1369" s="250" t="str">
        <f>IF(ISNA(VLOOKUP(Patchlist1[[#This Row],[Hostname]],CPU_socket!A:B,2,FALSE)),"",VLOOKUP(Patchlist1[[#This Row],[Hostname]],CPU_socket!A:B,2,FALSE))</f>
        <v/>
      </c>
      <c r="H1369" s="250" t="str">
        <f>IF(ISNA(VLOOKUP(Patchlist1[[#This Row],[Hostname]],Vormetric!A:D,4,FALSE)),"",VLOOKUP(Patchlist1[[#This Row],[Hostname]],Vormetric!A:D,4,FALSE))</f>
        <v/>
      </c>
      <c r="I1369" s="293" t="str">
        <f>IF(ISNA(VLOOKUP(Patchlist1[[#This Row],[Hostname]],'vm hardware'!A:C,3,FALSE)),"",VLOOKUP(Patchlist1[[#This Row],[Hostname]],'vm hardware'!A:C,3,FALSE))</f>
        <v/>
      </c>
      <c r="J1369" s="251"/>
      <c r="K1369" s="251" t="s">
        <v>545</v>
      </c>
      <c r="L1369" s="251"/>
      <c r="M1369" s="251" t="s">
        <v>448</v>
      </c>
      <c r="N1369" s="251" t="s">
        <v>174</v>
      </c>
      <c r="O1369" s="310" t="s">
        <v>175</v>
      </c>
      <c r="P1369" s="294" t="s">
        <v>2273</v>
      </c>
      <c r="Q1369" s="299"/>
      <c r="R1369" s="254" t="s">
        <v>1679</v>
      </c>
      <c r="S1369" s="300" t="str">
        <f>IF(ISNA(VLOOKUP(Patchlist1[[#This Row],[SERVER OWNER]],Contacts!I:J,2,FALSE)),"",VLOOKUP(Patchlist1[[#This Row],[SERVER OWNER]],Contacts!I:J,2,FALSE))</f>
        <v>rachid.bouzekri@allianz.com</v>
      </c>
      <c r="T1369" s="295" t="s">
        <v>1680</v>
      </c>
      <c r="U1369" s="301" t="s">
        <v>180</v>
      </c>
      <c r="V1369" s="296"/>
      <c r="W1369" s="296"/>
      <c r="X1369" s="297"/>
      <c r="Y1369" s="297" t="s">
        <v>452</v>
      </c>
      <c r="Z1369" s="256"/>
      <c r="AA1369" s="302"/>
    </row>
    <row r="1370" spans="1:27" ht="18.75" hidden="1" customHeight="1">
      <c r="A1370" s="309" t="s">
        <v>2274</v>
      </c>
      <c r="B1370" s="237" t="s">
        <v>64</v>
      </c>
      <c r="C1370" s="292" t="b">
        <v>1</v>
      </c>
      <c r="D1370" s="250" t="str">
        <f>IF($C1370&lt;&gt;TRUE,IF(ISNA(VLOOKUP($B1370,'Patch Slot'!A$2:$E$39,3,FALSE)),"",VLOOKUP($B1370,'Patch Slot'!A$2:$E$39,3,FALSE)),"excluded")</f>
        <v>excluded</v>
      </c>
      <c r="E1370" s="250" t="str">
        <f>IF($C1370&lt;&gt;TRUE,IF(ISNA(VLOOKUP($B1370,'Patch Slot'!A$2:$E$39,4,FALSE)),"",VLOOKUP($B1370,'Patch Slot'!A$2:$E$39,4,FALSE)),"excluded")</f>
        <v>excluded</v>
      </c>
      <c r="F1370" s="251" t="s">
        <v>298</v>
      </c>
      <c r="G1370" s="250" t="str">
        <f>IF(ISNA(VLOOKUP(Patchlist1[[#This Row],[Hostname]],CPU_socket!A:B,2,FALSE)),"",VLOOKUP(Patchlist1[[#This Row],[Hostname]],CPU_socket!A:B,2,FALSE))</f>
        <v/>
      </c>
      <c r="H1370" s="250" t="str">
        <f>IF(ISNA(VLOOKUP(Patchlist1[[#This Row],[Hostname]],Vormetric!A:D,4,FALSE)),"",VLOOKUP(Patchlist1[[#This Row],[Hostname]],Vormetric!A:D,4,FALSE))</f>
        <v/>
      </c>
      <c r="I1370" s="293" t="str">
        <f>IF(ISNA(VLOOKUP(Patchlist1[[#This Row],[Hostname]],'vm hardware'!A:C,3,FALSE)),"",VLOOKUP(Patchlist1[[#This Row],[Hostname]],'vm hardware'!A:C,3,FALSE))</f>
        <v/>
      </c>
      <c r="J1370" s="251"/>
      <c r="K1370" s="251" t="s">
        <v>545</v>
      </c>
      <c r="L1370" s="251"/>
      <c r="M1370" s="251" t="s">
        <v>448</v>
      </c>
      <c r="N1370" s="251" t="s">
        <v>174</v>
      </c>
      <c r="O1370" s="310" t="s">
        <v>279</v>
      </c>
      <c r="P1370" s="294" t="s">
        <v>1404</v>
      </c>
      <c r="Q1370" s="299"/>
      <c r="R1370" s="254" t="s">
        <v>1405</v>
      </c>
      <c r="S1370" s="300" t="str">
        <f>IF(ISNA(VLOOKUP(Patchlist1[[#This Row],[SERVER OWNER]],Contacts!I:J,2,FALSE)),"",VLOOKUP(Patchlist1[[#This Row],[SERVER OWNER]],Contacts!I:J,2,FALSE))</f>
        <v>externe.vidya.limbajee@allianz.fr</v>
      </c>
      <c r="T1370" s="295" t="s">
        <v>1406</v>
      </c>
      <c r="U1370" s="301" t="s">
        <v>180</v>
      </c>
      <c r="V1370" s="296"/>
      <c r="W1370" s="296"/>
      <c r="X1370" s="297"/>
      <c r="Y1370" s="297" t="s">
        <v>279</v>
      </c>
      <c r="Z1370" s="256"/>
      <c r="AA1370" s="302"/>
    </row>
    <row r="1371" spans="1:27" ht="18.75" hidden="1" customHeight="1">
      <c r="A1371" s="309" t="s">
        <v>2275</v>
      </c>
      <c r="B1371" s="237" t="s">
        <v>64</v>
      </c>
      <c r="C1371" s="292" t="b">
        <v>1</v>
      </c>
      <c r="D1371" s="250" t="str">
        <f>IF($C1371&lt;&gt;TRUE,IF(ISNA(VLOOKUP($B1371,'Patch Slot'!A$2:$E$39,3,FALSE)),"",VLOOKUP($B1371,'Patch Slot'!A$2:$E$39,3,FALSE)),"excluded")</f>
        <v>excluded</v>
      </c>
      <c r="E1371" s="250" t="str">
        <f>IF($C1371&lt;&gt;TRUE,IF(ISNA(VLOOKUP($B1371,'Patch Slot'!A$2:$E$39,4,FALSE)),"",VLOOKUP($B1371,'Patch Slot'!A$2:$E$39,4,FALSE)),"excluded")</f>
        <v>excluded</v>
      </c>
      <c r="F1371" s="251" t="s">
        <v>523</v>
      </c>
      <c r="G1371" s="250" t="str">
        <f>IF(ISNA(VLOOKUP(Patchlist1[[#This Row],[Hostname]],CPU_socket!A:B,2,FALSE)),"",VLOOKUP(Patchlist1[[#This Row],[Hostname]],CPU_socket!A:B,2,FALSE))</f>
        <v/>
      </c>
      <c r="H1371" s="250" t="str">
        <f>IF(ISNA(VLOOKUP(Patchlist1[[#This Row],[Hostname]],Vormetric!A:D,4,FALSE)),"",VLOOKUP(Patchlist1[[#This Row],[Hostname]],Vormetric!A:D,4,FALSE))</f>
        <v/>
      </c>
      <c r="I1371" s="293" t="str">
        <f>IF(ISNA(VLOOKUP(Patchlist1[[#This Row],[Hostname]],'vm hardware'!A:C,3,FALSE)),"",VLOOKUP(Patchlist1[[#This Row],[Hostname]],'vm hardware'!A:C,3,FALSE))</f>
        <v/>
      </c>
      <c r="J1371" s="251"/>
      <c r="K1371" s="251" t="s">
        <v>545</v>
      </c>
      <c r="L1371" s="251"/>
      <c r="M1371" s="251" t="s">
        <v>448</v>
      </c>
      <c r="N1371" s="251" t="s">
        <v>174</v>
      </c>
      <c r="O1371" s="310" t="s">
        <v>279</v>
      </c>
      <c r="P1371" s="148" t="s">
        <v>1467</v>
      </c>
      <c r="Q1371" s="299"/>
      <c r="R1371" s="254" t="s">
        <v>1468</v>
      </c>
      <c r="S1371" s="300" t="str">
        <f>IF(ISNA(VLOOKUP(Patchlist1[[#This Row],[SERVER OWNER]],Contacts!I:J,2,FALSE)),"",VLOOKUP(Patchlist1[[#This Row],[SERVER OWNER]],Contacts!I:J,2,FALSE))</f>
        <v>olivier.laliman@allianz.fr</v>
      </c>
      <c r="T1371" s="295" t="s">
        <v>2153</v>
      </c>
      <c r="U1371" s="301" t="s">
        <v>180</v>
      </c>
      <c r="V1371" s="296"/>
      <c r="W1371" s="296"/>
      <c r="X1371" s="297"/>
      <c r="Y1371" s="297" t="s">
        <v>279</v>
      </c>
      <c r="Z1371" s="256"/>
      <c r="AA1371" s="302"/>
    </row>
    <row r="1372" spans="1:27" ht="18.75" hidden="1" customHeight="1">
      <c r="A1372" s="309" t="s">
        <v>2276</v>
      </c>
      <c r="B1372" s="237" t="s">
        <v>24</v>
      </c>
      <c r="C1372" s="292" t="b">
        <v>0</v>
      </c>
      <c r="D1372" s="250">
        <f>IF($C1372&lt;&gt;TRUE,IF(ISNA(VLOOKUP($B1372,'Patch Slot'!A$2:$E$39,3,FALSE)),"",VLOOKUP($B1372,'Patch Slot'!A$2:$E$39,3,FALSE)),"excluded")</f>
        <v>45874.333333333299</v>
      </c>
      <c r="E1372" s="250" t="str">
        <f>IF($C1372&lt;&gt;TRUE,IF(ISNA(VLOOKUP($B1372,'Patch Slot'!A$2:$E$39,4,FALSE)),"",VLOOKUP($B1372,'Patch Slot'!A$2:$E$39,4,FALSE)),"excluded")</f>
        <v>08:00 – 14:00</v>
      </c>
      <c r="F1372" s="251" t="s">
        <v>171</v>
      </c>
      <c r="G1372" s="250" t="str">
        <f>IF(ISNA(VLOOKUP(Patchlist1[[#This Row],[Hostname]],CPU_socket!A:B,2,FALSE)),"",VLOOKUP(Patchlist1[[#This Row],[Hostname]],CPU_socket!A:B,2,FALSE))</f>
        <v/>
      </c>
      <c r="H1372" s="250" t="str">
        <f>IF(ISNA(VLOOKUP(Patchlist1[[#This Row],[Hostname]],Vormetric!A:D,4,FALSE)),"",VLOOKUP(Patchlist1[[#This Row],[Hostname]],Vormetric!A:D,4,FALSE))</f>
        <v/>
      </c>
      <c r="I1372" s="293" t="str">
        <f>IF(ISNA(VLOOKUP(Patchlist1[[#This Row],[Hostname]],'vm hardware'!A:C,3,FALSE)),"",VLOOKUP(Patchlist1[[#This Row],[Hostname]],'vm hardware'!A:C,3,FALSE))</f>
        <v/>
      </c>
      <c r="J1372" s="251"/>
      <c r="K1372" s="251" t="s">
        <v>545</v>
      </c>
      <c r="L1372" s="251"/>
      <c r="M1372" s="251" t="s">
        <v>173</v>
      </c>
      <c r="N1372" s="251" t="s">
        <v>174</v>
      </c>
      <c r="O1372" s="310" t="s">
        <v>175</v>
      </c>
      <c r="P1372" s="294" t="s">
        <v>1139</v>
      </c>
      <c r="Q1372" s="299"/>
      <c r="R1372" s="254" t="s">
        <v>1140</v>
      </c>
      <c r="S1372" s="300" t="str">
        <f>IF(ISNA(VLOOKUP(Patchlist1[[#This Row],[SERVER OWNER]],Contacts!I:J,2,FALSE)),"",VLOOKUP(Patchlist1[[#This Row],[SERVER OWNER]],Contacts!I:J,2,FALSE))</f>
        <v>jan.helbig@allianz.de</v>
      </c>
      <c r="T1372" s="295" t="s">
        <v>1141</v>
      </c>
      <c r="U1372" s="301" t="s">
        <v>180</v>
      </c>
      <c r="V1372" s="296"/>
      <c r="W1372" s="296"/>
      <c r="X1372" s="297"/>
      <c r="Y1372" s="297"/>
      <c r="Z1372" s="256"/>
      <c r="AA1372" s="302"/>
    </row>
    <row r="1373" spans="1:27" ht="18.75" hidden="1" customHeight="1">
      <c r="A1373" s="309" t="s">
        <v>2277</v>
      </c>
      <c r="B1373" s="237" t="s">
        <v>84</v>
      </c>
      <c r="C1373" s="292" t="b">
        <v>0</v>
      </c>
      <c r="D1373" s="250">
        <f>IF($C1373&lt;&gt;TRUE,IF(ISNA(VLOOKUP($B1373,'Patch Slot'!A$2:$E$39,3,FALSE)),"",VLOOKUP($B1373,'Patch Slot'!A$2:$E$39,3,FALSE)),"excluded")</f>
        <v>45885.833333333299</v>
      </c>
      <c r="E1373" s="250" t="str">
        <f>IF($C1373&lt;&gt;TRUE,IF(ISNA(VLOOKUP($B1373,'Patch Slot'!A$2:$E$39,4,FALSE)),"",VLOOKUP($B1373,'Patch Slot'!A$2:$E$39,4,FALSE)),"excluded")</f>
        <v>20:00 – 24:00</v>
      </c>
      <c r="F1373" s="251" t="s">
        <v>826</v>
      </c>
      <c r="G1373" s="250" t="str">
        <f>IF(ISNA(VLOOKUP(Patchlist1[[#This Row],[Hostname]],CPU_socket!A:B,2,FALSE)),"",VLOOKUP(Patchlist1[[#This Row],[Hostname]],CPU_socket!A:B,2,FALSE))</f>
        <v/>
      </c>
      <c r="H1373" s="250" t="str">
        <f>IF(ISNA(VLOOKUP(Patchlist1[[#This Row],[Hostname]],Vormetric!A:D,4,FALSE)),"",VLOOKUP(Patchlist1[[#This Row],[Hostname]],Vormetric!A:D,4,FALSE))</f>
        <v/>
      </c>
      <c r="I1373" s="293" t="str">
        <f>IF(ISNA(VLOOKUP(Patchlist1[[#This Row],[Hostname]],'vm hardware'!A:C,3,FALSE)),"",VLOOKUP(Patchlist1[[#This Row],[Hostname]],'vm hardware'!A:C,3,FALSE))</f>
        <v/>
      </c>
      <c r="J1373" s="251"/>
      <c r="K1373" s="251" t="s">
        <v>545</v>
      </c>
      <c r="L1373" s="251"/>
      <c r="M1373" s="251" t="s">
        <v>189</v>
      </c>
      <c r="N1373" s="251" t="s">
        <v>827</v>
      </c>
      <c r="O1373" s="310" t="s">
        <v>175</v>
      </c>
      <c r="P1373" s="294" t="s">
        <v>190</v>
      </c>
      <c r="Q1373" s="299"/>
      <c r="R1373" s="254" t="s">
        <v>192</v>
      </c>
      <c r="S1373" s="300" t="str">
        <f>IF(ISNA(VLOOKUP(Patchlist1[[#This Row],[SERVER OWNER]],Contacts!I:J,2,FALSE)),"",VLOOKUP(Patchlist1[[#This Row],[SERVER OWNER]],Contacts!I:J,2,FALSE))</f>
        <v>kenneth.fink@allianz.co.uk</v>
      </c>
      <c r="T1373" s="295" t="s">
        <v>889</v>
      </c>
      <c r="U1373" s="301" t="s">
        <v>180</v>
      </c>
      <c r="V1373" s="296"/>
      <c r="W1373" s="296"/>
      <c r="X1373" s="297"/>
      <c r="Y1373" s="297"/>
      <c r="Z1373" s="256"/>
      <c r="AA1373" s="302"/>
    </row>
    <row r="1374" spans="1:27" ht="18.75" hidden="1" customHeight="1">
      <c r="A1374" s="309" t="s">
        <v>2278</v>
      </c>
      <c r="B1374" s="237" t="s">
        <v>64</v>
      </c>
      <c r="C1374" s="292" t="b">
        <v>1</v>
      </c>
      <c r="D1374" s="250" t="str">
        <f>IF($C1374&lt;&gt;TRUE,IF(ISNA(VLOOKUP($B1374,'Patch Slot'!A$2:$E$39,3,FALSE)),"",VLOOKUP($B1374,'Patch Slot'!A$2:$E$39,3,FALSE)),"excluded")</f>
        <v>excluded</v>
      </c>
      <c r="E1374" s="250" t="str">
        <f>IF($C1374&lt;&gt;TRUE,IF(ISNA(VLOOKUP($B1374,'Patch Slot'!A$2:$E$39,4,FALSE)),"",VLOOKUP($B1374,'Patch Slot'!A$2:$E$39,4,FALSE)),"excluded")</f>
        <v>excluded</v>
      </c>
      <c r="F1374" s="251" t="s">
        <v>523</v>
      </c>
      <c r="G1374" s="250" t="str">
        <f>IF(ISNA(VLOOKUP(Patchlist1[[#This Row],[Hostname]],CPU_socket!A:B,2,FALSE)),"",VLOOKUP(Patchlist1[[#This Row],[Hostname]],CPU_socket!A:B,2,FALSE))</f>
        <v/>
      </c>
      <c r="H1374" s="250" t="str">
        <f>IF(ISNA(VLOOKUP(Patchlist1[[#This Row],[Hostname]],Vormetric!A:D,4,FALSE)),"",VLOOKUP(Patchlist1[[#This Row],[Hostname]],Vormetric!A:D,4,FALSE))</f>
        <v/>
      </c>
      <c r="I1374" s="293" t="str">
        <f>IF(ISNA(VLOOKUP(Patchlist1[[#This Row],[Hostname]],'vm hardware'!A:C,3,FALSE)),"",VLOOKUP(Patchlist1[[#This Row],[Hostname]],'vm hardware'!A:C,3,FALSE))</f>
        <v/>
      </c>
      <c r="J1374" s="251"/>
      <c r="K1374" s="251" t="s">
        <v>545</v>
      </c>
      <c r="L1374" s="251"/>
      <c r="M1374" s="251" t="s">
        <v>448</v>
      </c>
      <c r="N1374" s="251" t="s">
        <v>174</v>
      </c>
      <c r="O1374" s="310" t="s">
        <v>279</v>
      </c>
      <c r="P1374" s="148" t="s">
        <v>1467</v>
      </c>
      <c r="Q1374" s="299"/>
      <c r="R1374" s="254" t="s">
        <v>1468</v>
      </c>
      <c r="S1374" s="300" t="str">
        <f>IF(ISNA(VLOOKUP(Patchlist1[[#This Row],[SERVER OWNER]],Contacts!I:J,2,FALSE)),"",VLOOKUP(Patchlist1[[#This Row],[SERVER OWNER]],Contacts!I:J,2,FALSE))</f>
        <v>olivier.laliman@allianz.fr</v>
      </c>
      <c r="T1374" s="295" t="s">
        <v>2153</v>
      </c>
      <c r="U1374" s="301" t="s">
        <v>180</v>
      </c>
      <c r="V1374" s="296"/>
      <c r="W1374" s="296"/>
      <c r="X1374" s="297"/>
      <c r="Y1374" s="297" t="s">
        <v>279</v>
      </c>
      <c r="Z1374" s="256"/>
      <c r="AA1374" s="302"/>
    </row>
    <row r="1375" spans="1:27" ht="18.75" hidden="1" customHeight="1">
      <c r="A1375" s="275" t="s">
        <v>2279</v>
      </c>
      <c r="B1375" s="196" t="s">
        <v>43</v>
      </c>
      <c r="C1375" s="239" t="b">
        <v>0</v>
      </c>
      <c r="D1375" s="182">
        <f>IF($C1375&lt;&gt;TRUE,IF(ISNA(VLOOKUP($B1375,'Patch Slot'!A$2:$E$39,3,FALSE)),"",VLOOKUP($B1375,'Patch Slot'!A$2:$E$39,3,FALSE)),"excluded")</f>
        <v>45878.333333333299</v>
      </c>
      <c r="E1375" s="182" t="str">
        <f>IF($C1375&lt;&gt;TRUE,IF(ISNA(VLOOKUP($B1375,'Patch Slot'!A$2:$E$39,4,FALSE)),"",VLOOKUP($B1375,'Patch Slot'!A$2:$E$39,4,FALSE)),"excluded")</f>
        <v>08:00 – 14:00</v>
      </c>
      <c r="F1375" s="198" t="s">
        <v>523</v>
      </c>
      <c r="G1375" s="182" t="str">
        <f>IF(ISNA(VLOOKUP(Patchlist1[[#This Row],[Hostname]],CPU_socket!A:B,2,FALSE)),"",VLOOKUP(Patchlist1[[#This Row],[Hostname]],CPU_socket!A:B,2,FALSE))</f>
        <v/>
      </c>
      <c r="H1375" s="182" t="str">
        <f>IF(ISNA(VLOOKUP(Patchlist1[[#This Row],[Hostname]],Vormetric!A:D,4,FALSE)),"",VLOOKUP(Patchlist1[[#This Row],[Hostname]],Vormetric!A:D,4,FALSE))</f>
        <v/>
      </c>
      <c r="I1375" s="240" t="str">
        <f>IF(ISNA(VLOOKUP(Patchlist1[[#This Row],[Hostname]],'vm hardware'!A:C,3,FALSE)),"",VLOOKUP(Patchlist1[[#This Row],[Hostname]],'vm hardware'!A:C,3,FALSE))</f>
        <v/>
      </c>
      <c r="J1375" s="198"/>
      <c r="K1375" s="198" t="s">
        <v>545</v>
      </c>
      <c r="L1375" s="198"/>
      <c r="M1375" s="198" t="s">
        <v>173</v>
      </c>
      <c r="N1375" s="198" t="s">
        <v>174</v>
      </c>
      <c r="O1375" s="200" t="s">
        <v>175</v>
      </c>
      <c r="P1375" t="s">
        <v>583</v>
      </c>
      <c r="Q1375" s="241"/>
      <c r="R1375" s="247" t="s">
        <v>584</v>
      </c>
      <c r="S1375" s="242" t="str">
        <f>IF(ISNA(VLOOKUP(Patchlist1[[#This Row],[SERVER OWNER]],Contacts!I:J,2,FALSE)),"",VLOOKUP(Patchlist1[[#This Row],[SERVER OWNER]],Contacts!I:J,2,FALSE))</f>
        <v>dhanujay.nallabati1@allianz.de</v>
      </c>
      <c r="T1375" s="243" t="s">
        <v>1143</v>
      </c>
      <c r="U1375" s="287" t="s">
        <v>180</v>
      </c>
      <c r="V1375" s="202"/>
      <c r="W1375" s="202"/>
      <c r="X1375" s="244"/>
      <c r="Y1375" s="244"/>
      <c r="Z1375" s="157"/>
      <c r="AA1375" s="278"/>
    </row>
    <row r="1376" spans="1:27" ht="18.75" hidden="1" customHeight="1">
      <c r="A1376" s="309" t="s">
        <v>2280</v>
      </c>
      <c r="B1376" s="237" t="s">
        <v>24</v>
      </c>
      <c r="C1376" s="292" t="b">
        <v>1</v>
      </c>
      <c r="D1376" s="250" t="str">
        <f>IF($C1376&lt;&gt;TRUE,IF(ISNA(VLOOKUP($B1376,'Patch Slot'!A$2:$E$39,3,FALSE)),"",VLOOKUP($B1376,'Patch Slot'!A$2:$E$39,3,FALSE)),"excluded")</f>
        <v>excluded</v>
      </c>
      <c r="E1376" s="250" t="str">
        <f>IF($C1376&lt;&gt;TRUE,IF(ISNA(VLOOKUP($B1376,'Patch Slot'!A$2:$E$39,4,FALSE)),"",VLOOKUP($B1376,'Patch Slot'!A$2:$E$39,4,FALSE)),"excluded")</f>
        <v>excluded</v>
      </c>
      <c r="F1376" s="251" t="s">
        <v>171</v>
      </c>
      <c r="G1376" s="250" t="str">
        <f>IF(ISNA(VLOOKUP(Patchlist1[[#This Row],[Hostname]],CPU_socket!A:B,2,FALSE)),"",VLOOKUP(Patchlist1[[#This Row],[Hostname]],CPU_socket!A:B,2,FALSE))</f>
        <v/>
      </c>
      <c r="H1376" s="250" t="str">
        <f>IF(ISNA(VLOOKUP(Patchlist1[[#This Row],[Hostname]],Vormetric!A:D,4,FALSE)),"",VLOOKUP(Patchlist1[[#This Row],[Hostname]],Vormetric!A:D,4,FALSE))</f>
        <v/>
      </c>
      <c r="I1376" s="293" t="str">
        <f>IF(ISNA(VLOOKUP(Patchlist1[[#This Row],[Hostname]],'vm hardware'!A:C,3,FALSE)),"",VLOOKUP(Patchlist1[[#This Row],[Hostname]],'vm hardware'!A:C,3,FALSE))</f>
        <v/>
      </c>
      <c r="J1376" s="251"/>
      <c r="K1376" s="251" t="s">
        <v>545</v>
      </c>
      <c r="L1376" s="251"/>
      <c r="M1376" s="251" t="s">
        <v>448</v>
      </c>
      <c r="N1376" s="251" t="s">
        <v>174</v>
      </c>
      <c r="O1376" s="310" t="s">
        <v>279</v>
      </c>
      <c r="P1376" s="294" t="s">
        <v>2179</v>
      </c>
      <c r="Q1376" s="299"/>
      <c r="R1376" s="254" t="s">
        <v>1795</v>
      </c>
      <c r="S1376" s="300" t="str">
        <f>IF(ISNA(VLOOKUP(Patchlist1[[#This Row],[SERVER OWNER]],Contacts!I:J,2,FALSE)),"",VLOOKUP(Patchlist1[[#This Row],[SERVER OWNER]],Contacts!I:J,2,FALSE))</f>
        <v>olivier.laliman@allianz.fr</v>
      </c>
      <c r="T1376" s="295" t="s">
        <v>2281</v>
      </c>
      <c r="U1376" s="301" t="s">
        <v>180</v>
      </c>
      <c r="V1376" s="296"/>
      <c r="W1376" s="296"/>
      <c r="X1376" s="297"/>
      <c r="Y1376" s="297" t="s">
        <v>279</v>
      </c>
      <c r="Z1376" s="256"/>
      <c r="AA1376" s="302"/>
    </row>
    <row r="1377" spans="1:27" ht="18.75" hidden="1" customHeight="1">
      <c r="A1377" s="275" t="s">
        <v>2282</v>
      </c>
      <c r="B1377" s="237" t="s">
        <v>29</v>
      </c>
      <c r="C1377" s="239" t="b">
        <v>0</v>
      </c>
      <c r="D1377" s="182">
        <f>IF($C1377&lt;&gt;TRUE,IF(ISNA(VLOOKUP($B1377,'Patch Slot'!A$2:$E$39,3,FALSE)),"",VLOOKUP($B1377,'Patch Slot'!A$2:$E$39,3,FALSE)),"excluded")</f>
        <v>45875.833333333299</v>
      </c>
      <c r="E1377" s="182" t="str">
        <f>IF($C1377&lt;&gt;TRUE,IF(ISNA(VLOOKUP($B1377,'Patch Slot'!A$2:$E$39,4,FALSE)),"",VLOOKUP($B1377,'Patch Slot'!A$2:$E$39,4,FALSE)),"excluded")</f>
        <v>20:00 – 24:00</v>
      </c>
      <c r="F1377" s="198" t="s">
        <v>182</v>
      </c>
      <c r="G1377" s="182" t="str">
        <f>IF(ISNA(VLOOKUP(Patchlist1[[#This Row],[Hostname]],CPU_socket!A:B,2,FALSE)),"",VLOOKUP(Patchlist1[[#This Row],[Hostname]],CPU_socket!A:B,2,FALSE))</f>
        <v/>
      </c>
      <c r="H1377" s="182" t="str">
        <f>IF(ISNA(VLOOKUP(Patchlist1[[#This Row],[Hostname]],Vormetric!A:D,4,FALSE)),"",VLOOKUP(Patchlist1[[#This Row],[Hostname]],Vormetric!A:D,4,FALSE))</f>
        <v/>
      </c>
      <c r="I1377" s="240" t="str">
        <f>IF(ISNA(VLOOKUP(Patchlist1[[#This Row],[Hostname]],'vm hardware'!A:C,3,FALSE)),"",VLOOKUP(Patchlist1[[#This Row],[Hostname]],'vm hardware'!A:C,3,FALSE))</f>
        <v/>
      </c>
      <c r="J1377" s="198"/>
      <c r="K1377" s="198" t="s">
        <v>545</v>
      </c>
      <c r="L1377" s="198"/>
      <c r="M1377" s="198" t="s">
        <v>735</v>
      </c>
      <c r="N1377" s="198" t="s">
        <v>174</v>
      </c>
      <c r="O1377" s="200" t="s">
        <v>175</v>
      </c>
      <c r="P1377" s="294" t="s">
        <v>736</v>
      </c>
      <c r="Q1377" s="241"/>
      <c r="R1377" s="247" t="s">
        <v>737</v>
      </c>
      <c r="S1377" s="242" t="str">
        <f>IF(ISNA(VLOOKUP(Patchlist1[[#This Row],[SERVER OWNER]],Contacts!I:J,2,FALSE)),"",VLOOKUP(Patchlist1[[#This Row],[SERVER OWNER]],Contacts!I:J,2,FALSE))</f>
        <v>greg.george@investmentdataservices.com</v>
      </c>
      <c r="T1377" s="243" t="s">
        <v>738</v>
      </c>
      <c r="U1377" s="287" t="s">
        <v>180</v>
      </c>
      <c r="V1377" s="202"/>
      <c r="W1377" s="202"/>
      <c r="X1377" s="244"/>
      <c r="Y1377" s="244"/>
      <c r="Z1377" s="157"/>
      <c r="AA1377" s="278"/>
    </row>
    <row r="1378" spans="1:27" ht="18.75" hidden="1" customHeight="1">
      <c r="A1378" s="309" t="s">
        <v>2283</v>
      </c>
      <c r="B1378" s="237" t="s">
        <v>112</v>
      </c>
      <c r="C1378" s="292" t="b">
        <v>0</v>
      </c>
      <c r="D1378" s="250">
        <f>IF($C1378&lt;&gt;TRUE,IF(ISNA(VLOOKUP($B1378,'Patch Slot'!A$2:$E$39,3,FALSE)),"",VLOOKUP($B1378,'Patch Slot'!A$2:$E$39,3,FALSE)),"excluded")</f>
        <v>45890.333333333299</v>
      </c>
      <c r="E1378" s="250" t="str">
        <f>IF($C1378&lt;&gt;TRUE,IF(ISNA(VLOOKUP($B1378,'Patch Slot'!A$2:$E$39,4,FALSE)),"",VLOOKUP($B1378,'Patch Slot'!A$2:$E$39,4,FALSE)),"excluded")</f>
        <v>08:00 – 14:00</v>
      </c>
      <c r="F1378" s="251" t="s">
        <v>298</v>
      </c>
      <c r="G1378" s="250" t="str">
        <f>IF(ISNA(VLOOKUP(Patchlist1[[#This Row],[Hostname]],CPU_socket!A:B,2,FALSE)),"",VLOOKUP(Patchlist1[[#This Row],[Hostname]],CPU_socket!A:B,2,FALSE))</f>
        <v/>
      </c>
      <c r="H1378" s="250" t="str">
        <f>IF(ISNA(VLOOKUP(Patchlist1[[#This Row],[Hostname]],Vormetric!A:D,4,FALSE)),"",VLOOKUP(Patchlist1[[#This Row],[Hostname]],Vormetric!A:D,4,FALSE))</f>
        <v/>
      </c>
      <c r="I1378" s="293" t="str">
        <f>IF(ISNA(VLOOKUP(Patchlist1[[#This Row],[Hostname]],'vm hardware'!A:C,3,FALSE)),"",VLOOKUP(Patchlist1[[#This Row],[Hostname]],'vm hardware'!A:C,3,FALSE))</f>
        <v/>
      </c>
      <c r="J1378" s="251"/>
      <c r="K1378" s="251" t="s">
        <v>545</v>
      </c>
      <c r="L1378" s="251"/>
      <c r="M1378" s="251" t="s">
        <v>448</v>
      </c>
      <c r="N1378" s="251" t="s">
        <v>174</v>
      </c>
      <c r="O1378" s="310" t="s">
        <v>175</v>
      </c>
      <c r="P1378" s="294" t="s">
        <v>1394</v>
      </c>
      <c r="Q1378" s="299"/>
      <c r="R1378" s="254" t="s">
        <v>1395</v>
      </c>
      <c r="S1378" s="300" t="str">
        <f>IF(ISNA(VLOOKUP(Patchlist1[[#This Row],[SERVER OWNER]],Contacts!I:J,2,FALSE)),"",VLOOKUP(Patchlist1[[#This Row],[SERVER OWNER]],Contacts!I:J,2,FALSE))</f>
        <v>externe.joseph.attias@allianz.fr</v>
      </c>
      <c r="T1378" s="295" t="s">
        <v>1396</v>
      </c>
      <c r="U1378" s="301" t="s">
        <v>180</v>
      </c>
      <c r="V1378" s="296"/>
      <c r="W1378" s="296"/>
      <c r="X1378" s="297"/>
      <c r="Y1378" s="297" t="s">
        <v>452</v>
      </c>
      <c r="Z1378" s="256"/>
      <c r="AA1378" s="302"/>
    </row>
    <row r="1379" spans="1:27" ht="18.75" hidden="1" customHeight="1">
      <c r="A1379" s="309" t="s">
        <v>2284</v>
      </c>
      <c r="B1379" s="237" t="s">
        <v>103</v>
      </c>
      <c r="C1379" s="292" t="b">
        <v>0</v>
      </c>
      <c r="D1379" s="250">
        <f>IF($C1379&lt;&gt;TRUE,IF(ISNA(VLOOKUP($B1379,'Patch Slot'!A$2:$E$39,3,FALSE)),"",VLOOKUP($B1379,'Patch Slot'!A$2:$E$39,3,FALSE)),"excluded")</f>
        <v>45888.333333333299</v>
      </c>
      <c r="E1379" s="250" t="str">
        <f>IF($C1379&lt;&gt;TRUE,IF(ISNA(VLOOKUP($B1379,'Patch Slot'!A$2:$E$39,4,FALSE)),"",VLOOKUP($B1379,'Patch Slot'!A$2:$E$39,4,FALSE)),"excluded")</f>
        <v>08:00 – 14:00</v>
      </c>
      <c r="F1379" s="251" t="s">
        <v>171</v>
      </c>
      <c r="G1379" s="250" t="str">
        <f>IF(ISNA(VLOOKUP(Patchlist1[[#This Row],[Hostname]],CPU_socket!A:B,2,FALSE)),"",VLOOKUP(Patchlist1[[#This Row],[Hostname]],CPU_socket!A:B,2,FALSE))</f>
        <v/>
      </c>
      <c r="H1379" s="250" t="str">
        <f>IF(ISNA(VLOOKUP(Patchlist1[[#This Row],[Hostname]],Vormetric!A:D,4,FALSE)),"",VLOOKUP(Patchlist1[[#This Row],[Hostname]],Vormetric!A:D,4,FALSE))</f>
        <v/>
      </c>
      <c r="I1379" s="293" t="str">
        <f>IF(ISNA(VLOOKUP(Patchlist1[[#This Row],[Hostname]],'vm hardware'!A:C,3,FALSE)),"",VLOOKUP(Patchlist1[[#This Row],[Hostname]],'vm hardware'!A:C,3,FALSE))</f>
        <v/>
      </c>
      <c r="J1379" s="251"/>
      <c r="K1379" s="251" t="s">
        <v>545</v>
      </c>
      <c r="L1379" s="251"/>
      <c r="M1379" s="251" t="s">
        <v>448</v>
      </c>
      <c r="N1379" s="251" t="s">
        <v>174</v>
      </c>
      <c r="O1379" s="310" t="s">
        <v>175</v>
      </c>
      <c r="P1379" s="294" t="s">
        <v>449</v>
      </c>
      <c r="Q1379" s="299"/>
      <c r="R1379" s="254" t="s">
        <v>450</v>
      </c>
      <c r="S1379" s="300" t="str">
        <f>IF(ISNA(VLOOKUP(Patchlist1[[#This Row],[SERVER OWNER]],Contacts!I:J,2,FALSE)),"",VLOOKUP(Patchlist1[[#This Row],[SERVER OWNER]],Contacts!I:J,2,FALSE))</f>
        <v>frederic.barat@allianz.fr</v>
      </c>
      <c r="T1379" s="295" t="s">
        <v>451</v>
      </c>
      <c r="U1379" s="301" t="s">
        <v>180</v>
      </c>
      <c r="V1379" s="296"/>
      <c r="W1379" s="296"/>
      <c r="X1379" s="297"/>
      <c r="Y1379" s="297" t="s">
        <v>452</v>
      </c>
      <c r="Z1379" s="256"/>
      <c r="AA1379" s="302"/>
    </row>
    <row r="1380" spans="1:27" ht="18.75" hidden="1" customHeight="1">
      <c r="A1380" s="309" t="s">
        <v>2285</v>
      </c>
      <c r="B1380" s="237" t="s">
        <v>24</v>
      </c>
      <c r="C1380" s="292" t="b">
        <v>1</v>
      </c>
      <c r="D1380" s="250" t="str">
        <f>IF($C1380&lt;&gt;TRUE,IF(ISNA(VLOOKUP($B1380,'Patch Slot'!A$2:$E$39,3,FALSE)),"",VLOOKUP($B1380,'Patch Slot'!A$2:$E$39,3,FALSE)),"excluded")</f>
        <v>excluded</v>
      </c>
      <c r="E1380" s="250" t="str">
        <f>IF($C1380&lt;&gt;TRUE,IF(ISNA(VLOOKUP($B1380,'Patch Slot'!A$2:$E$39,4,FALSE)),"",VLOOKUP($B1380,'Patch Slot'!A$2:$E$39,4,FALSE)),"excluded")</f>
        <v>excluded</v>
      </c>
      <c r="F1380" s="251" t="s">
        <v>200</v>
      </c>
      <c r="G1380" s="250" t="str">
        <f>IF(ISNA(VLOOKUP(Patchlist1[[#This Row],[Hostname]],CPU_socket!A:B,2,FALSE)),"",VLOOKUP(Patchlist1[[#This Row],[Hostname]],CPU_socket!A:B,2,FALSE))</f>
        <v/>
      </c>
      <c r="H1380" s="250" t="str">
        <f>IF(ISNA(VLOOKUP(Patchlist1[[#This Row],[Hostname]],Vormetric!A:D,4,FALSE)),"",VLOOKUP(Patchlist1[[#This Row],[Hostname]],Vormetric!A:D,4,FALSE))</f>
        <v/>
      </c>
      <c r="I1380" s="293" t="str">
        <f>IF(ISNA(VLOOKUP(Patchlist1[[#This Row],[Hostname]],'vm hardware'!A:C,3,FALSE)),"",VLOOKUP(Patchlist1[[#This Row],[Hostname]],'vm hardware'!A:C,3,FALSE))</f>
        <v/>
      </c>
      <c r="J1380" s="251"/>
      <c r="K1380" s="251" t="s">
        <v>545</v>
      </c>
      <c r="L1380" s="251"/>
      <c r="M1380" s="251" t="s">
        <v>448</v>
      </c>
      <c r="N1380" s="251" t="s">
        <v>174</v>
      </c>
      <c r="O1380" s="310" t="s">
        <v>279</v>
      </c>
      <c r="P1380" t="s">
        <v>1404</v>
      </c>
      <c r="Q1380" s="299"/>
      <c r="R1380" s="254" t="s">
        <v>1412</v>
      </c>
      <c r="S1380" s="300" t="str">
        <f>IF(ISNA(VLOOKUP(Patchlist1[[#This Row],[SERVER OWNER]],Contacts!I:J,2,FALSE)),"",VLOOKUP(Patchlist1[[#This Row],[SERVER OWNER]],Contacts!I:J,2,FALSE))</f>
        <v>externe.jonathan.l-etourdi@allianz.fr</v>
      </c>
      <c r="T1380" s="295" t="s">
        <v>1413</v>
      </c>
      <c r="U1380" s="301" t="s">
        <v>180</v>
      </c>
      <c r="V1380" s="296"/>
      <c r="W1380" s="296"/>
      <c r="X1380" s="297"/>
      <c r="Y1380" s="297" t="s">
        <v>279</v>
      </c>
      <c r="Z1380" s="256"/>
      <c r="AA1380" s="302"/>
    </row>
    <row r="1381" spans="1:27" ht="18.75" hidden="1" customHeight="1">
      <c r="A1381" s="309" t="s">
        <v>2286</v>
      </c>
      <c r="B1381" s="237" t="s">
        <v>97</v>
      </c>
      <c r="C1381" s="292" t="b">
        <v>1</v>
      </c>
      <c r="D1381" s="250" t="str">
        <f>IF($C1381&lt;&gt;TRUE,IF(ISNA(VLOOKUP($B1381,'Patch Slot'!A$2:$E$39,3,FALSE)),"",VLOOKUP($B1381,'Patch Slot'!A$2:$E$39,3,FALSE)),"excluded")</f>
        <v>excluded</v>
      </c>
      <c r="E1381" s="250" t="str">
        <f>IF($C1381&lt;&gt;TRUE,IF(ISNA(VLOOKUP($B1381,'Patch Slot'!A$2:$E$39,4,FALSE)),"",VLOOKUP($B1381,'Patch Slot'!A$2:$E$39,4,FALSE)),"excluded")</f>
        <v>excluded</v>
      </c>
      <c r="F1381" s="251" t="s">
        <v>298</v>
      </c>
      <c r="G1381" s="250" t="str">
        <f>IF(ISNA(VLOOKUP(Patchlist1[[#This Row],[Hostname]],CPU_socket!A:B,2,FALSE)),"",VLOOKUP(Patchlist1[[#This Row],[Hostname]],CPU_socket!A:B,2,FALSE))</f>
        <v/>
      </c>
      <c r="H1381" s="250" t="str">
        <f>IF(ISNA(VLOOKUP(Patchlist1[[#This Row],[Hostname]],Vormetric!A:D,4,FALSE)),"",VLOOKUP(Patchlist1[[#This Row],[Hostname]],Vormetric!A:D,4,FALSE))</f>
        <v/>
      </c>
      <c r="I1381" s="293" t="str">
        <f>IF(ISNA(VLOOKUP(Patchlist1[[#This Row],[Hostname]],'vm hardware'!A:C,3,FALSE)),"",VLOOKUP(Patchlist1[[#This Row],[Hostname]],'vm hardware'!A:C,3,FALSE))</f>
        <v/>
      </c>
      <c r="J1381" s="251"/>
      <c r="K1381" s="251" t="s">
        <v>545</v>
      </c>
      <c r="L1381" s="251"/>
      <c r="M1381" s="251" t="s">
        <v>448</v>
      </c>
      <c r="N1381" s="251" t="s">
        <v>174</v>
      </c>
      <c r="O1381" s="310" t="s">
        <v>279</v>
      </c>
      <c r="P1381" s="294" t="s">
        <v>750</v>
      </c>
      <c r="Q1381" s="299"/>
      <c r="R1381" s="254" t="s">
        <v>754</v>
      </c>
      <c r="S1381" s="300" t="s">
        <v>755</v>
      </c>
      <c r="T1381" s="295" t="s">
        <v>756</v>
      </c>
      <c r="U1381" s="301" t="s">
        <v>180</v>
      </c>
      <c r="V1381" s="296"/>
      <c r="W1381" s="296"/>
      <c r="X1381" s="297"/>
      <c r="Y1381" s="297" t="s">
        <v>279</v>
      </c>
      <c r="Z1381" s="256"/>
      <c r="AA1381" s="302"/>
    </row>
    <row r="1382" spans="1:27" ht="18.75" hidden="1" customHeight="1">
      <c r="A1382" s="309" t="s">
        <v>2287</v>
      </c>
      <c r="B1382" s="237" t="s">
        <v>43</v>
      </c>
      <c r="C1382" s="292" t="b">
        <v>1</v>
      </c>
      <c r="D1382" s="250" t="str">
        <f>IF($C1382&lt;&gt;TRUE,IF(ISNA(VLOOKUP($B1382,'Patch Slot'!A$2:$E$39,3,FALSE)),"",VLOOKUP($B1382,'Patch Slot'!A$2:$E$39,3,FALSE)),"excluded")</f>
        <v>excluded</v>
      </c>
      <c r="E1382" s="250" t="str">
        <f>IF($C1382&lt;&gt;TRUE,IF(ISNA(VLOOKUP($B1382,'Patch Slot'!A$2:$E$39,4,FALSE)),"",VLOOKUP($B1382,'Patch Slot'!A$2:$E$39,4,FALSE)),"excluded")</f>
        <v>excluded</v>
      </c>
      <c r="F1382" s="251" t="s">
        <v>200</v>
      </c>
      <c r="G1382" s="250" t="str">
        <f>IF(ISNA(VLOOKUP(Patchlist1[[#This Row],[Hostname]],CPU_socket!A:B,2,FALSE)),"",VLOOKUP(Patchlist1[[#This Row],[Hostname]],CPU_socket!A:B,2,FALSE))</f>
        <v/>
      </c>
      <c r="H1382" s="250" t="str">
        <f>IF(ISNA(VLOOKUP(Patchlist1[[#This Row],[Hostname]],Vormetric!A:D,4,FALSE)),"",VLOOKUP(Patchlist1[[#This Row],[Hostname]],Vormetric!A:D,4,FALSE))</f>
        <v/>
      </c>
      <c r="I1382" s="293" t="str">
        <f>IF(ISNA(VLOOKUP(Patchlist1[[#This Row],[Hostname]],'vm hardware'!A:C,3,FALSE)),"",VLOOKUP(Patchlist1[[#This Row],[Hostname]],'vm hardware'!A:C,3,FALSE))</f>
        <v/>
      </c>
      <c r="J1382" s="251"/>
      <c r="K1382" s="251" t="s">
        <v>539</v>
      </c>
      <c r="L1382" s="251"/>
      <c r="M1382" s="251" t="s">
        <v>496</v>
      </c>
      <c r="N1382" s="251" t="s">
        <v>174</v>
      </c>
      <c r="O1382" s="310" t="s">
        <v>279</v>
      </c>
      <c r="P1382" t="s">
        <v>479</v>
      </c>
      <c r="Q1382" s="299"/>
      <c r="R1382" s="254" t="s">
        <v>480</v>
      </c>
      <c r="S1382" s="242" t="s">
        <v>481</v>
      </c>
      <c r="T1382" s="295" t="s">
        <v>1173</v>
      </c>
      <c r="U1382" s="301" t="s">
        <v>283</v>
      </c>
      <c r="V1382" s="296"/>
      <c r="W1382" s="296"/>
      <c r="X1382" s="297"/>
      <c r="Y1382" s="297" t="s">
        <v>279</v>
      </c>
      <c r="Z1382" s="256"/>
      <c r="AA1382" s="302"/>
    </row>
    <row r="1383" spans="1:27" ht="18.75" hidden="1" customHeight="1">
      <c r="A1383" s="275" t="s">
        <v>2288</v>
      </c>
      <c r="B1383" s="196" t="s">
        <v>57</v>
      </c>
      <c r="C1383" s="239" t="b">
        <v>0</v>
      </c>
      <c r="D1383" s="182">
        <f>IF($C1383&lt;&gt;TRUE,IF(ISNA(VLOOKUP($B1383,'Patch Slot'!A$2:$E$39,3,FALSE)),"",VLOOKUP($B1383,'Patch Slot'!A$2:$E$39,3,FALSE)),"excluded")</f>
        <v>45882.833333333299</v>
      </c>
      <c r="E1383" s="182" t="str">
        <f>IF($C1383&lt;&gt;TRUE,IF(ISNA(VLOOKUP($B1383,'Patch Slot'!A$2:$E$39,4,FALSE)),"",VLOOKUP($B1383,'Patch Slot'!A$2:$E$39,4,FALSE)),"excluded")</f>
        <v>20:00 – 24:00</v>
      </c>
      <c r="F1383" s="198" t="s">
        <v>826</v>
      </c>
      <c r="G1383" s="182" t="str">
        <f>IF(ISNA(VLOOKUP(Patchlist1[[#This Row],[Hostname]],CPU_socket!A:B,2,FALSE)),"",VLOOKUP(Patchlist1[[#This Row],[Hostname]],CPU_socket!A:B,2,FALSE))</f>
        <v/>
      </c>
      <c r="H1383" s="182" t="str">
        <f>IF(ISNA(VLOOKUP(Patchlist1[[#This Row],[Hostname]],Vormetric!A:D,4,FALSE)),"",VLOOKUP(Patchlist1[[#This Row],[Hostname]],Vormetric!A:D,4,FALSE))</f>
        <v/>
      </c>
      <c r="I1383" s="240" t="str">
        <f>IF(ISNA(VLOOKUP(Patchlist1[[#This Row],[Hostname]],'vm hardware'!A:C,3,FALSE)),"",VLOOKUP(Patchlist1[[#This Row],[Hostname]],'vm hardware'!A:C,3,FALSE))</f>
        <v/>
      </c>
      <c r="J1383" s="198"/>
      <c r="K1383" s="198" t="s">
        <v>545</v>
      </c>
      <c r="L1383" s="198"/>
      <c r="M1383" s="198" t="s">
        <v>245</v>
      </c>
      <c r="N1383" s="198" t="s">
        <v>827</v>
      </c>
      <c r="O1383" s="200" t="s">
        <v>175</v>
      </c>
      <c r="P1383" s="294" t="s">
        <v>246</v>
      </c>
      <c r="Q1383" s="241"/>
      <c r="R1383" s="247" t="s">
        <v>248</v>
      </c>
      <c r="S1383" s="242" t="str">
        <f>IF(ISNA(VLOOKUP(Patchlist1[[#This Row],[SERVER OWNER]],Contacts!I:J,2,FALSE)),"",VLOOKUP(Patchlist1[[#This Row],[SERVER OWNER]],Contacts!I:J,2,FALSE))</f>
        <v>Giorgio.Conti@allianz.it</v>
      </c>
      <c r="T1383" s="243" t="s">
        <v>249</v>
      </c>
      <c r="U1383" s="287" t="s">
        <v>180</v>
      </c>
      <c r="V1383" s="202"/>
      <c r="W1383" s="202"/>
      <c r="X1383" s="244"/>
      <c r="Y1383" s="244"/>
      <c r="Z1383" s="157"/>
      <c r="AA1383" s="278"/>
    </row>
    <row r="1384" spans="1:27" ht="18.75" customHeight="1">
      <c r="A1384" s="309" t="s">
        <v>2289</v>
      </c>
      <c r="B1384" s="237" t="s">
        <v>54</v>
      </c>
      <c r="C1384" s="292" t="b">
        <v>0</v>
      </c>
      <c r="D1384" s="250">
        <f>IF($C1384&lt;&gt;TRUE,IF(ISNA(VLOOKUP($B1384,'Patch Slot'!A$2:$E$39,3,FALSE)),"",VLOOKUP($B1384,'Patch Slot'!A$2:$E$39,3,FALSE)),"excluded")</f>
        <v>45881.333333333299</v>
      </c>
      <c r="E1384" s="250" t="str">
        <f>IF($C1384&lt;&gt;TRUE,IF(ISNA(VLOOKUP($B1384,'Patch Slot'!A$2:$E$39,4,FALSE)),"",VLOOKUP($B1384,'Patch Slot'!A$2:$E$39,4,FALSE)),"excluded")</f>
        <v>08:00 – 14:00</v>
      </c>
      <c r="F1384" s="251" t="s">
        <v>171</v>
      </c>
      <c r="G1384" s="250" t="str">
        <f>IF(ISNA(VLOOKUP(Patchlist1[[#This Row],[Hostname]],CPU_socket!A:B,2,FALSE)),"",VLOOKUP(Patchlist1[[#This Row],[Hostname]],CPU_socket!A:B,2,FALSE))</f>
        <v/>
      </c>
      <c r="H1384" s="250" t="str">
        <f>IF(ISNA(VLOOKUP(Patchlist1[[#This Row],[Hostname]],Vormetric!A:D,4,FALSE)),"",VLOOKUP(Patchlist1[[#This Row],[Hostname]],Vormetric!A:D,4,FALSE))</f>
        <v/>
      </c>
      <c r="I1384" s="293" t="str">
        <f>IF(ISNA(VLOOKUP(Patchlist1[[#This Row],[Hostname]],'vm hardware'!A:C,3,FALSE)),"",VLOOKUP(Patchlist1[[#This Row],[Hostname]],'vm hardware'!A:C,3,FALSE))</f>
        <v/>
      </c>
      <c r="J1384" s="251"/>
      <c r="K1384" s="251" t="s">
        <v>545</v>
      </c>
      <c r="L1384" s="251"/>
      <c r="M1384" s="251" t="s">
        <v>448</v>
      </c>
      <c r="N1384" s="251" t="s">
        <v>174</v>
      </c>
      <c r="O1384" s="310" t="s">
        <v>175</v>
      </c>
      <c r="P1384" s="294" t="s">
        <v>449</v>
      </c>
      <c r="Q1384" s="299"/>
      <c r="R1384" s="254" t="s">
        <v>1118</v>
      </c>
      <c r="S1384" s="300" t="str">
        <f>IF(ISNA(VLOOKUP(Patchlist1[[#This Row],[SERVER OWNER]],Contacts!I:J,2,FALSE)),"",VLOOKUP(Patchlist1[[#This Row],[SERVER OWNER]],Contacts!I:J,2,FALSE))</f>
        <v>externe.anass.koufa@allianz.fr</v>
      </c>
      <c r="T1384" s="295" t="s">
        <v>1125</v>
      </c>
      <c r="U1384" s="301" t="s">
        <v>180</v>
      </c>
      <c r="V1384" s="296"/>
      <c r="W1384" s="296"/>
      <c r="X1384" s="297"/>
      <c r="Y1384" s="297" t="s">
        <v>452</v>
      </c>
      <c r="Z1384" s="256"/>
      <c r="AA1384" s="302"/>
    </row>
    <row r="1385" spans="1:27" ht="18.75" hidden="1" customHeight="1">
      <c r="A1385" s="309" t="s">
        <v>2290</v>
      </c>
      <c r="B1385" s="237" t="s">
        <v>103</v>
      </c>
      <c r="C1385" s="292" t="b">
        <v>0</v>
      </c>
      <c r="D1385" s="250">
        <f>IF($C1385&lt;&gt;TRUE,IF(ISNA(VLOOKUP($B1385,'Patch Slot'!A$2:$E$39,3,FALSE)),"",VLOOKUP($B1385,'Patch Slot'!A$2:$E$39,3,FALSE)),"excluded")</f>
        <v>45888.333333333299</v>
      </c>
      <c r="E1385" s="250" t="str">
        <f>IF($C1385&lt;&gt;TRUE,IF(ISNA(VLOOKUP($B1385,'Patch Slot'!A$2:$E$39,4,FALSE)),"",VLOOKUP($B1385,'Patch Slot'!A$2:$E$39,4,FALSE)),"excluded")</f>
        <v>08:00 – 14:00</v>
      </c>
      <c r="F1385" s="251" t="s">
        <v>171</v>
      </c>
      <c r="G1385" s="250" t="str">
        <f>IF(ISNA(VLOOKUP(Patchlist1[[#This Row],[Hostname]],CPU_socket!A:B,2,FALSE)),"",VLOOKUP(Patchlist1[[#This Row],[Hostname]],CPU_socket!A:B,2,FALSE))</f>
        <v/>
      </c>
      <c r="H1385" s="250" t="str">
        <f>IF(ISNA(VLOOKUP(Patchlist1[[#This Row],[Hostname]],Vormetric!A:D,4,FALSE)),"",VLOOKUP(Patchlist1[[#This Row],[Hostname]],Vormetric!A:D,4,FALSE))</f>
        <v/>
      </c>
      <c r="I1385" s="293" t="str">
        <f>IF(ISNA(VLOOKUP(Patchlist1[[#This Row],[Hostname]],'vm hardware'!A:C,3,FALSE)),"",VLOOKUP(Patchlist1[[#This Row],[Hostname]],'vm hardware'!A:C,3,FALSE))</f>
        <v/>
      </c>
      <c r="J1385" s="251"/>
      <c r="K1385" s="251" t="s">
        <v>545</v>
      </c>
      <c r="L1385" s="251"/>
      <c r="M1385" s="251" t="s">
        <v>448</v>
      </c>
      <c r="N1385" s="251" t="s">
        <v>174</v>
      </c>
      <c r="O1385" s="310" t="s">
        <v>175</v>
      </c>
      <c r="P1385" s="294" t="s">
        <v>2291</v>
      </c>
      <c r="Q1385" s="299"/>
      <c r="R1385" s="254" t="s">
        <v>1821</v>
      </c>
      <c r="S1385" s="300" t="str">
        <f>IF(ISNA(VLOOKUP(Patchlist1[[#This Row],[SERVER OWNER]],Contacts!I:J,2,FALSE)),"",VLOOKUP(Patchlist1[[#This Row],[SERVER OWNER]],Contacts!I:J,2,FALSE))</f>
        <v>farouk.aissaoui_2@allianz.fr</v>
      </c>
      <c r="T1385" s="295" t="s">
        <v>2292</v>
      </c>
      <c r="U1385" s="301" t="s">
        <v>180</v>
      </c>
      <c r="V1385" s="296"/>
      <c r="W1385" s="296"/>
      <c r="X1385" s="297"/>
      <c r="Y1385" s="297" t="s">
        <v>452</v>
      </c>
      <c r="Z1385" s="256"/>
      <c r="AA1385" s="302"/>
    </row>
    <row r="1386" spans="1:27" ht="18.75" hidden="1" customHeight="1">
      <c r="A1386" s="309" t="s">
        <v>2293</v>
      </c>
      <c r="B1386" s="237" t="s">
        <v>47</v>
      </c>
      <c r="C1386" s="292" t="b">
        <v>0</v>
      </c>
      <c r="D1386" s="250">
        <f>IF($C1386&lt;&gt;TRUE,IF(ISNA(VLOOKUP($B1386,'Patch Slot'!A$2:$E$39,3,FALSE)),"",VLOOKUP($B1386,'Patch Slot'!A$2:$E$39,3,FALSE)),"excluded")</f>
        <v>45879.333333333299</v>
      </c>
      <c r="E1386" s="250" t="str">
        <f>IF($C1386&lt;&gt;TRUE,IF(ISNA(VLOOKUP($B1386,'Patch Slot'!A$2:$E$39,4,FALSE)),"",VLOOKUP($B1386,'Patch Slot'!A$2:$E$39,4,FALSE)),"excluded")</f>
        <v>08:00 – 14:00</v>
      </c>
      <c r="F1386" s="251" t="s">
        <v>298</v>
      </c>
      <c r="G1386" s="250" t="str">
        <f>IF(ISNA(VLOOKUP(Patchlist1[[#This Row],[Hostname]],CPU_socket!A:B,2,FALSE)),"",VLOOKUP(Patchlist1[[#This Row],[Hostname]],CPU_socket!A:B,2,FALSE))</f>
        <v/>
      </c>
      <c r="H1386" s="250" t="str">
        <f>IF(ISNA(VLOOKUP(Patchlist1[[#This Row],[Hostname]],Vormetric!A:D,4,FALSE)),"",VLOOKUP(Patchlist1[[#This Row],[Hostname]],Vormetric!A:D,4,FALSE))</f>
        <v/>
      </c>
      <c r="I1386" s="293" t="str">
        <f>IF(ISNA(VLOOKUP(Patchlist1[[#This Row],[Hostname]],'vm hardware'!A:C,3,FALSE)),"",VLOOKUP(Patchlist1[[#This Row],[Hostname]],'vm hardware'!A:C,3,FALSE))</f>
        <v/>
      </c>
      <c r="J1386" s="251"/>
      <c r="K1386" s="251" t="s">
        <v>545</v>
      </c>
      <c r="L1386" s="251"/>
      <c r="M1386" s="251" t="s">
        <v>173</v>
      </c>
      <c r="N1386" s="251" t="s">
        <v>174</v>
      </c>
      <c r="O1386" s="310" t="s">
        <v>175</v>
      </c>
      <c r="P1386" s="294" t="s">
        <v>262</v>
      </c>
      <c r="Q1386" s="299"/>
      <c r="R1386" s="254" t="s">
        <v>360</v>
      </c>
      <c r="S1386" s="300" t="str">
        <f>IF(ISNA(VLOOKUP(Patchlist1[[#This Row],[SERVER OWNER]],Contacts!I:J,2,FALSE)),"",VLOOKUP(Patchlist1[[#This Row],[SERVER OWNER]],Contacts!I:J,2,FALSE))</f>
        <v>parikshit.roy@allianz.de</v>
      </c>
      <c r="T1386" s="295" t="s">
        <v>1427</v>
      </c>
      <c r="U1386" s="301" t="s">
        <v>180</v>
      </c>
      <c r="V1386" s="296"/>
      <c r="W1386" s="296"/>
      <c r="X1386" s="297"/>
      <c r="Y1386" s="297"/>
      <c r="Z1386" s="256"/>
      <c r="AA1386" s="302"/>
    </row>
    <row r="1387" spans="1:27" ht="18.75" hidden="1" customHeight="1">
      <c r="A1387" s="309" t="s">
        <v>2294</v>
      </c>
      <c r="B1387" s="237" t="s">
        <v>57</v>
      </c>
      <c r="C1387" s="292" t="b">
        <v>0</v>
      </c>
      <c r="D1387" s="250">
        <f>IF($C1387&lt;&gt;TRUE,IF(ISNA(VLOOKUP($B1387,'Patch Slot'!A$2:$E$39,3,FALSE)),"",VLOOKUP($B1387,'Patch Slot'!A$2:$E$39,3,FALSE)),"excluded")</f>
        <v>45882.833333333299</v>
      </c>
      <c r="E1387" s="250" t="str">
        <f>IF($C1387&lt;&gt;TRUE,IF(ISNA(VLOOKUP($B1387,'Patch Slot'!A$2:$E$39,4,FALSE)),"",VLOOKUP($B1387,'Patch Slot'!A$2:$E$39,4,FALSE)),"excluded")</f>
        <v>20:00 – 24:00</v>
      </c>
      <c r="F1387" s="251" t="s">
        <v>298</v>
      </c>
      <c r="G1387" s="250" t="str">
        <f>IF(ISNA(VLOOKUP(Patchlist1[[#This Row],[Hostname]],CPU_socket!A:B,2,FALSE)),"",VLOOKUP(Patchlist1[[#This Row],[Hostname]],CPU_socket!A:B,2,FALSE))</f>
        <v/>
      </c>
      <c r="H1387" s="250" t="str">
        <f>IF(ISNA(VLOOKUP(Patchlist1[[#This Row],[Hostname]],Vormetric!A:D,4,FALSE)),"",VLOOKUP(Patchlist1[[#This Row],[Hostname]],Vormetric!A:D,4,FALSE))</f>
        <v/>
      </c>
      <c r="I1387" s="293" t="str">
        <f>IF(ISNA(VLOOKUP(Patchlist1[[#This Row],[Hostname]],'vm hardware'!A:C,3,FALSE)),"",VLOOKUP(Patchlist1[[#This Row],[Hostname]],'vm hardware'!A:C,3,FALSE))</f>
        <v/>
      </c>
      <c r="J1387" s="251"/>
      <c r="K1387" s="251" t="s">
        <v>545</v>
      </c>
      <c r="L1387" s="251"/>
      <c r="M1387" s="251" t="s">
        <v>245</v>
      </c>
      <c r="N1387" s="251" t="s">
        <v>174</v>
      </c>
      <c r="O1387" s="310" t="s">
        <v>175</v>
      </c>
      <c r="P1387" s="294" t="s">
        <v>246</v>
      </c>
      <c r="Q1387" s="299"/>
      <c r="R1387" s="254" t="s">
        <v>248</v>
      </c>
      <c r="S1387" s="300" t="str">
        <f>IF(ISNA(VLOOKUP(Patchlist1[[#This Row],[SERVER OWNER]],Contacts!I:J,2,FALSE)),"",VLOOKUP(Patchlist1[[#This Row],[SERVER OWNER]],Contacts!I:J,2,FALSE))</f>
        <v>Giorgio.Conti@allianz.it</v>
      </c>
      <c r="T1387" s="295" t="s">
        <v>296</v>
      </c>
      <c r="U1387" s="301" t="s">
        <v>180</v>
      </c>
      <c r="V1387" s="296"/>
      <c r="W1387" s="296"/>
      <c r="X1387" s="297"/>
      <c r="Y1387" s="297"/>
      <c r="Z1387" s="256"/>
      <c r="AA1387" s="302"/>
    </row>
    <row r="1388" spans="1:27" ht="18.75" hidden="1" customHeight="1">
      <c r="A1388" s="275" t="s">
        <v>2295</v>
      </c>
      <c r="B1388" s="196" t="s">
        <v>97</v>
      </c>
      <c r="C1388" s="239" t="b">
        <v>1</v>
      </c>
      <c r="D1388" s="182" t="str">
        <f>IF($C1388&lt;&gt;TRUE,IF(ISNA(VLOOKUP($B1388,'Patch Slot'!A$2:$E$39,3,FALSE)),"",VLOOKUP($B1388,'Patch Slot'!A$2:$E$39,3,FALSE)),"excluded")</f>
        <v>excluded</v>
      </c>
      <c r="E1388" s="182" t="str">
        <f>IF($C1388&lt;&gt;TRUE,IF(ISNA(VLOOKUP($B1388,'Patch Slot'!A$2:$E$39,4,FALSE)),"",VLOOKUP($B1388,'Patch Slot'!A$2:$E$39,4,FALSE)),"excluded")</f>
        <v>excluded</v>
      </c>
      <c r="F1388" s="198" t="s">
        <v>171</v>
      </c>
      <c r="G1388" s="182" t="str">
        <f>IF(ISNA(VLOOKUP(Patchlist1[[#This Row],[Hostname]],CPU_socket!A:B,2,FALSE)),"",VLOOKUP(Patchlist1[[#This Row],[Hostname]],CPU_socket!A:B,2,FALSE))</f>
        <v/>
      </c>
      <c r="H1388" s="182" t="str">
        <f>IF(ISNA(VLOOKUP(Patchlist1[[#This Row],[Hostname]],Vormetric!A:D,4,FALSE)),"",VLOOKUP(Patchlist1[[#This Row],[Hostname]],Vormetric!A:D,4,FALSE))</f>
        <v/>
      </c>
      <c r="I1388" s="240" t="str">
        <f>IF(ISNA(VLOOKUP(Patchlist1[[#This Row],[Hostname]],'vm hardware'!A:C,3,FALSE)),"",VLOOKUP(Patchlist1[[#This Row],[Hostname]],'vm hardware'!A:C,3,FALSE))</f>
        <v/>
      </c>
      <c r="J1388" s="198"/>
      <c r="K1388" s="198" t="s">
        <v>545</v>
      </c>
      <c r="L1388" s="198"/>
      <c r="M1388" s="198" t="s">
        <v>448</v>
      </c>
      <c r="N1388" s="198" t="s">
        <v>174</v>
      </c>
      <c r="O1388" s="200" t="s">
        <v>279</v>
      </c>
      <c r="P1388" s="289" t="s">
        <v>2296</v>
      </c>
      <c r="Q1388" s="241"/>
      <c r="R1388" s="247" t="s">
        <v>2297</v>
      </c>
      <c r="S1388" s="242" t="str">
        <f>IF(ISNA(VLOOKUP(Patchlist1[[#This Row],[SERVER OWNER]],Contacts!I:J,2,FALSE)),"",VLOOKUP(Patchlist1[[#This Row],[SERVER OWNER]],Contacts!I:J,2,FALSE))</f>
        <v>externe.christophe.becet@allianz.fr</v>
      </c>
      <c r="T1388" s="243" t="s">
        <v>2298</v>
      </c>
      <c r="U1388" s="287" t="s">
        <v>180</v>
      </c>
      <c r="V1388" s="202"/>
      <c r="W1388" s="202"/>
      <c r="X1388" s="244"/>
      <c r="Y1388" s="244" t="s">
        <v>279</v>
      </c>
      <c r="Z1388" s="157"/>
      <c r="AA1388" s="278"/>
    </row>
    <row r="1389" spans="1:27" ht="18.75" hidden="1" customHeight="1">
      <c r="A1389" s="309" t="s">
        <v>2299</v>
      </c>
      <c r="B1389" s="237" t="s">
        <v>47</v>
      </c>
      <c r="C1389" s="292" t="b">
        <v>0</v>
      </c>
      <c r="D1389" s="250">
        <f>IF($C1389&lt;&gt;TRUE,IF(ISNA(VLOOKUP($B1389,'Patch Slot'!A$2:$E$39,3,FALSE)),"",VLOOKUP($B1389,'Patch Slot'!A$2:$E$39,3,FALSE)),"excluded")</f>
        <v>45879.333333333299</v>
      </c>
      <c r="E1389" s="250" t="str">
        <f>IF($C1389&lt;&gt;TRUE,IF(ISNA(VLOOKUP($B1389,'Patch Slot'!A$2:$E$39,4,FALSE)),"",VLOOKUP($B1389,'Patch Slot'!A$2:$E$39,4,FALSE)),"excluded")</f>
        <v>08:00 – 14:00</v>
      </c>
      <c r="F1389" s="251" t="s">
        <v>200</v>
      </c>
      <c r="G1389" s="250" t="str">
        <f>IF(ISNA(VLOOKUP(Patchlist1[[#This Row],[Hostname]],CPU_socket!A:B,2,FALSE)),"",VLOOKUP(Patchlist1[[#This Row],[Hostname]],CPU_socket!A:B,2,FALSE))</f>
        <v/>
      </c>
      <c r="H1389" s="250" t="str">
        <f>IF(ISNA(VLOOKUP(Patchlist1[[#This Row],[Hostname]],Vormetric!A:D,4,FALSE)),"",VLOOKUP(Patchlist1[[#This Row],[Hostname]],Vormetric!A:D,4,FALSE))</f>
        <v/>
      </c>
      <c r="I1389" s="293" t="str">
        <f>IF(ISNA(VLOOKUP(Patchlist1[[#This Row],[Hostname]],'vm hardware'!A:C,3,FALSE)),"",VLOOKUP(Patchlist1[[#This Row],[Hostname]],'vm hardware'!A:C,3,FALSE))</f>
        <v/>
      </c>
      <c r="J1389" s="251"/>
      <c r="K1389" s="251" t="s">
        <v>545</v>
      </c>
      <c r="L1389" s="251"/>
      <c r="M1389" s="251" t="s">
        <v>448</v>
      </c>
      <c r="N1389" s="251" t="s">
        <v>174</v>
      </c>
      <c r="O1389" s="310" t="s">
        <v>175</v>
      </c>
      <c r="P1389" s="294" t="s">
        <v>1160</v>
      </c>
      <c r="Q1389" s="299"/>
      <c r="R1389" s="254" t="s">
        <v>1161</v>
      </c>
      <c r="S1389" s="300" t="str">
        <f>IF(ISNA(VLOOKUP(Patchlist1[[#This Row],[SERVER OWNER]],Contacts!I:J,2,FALSE)),"",VLOOKUP(Patchlist1[[#This Row],[SERVER OWNER]],Contacts!I:J,2,FALSE))</f>
        <v>frederic.barat@allianz.fr</v>
      </c>
      <c r="T1389" s="295" t="s">
        <v>1162</v>
      </c>
      <c r="U1389" s="301" t="s">
        <v>180</v>
      </c>
      <c r="V1389" s="296"/>
      <c r="W1389" s="296"/>
      <c r="X1389" s="297"/>
      <c r="Y1389" s="297" t="s">
        <v>452</v>
      </c>
      <c r="Z1389" s="256"/>
      <c r="AA1389" s="302"/>
    </row>
    <row r="1390" spans="1:27" ht="18.75" hidden="1" customHeight="1">
      <c r="A1390" s="309" t="s">
        <v>2300</v>
      </c>
      <c r="B1390" s="237" t="s">
        <v>54</v>
      </c>
      <c r="C1390" s="292" t="b">
        <v>1</v>
      </c>
      <c r="D1390" s="250" t="str">
        <f>IF($C1390&lt;&gt;TRUE,IF(ISNA(VLOOKUP($B1390,'Patch Slot'!A$2:$E$39,3,FALSE)),"",VLOOKUP($B1390,'Patch Slot'!A$2:$E$39,3,FALSE)),"excluded")</f>
        <v>excluded</v>
      </c>
      <c r="E1390" s="250" t="str">
        <f>IF($C1390&lt;&gt;TRUE,IF(ISNA(VLOOKUP($B1390,'Patch Slot'!A$2:$E$39,4,FALSE)),"",VLOOKUP($B1390,'Patch Slot'!A$2:$E$39,4,FALSE)),"excluded")</f>
        <v>excluded</v>
      </c>
      <c r="F1390" s="251" t="s">
        <v>200</v>
      </c>
      <c r="G1390" s="250" t="str">
        <f>IF(ISNA(VLOOKUP(Patchlist1[[#This Row],[Hostname]],CPU_socket!A:B,2,FALSE)),"",VLOOKUP(Patchlist1[[#This Row],[Hostname]],CPU_socket!A:B,2,FALSE))</f>
        <v/>
      </c>
      <c r="H1390" s="250" t="str">
        <f>IF(ISNA(VLOOKUP(Patchlist1[[#This Row],[Hostname]],Vormetric!A:D,4,FALSE)),"",VLOOKUP(Patchlist1[[#This Row],[Hostname]],Vormetric!A:D,4,FALSE))</f>
        <v/>
      </c>
      <c r="I1390" s="293" t="str">
        <f>IF(ISNA(VLOOKUP(Patchlist1[[#This Row],[Hostname]],'vm hardware'!A:C,3,FALSE)),"",VLOOKUP(Patchlist1[[#This Row],[Hostname]],'vm hardware'!A:C,3,FALSE))</f>
        <v/>
      </c>
      <c r="J1390" s="251"/>
      <c r="K1390" s="251" t="s">
        <v>539</v>
      </c>
      <c r="L1390" s="251"/>
      <c r="M1390" s="251" t="s">
        <v>448</v>
      </c>
      <c r="N1390" s="251" t="s">
        <v>174</v>
      </c>
      <c r="O1390" s="310" t="s">
        <v>279</v>
      </c>
      <c r="P1390" s="294" t="s">
        <v>2301</v>
      </c>
      <c r="Q1390" s="299"/>
      <c r="R1390" s="254" t="s">
        <v>1390</v>
      </c>
      <c r="S1390" s="300" t="s">
        <v>1391</v>
      </c>
      <c r="T1390" s="295" t="s">
        <v>2302</v>
      </c>
      <c r="U1390" s="301" t="s">
        <v>180</v>
      </c>
      <c r="V1390" s="296"/>
      <c r="W1390" s="296"/>
      <c r="X1390" s="297"/>
      <c r="Y1390" s="297" t="s">
        <v>279</v>
      </c>
      <c r="Z1390" s="256"/>
      <c r="AA1390" s="302"/>
    </row>
    <row r="1391" spans="1:27" ht="18.75" hidden="1" customHeight="1">
      <c r="A1391" s="309" t="s">
        <v>2303</v>
      </c>
      <c r="B1391" s="237" t="s">
        <v>47</v>
      </c>
      <c r="C1391" s="292" t="b">
        <v>0</v>
      </c>
      <c r="D1391" s="250">
        <f>IF($C1391&lt;&gt;TRUE,IF(ISNA(VLOOKUP($B1391,'Patch Slot'!A$2:$E$39,3,FALSE)),"",VLOOKUP($B1391,'Patch Slot'!A$2:$E$39,3,FALSE)),"excluded")</f>
        <v>45879.333333333299</v>
      </c>
      <c r="E1391" s="250" t="str">
        <f>IF($C1391&lt;&gt;TRUE,IF(ISNA(VLOOKUP($B1391,'Patch Slot'!A$2:$E$39,4,FALSE)),"",VLOOKUP($B1391,'Patch Slot'!A$2:$E$39,4,FALSE)),"excluded")</f>
        <v>08:00 – 14:00</v>
      </c>
      <c r="F1391" s="251" t="s">
        <v>171</v>
      </c>
      <c r="G1391" s="250" t="str">
        <f>IF(ISNA(VLOOKUP(Patchlist1[[#This Row],[Hostname]],CPU_socket!A:B,2,FALSE)),"",VLOOKUP(Patchlist1[[#This Row],[Hostname]],CPU_socket!A:B,2,FALSE))</f>
        <v/>
      </c>
      <c r="H1391" s="250" t="str">
        <f>IF(ISNA(VLOOKUP(Patchlist1[[#This Row],[Hostname]],Vormetric!A:D,4,FALSE)),"",VLOOKUP(Patchlist1[[#This Row],[Hostname]],Vormetric!A:D,4,FALSE))</f>
        <v/>
      </c>
      <c r="I1391" s="293" t="str">
        <f>IF(ISNA(VLOOKUP(Patchlist1[[#This Row],[Hostname]],'vm hardware'!A:C,3,FALSE)),"",VLOOKUP(Patchlist1[[#This Row],[Hostname]],'vm hardware'!A:C,3,FALSE))</f>
        <v/>
      </c>
      <c r="J1391" s="251"/>
      <c r="K1391" s="251" t="s">
        <v>545</v>
      </c>
      <c r="L1391" s="251"/>
      <c r="M1391" s="251" t="s">
        <v>448</v>
      </c>
      <c r="N1391" s="251" t="s">
        <v>174</v>
      </c>
      <c r="O1391" s="310" t="s">
        <v>175</v>
      </c>
      <c r="P1391" s="294" t="s">
        <v>1160</v>
      </c>
      <c r="Q1391" s="299"/>
      <c r="R1391" s="254" t="s">
        <v>1161</v>
      </c>
      <c r="S1391" s="300" t="str">
        <f>IF(ISNA(VLOOKUP(Patchlist1[[#This Row],[SERVER OWNER]],Contacts!I:J,2,FALSE)),"",VLOOKUP(Patchlist1[[#This Row],[SERVER OWNER]],Contacts!I:J,2,FALSE))</f>
        <v>frederic.barat@allianz.fr</v>
      </c>
      <c r="T1391" s="295" t="s">
        <v>1162</v>
      </c>
      <c r="U1391" s="301" t="s">
        <v>180</v>
      </c>
      <c r="V1391" s="296"/>
      <c r="W1391" s="296"/>
      <c r="X1391" s="297"/>
      <c r="Y1391" s="297" t="s">
        <v>452</v>
      </c>
      <c r="Z1391" s="256"/>
      <c r="AA1391" s="302"/>
    </row>
    <row r="1392" spans="1:27" ht="18.75" hidden="1" customHeight="1">
      <c r="A1392" s="309" t="s">
        <v>2304</v>
      </c>
      <c r="B1392" s="237" t="s">
        <v>29</v>
      </c>
      <c r="C1392" s="292" t="b">
        <v>0</v>
      </c>
      <c r="D1392" s="250">
        <f>IF($C1392&lt;&gt;TRUE,IF(ISNA(VLOOKUP($B1392,'Patch Slot'!A$2:$E$39,3,FALSE)),"",VLOOKUP($B1392,'Patch Slot'!A$2:$E$39,3,FALSE)),"excluded")</f>
        <v>45875.833333333299</v>
      </c>
      <c r="E1392" s="250" t="str">
        <f>IF($C1392&lt;&gt;TRUE,IF(ISNA(VLOOKUP($B1392,'Patch Slot'!A$2:$E$39,4,FALSE)),"",VLOOKUP($B1392,'Patch Slot'!A$2:$E$39,4,FALSE)),"excluded")</f>
        <v>20:00 – 24:00</v>
      </c>
      <c r="F1392" s="251" t="s">
        <v>182</v>
      </c>
      <c r="G1392" s="250" t="str">
        <f>IF(ISNA(VLOOKUP(Patchlist1[[#This Row],[Hostname]],CPU_socket!A:B,2,FALSE)),"",VLOOKUP(Patchlist1[[#This Row],[Hostname]],CPU_socket!A:B,2,FALSE))</f>
        <v/>
      </c>
      <c r="H1392" s="250" t="str">
        <f>IF(ISNA(VLOOKUP(Patchlist1[[#This Row],[Hostname]],Vormetric!A:D,4,FALSE)),"",VLOOKUP(Patchlist1[[#This Row],[Hostname]],Vormetric!A:D,4,FALSE))</f>
        <v/>
      </c>
      <c r="I1392" s="293" t="str">
        <f>IF(ISNA(VLOOKUP(Patchlist1[[#This Row],[Hostname]],'vm hardware'!A:C,3,FALSE)),"",VLOOKUP(Patchlist1[[#This Row],[Hostname]],'vm hardware'!A:C,3,FALSE))</f>
        <v/>
      </c>
      <c r="J1392" s="251"/>
      <c r="K1392" s="251" t="s">
        <v>545</v>
      </c>
      <c r="L1392" s="251"/>
      <c r="M1392" s="251" t="s">
        <v>735</v>
      </c>
      <c r="N1392" s="251" t="s">
        <v>174</v>
      </c>
      <c r="O1392" s="310" t="s">
        <v>175</v>
      </c>
      <c r="P1392" s="294" t="s">
        <v>736</v>
      </c>
      <c r="Q1392" s="299"/>
      <c r="R1392" s="254" t="s">
        <v>737</v>
      </c>
      <c r="S1392" s="300" t="str">
        <f>IF(ISNA(VLOOKUP(Patchlist1[[#This Row],[SERVER OWNER]],Contacts!I:J,2,FALSE)),"",VLOOKUP(Patchlist1[[#This Row],[SERVER OWNER]],Contacts!I:J,2,FALSE))</f>
        <v>greg.george@investmentdataservices.com</v>
      </c>
      <c r="T1392" s="295" t="s">
        <v>738</v>
      </c>
      <c r="U1392" s="301" t="s">
        <v>180</v>
      </c>
      <c r="V1392" s="296"/>
      <c r="W1392" s="296"/>
      <c r="X1392" s="297"/>
      <c r="Y1392" s="297"/>
      <c r="Z1392" s="256"/>
      <c r="AA1392" s="302"/>
    </row>
    <row r="1393" spans="1:27" ht="18.75" hidden="1" customHeight="1">
      <c r="A1393" s="309" t="s">
        <v>2305</v>
      </c>
      <c r="B1393" s="237" t="s">
        <v>24</v>
      </c>
      <c r="C1393" s="292" t="b">
        <v>1</v>
      </c>
      <c r="D1393" s="250" t="str">
        <f>IF($C1393&lt;&gt;TRUE,IF(ISNA(VLOOKUP($B1393,'Patch Slot'!A$2:$E$39,3,FALSE)),"",VLOOKUP($B1393,'Patch Slot'!A$2:$E$39,3,FALSE)),"excluded")</f>
        <v>excluded</v>
      </c>
      <c r="E1393" s="250" t="str">
        <f>IF($C1393&lt;&gt;TRUE,IF(ISNA(VLOOKUP($B1393,'Patch Slot'!A$2:$E$39,4,FALSE)),"",VLOOKUP($B1393,'Patch Slot'!A$2:$E$39,4,FALSE)),"excluded")</f>
        <v>excluded</v>
      </c>
      <c r="F1393" s="251" t="s">
        <v>182</v>
      </c>
      <c r="G1393" s="250" t="str">
        <f>IF(ISNA(VLOOKUP(Patchlist1[[#This Row],[Hostname]],CPU_socket!A:B,2,FALSE)),"",VLOOKUP(Patchlist1[[#This Row],[Hostname]],CPU_socket!A:B,2,FALSE))</f>
        <v/>
      </c>
      <c r="H1393" s="250" t="str">
        <f>IF(ISNA(VLOOKUP(Patchlist1[[#This Row],[Hostname]],Vormetric!A:D,4,FALSE)),"",VLOOKUP(Patchlist1[[#This Row],[Hostname]],Vormetric!A:D,4,FALSE))</f>
        <v/>
      </c>
      <c r="I1393" s="293" t="str">
        <f>IF(ISNA(VLOOKUP(Patchlist1[[#This Row],[Hostname]],'vm hardware'!A:C,3,FALSE)),"",VLOOKUP(Patchlist1[[#This Row],[Hostname]],'vm hardware'!A:C,3,FALSE))</f>
        <v/>
      </c>
      <c r="J1393" s="251"/>
      <c r="K1393" s="251" t="s">
        <v>545</v>
      </c>
      <c r="L1393" s="251"/>
      <c r="M1393" s="251" t="s">
        <v>448</v>
      </c>
      <c r="N1393" s="251" t="s">
        <v>174</v>
      </c>
      <c r="O1393" s="310" t="s">
        <v>279</v>
      </c>
      <c r="P1393" t="s">
        <v>1404</v>
      </c>
      <c r="Q1393" s="299"/>
      <c r="R1393" s="254" t="s">
        <v>1412</v>
      </c>
      <c r="S1393" s="300" t="str">
        <f>IF(ISNA(VLOOKUP(Patchlist1[[#This Row],[SERVER OWNER]],Contacts!I:J,2,FALSE)),"",VLOOKUP(Patchlist1[[#This Row],[SERVER OWNER]],Contacts!I:J,2,FALSE))</f>
        <v>externe.jonathan.l-etourdi@allianz.fr</v>
      </c>
      <c r="T1393" s="295" t="s">
        <v>1413</v>
      </c>
      <c r="U1393" s="301" t="s">
        <v>180</v>
      </c>
      <c r="V1393" s="296"/>
      <c r="W1393" s="296"/>
      <c r="X1393" s="297"/>
      <c r="Y1393" s="297" t="s">
        <v>279</v>
      </c>
      <c r="Z1393" s="256"/>
      <c r="AA1393" s="302"/>
    </row>
    <row r="1394" spans="1:27" ht="18.75" hidden="1" customHeight="1">
      <c r="A1394" s="309" t="s">
        <v>2306</v>
      </c>
      <c r="B1394" s="237" t="s">
        <v>47</v>
      </c>
      <c r="C1394" s="292" t="b">
        <v>0</v>
      </c>
      <c r="D1394" s="250">
        <f>IF($C1394&lt;&gt;TRUE,IF(ISNA(VLOOKUP($B1394,'Patch Slot'!A$2:$E$39,3,FALSE)),"",VLOOKUP($B1394,'Patch Slot'!A$2:$E$39,3,FALSE)),"excluded")</f>
        <v>45879.333333333299</v>
      </c>
      <c r="E1394" s="250" t="str">
        <f>IF($C1394&lt;&gt;TRUE,IF(ISNA(VLOOKUP($B1394,'Patch Slot'!A$2:$E$39,4,FALSE)),"",VLOOKUP($B1394,'Patch Slot'!A$2:$E$39,4,FALSE)),"excluded")</f>
        <v>08:00 – 14:00</v>
      </c>
      <c r="F1394" s="251" t="s">
        <v>298</v>
      </c>
      <c r="G1394" s="250" t="str">
        <f>IF(ISNA(VLOOKUP(Patchlist1[[#This Row],[Hostname]],CPU_socket!A:B,2,FALSE)),"",VLOOKUP(Patchlist1[[#This Row],[Hostname]],CPU_socket!A:B,2,FALSE))</f>
        <v/>
      </c>
      <c r="H1394" s="250" t="str">
        <f>IF(ISNA(VLOOKUP(Patchlist1[[#This Row],[Hostname]],Vormetric!A:D,4,FALSE)),"",VLOOKUP(Patchlist1[[#This Row],[Hostname]],Vormetric!A:D,4,FALSE))</f>
        <v/>
      </c>
      <c r="I1394" s="293" t="str">
        <f>IF(ISNA(VLOOKUP(Patchlist1[[#This Row],[Hostname]],'vm hardware'!A:C,3,FALSE)),"",VLOOKUP(Patchlist1[[#This Row],[Hostname]],'vm hardware'!A:C,3,FALSE))</f>
        <v/>
      </c>
      <c r="J1394" s="251"/>
      <c r="K1394" s="251" t="s">
        <v>545</v>
      </c>
      <c r="L1394" s="251"/>
      <c r="M1394" s="251" t="s">
        <v>372</v>
      </c>
      <c r="N1394" s="251" t="s">
        <v>174</v>
      </c>
      <c r="O1394" s="310" t="s">
        <v>175</v>
      </c>
      <c r="P1394" s="294" t="s">
        <v>262</v>
      </c>
      <c r="Q1394" s="299"/>
      <c r="R1394" s="254" t="s">
        <v>360</v>
      </c>
      <c r="S1394" s="300" t="str">
        <f>IF(ISNA(VLOOKUP(Patchlist1[[#This Row],[SERVER OWNER]],Contacts!I:J,2,FALSE)),"",VLOOKUP(Patchlist1[[#This Row],[SERVER OWNER]],Contacts!I:J,2,FALSE))</f>
        <v>parikshit.roy@allianz.de</v>
      </c>
      <c r="T1394" s="295" t="s">
        <v>995</v>
      </c>
      <c r="U1394" s="301" t="s">
        <v>180</v>
      </c>
      <c r="V1394" s="296"/>
      <c r="W1394" s="296"/>
      <c r="X1394" s="297"/>
      <c r="Y1394" s="297"/>
      <c r="Z1394" s="256"/>
      <c r="AA1394" s="302"/>
    </row>
    <row r="1395" spans="1:27" ht="18.75" hidden="1" customHeight="1">
      <c r="A1395" s="309" t="s">
        <v>2307</v>
      </c>
      <c r="B1395" s="237" t="s">
        <v>51</v>
      </c>
      <c r="C1395" s="292" t="b">
        <v>0</v>
      </c>
      <c r="D1395" s="250">
        <f>IF($C1395&lt;&gt;TRUE,IF(ISNA(VLOOKUP($B1395,'Patch Slot'!A$2:$E$39,3,FALSE)),"",VLOOKUP($B1395,'Patch Slot'!A$2:$E$39,3,FALSE)),"excluded")</f>
        <v>45880.333333333299</v>
      </c>
      <c r="E1395" s="250" t="str">
        <f>IF($C1395&lt;&gt;TRUE,IF(ISNA(VLOOKUP($B1395,'Patch Slot'!A$2:$E$39,4,FALSE)),"",VLOOKUP($B1395,'Patch Slot'!A$2:$E$39,4,FALSE)),"excluded")</f>
        <v>08:00 – 14:00</v>
      </c>
      <c r="F1395" s="251" t="s">
        <v>523</v>
      </c>
      <c r="G1395" s="250" t="str">
        <f>IF(ISNA(VLOOKUP(Patchlist1[[#This Row],[Hostname]],CPU_socket!A:B,2,FALSE)),"",VLOOKUP(Patchlist1[[#This Row],[Hostname]],CPU_socket!A:B,2,FALSE))</f>
        <v/>
      </c>
      <c r="H1395" s="250" t="str">
        <f>IF(ISNA(VLOOKUP(Patchlist1[[#This Row],[Hostname]],Vormetric!A:D,4,FALSE)),"",VLOOKUP(Patchlist1[[#This Row],[Hostname]],Vormetric!A:D,4,FALSE))</f>
        <v/>
      </c>
      <c r="I1395" s="293" t="str">
        <f>IF(ISNA(VLOOKUP(Patchlist1[[#This Row],[Hostname]],'vm hardware'!A:C,3,FALSE)),"",VLOOKUP(Patchlist1[[#This Row],[Hostname]],'vm hardware'!A:C,3,FALSE))</f>
        <v/>
      </c>
      <c r="J1395" s="251"/>
      <c r="K1395" s="251" t="s">
        <v>545</v>
      </c>
      <c r="L1395" s="251"/>
      <c r="M1395" s="251" t="s">
        <v>173</v>
      </c>
      <c r="N1395" s="251" t="s">
        <v>174</v>
      </c>
      <c r="O1395" s="310" t="s">
        <v>175</v>
      </c>
      <c r="P1395" s="294" t="s">
        <v>506</v>
      </c>
      <c r="Q1395" s="299"/>
      <c r="R1395" s="254" t="s">
        <v>511</v>
      </c>
      <c r="S1395" s="300" t="str">
        <f>IF(ISNA(VLOOKUP(Patchlist1[[#This Row],[SERVER OWNER]],Contacts!I:J,2,FALSE)),"",VLOOKUP(Patchlist1[[#This Row],[SERVER OWNER]],Contacts!I:J,2,FALSE))</f>
        <v>fabian.funk@allianz.de</v>
      </c>
      <c r="T1395" s="295" t="s">
        <v>509</v>
      </c>
      <c r="U1395" s="301" t="s">
        <v>180</v>
      </c>
      <c r="V1395" s="296"/>
      <c r="W1395" s="296"/>
      <c r="X1395" s="297"/>
      <c r="Y1395" s="297"/>
      <c r="Z1395" s="256"/>
      <c r="AA1395" s="302"/>
    </row>
    <row r="1396" spans="1:27" ht="18.75" hidden="1" customHeight="1">
      <c r="A1396" s="309" t="s">
        <v>2308</v>
      </c>
      <c r="B1396" s="237" t="s">
        <v>80</v>
      </c>
      <c r="C1396" s="292" t="b">
        <v>1</v>
      </c>
      <c r="D1396" s="250" t="str">
        <f>IF($C1396&lt;&gt;TRUE,IF(ISNA(VLOOKUP($B1396,'Patch Slot'!A$2:$E$39,3,FALSE)),"",VLOOKUP($B1396,'Patch Slot'!A$2:$E$39,3,FALSE)),"excluded")</f>
        <v>excluded</v>
      </c>
      <c r="E1396" s="250" t="str">
        <f>IF($C1396&lt;&gt;TRUE,IF(ISNA(VLOOKUP($B1396,'Patch Slot'!A$2:$E$39,4,FALSE)),"",VLOOKUP($B1396,'Patch Slot'!A$2:$E$39,4,FALSE)),"excluded")</f>
        <v>excluded</v>
      </c>
      <c r="F1396" s="251" t="s">
        <v>826</v>
      </c>
      <c r="G1396" s="250" t="str">
        <f>IF(ISNA(VLOOKUP(Patchlist1[[#This Row],[Hostname]],CPU_socket!A:B,2,FALSE)),"",VLOOKUP(Patchlist1[[#This Row],[Hostname]],CPU_socket!A:B,2,FALSE))</f>
        <v/>
      </c>
      <c r="H1396" s="250" t="str">
        <f>IF(ISNA(VLOOKUP(Patchlist1[[#This Row],[Hostname]],Vormetric!A:D,4,FALSE)),"",VLOOKUP(Patchlist1[[#This Row],[Hostname]],Vormetric!A:D,4,FALSE))</f>
        <v/>
      </c>
      <c r="I1396" s="293" t="str">
        <f>IF(ISNA(VLOOKUP(Patchlist1[[#This Row],[Hostname]],'vm hardware'!A:C,3,FALSE)),"",VLOOKUP(Patchlist1[[#This Row],[Hostname]],'vm hardware'!A:C,3,FALSE))</f>
        <v/>
      </c>
      <c r="J1396" s="251"/>
      <c r="K1396" s="251" t="s">
        <v>545</v>
      </c>
      <c r="L1396" s="251"/>
      <c r="M1396" s="251" t="s">
        <v>173</v>
      </c>
      <c r="N1396" s="251" t="s">
        <v>827</v>
      </c>
      <c r="O1396" s="310" t="s">
        <v>175</v>
      </c>
      <c r="P1396" s="294" t="s">
        <v>583</v>
      </c>
      <c r="Q1396" s="299"/>
      <c r="R1396" s="254" t="s">
        <v>584</v>
      </c>
      <c r="S1396" s="300" t="str">
        <f>IF(ISNA(VLOOKUP(Patchlist1[[#This Row],[SERVER OWNER]],Contacts!I:J,2,FALSE)),"",VLOOKUP(Patchlist1[[#This Row],[SERVER OWNER]],Contacts!I:J,2,FALSE))</f>
        <v>dhanujay.nallabati1@allianz.de</v>
      </c>
      <c r="T1396" s="295" t="s">
        <v>894</v>
      </c>
      <c r="U1396" s="301" t="s">
        <v>180</v>
      </c>
      <c r="V1396" s="296"/>
      <c r="W1396" s="296"/>
      <c r="X1396" s="297"/>
      <c r="Y1396" s="297" t="s">
        <v>452</v>
      </c>
      <c r="Z1396" s="256"/>
      <c r="AA1396" s="302"/>
    </row>
    <row r="1397" spans="1:27" ht="18.75" hidden="1" customHeight="1">
      <c r="A1397" s="309" t="s">
        <v>2309</v>
      </c>
      <c r="B1397" s="237" t="s">
        <v>90</v>
      </c>
      <c r="C1397" s="292" t="b">
        <v>0</v>
      </c>
      <c r="D1397" s="250">
        <f>IF($C1397&lt;&gt;TRUE,IF(ISNA(VLOOKUP($B1397,'Patch Slot'!A$2:$E$39,3,FALSE)),"",VLOOKUP($B1397,'Patch Slot'!A$2:$E$39,3,FALSE)),"excluded")</f>
        <v>45886.333333333299</v>
      </c>
      <c r="E1397" s="250" t="str">
        <f>IF($C1397&lt;&gt;TRUE,IF(ISNA(VLOOKUP($B1397,'Patch Slot'!A$2:$E$39,4,FALSE)),"",VLOOKUP($B1397,'Patch Slot'!A$2:$E$39,4,FALSE)),"excluded")</f>
        <v>08:00 – 14:00</v>
      </c>
      <c r="F1397" s="251" t="s">
        <v>171</v>
      </c>
      <c r="G1397" s="250" t="str">
        <f>IF(ISNA(VLOOKUP(Patchlist1[[#This Row],[Hostname]],CPU_socket!A:B,2,FALSE)),"",VLOOKUP(Patchlist1[[#This Row],[Hostname]],CPU_socket!A:B,2,FALSE))</f>
        <v/>
      </c>
      <c r="H1397" s="250" t="str">
        <f>IF(ISNA(VLOOKUP(Patchlist1[[#This Row],[Hostname]],Vormetric!A:D,4,FALSE)),"",VLOOKUP(Patchlist1[[#This Row],[Hostname]],Vormetric!A:D,4,FALSE))</f>
        <v>upgrade</v>
      </c>
      <c r="I1397" s="293" t="str">
        <f>IF(ISNA(VLOOKUP(Patchlist1[[#This Row],[Hostname]],'vm hardware'!A:C,3,FALSE)),"",VLOOKUP(Patchlist1[[#This Row],[Hostname]],'vm hardware'!A:C,3,FALSE))</f>
        <v/>
      </c>
      <c r="J1397" s="251"/>
      <c r="K1397" s="251" t="s">
        <v>545</v>
      </c>
      <c r="L1397" s="251"/>
      <c r="M1397" s="251" t="s">
        <v>173</v>
      </c>
      <c r="N1397" s="251" t="s">
        <v>174</v>
      </c>
      <c r="O1397" s="310" t="s">
        <v>175</v>
      </c>
      <c r="P1397" s="294" t="s">
        <v>2217</v>
      </c>
      <c r="Q1397" s="299"/>
      <c r="R1397" s="254" t="s">
        <v>1098</v>
      </c>
      <c r="S1397" s="300" t="str">
        <f>IF(ISNA(VLOOKUP(Patchlist1[[#This Row],[SERVER OWNER]],Contacts!I:J,2,FALSE)),"",VLOOKUP(Patchlist1[[#This Row],[SERVER OWNER]],Contacts!I:J,2,FALSE))</f>
        <v>stephan.wocher@allianz.com</v>
      </c>
      <c r="T1397" s="295" t="s">
        <v>1099</v>
      </c>
      <c r="U1397" s="301" t="s">
        <v>180</v>
      </c>
      <c r="V1397" s="296"/>
      <c r="W1397" s="296"/>
      <c r="X1397" s="297"/>
      <c r="Y1397" s="297" t="s">
        <v>452</v>
      </c>
      <c r="Z1397" s="256"/>
      <c r="AA1397" s="302"/>
    </row>
    <row r="1398" spans="1:27" ht="18.75" hidden="1" customHeight="1">
      <c r="A1398" s="309" t="s">
        <v>2310</v>
      </c>
      <c r="B1398" s="237" t="s">
        <v>60</v>
      </c>
      <c r="C1398" s="292" t="b">
        <v>1</v>
      </c>
      <c r="D1398" s="250" t="str">
        <f>IF($C1398&lt;&gt;TRUE,IF(ISNA(VLOOKUP($B1398,'Patch Slot'!A$2:$E$39,3,FALSE)),"",VLOOKUP($B1398,'Patch Slot'!A$2:$E$39,3,FALSE)),"excluded")</f>
        <v>excluded</v>
      </c>
      <c r="E1398" s="250" t="str">
        <f>IF($C1398&lt;&gt;TRUE,IF(ISNA(VLOOKUP($B1398,'Patch Slot'!A$2:$E$39,4,FALSE)),"",VLOOKUP($B1398,'Patch Slot'!A$2:$E$39,4,FALSE)),"excluded")</f>
        <v>excluded</v>
      </c>
      <c r="F1398" s="251" t="s">
        <v>523</v>
      </c>
      <c r="G1398" s="250" t="str">
        <f>IF(ISNA(VLOOKUP(Patchlist1[[#This Row],[Hostname]],CPU_socket!A:B,2,FALSE)),"",VLOOKUP(Patchlist1[[#This Row],[Hostname]],CPU_socket!A:B,2,FALSE))</f>
        <v/>
      </c>
      <c r="H1398" s="250" t="str">
        <f>IF(ISNA(VLOOKUP(Patchlist1[[#This Row],[Hostname]],Vormetric!A:D,4,FALSE)),"",VLOOKUP(Patchlist1[[#This Row],[Hostname]],Vormetric!A:D,4,FALSE))</f>
        <v/>
      </c>
      <c r="I1398" s="293" t="str">
        <f>IF(ISNA(VLOOKUP(Patchlist1[[#This Row],[Hostname]],'vm hardware'!A:C,3,FALSE)),"",VLOOKUP(Patchlist1[[#This Row],[Hostname]],'vm hardware'!A:C,3,FALSE))</f>
        <v/>
      </c>
      <c r="J1398" s="251"/>
      <c r="K1398" s="251" t="s">
        <v>545</v>
      </c>
      <c r="L1398" s="251"/>
      <c r="M1398" s="251" t="s">
        <v>448</v>
      </c>
      <c r="N1398" s="251" t="s">
        <v>174</v>
      </c>
      <c r="O1398" s="310" t="s">
        <v>279</v>
      </c>
      <c r="P1398" s="294" t="s">
        <v>2179</v>
      </c>
      <c r="Q1398" s="299"/>
      <c r="R1398" s="254" t="s">
        <v>1795</v>
      </c>
      <c r="S1398" s="300" t="str">
        <f>IF(ISNA(VLOOKUP(Patchlist1[[#This Row],[SERVER OWNER]],Contacts!I:J,2,FALSE)),"",VLOOKUP(Patchlist1[[#This Row],[SERVER OWNER]],Contacts!I:J,2,FALSE))</f>
        <v>olivier.laliman@allianz.fr</v>
      </c>
      <c r="T1398" s="295" t="s">
        <v>2226</v>
      </c>
      <c r="U1398" s="301" t="s">
        <v>180</v>
      </c>
      <c r="V1398" s="296"/>
      <c r="W1398" s="296"/>
      <c r="X1398" s="297"/>
      <c r="Y1398" s="297" t="s">
        <v>279</v>
      </c>
      <c r="Z1398" s="256"/>
      <c r="AA1398" s="302"/>
    </row>
    <row r="1399" spans="1:27" ht="18.75" hidden="1" customHeight="1">
      <c r="A1399" s="309" t="s">
        <v>2311</v>
      </c>
      <c r="B1399" s="237" t="s">
        <v>47</v>
      </c>
      <c r="C1399" s="292" t="b">
        <v>0</v>
      </c>
      <c r="D1399" s="250">
        <f>IF($C1399&lt;&gt;TRUE,IF(ISNA(VLOOKUP($B1399,'Patch Slot'!A$2:$E$39,3,FALSE)),"",VLOOKUP($B1399,'Patch Slot'!A$2:$E$39,3,FALSE)),"excluded")</f>
        <v>45879.333333333299</v>
      </c>
      <c r="E1399" s="250" t="str">
        <f>IF($C1399&lt;&gt;TRUE,IF(ISNA(VLOOKUP($B1399,'Patch Slot'!A$2:$E$39,4,FALSE)),"",VLOOKUP($B1399,'Patch Slot'!A$2:$E$39,4,FALSE)),"excluded")</f>
        <v>08:00 – 14:00</v>
      </c>
      <c r="F1399" s="251" t="s">
        <v>523</v>
      </c>
      <c r="G1399" s="250" t="str">
        <f>IF(ISNA(VLOOKUP(Patchlist1[[#This Row],[Hostname]],CPU_socket!A:B,2,FALSE)),"",VLOOKUP(Patchlist1[[#This Row],[Hostname]],CPU_socket!A:B,2,FALSE))</f>
        <v/>
      </c>
      <c r="H1399" s="250" t="str">
        <f>IF(ISNA(VLOOKUP(Patchlist1[[#This Row],[Hostname]],Vormetric!A:D,4,FALSE)),"",VLOOKUP(Patchlist1[[#This Row],[Hostname]],Vormetric!A:D,4,FALSE))</f>
        <v>upgrade</v>
      </c>
      <c r="I1399" s="293" t="str">
        <f>IF(ISNA(VLOOKUP(Patchlist1[[#This Row],[Hostname]],'vm hardware'!A:C,3,FALSE)),"",VLOOKUP(Patchlist1[[#This Row],[Hostname]],'vm hardware'!A:C,3,FALSE))</f>
        <v/>
      </c>
      <c r="J1399" s="251"/>
      <c r="K1399" s="251" t="s">
        <v>545</v>
      </c>
      <c r="L1399" s="251"/>
      <c r="M1399" s="251" t="s">
        <v>448</v>
      </c>
      <c r="N1399" s="251" t="s">
        <v>174</v>
      </c>
      <c r="O1399" s="310" t="s">
        <v>175</v>
      </c>
      <c r="P1399" s="294" t="s">
        <v>1160</v>
      </c>
      <c r="Q1399" s="299"/>
      <c r="R1399" s="254" t="s">
        <v>1462</v>
      </c>
      <c r="S1399" s="300" t="str">
        <f>IF(ISNA(VLOOKUP(Patchlist1[[#This Row],[SERVER OWNER]],Contacts!I:J,2,FALSE)),"",VLOOKUP(Patchlist1[[#This Row],[SERVER OWNER]],Contacts!I:J,2,FALSE))</f>
        <v>externe.paul.khauv@allianz.fr</v>
      </c>
      <c r="T1399" s="295" t="s">
        <v>1463</v>
      </c>
      <c r="U1399" s="301" t="s">
        <v>180</v>
      </c>
      <c r="V1399" s="296"/>
      <c r="W1399" s="296"/>
      <c r="X1399" s="297"/>
      <c r="Y1399" s="297" t="s">
        <v>452</v>
      </c>
      <c r="Z1399" s="256"/>
      <c r="AA1399" s="302"/>
    </row>
    <row r="1400" spans="1:27" ht="18.75" hidden="1" customHeight="1">
      <c r="A1400" s="275" t="s">
        <v>2312</v>
      </c>
      <c r="B1400" s="196" t="s">
        <v>60</v>
      </c>
      <c r="C1400" s="239" t="b">
        <v>1</v>
      </c>
      <c r="D1400" s="182" t="str">
        <f>IF($C1400&lt;&gt;TRUE,IF(ISNA(VLOOKUP($B1400,'Patch Slot'!A$2:$E$39,3,FALSE)),"",VLOOKUP($B1400,'Patch Slot'!A$2:$E$39,3,FALSE)),"excluded")</f>
        <v>excluded</v>
      </c>
      <c r="E1400" s="182" t="str">
        <f>IF($C1400&lt;&gt;TRUE,IF(ISNA(VLOOKUP($B1400,'Patch Slot'!A$2:$E$39,4,FALSE)),"",VLOOKUP($B1400,'Patch Slot'!A$2:$E$39,4,FALSE)),"excluded")</f>
        <v>excluded</v>
      </c>
      <c r="F1400" s="198" t="s">
        <v>171</v>
      </c>
      <c r="G1400" s="182" t="str">
        <f>IF(ISNA(VLOOKUP(Patchlist1[[#This Row],[Hostname]],CPU_socket!A:B,2,FALSE)),"",VLOOKUP(Patchlist1[[#This Row],[Hostname]],CPU_socket!A:B,2,FALSE))</f>
        <v/>
      </c>
      <c r="H1400" s="182" t="str">
        <f>IF(ISNA(VLOOKUP(Patchlist1[[#This Row],[Hostname]],Vormetric!A:D,4,FALSE)),"",VLOOKUP(Patchlist1[[#This Row],[Hostname]],Vormetric!A:D,4,FALSE))</f>
        <v/>
      </c>
      <c r="I1400" s="240" t="str">
        <f>IF(ISNA(VLOOKUP(Patchlist1[[#This Row],[Hostname]],'vm hardware'!A:C,3,FALSE)),"",VLOOKUP(Patchlist1[[#This Row],[Hostname]],'vm hardware'!A:C,3,FALSE))</f>
        <v/>
      </c>
      <c r="J1400" s="198"/>
      <c r="K1400" s="198" t="s">
        <v>545</v>
      </c>
      <c r="L1400" s="198"/>
      <c r="M1400" s="198" t="s">
        <v>173</v>
      </c>
      <c r="N1400" s="198" t="s">
        <v>174</v>
      </c>
      <c r="O1400" s="200" t="s">
        <v>279</v>
      </c>
      <c r="P1400" s="294" t="s">
        <v>1275</v>
      </c>
      <c r="Q1400" s="241"/>
      <c r="R1400" s="247" t="s">
        <v>1276</v>
      </c>
      <c r="S1400" s="242" t="str">
        <f>IF(ISNA(VLOOKUP(Patchlist1[[#This Row],[SERVER OWNER]],Contacts!I:J,2,FALSE)),"",VLOOKUP(Patchlist1[[#This Row],[SERVER OWNER]],Contacts!I:J,2,FALSE))</f>
        <v>naman.kumar-agrawal@allianz.com</v>
      </c>
      <c r="T1400" s="243" t="s">
        <v>1279</v>
      </c>
      <c r="U1400" s="287" t="s">
        <v>180</v>
      </c>
      <c r="V1400" s="202"/>
      <c r="W1400" s="202"/>
      <c r="X1400" s="244"/>
      <c r="Y1400" s="244" t="s">
        <v>279</v>
      </c>
      <c r="Z1400" s="157"/>
      <c r="AA1400" s="278"/>
    </row>
    <row r="1401" spans="1:27" ht="18.75" hidden="1" customHeight="1">
      <c r="A1401" s="309" t="s">
        <v>2313</v>
      </c>
      <c r="B1401" s="237" t="s">
        <v>124</v>
      </c>
      <c r="C1401" s="292" t="b">
        <v>0</v>
      </c>
      <c r="D1401" s="250">
        <f>IF($C1401&lt;&gt;TRUE,IF(ISNA(VLOOKUP($B1401,'Patch Slot'!A$2:$E$39,3,FALSE)),"",VLOOKUP($B1401,'Patch Slot'!A$2:$E$39,3,FALSE)),"excluded")</f>
        <v>45892.666666666635</v>
      </c>
      <c r="E1401" s="250" t="str">
        <f>IF($C1401&lt;&gt;TRUE,IF(ISNA(VLOOKUP($B1401,'Patch Slot'!A$2:$E$39,4,FALSE)),"",VLOOKUP($B1401,'Patch Slot'!A$2:$E$39,4,FALSE)),"excluded")</f>
        <v>16:00 – 20:00</v>
      </c>
      <c r="F1401" s="251" t="s">
        <v>826</v>
      </c>
      <c r="G1401" s="250" t="str">
        <f>IF(ISNA(VLOOKUP(Patchlist1[[#This Row],[Hostname]],CPU_socket!A:B,2,FALSE)),"",VLOOKUP(Patchlist1[[#This Row],[Hostname]],CPU_socket!A:B,2,FALSE))</f>
        <v/>
      </c>
      <c r="H1401" s="250" t="str">
        <f>IF(ISNA(VLOOKUP(Patchlist1[[#This Row],[Hostname]],Vormetric!A:D,4,FALSE)),"",VLOOKUP(Patchlist1[[#This Row],[Hostname]],Vormetric!A:D,4,FALSE))</f>
        <v/>
      </c>
      <c r="I1401" s="293" t="str">
        <f>IF(ISNA(VLOOKUP(Patchlist1[[#This Row],[Hostname]],'vm hardware'!A:C,3,FALSE)),"",VLOOKUP(Patchlist1[[#This Row],[Hostname]],'vm hardware'!A:C,3,FALSE))</f>
        <v/>
      </c>
      <c r="J1401" s="251"/>
      <c r="K1401" s="251" t="s">
        <v>545</v>
      </c>
      <c r="L1401" s="251"/>
      <c r="M1401" s="251" t="s">
        <v>443</v>
      </c>
      <c r="N1401" s="251" t="s">
        <v>827</v>
      </c>
      <c r="O1401" s="310" t="s">
        <v>175</v>
      </c>
      <c r="P1401" s="294" t="s">
        <v>2169</v>
      </c>
      <c r="Q1401" s="299"/>
      <c r="R1401" s="254" t="s">
        <v>695</v>
      </c>
      <c r="S1401" s="300" t="s">
        <v>696</v>
      </c>
      <c r="T1401" s="295" t="s">
        <v>855</v>
      </c>
      <c r="U1401" s="301" t="s">
        <v>180</v>
      </c>
      <c r="V1401" s="296"/>
      <c r="W1401" s="296"/>
      <c r="X1401" s="297"/>
      <c r="Y1401" s="297"/>
      <c r="Z1401" s="256"/>
      <c r="AA1401" s="302"/>
    </row>
    <row r="1402" spans="1:27" ht="18.75" hidden="1" customHeight="1">
      <c r="A1402" s="309" t="s">
        <v>2314</v>
      </c>
      <c r="B1402" s="237" t="s">
        <v>57</v>
      </c>
      <c r="C1402" s="292" t="b">
        <v>0</v>
      </c>
      <c r="D1402" s="250">
        <f>IF($C1402&lt;&gt;TRUE,IF(ISNA(VLOOKUP($B1402,'Patch Slot'!A$2:$E$39,3,FALSE)),"",VLOOKUP($B1402,'Patch Slot'!A$2:$E$39,3,FALSE)),"excluded")</f>
        <v>45882.833333333299</v>
      </c>
      <c r="E1402" s="250" t="str">
        <f>IF($C1402&lt;&gt;TRUE,IF(ISNA(VLOOKUP($B1402,'Patch Slot'!A$2:$E$39,4,FALSE)),"",VLOOKUP($B1402,'Patch Slot'!A$2:$E$39,4,FALSE)),"excluded")</f>
        <v>20:00 – 24:00</v>
      </c>
      <c r="F1402" s="251" t="s">
        <v>171</v>
      </c>
      <c r="G1402" s="250" t="str">
        <f>IF(ISNA(VLOOKUP(Patchlist1[[#This Row],[Hostname]],CPU_socket!A:B,2,FALSE)),"",VLOOKUP(Patchlist1[[#This Row],[Hostname]],CPU_socket!A:B,2,FALSE))</f>
        <v/>
      </c>
      <c r="H1402" s="250" t="str">
        <f>IF(ISNA(VLOOKUP(Patchlist1[[#This Row],[Hostname]],Vormetric!A:D,4,FALSE)),"",VLOOKUP(Patchlist1[[#This Row],[Hostname]],Vormetric!A:D,4,FALSE))</f>
        <v/>
      </c>
      <c r="I1402" s="293" t="str">
        <f>IF(ISNA(VLOOKUP(Patchlist1[[#This Row],[Hostname]],'vm hardware'!A:C,3,FALSE)),"",VLOOKUP(Patchlist1[[#This Row],[Hostname]],'vm hardware'!A:C,3,FALSE))</f>
        <v/>
      </c>
      <c r="J1402" s="251"/>
      <c r="K1402" s="251" t="s">
        <v>545</v>
      </c>
      <c r="L1402" s="251"/>
      <c r="M1402" s="251" t="s">
        <v>735</v>
      </c>
      <c r="N1402" s="251" t="s">
        <v>174</v>
      </c>
      <c r="O1402" s="310" t="s">
        <v>175</v>
      </c>
      <c r="P1402" s="294" t="s">
        <v>736</v>
      </c>
      <c r="Q1402" s="299"/>
      <c r="R1402" s="254" t="s">
        <v>737</v>
      </c>
      <c r="S1402" s="300" t="str">
        <f>IF(ISNA(VLOOKUP(Patchlist1[[#This Row],[SERVER OWNER]],Contacts!I:J,2,FALSE)),"",VLOOKUP(Patchlist1[[#This Row],[SERVER OWNER]],Contacts!I:J,2,FALSE))</f>
        <v>greg.george@investmentdataservices.com</v>
      </c>
      <c r="T1402" s="295" t="s">
        <v>837</v>
      </c>
      <c r="U1402" s="301" t="s">
        <v>180</v>
      </c>
      <c r="V1402" s="296"/>
      <c r="W1402" s="296"/>
      <c r="X1402" s="297"/>
      <c r="Y1402" s="297"/>
      <c r="Z1402" s="256"/>
      <c r="AA1402" s="302"/>
    </row>
    <row r="1403" spans="1:27" ht="18.75" hidden="1" customHeight="1">
      <c r="A1403" s="309" t="s">
        <v>2315</v>
      </c>
      <c r="B1403" s="237" t="s">
        <v>24</v>
      </c>
      <c r="C1403" s="292" t="b">
        <v>0</v>
      </c>
      <c r="D1403" s="250">
        <f>IF($C1403&lt;&gt;TRUE,IF(ISNA(VLOOKUP($B1403,'Patch Slot'!A$2:$E$39,3,FALSE)),"",VLOOKUP($B1403,'Patch Slot'!A$2:$E$39,3,FALSE)),"excluded")</f>
        <v>45874.333333333299</v>
      </c>
      <c r="E1403" s="250" t="str">
        <f>IF($C1403&lt;&gt;TRUE,IF(ISNA(VLOOKUP($B1403,'Patch Slot'!A$2:$E$39,4,FALSE)),"",VLOOKUP($B1403,'Patch Slot'!A$2:$E$39,4,FALSE)),"excluded")</f>
        <v>08:00 – 14:00</v>
      </c>
      <c r="F1403" s="251" t="s">
        <v>298</v>
      </c>
      <c r="G1403" s="250" t="str">
        <f>IF(ISNA(VLOOKUP(Patchlist1[[#This Row],[Hostname]],CPU_socket!A:B,2,FALSE)),"",VLOOKUP(Patchlist1[[#This Row],[Hostname]],CPU_socket!A:B,2,FALSE))</f>
        <v/>
      </c>
      <c r="H1403" s="250" t="str">
        <f>IF(ISNA(VLOOKUP(Patchlist1[[#This Row],[Hostname]],Vormetric!A:D,4,FALSE)),"",VLOOKUP(Patchlist1[[#This Row],[Hostname]],Vormetric!A:D,4,FALSE))</f>
        <v/>
      </c>
      <c r="I1403" s="293" t="str">
        <f>IF(ISNA(VLOOKUP(Patchlist1[[#This Row],[Hostname]],'vm hardware'!A:C,3,FALSE)),"",VLOOKUP(Patchlist1[[#This Row],[Hostname]],'vm hardware'!A:C,3,FALSE))</f>
        <v/>
      </c>
      <c r="J1403" s="251"/>
      <c r="K1403" s="251" t="s">
        <v>545</v>
      </c>
      <c r="L1403" s="251"/>
      <c r="M1403" s="251" t="s">
        <v>173</v>
      </c>
      <c r="N1403" s="251" t="s">
        <v>174</v>
      </c>
      <c r="O1403" s="310" t="s">
        <v>175</v>
      </c>
      <c r="P1403" s="294" t="s">
        <v>845</v>
      </c>
      <c r="Q1403" s="299"/>
      <c r="R1403" s="254" t="s">
        <v>846</v>
      </c>
      <c r="S1403" s="300" t="s">
        <v>847</v>
      </c>
      <c r="T1403" s="295" t="s">
        <v>1460</v>
      </c>
      <c r="U1403" s="301" t="s">
        <v>180</v>
      </c>
      <c r="V1403" s="296"/>
      <c r="W1403" s="296"/>
      <c r="X1403" s="297"/>
      <c r="Y1403" s="297"/>
      <c r="Z1403" s="256"/>
      <c r="AA1403" s="302"/>
    </row>
    <row r="1404" spans="1:27" ht="18.75" hidden="1" customHeight="1">
      <c r="A1404" s="309" t="s">
        <v>2316</v>
      </c>
      <c r="B1404" s="237" t="s">
        <v>57</v>
      </c>
      <c r="C1404" s="292" t="b">
        <v>0</v>
      </c>
      <c r="D1404" s="250">
        <f>IF($C1404&lt;&gt;TRUE,IF(ISNA(VLOOKUP($B1404,'Patch Slot'!A$2:$E$39,3,FALSE)),"",VLOOKUP($B1404,'Patch Slot'!A$2:$E$39,3,FALSE)),"excluded")</f>
        <v>45882.833333333299</v>
      </c>
      <c r="E1404" s="250" t="str">
        <f>IF($C1404&lt;&gt;TRUE,IF(ISNA(VLOOKUP($B1404,'Patch Slot'!A$2:$E$39,4,FALSE)),"",VLOOKUP($B1404,'Patch Slot'!A$2:$E$39,4,FALSE)),"excluded")</f>
        <v>20:00 – 24:00</v>
      </c>
      <c r="F1404" s="251" t="s">
        <v>298</v>
      </c>
      <c r="G1404" s="250" t="str">
        <f>IF(ISNA(VLOOKUP(Patchlist1[[#This Row],[Hostname]],CPU_socket!A:B,2,FALSE)),"",VLOOKUP(Patchlist1[[#This Row],[Hostname]],CPU_socket!A:B,2,FALSE))</f>
        <v/>
      </c>
      <c r="H1404" s="250" t="str">
        <f>IF(ISNA(VLOOKUP(Patchlist1[[#This Row],[Hostname]],Vormetric!A:D,4,FALSE)),"",VLOOKUP(Patchlist1[[#This Row],[Hostname]],Vormetric!A:D,4,FALSE))</f>
        <v/>
      </c>
      <c r="I1404" s="293" t="str">
        <f>IF(ISNA(VLOOKUP(Patchlist1[[#This Row],[Hostname]],'vm hardware'!A:C,3,FALSE)),"",VLOOKUP(Patchlist1[[#This Row],[Hostname]],'vm hardware'!A:C,3,FALSE))</f>
        <v/>
      </c>
      <c r="J1404" s="251"/>
      <c r="K1404" s="251" t="s">
        <v>545</v>
      </c>
      <c r="L1404" s="251"/>
      <c r="M1404" s="251" t="s">
        <v>245</v>
      </c>
      <c r="N1404" s="251" t="s">
        <v>174</v>
      </c>
      <c r="O1404" s="310" t="s">
        <v>175</v>
      </c>
      <c r="P1404" s="294" t="s">
        <v>246</v>
      </c>
      <c r="Q1404" s="299"/>
      <c r="R1404" s="254" t="s">
        <v>248</v>
      </c>
      <c r="S1404" s="300" t="str">
        <f>IF(ISNA(VLOOKUP(Patchlist1[[#This Row],[SERVER OWNER]],Contacts!I:J,2,FALSE)),"",VLOOKUP(Patchlist1[[#This Row],[SERVER OWNER]],Contacts!I:J,2,FALSE))</f>
        <v>Giorgio.Conti@allianz.it</v>
      </c>
      <c r="T1404" s="295" t="s">
        <v>287</v>
      </c>
      <c r="U1404" s="301" t="s">
        <v>180</v>
      </c>
      <c r="V1404" s="296"/>
      <c r="W1404" s="296"/>
      <c r="X1404" s="297"/>
      <c r="Y1404" s="297"/>
      <c r="Z1404" s="256"/>
      <c r="AA1404" s="302"/>
    </row>
    <row r="1405" spans="1:27" ht="18.75" hidden="1" customHeight="1">
      <c r="A1405" s="309" t="s">
        <v>2317</v>
      </c>
      <c r="B1405" s="237" t="s">
        <v>29</v>
      </c>
      <c r="C1405" s="292" t="b">
        <v>0</v>
      </c>
      <c r="D1405" s="250">
        <f>IF($C1405&lt;&gt;TRUE,IF(ISNA(VLOOKUP($B1405,'Patch Slot'!A$2:$E$39,3,FALSE)),"",VLOOKUP($B1405,'Patch Slot'!A$2:$E$39,3,FALSE)),"excluded")</f>
        <v>45875.833333333299</v>
      </c>
      <c r="E1405" s="250" t="str">
        <f>IF($C1405&lt;&gt;TRUE,IF(ISNA(VLOOKUP($B1405,'Patch Slot'!A$2:$E$39,4,FALSE)),"",VLOOKUP($B1405,'Patch Slot'!A$2:$E$39,4,FALSE)),"excluded")</f>
        <v>20:00 – 24:00</v>
      </c>
      <c r="F1405" s="251" t="s">
        <v>171</v>
      </c>
      <c r="G1405" s="250" t="str">
        <f>IF(ISNA(VLOOKUP(Patchlist1[[#This Row],[Hostname]],CPU_socket!A:B,2,FALSE)),"",VLOOKUP(Patchlist1[[#This Row],[Hostname]],CPU_socket!A:B,2,FALSE))</f>
        <v/>
      </c>
      <c r="H1405" s="250" t="str">
        <f>IF(ISNA(VLOOKUP(Patchlist1[[#This Row],[Hostname]],Vormetric!A:D,4,FALSE)),"",VLOOKUP(Patchlist1[[#This Row],[Hostname]],Vormetric!A:D,4,FALSE))</f>
        <v/>
      </c>
      <c r="I1405" s="293" t="str">
        <f>IF(ISNA(VLOOKUP(Patchlist1[[#This Row],[Hostname]],'vm hardware'!A:C,3,FALSE)),"",VLOOKUP(Patchlist1[[#This Row],[Hostname]],'vm hardware'!A:C,3,FALSE))</f>
        <v/>
      </c>
      <c r="J1405" s="251"/>
      <c r="K1405" s="251" t="s">
        <v>545</v>
      </c>
      <c r="L1405" s="251"/>
      <c r="M1405" s="251" t="s">
        <v>173</v>
      </c>
      <c r="N1405" s="251" t="s">
        <v>174</v>
      </c>
      <c r="O1405" s="310" t="s">
        <v>175</v>
      </c>
      <c r="P1405" s="294" t="s">
        <v>552</v>
      </c>
      <c r="Q1405" s="299"/>
      <c r="R1405" s="254" t="s">
        <v>2318</v>
      </c>
      <c r="S1405" s="300" t="str">
        <f>IF(ISNA(VLOOKUP(Patchlist1[[#This Row],[SERVER OWNER]],Contacts!I:J,2,FALSE)),"",VLOOKUP(Patchlist1[[#This Row],[SERVER OWNER]],Contacts!I:J,2,FALSE))</f>
        <v>olaf.bartsch@allianz.de</v>
      </c>
      <c r="T1405" s="295" t="s">
        <v>1644</v>
      </c>
      <c r="U1405" s="301" t="s">
        <v>180</v>
      </c>
      <c r="V1405" s="296"/>
      <c r="W1405" s="296"/>
      <c r="X1405" s="297"/>
      <c r="Y1405" s="297"/>
      <c r="Z1405" s="256"/>
      <c r="AA1405" s="302"/>
    </row>
    <row r="1406" spans="1:27" ht="18.75" hidden="1" customHeight="1">
      <c r="A1406" s="309" t="s">
        <v>2319</v>
      </c>
      <c r="B1406" s="237" t="s">
        <v>115</v>
      </c>
      <c r="C1406" s="292" t="b">
        <v>0</v>
      </c>
      <c r="D1406" s="250">
        <f>IF($C1406&lt;&gt;TRUE,IF(ISNA(VLOOKUP($B1406,'Patch Slot'!A$2:$E$39,3,FALSE)),"",VLOOKUP($B1406,'Patch Slot'!A$2:$E$39,3,FALSE)),"excluded")</f>
        <v>45890.833333333299</v>
      </c>
      <c r="E1406" s="250" t="str">
        <f>IF($C1406&lt;&gt;TRUE,IF(ISNA(VLOOKUP($B1406,'Patch Slot'!A$2:$E$39,4,FALSE)),"",VLOOKUP($B1406,'Patch Slot'!A$2:$E$39,4,FALSE)),"excluded")</f>
        <v>20:00 – 24:00</v>
      </c>
      <c r="F1406" s="251" t="s">
        <v>826</v>
      </c>
      <c r="G1406" s="250" t="str">
        <f>IF(ISNA(VLOOKUP(Patchlist1[[#This Row],[Hostname]],CPU_socket!A:B,2,FALSE)),"",VLOOKUP(Patchlist1[[#This Row],[Hostname]],CPU_socket!A:B,2,FALSE))</f>
        <v/>
      </c>
      <c r="H1406" s="250" t="str">
        <f>IF(ISNA(VLOOKUP(Patchlist1[[#This Row],[Hostname]],Vormetric!A:D,4,FALSE)),"",VLOOKUP(Patchlist1[[#This Row],[Hostname]],Vormetric!A:D,4,FALSE))</f>
        <v/>
      </c>
      <c r="I1406" s="293" t="str">
        <f>IF(ISNA(VLOOKUP(Patchlist1[[#This Row],[Hostname]],'vm hardware'!A:C,3,FALSE)),"",VLOOKUP(Patchlist1[[#This Row],[Hostname]],'vm hardware'!A:C,3,FALSE))</f>
        <v/>
      </c>
      <c r="J1406" s="251"/>
      <c r="K1406" s="251" t="s">
        <v>545</v>
      </c>
      <c r="L1406" s="251"/>
      <c r="M1406" s="251" t="s">
        <v>245</v>
      </c>
      <c r="N1406" s="251" t="s">
        <v>827</v>
      </c>
      <c r="O1406" s="310" t="s">
        <v>175</v>
      </c>
      <c r="P1406" s="294" t="s">
        <v>246</v>
      </c>
      <c r="Q1406" s="299"/>
      <c r="R1406" s="254" t="s">
        <v>248</v>
      </c>
      <c r="S1406" s="300" t="str">
        <f>IF(ISNA(VLOOKUP(Patchlist1[[#This Row],[SERVER OWNER]],Contacts!I:J,2,FALSE)),"",VLOOKUP(Patchlist1[[#This Row],[SERVER OWNER]],Contacts!I:J,2,FALSE))</f>
        <v>Giorgio.Conti@allianz.it</v>
      </c>
      <c r="T1406" s="295" t="s">
        <v>249</v>
      </c>
      <c r="U1406" s="301" t="s">
        <v>180</v>
      </c>
      <c r="V1406" s="296"/>
      <c r="W1406" s="296"/>
      <c r="X1406" s="297"/>
      <c r="Y1406" s="297"/>
      <c r="Z1406" s="256"/>
      <c r="AA1406" s="302"/>
    </row>
    <row r="1407" spans="1:27" ht="18.75" hidden="1" customHeight="1">
      <c r="A1407" s="309" t="s">
        <v>2320</v>
      </c>
      <c r="B1407" s="237" t="s">
        <v>84</v>
      </c>
      <c r="C1407" s="292" t="b">
        <v>0</v>
      </c>
      <c r="D1407" s="250">
        <f>IF($C1407&lt;&gt;TRUE,IF(ISNA(VLOOKUP($B1407,'Patch Slot'!A$2:$E$39,3,FALSE)),"",VLOOKUP($B1407,'Patch Slot'!A$2:$E$39,3,FALSE)),"excluded")</f>
        <v>45885.833333333299</v>
      </c>
      <c r="E1407" s="250" t="str">
        <f>IF($C1407&lt;&gt;TRUE,IF(ISNA(VLOOKUP($B1407,'Patch Slot'!A$2:$E$39,4,FALSE)),"",VLOOKUP($B1407,'Patch Slot'!A$2:$E$39,4,FALSE)),"excluded")</f>
        <v>20:00 – 24:00</v>
      </c>
      <c r="F1407" s="251" t="s">
        <v>826</v>
      </c>
      <c r="G1407" s="250" t="str">
        <f>IF(ISNA(VLOOKUP(Patchlist1[[#This Row],[Hostname]],CPU_socket!A:B,2,FALSE)),"",VLOOKUP(Patchlist1[[#This Row],[Hostname]],CPU_socket!A:B,2,FALSE))</f>
        <v/>
      </c>
      <c r="H1407" s="250" t="str">
        <f>IF(ISNA(VLOOKUP(Patchlist1[[#This Row],[Hostname]],Vormetric!A:D,4,FALSE)),"",VLOOKUP(Patchlist1[[#This Row],[Hostname]],Vormetric!A:D,4,FALSE))</f>
        <v/>
      </c>
      <c r="I1407" s="293" t="str">
        <f>IF(ISNA(VLOOKUP(Patchlist1[[#This Row],[Hostname]],'vm hardware'!A:C,3,FALSE)),"",VLOOKUP(Patchlist1[[#This Row],[Hostname]],'vm hardware'!A:C,3,FALSE))</f>
        <v/>
      </c>
      <c r="J1407" s="251"/>
      <c r="K1407" s="251" t="s">
        <v>545</v>
      </c>
      <c r="L1407" s="251"/>
      <c r="M1407" s="251" t="s">
        <v>189</v>
      </c>
      <c r="N1407" s="251" t="s">
        <v>827</v>
      </c>
      <c r="O1407" s="310" t="s">
        <v>175</v>
      </c>
      <c r="P1407" s="294" t="s">
        <v>190</v>
      </c>
      <c r="Q1407" s="299"/>
      <c r="R1407" s="254" t="s">
        <v>192</v>
      </c>
      <c r="S1407" s="300" t="str">
        <f>IF(ISNA(VLOOKUP(Patchlist1[[#This Row],[SERVER OWNER]],Contacts!I:J,2,FALSE)),"",VLOOKUP(Patchlist1[[#This Row],[SERVER OWNER]],Contacts!I:J,2,FALSE))</f>
        <v>kenneth.fink@allianz.co.uk</v>
      </c>
      <c r="T1407" s="295" t="s">
        <v>198</v>
      </c>
      <c r="U1407" s="301" t="s">
        <v>180</v>
      </c>
      <c r="V1407" s="296"/>
      <c r="W1407" s="296"/>
      <c r="X1407" s="297"/>
      <c r="Y1407" s="297"/>
      <c r="Z1407" s="256"/>
      <c r="AA1407" s="302"/>
    </row>
    <row r="1408" spans="1:27" ht="18.75" hidden="1" customHeight="1">
      <c r="A1408" s="309" t="s">
        <v>2321</v>
      </c>
      <c r="B1408" s="237" t="s">
        <v>47</v>
      </c>
      <c r="C1408" s="292" t="b">
        <v>0</v>
      </c>
      <c r="D1408" s="250">
        <f>IF($C1408&lt;&gt;TRUE,IF(ISNA(VLOOKUP($B1408,'Patch Slot'!A$2:$E$39,3,FALSE)),"",VLOOKUP($B1408,'Patch Slot'!A$2:$E$39,3,FALSE)),"excluded")</f>
        <v>45879.333333333299</v>
      </c>
      <c r="E1408" s="250" t="str">
        <f>IF($C1408&lt;&gt;TRUE,IF(ISNA(VLOOKUP($B1408,'Patch Slot'!A$2:$E$39,4,FALSE)),"",VLOOKUP($B1408,'Patch Slot'!A$2:$E$39,4,FALSE)),"excluded")</f>
        <v>08:00 – 14:00</v>
      </c>
      <c r="F1408" s="251" t="s">
        <v>182</v>
      </c>
      <c r="G1408" s="250" t="str">
        <f>IF(ISNA(VLOOKUP(Patchlist1[[#This Row],[Hostname]],CPU_socket!A:B,2,FALSE)),"",VLOOKUP(Patchlist1[[#This Row],[Hostname]],CPU_socket!A:B,2,FALSE))</f>
        <v/>
      </c>
      <c r="H1408" s="250" t="str">
        <f>IF(ISNA(VLOOKUP(Patchlist1[[#This Row],[Hostname]],Vormetric!A:D,4,FALSE)),"",VLOOKUP(Patchlist1[[#This Row],[Hostname]],Vormetric!A:D,4,FALSE))</f>
        <v>upgrade</v>
      </c>
      <c r="I1408" s="293" t="str">
        <f>IF(ISNA(VLOOKUP(Patchlist1[[#This Row],[Hostname]],'vm hardware'!A:C,3,FALSE)),"",VLOOKUP(Patchlist1[[#This Row],[Hostname]],'vm hardware'!A:C,3,FALSE))</f>
        <v/>
      </c>
      <c r="J1408" s="251"/>
      <c r="K1408" s="251" t="s">
        <v>545</v>
      </c>
      <c r="L1408" s="251"/>
      <c r="M1408" s="251" t="s">
        <v>448</v>
      </c>
      <c r="N1408" s="251" t="s">
        <v>174</v>
      </c>
      <c r="O1408" s="310" t="s">
        <v>175</v>
      </c>
      <c r="P1408" s="294" t="s">
        <v>1160</v>
      </c>
      <c r="Q1408" s="299"/>
      <c r="R1408" s="254" t="s">
        <v>1462</v>
      </c>
      <c r="S1408" s="300" t="str">
        <f>IF(ISNA(VLOOKUP(Patchlist1[[#This Row],[SERVER OWNER]],Contacts!I:J,2,FALSE)),"",VLOOKUP(Patchlist1[[#This Row],[SERVER OWNER]],Contacts!I:J,2,FALSE))</f>
        <v>externe.paul.khauv@allianz.fr</v>
      </c>
      <c r="T1408" s="295" t="s">
        <v>1463</v>
      </c>
      <c r="U1408" s="301" t="s">
        <v>180</v>
      </c>
      <c r="V1408" s="296"/>
      <c r="W1408" s="296"/>
      <c r="X1408" s="297"/>
      <c r="Y1408" s="297" t="s">
        <v>452</v>
      </c>
      <c r="Z1408" s="256"/>
      <c r="AA1408" s="302"/>
    </row>
    <row r="1409" spans="1:27" ht="18.75" hidden="1" customHeight="1">
      <c r="A1409" s="309" t="s">
        <v>2322</v>
      </c>
      <c r="B1409" s="237" t="s">
        <v>47</v>
      </c>
      <c r="C1409" s="292" t="b">
        <v>0</v>
      </c>
      <c r="D1409" s="250">
        <f>IF($C1409&lt;&gt;TRUE,IF(ISNA(VLOOKUP($B1409,'Patch Slot'!A$2:$E$39,3,FALSE)),"",VLOOKUP($B1409,'Patch Slot'!A$2:$E$39,3,FALSE)),"excluded")</f>
        <v>45879.333333333299</v>
      </c>
      <c r="E1409" s="250" t="str">
        <f>IF($C1409&lt;&gt;TRUE,IF(ISNA(VLOOKUP($B1409,'Patch Slot'!A$2:$E$39,4,FALSE)),"",VLOOKUP($B1409,'Patch Slot'!A$2:$E$39,4,FALSE)),"excluded")</f>
        <v>08:00 – 14:00</v>
      </c>
      <c r="F1409" s="251" t="s">
        <v>171</v>
      </c>
      <c r="G1409" s="250" t="str">
        <f>IF(ISNA(VLOOKUP(Patchlist1[[#This Row],[Hostname]],CPU_socket!A:B,2,FALSE)),"",VLOOKUP(Patchlist1[[#This Row],[Hostname]],CPU_socket!A:B,2,FALSE))</f>
        <v/>
      </c>
      <c r="H1409" s="250" t="str">
        <f>IF(ISNA(VLOOKUP(Patchlist1[[#This Row],[Hostname]],Vormetric!A:D,4,FALSE)),"",VLOOKUP(Patchlist1[[#This Row],[Hostname]],Vormetric!A:D,4,FALSE))</f>
        <v/>
      </c>
      <c r="I1409" s="293" t="str">
        <f>IF(ISNA(VLOOKUP(Patchlist1[[#This Row],[Hostname]],'vm hardware'!A:C,3,FALSE)),"",VLOOKUP(Patchlist1[[#This Row],[Hostname]],'vm hardware'!A:C,3,FALSE))</f>
        <v/>
      </c>
      <c r="J1409" s="251"/>
      <c r="K1409" s="251" t="s">
        <v>545</v>
      </c>
      <c r="L1409" s="251"/>
      <c r="M1409" s="251" t="s">
        <v>173</v>
      </c>
      <c r="N1409" s="251" t="s">
        <v>174</v>
      </c>
      <c r="O1409" s="310" t="s">
        <v>175</v>
      </c>
      <c r="P1409" s="294" t="s">
        <v>427</v>
      </c>
      <c r="Q1409" s="299"/>
      <c r="R1409" s="254" t="s">
        <v>1065</v>
      </c>
      <c r="S1409" s="300" t="str">
        <f>IF(ISNA(VLOOKUP(Patchlist1[[#This Row],[SERVER OWNER]],Contacts!I:J,2,FALSE)),"",VLOOKUP(Patchlist1[[#This Row],[SERVER OWNER]],Contacts!I:J,2,FALSE))</f>
        <v>MARTIN.NAU@ALLIANZ.DE</v>
      </c>
      <c r="T1409" s="295" t="s">
        <v>1066</v>
      </c>
      <c r="U1409" s="301" t="s">
        <v>180</v>
      </c>
      <c r="V1409" s="296"/>
      <c r="W1409" s="296"/>
      <c r="X1409" s="297"/>
      <c r="Y1409" s="297"/>
      <c r="Z1409" s="256"/>
      <c r="AA1409" s="302"/>
    </row>
    <row r="1410" spans="1:27" ht="18.75" hidden="1" customHeight="1">
      <c r="A1410" s="275" t="s">
        <v>2323</v>
      </c>
      <c r="B1410" s="196" t="s">
        <v>97</v>
      </c>
      <c r="C1410" s="239" t="b">
        <v>0</v>
      </c>
      <c r="D1410" s="182">
        <f>IF($C1410&lt;&gt;TRUE,IF(ISNA(VLOOKUP($B1410,'Patch Slot'!A$2:$E$39,3,FALSE)),"",VLOOKUP($B1410,'Patch Slot'!A$2:$E$39,3,FALSE)),"excluded")</f>
        <v>45887.333333333299</v>
      </c>
      <c r="E1410" s="182" t="str">
        <f>IF($C1410&lt;&gt;TRUE,IF(ISNA(VLOOKUP($B1410,'Patch Slot'!A$2:$E$39,4,FALSE)),"",VLOOKUP($B1410,'Patch Slot'!A$2:$E$39,4,FALSE)),"excluded")</f>
        <v>08:00 – 14:00</v>
      </c>
      <c r="F1410" s="198" t="s">
        <v>182</v>
      </c>
      <c r="G1410" s="182" t="str">
        <f>IF(ISNA(VLOOKUP(Patchlist1[[#This Row],[Hostname]],CPU_socket!A:B,2,FALSE)),"",VLOOKUP(Patchlist1[[#This Row],[Hostname]],CPU_socket!A:B,2,FALSE))</f>
        <v/>
      </c>
      <c r="H1410" s="182" t="str">
        <f>IF(ISNA(VLOOKUP(Patchlist1[[#This Row],[Hostname]],Vormetric!A:D,4,FALSE)),"",VLOOKUP(Patchlist1[[#This Row],[Hostname]],Vormetric!A:D,4,FALSE))</f>
        <v/>
      </c>
      <c r="I1410" s="240" t="str">
        <f>IF(ISNA(VLOOKUP(Patchlist1[[#This Row],[Hostname]],'vm hardware'!A:C,3,FALSE)),"",VLOOKUP(Patchlist1[[#This Row],[Hostname]],'vm hardware'!A:C,3,FALSE))</f>
        <v/>
      </c>
      <c r="J1410" s="198"/>
      <c r="K1410" s="198" t="s">
        <v>545</v>
      </c>
      <c r="L1410" s="198"/>
      <c r="M1410" s="198" t="s">
        <v>448</v>
      </c>
      <c r="N1410" s="198" t="s">
        <v>174</v>
      </c>
      <c r="O1410" s="200" t="s">
        <v>175</v>
      </c>
      <c r="P1410" s="289" t="s">
        <v>2291</v>
      </c>
      <c r="Q1410" s="241"/>
      <c r="R1410" s="247" t="s">
        <v>1123</v>
      </c>
      <c r="S1410" s="242" t="s">
        <v>1124</v>
      </c>
      <c r="T1410" s="243" t="s">
        <v>1125</v>
      </c>
      <c r="U1410" s="287" t="s">
        <v>180</v>
      </c>
      <c r="V1410" s="202"/>
      <c r="W1410" s="202"/>
      <c r="X1410" s="244"/>
      <c r="Y1410" s="244" t="s">
        <v>452</v>
      </c>
      <c r="Z1410" s="157"/>
      <c r="AA1410" s="278"/>
    </row>
    <row r="1411" spans="1:27" ht="18.75" hidden="1" customHeight="1">
      <c r="A1411" s="309" t="s">
        <v>2324</v>
      </c>
      <c r="B1411" s="237" t="s">
        <v>47</v>
      </c>
      <c r="C1411" s="292" t="b">
        <v>0</v>
      </c>
      <c r="D1411" s="250">
        <f>IF($C1411&lt;&gt;TRUE,IF(ISNA(VLOOKUP($B1411,'Patch Slot'!A$2:$E$39,3,FALSE)),"",VLOOKUP($B1411,'Patch Slot'!A$2:$E$39,3,FALSE)),"excluded")</f>
        <v>45879.333333333299</v>
      </c>
      <c r="E1411" s="250" t="str">
        <f>IF($C1411&lt;&gt;TRUE,IF(ISNA(VLOOKUP($B1411,'Patch Slot'!A$2:$E$39,4,FALSE)),"",VLOOKUP($B1411,'Patch Slot'!A$2:$E$39,4,FALSE)),"excluded")</f>
        <v>08:00 – 14:00</v>
      </c>
      <c r="F1411" s="251" t="s">
        <v>171</v>
      </c>
      <c r="G1411" s="250" t="str">
        <f>IF(ISNA(VLOOKUP(Patchlist1[[#This Row],[Hostname]],CPU_socket!A:B,2,FALSE)),"",VLOOKUP(Patchlist1[[#This Row],[Hostname]],CPU_socket!A:B,2,FALSE))</f>
        <v/>
      </c>
      <c r="H1411" s="250" t="str">
        <f>IF(ISNA(VLOOKUP(Patchlist1[[#This Row],[Hostname]],Vormetric!A:D,4,FALSE)),"",VLOOKUP(Patchlist1[[#This Row],[Hostname]],Vormetric!A:D,4,FALSE))</f>
        <v/>
      </c>
      <c r="I1411" s="293" t="str">
        <f>IF(ISNA(VLOOKUP(Patchlist1[[#This Row],[Hostname]],'vm hardware'!A:C,3,FALSE)),"",VLOOKUP(Patchlist1[[#This Row],[Hostname]],'vm hardware'!A:C,3,FALSE))</f>
        <v/>
      </c>
      <c r="J1411" s="251"/>
      <c r="K1411" s="251" t="s">
        <v>545</v>
      </c>
      <c r="L1411" s="251"/>
      <c r="M1411" s="251" t="s">
        <v>372</v>
      </c>
      <c r="N1411" s="251" t="s">
        <v>174</v>
      </c>
      <c r="O1411" s="310" t="s">
        <v>175</v>
      </c>
      <c r="P1411" s="294" t="s">
        <v>2325</v>
      </c>
      <c r="Q1411" s="299"/>
      <c r="R1411" s="254" t="s">
        <v>1615</v>
      </c>
      <c r="S1411" s="300" t="s">
        <v>1616</v>
      </c>
      <c r="T1411" s="295" t="s">
        <v>652</v>
      </c>
      <c r="U1411" s="301" t="s">
        <v>180</v>
      </c>
      <c r="V1411" s="296"/>
      <c r="W1411" s="296"/>
      <c r="X1411" s="297"/>
      <c r="Y1411" s="297"/>
      <c r="Z1411" s="256"/>
      <c r="AA1411" s="302"/>
    </row>
    <row r="1412" spans="1:27" ht="18.75" hidden="1" customHeight="1">
      <c r="A1412" s="275" t="s">
        <v>2326</v>
      </c>
      <c r="B1412" s="196" t="s">
        <v>84</v>
      </c>
      <c r="C1412" s="239" t="b">
        <v>0</v>
      </c>
      <c r="D1412" s="182">
        <f>IF($C1412&lt;&gt;TRUE,IF(ISNA(VLOOKUP($B1412,'Patch Slot'!A$2:$E$39,3,FALSE)),"",VLOOKUP($B1412,'Patch Slot'!A$2:$E$39,3,FALSE)),"excluded")</f>
        <v>45885.833333333299</v>
      </c>
      <c r="E1412" s="182" t="str">
        <f>IF($C1412&lt;&gt;TRUE,IF(ISNA(VLOOKUP($B1412,'Patch Slot'!A$2:$E$39,4,FALSE)),"",VLOOKUP($B1412,'Patch Slot'!A$2:$E$39,4,FALSE)),"excluded")</f>
        <v>20:00 – 24:00</v>
      </c>
      <c r="F1412" s="198" t="s">
        <v>826</v>
      </c>
      <c r="G1412" s="182" t="str">
        <f>IF(ISNA(VLOOKUP(Patchlist1[[#This Row],[Hostname]],CPU_socket!A:B,2,FALSE)),"",VLOOKUP(Patchlist1[[#This Row],[Hostname]],CPU_socket!A:B,2,FALSE))</f>
        <v/>
      </c>
      <c r="H1412" s="182" t="str">
        <f>IF(ISNA(VLOOKUP(Patchlist1[[#This Row],[Hostname]],Vormetric!A:D,4,FALSE)),"",VLOOKUP(Patchlist1[[#This Row],[Hostname]],Vormetric!A:D,4,FALSE))</f>
        <v/>
      </c>
      <c r="I1412" s="240" t="str">
        <f>IF(ISNA(VLOOKUP(Patchlist1[[#This Row],[Hostname]],'vm hardware'!A:C,3,FALSE)),"",VLOOKUP(Patchlist1[[#This Row],[Hostname]],'vm hardware'!A:C,3,FALSE))</f>
        <v/>
      </c>
      <c r="J1412" s="198"/>
      <c r="K1412" s="198" t="s">
        <v>545</v>
      </c>
      <c r="L1412" s="198"/>
      <c r="M1412" s="198" t="s">
        <v>189</v>
      </c>
      <c r="N1412" s="198" t="s">
        <v>827</v>
      </c>
      <c r="O1412" s="200" t="s">
        <v>175</v>
      </c>
      <c r="P1412" s="294" t="s">
        <v>190</v>
      </c>
      <c r="Q1412" s="241"/>
      <c r="R1412" s="247" t="s">
        <v>192</v>
      </c>
      <c r="S1412" s="242" t="str">
        <f>IF(ISNA(VLOOKUP(Patchlist1[[#This Row],[SERVER OWNER]],Contacts!I:J,2,FALSE)),"",VLOOKUP(Patchlist1[[#This Row],[SERVER OWNER]],Contacts!I:J,2,FALSE))</f>
        <v>kenneth.fink@allianz.co.uk</v>
      </c>
      <c r="T1412" s="243" t="s">
        <v>260</v>
      </c>
      <c r="U1412" s="287" t="s">
        <v>180</v>
      </c>
      <c r="V1412" s="202"/>
      <c r="W1412" s="202"/>
      <c r="X1412" s="244"/>
      <c r="Y1412" s="244"/>
      <c r="Z1412" s="157"/>
      <c r="AA1412" s="278"/>
    </row>
    <row r="1413" spans="1:27" ht="18.75" hidden="1" customHeight="1">
      <c r="A1413" s="309" t="s">
        <v>2327</v>
      </c>
      <c r="B1413" s="237" t="s">
        <v>100</v>
      </c>
      <c r="C1413" s="292" t="b">
        <v>0</v>
      </c>
      <c r="D1413" s="250">
        <f>IF($C1413&lt;&gt;TRUE,IF(ISNA(VLOOKUP($B1413,'Patch Slot'!A$2:$E$39,3,FALSE)),"",VLOOKUP($B1413,'Patch Slot'!A$2:$E$39,3,FALSE)),"excluded")</f>
        <v>45887.833333333299</v>
      </c>
      <c r="E1413" s="250" t="str">
        <f>IF($C1413&lt;&gt;TRUE,IF(ISNA(VLOOKUP($B1413,'Patch Slot'!A$2:$E$39,4,FALSE)),"",VLOOKUP($B1413,'Patch Slot'!A$2:$E$39,4,FALSE)),"excluded")</f>
        <v>20:00 – 24:00</v>
      </c>
      <c r="F1413" s="251" t="s">
        <v>826</v>
      </c>
      <c r="G1413" s="250" t="str">
        <f>IF(ISNA(VLOOKUP(Patchlist1[[#This Row],[Hostname]],CPU_socket!A:B,2,FALSE)),"",VLOOKUP(Patchlist1[[#This Row],[Hostname]],CPU_socket!A:B,2,FALSE))</f>
        <v/>
      </c>
      <c r="H1413" s="250" t="str">
        <f>IF(ISNA(VLOOKUP(Patchlist1[[#This Row],[Hostname]],Vormetric!A:D,4,FALSE)),"",VLOOKUP(Patchlist1[[#This Row],[Hostname]],Vormetric!A:D,4,FALSE))</f>
        <v/>
      </c>
      <c r="I1413" s="293" t="str">
        <f>IF(ISNA(VLOOKUP(Patchlist1[[#This Row],[Hostname]],'vm hardware'!A:C,3,FALSE)),"",VLOOKUP(Patchlist1[[#This Row],[Hostname]],'vm hardware'!A:C,3,FALSE))</f>
        <v/>
      </c>
      <c r="J1413" s="251"/>
      <c r="K1413" s="251" t="s">
        <v>545</v>
      </c>
      <c r="L1413" s="251"/>
      <c r="M1413" s="251" t="s">
        <v>245</v>
      </c>
      <c r="N1413" s="251" t="s">
        <v>827</v>
      </c>
      <c r="O1413" s="310" t="s">
        <v>175</v>
      </c>
      <c r="P1413" s="294" t="s">
        <v>246</v>
      </c>
      <c r="Q1413" s="299"/>
      <c r="R1413" s="254" t="s">
        <v>248</v>
      </c>
      <c r="S1413" s="300" t="str">
        <f>IF(ISNA(VLOOKUP(Patchlist1[[#This Row],[SERVER OWNER]],Contacts!I:J,2,FALSE)),"",VLOOKUP(Patchlist1[[#This Row],[SERVER OWNER]],Contacts!I:J,2,FALSE))</f>
        <v>Giorgio.Conti@allianz.it</v>
      </c>
      <c r="T1413" s="295" t="s">
        <v>296</v>
      </c>
      <c r="U1413" s="301" t="s">
        <v>180</v>
      </c>
      <c r="V1413" s="296"/>
      <c r="W1413" s="296"/>
      <c r="X1413" s="297"/>
      <c r="Y1413" s="297"/>
      <c r="Z1413" s="256"/>
      <c r="AA1413" s="302"/>
    </row>
    <row r="1414" spans="1:27" ht="18.75" hidden="1" customHeight="1">
      <c r="A1414" s="309" t="s">
        <v>2328</v>
      </c>
      <c r="B1414" s="237" t="s">
        <v>47</v>
      </c>
      <c r="C1414" s="292" t="b">
        <v>0</v>
      </c>
      <c r="D1414" s="250">
        <f>IF($C1414&lt;&gt;TRUE,IF(ISNA(VLOOKUP($B1414,'Patch Slot'!A$2:$E$39,3,FALSE)),"",VLOOKUP($B1414,'Patch Slot'!A$2:$E$39,3,FALSE)),"excluded")</f>
        <v>45879.333333333299</v>
      </c>
      <c r="E1414" s="250" t="str">
        <f>IF($C1414&lt;&gt;TRUE,IF(ISNA(VLOOKUP($B1414,'Patch Slot'!A$2:$E$39,4,FALSE)),"",VLOOKUP($B1414,'Patch Slot'!A$2:$E$39,4,FALSE)),"excluded")</f>
        <v>08:00 – 14:00</v>
      </c>
      <c r="F1414" s="251" t="s">
        <v>171</v>
      </c>
      <c r="G1414" s="250" t="str">
        <f>IF(ISNA(VLOOKUP(Patchlist1[[#This Row],[Hostname]],CPU_socket!A:B,2,FALSE)),"",VLOOKUP(Patchlist1[[#This Row],[Hostname]],CPU_socket!A:B,2,FALSE))</f>
        <v/>
      </c>
      <c r="H1414" s="250" t="str">
        <f>IF(ISNA(VLOOKUP(Patchlist1[[#This Row],[Hostname]],Vormetric!A:D,4,FALSE)),"",VLOOKUP(Patchlist1[[#This Row],[Hostname]],Vormetric!A:D,4,FALSE))</f>
        <v/>
      </c>
      <c r="I1414" s="293" t="str">
        <f>IF(ISNA(VLOOKUP(Patchlist1[[#This Row],[Hostname]],'vm hardware'!A:C,3,FALSE)),"",VLOOKUP(Patchlist1[[#This Row],[Hostname]],'vm hardware'!A:C,3,FALSE))</f>
        <v/>
      </c>
      <c r="J1414" s="251"/>
      <c r="K1414" s="251" t="s">
        <v>545</v>
      </c>
      <c r="L1414" s="251"/>
      <c r="M1414" s="251" t="s">
        <v>173</v>
      </c>
      <c r="N1414" s="251" t="s">
        <v>174</v>
      </c>
      <c r="O1414" s="310" t="s">
        <v>175</v>
      </c>
      <c r="P1414" s="294" t="s">
        <v>427</v>
      </c>
      <c r="Q1414" s="299"/>
      <c r="R1414" s="254" t="s">
        <v>1065</v>
      </c>
      <c r="S1414" s="300" t="str">
        <f>IF(ISNA(VLOOKUP(Patchlist1[[#This Row],[SERVER OWNER]],Contacts!I:J,2,FALSE)),"",VLOOKUP(Patchlist1[[#This Row],[SERVER OWNER]],Contacts!I:J,2,FALSE))</f>
        <v>MARTIN.NAU@ALLIANZ.DE</v>
      </c>
      <c r="T1414" s="295" t="s">
        <v>1066</v>
      </c>
      <c r="U1414" s="301" t="s">
        <v>180</v>
      </c>
      <c r="V1414" s="296"/>
      <c r="W1414" s="296"/>
      <c r="X1414" s="297"/>
      <c r="Y1414" s="297"/>
      <c r="Z1414" s="256"/>
      <c r="AA1414" s="302"/>
    </row>
    <row r="1415" spans="1:27" ht="18.75" hidden="1" customHeight="1">
      <c r="A1415" s="309" t="s">
        <v>2329</v>
      </c>
      <c r="B1415" s="237" t="s">
        <v>29</v>
      </c>
      <c r="C1415" s="292" t="b">
        <v>0</v>
      </c>
      <c r="D1415" s="250">
        <f>IF($C1415&lt;&gt;TRUE,IF(ISNA(VLOOKUP($B1415,'Patch Slot'!A$2:$E$39,3,FALSE)),"",VLOOKUP($B1415,'Patch Slot'!A$2:$E$39,3,FALSE)),"excluded")</f>
        <v>45875.833333333299</v>
      </c>
      <c r="E1415" s="250" t="str">
        <f>IF($C1415&lt;&gt;TRUE,IF(ISNA(VLOOKUP($B1415,'Patch Slot'!A$2:$E$39,4,FALSE)),"",VLOOKUP($B1415,'Patch Slot'!A$2:$E$39,4,FALSE)),"excluded")</f>
        <v>20:00 – 24:00</v>
      </c>
      <c r="F1415" s="251" t="s">
        <v>182</v>
      </c>
      <c r="G1415" s="250" t="str">
        <f>IF(ISNA(VLOOKUP(Patchlist1[[#This Row],[Hostname]],CPU_socket!A:B,2,FALSE)),"",VLOOKUP(Patchlist1[[#This Row],[Hostname]],CPU_socket!A:B,2,FALSE))</f>
        <v/>
      </c>
      <c r="H1415" s="250" t="str">
        <f>IF(ISNA(VLOOKUP(Patchlist1[[#This Row],[Hostname]],Vormetric!A:D,4,FALSE)),"",VLOOKUP(Patchlist1[[#This Row],[Hostname]],Vormetric!A:D,4,FALSE))</f>
        <v/>
      </c>
      <c r="I1415" s="293" t="str">
        <f>IF(ISNA(VLOOKUP(Patchlist1[[#This Row],[Hostname]],'vm hardware'!A:C,3,FALSE)),"",VLOOKUP(Patchlist1[[#This Row],[Hostname]],'vm hardware'!A:C,3,FALSE))</f>
        <v/>
      </c>
      <c r="J1415" s="251"/>
      <c r="K1415" s="251" t="s">
        <v>545</v>
      </c>
      <c r="L1415" s="251"/>
      <c r="M1415" s="251" t="s">
        <v>735</v>
      </c>
      <c r="N1415" s="251" t="s">
        <v>174</v>
      </c>
      <c r="O1415" s="310" t="s">
        <v>175</v>
      </c>
      <c r="P1415" s="294" t="s">
        <v>736</v>
      </c>
      <c r="Q1415" s="299"/>
      <c r="R1415" s="254" t="s">
        <v>737</v>
      </c>
      <c r="S1415" s="300" t="str">
        <f>IF(ISNA(VLOOKUP(Patchlist1[[#This Row],[SERVER OWNER]],Contacts!I:J,2,FALSE)),"",VLOOKUP(Patchlist1[[#This Row],[SERVER OWNER]],Contacts!I:J,2,FALSE))</f>
        <v>greg.george@investmentdataservices.com</v>
      </c>
      <c r="T1415" s="295" t="s">
        <v>837</v>
      </c>
      <c r="U1415" s="301" t="s">
        <v>180</v>
      </c>
      <c r="V1415" s="296"/>
      <c r="W1415" s="296"/>
      <c r="X1415" s="297"/>
      <c r="Y1415" s="297"/>
      <c r="Z1415" s="256"/>
      <c r="AA1415" s="302"/>
    </row>
    <row r="1416" spans="1:27" ht="18.75" hidden="1" customHeight="1">
      <c r="A1416" s="309" t="s">
        <v>2330</v>
      </c>
      <c r="B1416" s="237" t="s">
        <v>29</v>
      </c>
      <c r="C1416" s="292" t="b">
        <v>1</v>
      </c>
      <c r="D1416" s="250" t="str">
        <f>IF($C1416&lt;&gt;TRUE,IF(ISNA(VLOOKUP($B1416,'Patch Slot'!A$2:$E$39,3,FALSE)),"",VLOOKUP($B1416,'Patch Slot'!A$2:$E$39,3,FALSE)),"excluded")</f>
        <v>excluded</v>
      </c>
      <c r="E1416" s="250" t="str">
        <f>IF($C1416&lt;&gt;TRUE,IF(ISNA(VLOOKUP($B1416,'Patch Slot'!A$2:$E$39,4,FALSE)),"",VLOOKUP($B1416,'Patch Slot'!A$2:$E$39,4,FALSE)),"excluded")</f>
        <v>excluded</v>
      </c>
      <c r="F1416" s="251" t="s">
        <v>182</v>
      </c>
      <c r="G1416" s="250" t="str">
        <f>IF(ISNA(VLOOKUP(Patchlist1[[#This Row],[Hostname]],CPU_socket!A:B,2,FALSE)),"",VLOOKUP(Patchlist1[[#This Row],[Hostname]],CPU_socket!A:B,2,FALSE))</f>
        <v/>
      </c>
      <c r="H1416" s="250" t="str">
        <f>IF(ISNA(VLOOKUP(Patchlist1[[#This Row],[Hostname]],Vormetric!A:D,4,FALSE)),"",VLOOKUP(Patchlist1[[#This Row],[Hostname]],Vormetric!A:D,4,FALSE))</f>
        <v/>
      </c>
      <c r="I1416" s="293" t="str">
        <f>IF(ISNA(VLOOKUP(Patchlist1[[#This Row],[Hostname]],'vm hardware'!A:C,3,FALSE)),"",VLOOKUP(Patchlist1[[#This Row],[Hostname]],'vm hardware'!A:C,3,FALSE))</f>
        <v/>
      </c>
      <c r="J1416" s="251"/>
      <c r="K1416" s="251" t="s">
        <v>545</v>
      </c>
      <c r="L1416" s="251"/>
      <c r="M1416" s="251" t="s">
        <v>448</v>
      </c>
      <c r="N1416" s="251" t="s">
        <v>174</v>
      </c>
      <c r="O1416" s="310" t="s">
        <v>279</v>
      </c>
      <c r="P1416" s="148" t="s">
        <v>1467</v>
      </c>
      <c r="Q1416" s="299"/>
      <c r="R1416" s="254" t="s">
        <v>1795</v>
      </c>
      <c r="S1416" s="300" t="str">
        <f>IF(ISNA(VLOOKUP(Patchlist1[[#This Row],[SERVER OWNER]],Contacts!I:J,2,FALSE)),"",VLOOKUP(Patchlist1[[#This Row],[SERVER OWNER]],Contacts!I:J,2,FALSE))</f>
        <v>olivier.laliman@allianz.fr</v>
      </c>
      <c r="T1416" s="295" t="s">
        <v>2091</v>
      </c>
      <c r="U1416" s="301" t="s">
        <v>180</v>
      </c>
      <c r="V1416" s="296"/>
      <c r="W1416" s="296"/>
      <c r="X1416" s="297"/>
      <c r="Y1416" s="297" t="s">
        <v>279</v>
      </c>
      <c r="Z1416" s="256"/>
      <c r="AA1416" s="302"/>
    </row>
    <row r="1417" spans="1:27" ht="18.75" hidden="1" customHeight="1">
      <c r="A1417" s="309" t="s">
        <v>2331</v>
      </c>
      <c r="B1417" s="237" t="s">
        <v>24</v>
      </c>
      <c r="C1417" s="292" t="b">
        <v>0</v>
      </c>
      <c r="D1417" s="250">
        <f>IF($C1417&lt;&gt;TRUE,IF(ISNA(VLOOKUP($B1417,'Patch Slot'!A$2:$E$39,3,FALSE)),"",VLOOKUP($B1417,'Patch Slot'!A$2:$E$39,3,FALSE)),"excluded")</f>
        <v>45874.333333333299</v>
      </c>
      <c r="E1417" s="250" t="str">
        <f>IF($C1417&lt;&gt;TRUE,IF(ISNA(VLOOKUP($B1417,'Patch Slot'!A$2:$E$39,4,FALSE)),"",VLOOKUP($B1417,'Patch Slot'!A$2:$E$39,4,FALSE)),"excluded")</f>
        <v>08:00 – 14:00</v>
      </c>
      <c r="F1417" s="251" t="s">
        <v>171</v>
      </c>
      <c r="G1417" s="250" t="str">
        <f>IF(ISNA(VLOOKUP(Patchlist1[[#This Row],[Hostname]],CPU_socket!A:B,2,FALSE)),"",VLOOKUP(Patchlist1[[#This Row],[Hostname]],CPU_socket!A:B,2,FALSE))</f>
        <v/>
      </c>
      <c r="H1417" s="250" t="str">
        <f>IF(ISNA(VLOOKUP(Patchlist1[[#This Row],[Hostname]],Vormetric!A:D,4,FALSE)),"",VLOOKUP(Patchlist1[[#This Row],[Hostname]],Vormetric!A:D,4,FALSE))</f>
        <v/>
      </c>
      <c r="I1417" s="293" t="str">
        <f>IF(ISNA(VLOOKUP(Patchlist1[[#This Row],[Hostname]],'vm hardware'!A:C,3,FALSE)),"",VLOOKUP(Patchlist1[[#This Row],[Hostname]],'vm hardware'!A:C,3,FALSE))</f>
        <v/>
      </c>
      <c r="J1417" s="251"/>
      <c r="K1417" s="251" t="s">
        <v>545</v>
      </c>
      <c r="L1417" s="251"/>
      <c r="M1417" s="251" t="s">
        <v>448</v>
      </c>
      <c r="N1417" s="251" t="s">
        <v>174</v>
      </c>
      <c r="O1417" s="310" t="s">
        <v>175</v>
      </c>
      <c r="P1417" s="294" t="s">
        <v>2332</v>
      </c>
      <c r="Q1417" s="299"/>
      <c r="R1417" s="254" t="s">
        <v>2333</v>
      </c>
      <c r="S1417" s="300" t="str">
        <f>IF(ISNA(VLOOKUP(Patchlist1[[#This Row],[SERVER OWNER]],Contacts!I:J,2,FALSE)),"",VLOOKUP(Patchlist1[[#This Row],[SERVER OWNER]],Contacts!I:J,2,FALSE))</f>
        <v>benoit.durbigny_2@allianz.fr</v>
      </c>
      <c r="T1417" s="295" t="s">
        <v>2226</v>
      </c>
      <c r="U1417" s="301" t="s">
        <v>180</v>
      </c>
      <c r="V1417" s="296"/>
      <c r="W1417" s="296"/>
      <c r="X1417" s="297"/>
      <c r="Y1417" s="297" t="s">
        <v>452</v>
      </c>
      <c r="Z1417" s="256"/>
      <c r="AA1417" s="302"/>
    </row>
    <row r="1418" spans="1:27" ht="18.75" hidden="1" customHeight="1">
      <c r="A1418" s="275" t="s">
        <v>2334</v>
      </c>
      <c r="B1418" s="196" t="s">
        <v>84</v>
      </c>
      <c r="C1418" s="239" t="b">
        <v>0</v>
      </c>
      <c r="D1418" s="182">
        <f>IF($C1418&lt;&gt;TRUE,IF(ISNA(VLOOKUP($B1418,'Patch Slot'!A$2:$E$39,3,FALSE)),"",VLOOKUP($B1418,'Patch Slot'!A$2:$E$39,3,FALSE)),"excluded")</f>
        <v>45885.833333333299</v>
      </c>
      <c r="E1418" s="182" t="str">
        <f>IF($C1418&lt;&gt;TRUE,IF(ISNA(VLOOKUP($B1418,'Patch Slot'!A$2:$E$39,4,FALSE)),"",VLOOKUP($B1418,'Patch Slot'!A$2:$E$39,4,FALSE)),"excluded")</f>
        <v>20:00 – 24:00</v>
      </c>
      <c r="F1418" s="198" t="s">
        <v>826</v>
      </c>
      <c r="G1418" s="182" t="str">
        <f>IF(ISNA(VLOOKUP(Patchlist1[[#This Row],[Hostname]],CPU_socket!A:B,2,FALSE)),"",VLOOKUP(Patchlist1[[#This Row],[Hostname]],CPU_socket!A:B,2,FALSE))</f>
        <v/>
      </c>
      <c r="H1418" s="182" t="str">
        <f>IF(ISNA(VLOOKUP(Patchlist1[[#This Row],[Hostname]],Vormetric!A:D,4,FALSE)),"",VLOOKUP(Patchlist1[[#This Row],[Hostname]],Vormetric!A:D,4,FALSE))</f>
        <v/>
      </c>
      <c r="I1418" s="240" t="str">
        <f>IF(ISNA(VLOOKUP(Patchlist1[[#This Row],[Hostname]],'vm hardware'!A:C,3,FALSE)),"",VLOOKUP(Patchlist1[[#This Row],[Hostname]],'vm hardware'!A:C,3,FALSE))</f>
        <v/>
      </c>
      <c r="J1418" s="198"/>
      <c r="K1418" s="198" t="s">
        <v>545</v>
      </c>
      <c r="L1418" s="198"/>
      <c r="M1418" s="198" t="s">
        <v>189</v>
      </c>
      <c r="N1418" s="198" t="s">
        <v>827</v>
      </c>
      <c r="O1418" s="200" t="s">
        <v>175</v>
      </c>
      <c r="P1418" s="294" t="s">
        <v>190</v>
      </c>
      <c r="Q1418" s="241"/>
      <c r="R1418" s="247" t="s">
        <v>192</v>
      </c>
      <c r="S1418" s="242" t="str">
        <f>IF(ISNA(VLOOKUP(Patchlist1[[#This Row],[SERVER OWNER]],Contacts!I:J,2,FALSE)),"",VLOOKUP(Patchlist1[[#This Row],[SERVER OWNER]],Contacts!I:J,2,FALSE))</f>
        <v>kenneth.fink@allianz.co.uk</v>
      </c>
      <c r="T1418" s="243" t="s">
        <v>198</v>
      </c>
      <c r="U1418" s="287" t="s">
        <v>180</v>
      </c>
      <c r="V1418" s="202"/>
      <c r="W1418" s="202"/>
      <c r="X1418" s="244"/>
      <c r="Y1418" s="244"/>
      <c r="Z1418" s="157"/>
      <c r="AA1418" s="278"/>
    </row>
    <row r="1419" spans="1:27" ht="18.75" hidden="1" customHeight="1">
      <c r="A1419" s="309" t="s">
        <v>2335</v>
      </c>
      <c r="B1419" s="237" t="s">
        <v>64</v>
      </c>
      <c r="C1419" s="292" t="b">
        <v>1</v>
      </c>
      <c r="D1419" s="250" t="str">
        <f>IF($C1419&lt;&gt;TRUE,IF(ISNA(VLOOKUP($B1419,'Patch Slot'!A$2:$E$39,3,FALSE)),"",VLOOKUP($B1419,'Patch Slot'!A$2:$E$39,3,FALSE)),"excluded")</f>
        <v>excluded</v>
      </c>
      <c r="E1419" s="250" t="str">
        <f>IF($C1419&lt;&gt;TRUE,IF(ISNA(VLOOKUP($B1419,'Patch Slot'!A$2:$E$39,4,FALSE)),"",VLOOKUP($B1419,'Patch Slot'!A$2:$E$39,4,FALSE)),"excluded")</f>
        <v>excluded</v>
      </c>
      <c r="F1419" s="251" t="s">
        <v>523</v>
      </c>
      <c r="G1419" s="250" t="str">
        <f>IF(ISNA(VLOOKUP(Patchlist1[[#This Row],[Hostname]],CPU_socket!A:B,2,FALSE)),"",VLOOKUP(Patchlist1[[#This Row],[Hostname]],CPU_socket!A:B,2,FALSE))</f>
        <v/>
      </c>
      <c r="H1419" s="250" t="str">
        <f>IF(ISNA(VLOOKUP(Patchlist1[[#This Row],[Hostname]],Vormetric!A:D,4,FALSE)),"",VLOOKUP(Patchlist1[[#This Row],[Hostname]],Vormetric!A:D,4,FALSE))</f>
        <v/>
      </c>
      <c r="I1419" s="293" t="str">
        <f>IF(ISNA(VLOOKUP(Patchlist1[[#This Row],[Hostname]],'vm hardware'!A:C,3,FALSE)),"",VLOOKUP(Patchlist1[[#This Row],[Hostname]],'vm hardware'!A:C,3,FALSE))</f>
        <v/>
      </c>
      <c r="J1419" s="251"/>
      <c r="K1419" s="251" t="s">
        <v>545</v>
      </c>
      <c r="L1419" s="251"/>
      <c r="M1419" s="251" t="s">
        <v>448</v>
      </c>
      <c r="N1419" s="251" t="s">
        <v>174</v>
      </c>
      <c r="O1419" s="310" t="s">
        <v>279</v>
      </c>
      <c r="P1419" s="148" t="s">
        <v>1467</v>
      </c>
      <c r="Q1419" s="299"/>
      <c r="R1419" s="254" t="s">
        <v>1468</v>
      </c>
      <c r="S1419" s="300" t="str">
        <f>IF(ISNA(VLOOKUP(Patchlist1[[#This Row],[SERVER OWNER]],Contacts!I:J,2,FALSE)),"",VLOOKUP(Patchlist1[[#This Row],[SERVER OWNER]],Contacts!I:J,2,FALSE))</f>
        <v>olivier.laliman@allianz.fr</v>
      </c>
      <c r="T1419" s="295" t="s">
        <v>2153</v>
      </c>
      <c r="U1419" s="301" t="s">
        <v>180</v>
      </c>
      <c r="V1419" s="296"/>
      <c r="W1419" s="296"/>
      <c r="X1419" s="297"/>
      <c r="Y1419" s="297" t="s">
        <v>279</v>
      </c>
      <c r="Z1419" s="256"/>
      <c r="AA1419" s="302"/>
    </row>
    <row r="1420" spans="1:27" ht="18.75" hidden="1" customHeight="1">
      <c r="A1420" s="309" t="s">
        <v>2336</v>
      </c>
      <c r="B1420" s="237" t="s">
        <v>64</v>
      </c>
      <c r="C1420" s="292" t="b">
        <v>0</v>
      </c>
      <c r="D1420" s="250">
        <f>IF($C1420&lt;&gt;TRUE,IF(ISNA(VLOOKUP($B1420,'Patch Slot'!A$2:$E$39,3,FALSE)),"",VLOOKUP($B1420,'Patch Slot'!A$2:$E$39,3,FALSE)),"excluded")</f>
        <v>45883.333333333299</v>
      </c>
      <c r="E1420" s="250" t="str">
        <f>IF($C1420&lt;&gt;TRUE,IF(ISNA(VLOOKUP($B1420,'Patch Slot'!A$2:$E$39,4,FALSE)),"",VLOOKUP($B1420,'Patch Slot'!A$2:$E$39,4,FALSE)),"excluded")</f>
        <v>08:00 – 14:00</v>
      </c>
      <c r="F1420" s="251" t="s">
        <v>171</v>
      </c>
      <c r="G1420" s="250" t="str">
        <f>IF(ISNA(VLOOKUP(Patchlist1[[#This Row],[Hostname]],CPU_socket!A:B,2,FALSE)),"",VLOOKUP(Patchlist1[[#This Row],[Hostname]],CPU_socket!A:B,2,FALSE))</f>
        <v/>
      </c>
      <c r="H1420" s="250" t="str">
        <f>IF(ISNA(VLOOKUP(Patchlist1[[#This Row],[Hostname]],Vormetric!A:D,4,FALSE)),"",VLOOKUP(Patchlist1[[#This Row],[Hostname]],Vormetric!A:D,4,FALSE))</f>
        <v/>
      </c>
      <c r="I1420" s="293" t="str">
        <f>IF(ISNA(VLOOKUP(Patchlist1[[#This Row],[Hostname]],'vm hardware'!A:C,3,FALSE)),"",VLOOKUP(Patchlist1[[#This Row],[Hostname]],'vm hardware'!A:C,3,FALSE))</f>
        <v/>
      </c>
      <c r="J1420" s="251"/>
      <c r="K1420" s="251" t="s">
        <v>545</v>
      </c>
      <c r="L1420" s="251"/>
      <c r="M1420" s="251" t="s">
        <v>443</v>
      </c>
      <c r="N1420" s="251" t="s">
        <v>174</v>
      </c>
      <c r="O1420" s="310" t="s">
        <v>175</v>
      </c>
      <c r="P1420" s="294" t="s">
        <v>2337</v>
      </c>
      <c r="Q1420" s="299"/>
      <c r="R1420" s="254" t="s">
        <v>2338</v>
      </c>
      <c r="S1420" s="300" t="str">
        <f>IF(ISNA(VLOOKUP(Patchlist1[[#This Row],[SERVER OWNER]],Contacts!I:J,2,FALSE)),"",VLOOKUP(Patchlist1[[#This Row],[SERVER OWNER]],Contacts!I:J,2,FALSE))</f>
        <v>extern.prodelal_jaroslav@allianz.de</v>
      </c>
      <c r="T1420" s="295" t="s">
        <v>2339</v>
      </c>
      <c r="U1420" s="301" t="s">
        <v>180</v>
      </c>
      <c r="V1420" s="296"/>
      <c r="W1420" s="296"/>
      <c r="X1420" s="297"/>
      <c r="Y1420" s="297" t="s">
        <v>452</v>
      </c>
      <c r="Z1420" s="256"/>
      <c r="AA1420" s="302"/>
    </row>
    <row r="1421" spans="1:27" ht="18.75" hidden="1" customHeight="1">
      <c r="A1421" s="309" t="s">
        <v>2340</v>
      </c>
      <c r="B1421" s="237" t="s">
        <v>112</v>
      </c>
      <c r="C1421" s="292" t="b">
        <v>0</v>
      </c>
      <c r="D1421" s="250">
        <f>IF($C1421&lt;&gt;TRUE,IF(ISNA(VLOOKUP($B1421,'Patch Slot'!A$2:$E$39,3,FALSE)),"",VLOOKUP($B1421,'Patch Slot'!A$2:$E$39,3,FALSE)),"excluded")</f>
        <v>45890.333333333299</v>
      </c>
      <c r="E1421" s="250" t="str">
        <f>IF($C1421&lt;&gt;TRUE,IF(ISNA(VLOOKUP($B1421,'Patch Slot'!A$2:$E$39,4,FALSE)),"",VLOOKUP($B1421,'Patch Slot'!A$2:$E$39,4,FALSE)),"excluded")</f>
        <v>08:00 – 14:00</v>
      </c>
      <c r="F1421" s="251" t="s">
        <v>171</v>
      </c>
      <c r="G1421" s="250" t="str">
        <f>IF(ISNA(VLOOKUP(Patchlist1[[#This Row],[Hostname]],CPU_socket!A:B,2,FALSE)),"",VLOOKUP(Patchlist1[[#This Row],[Hostname]],CPU_socket!A:B,2,FALSE))</f>
        <v/>
      </c>
      <c r="H1421" s="250" t="str">
        <f>IF(ISNA(VLOOKUP(Patchlist1[[#This Row],[Hostname]],Vormetric!A:D,4,FALSE)),"",VLOOKUP(Patchlist1[[#This Row],[Hostname]],Vormetric!A:D,4,FALSE))</f>
        <v/>
      </c>
      <c r="I1421" s="293" t="str">
        <f>IF(ISNA(VLOOKUP(Patchlist1[[#This Row],[Hostname]],'vm hardware'!A:C,3,FALSE)),"",VLOOKUP(Patchlist1[[#This Row],[Hostname]],'vm hardware'!A:C,3,FALSE))</f>
        <v/>
      </c>
      <c r="J1421" s="251"/>
      <c r="K1421" s="251" t="s">
        <v>545</v>
      </c>
      <c r="L1421" s="251"/>
      <c r="M1421" s="251" t="s">
        <v>448</v>
      </c>
      <c r="N1421" s="251" t="s">
        <v>174</v>
      </c>
      <c r="O1421" s="310" t="s">
        <v>175</v>
      </c>
      <c r="P1421" s="289" t="s">
        <v>2291</v>
      </c>
      <c r="Q1421" s="299"/>
      <c r="R1421" s="254" t="s">
        <v>1123</v>
      </c>
      <c r="S1421" s="242" t="s">
        <v>1124</v>
      </c>
      <c r="T1421" s="295" t="s">
        <v>1125</v>
      </c>
      <c r="U1421" s="301" t="s">
        <v>180</v>
      </c>
      <c r="V1421" s="296"/>
      <c r="W1421" s="296"/>
      <c r="X1421" s="297"/>
      <c r="Y1421" s="297" t="s">
        <v>452</v>
      </c>
      <c r="Z1421" s="256"/>
      <c r="AA1421" s="302"/>
    </row>
    <row r="1422" spans="1:27" ht="18.75" hidden="1" customHeight="1">
      <c r="A1422" s="309" t="s">
        <v>2341</v>
      </c>
      <c r="B1422" s="237" t="s">
        <v>29</v>
      </c>
      <c r="C1422" s="292" t="b">
        <v>0</v>
      </c>
      <c r="D1422" s="250">
        <f>IF($C1422&lt;&gt;TRUE,IF(ISNA(VLOOKUP($B1422,'Patch Slot'!A$2:$E$39,3,FALSE)),"",VLOOKUP($B1422,'Patch Slot'!A$2:$E$39,3,FALSE)),"excluded")</f>
        <v>45875.833333333299</v>
      </c>
      <c r="E1422" s="250" t="str">
        <f>IF($C1422&lt;&gt;TRUE,IF(ISNA(VLOOKUP($B1422,'Patch Slot'!A$2:$E$39,4,FALSE)),"",VLOOKUP($B1422,'Patch Slot'!A$2:$E$39,4,FALSE)),"excluded")</f>
        <v>20:00 – 24:00</v>
      </c>
      <c r="F1422" s="251" t="s">
        <v>182</v>
      </c>
      <c r="G1422" s="250" t="str">
        <f>IF(ISNA(VLOOKUP(Patchlist1[[#This Row],[Hostname]],CPU_socket!A:B,2,FALSE)),"",VLOOKUP(Patchlist1[[#This Row],[Hostname]],CPU_socket!A:B,2,FALSE))</f>
        <v/>
      </c>
      <c r="H1422" s="250" t="str">
        <f>IF(ISNA(VLOOKUP(Patchlist1[[#This Row],[Hostname]],Vormetric!A:D,4,FALSE)),"",VLOOKUP(Patchlist1[[#This Row],[Hostname]],Vormetric!A:D,4,FALSE))</f>
        <v/>
      </c>
      <c r="I1422" s="293" t="str">
        <f>IF(ISNA(VLOOKUP(Patchlist1[[#This Row],[Hostname]],'vm hardware'!A:C,3,FALSE)),"",VLOOKUP(Patchlist1[[#This Row],[Hostname]],'vm hardware'!A:C,3,FALSE))</f>
        <v/>
      </c>
      <c r="J1422" s="251"/>
      <c r="K1422" s="251" t="s">
        <v>545</v>
      </c>
      <c r="L1422" s="251"/>
      <c r="M1422" s="251" t="s">
        <v>735</v>
      </c>
      <c r="N1422" s="251" t="s">
        <v>174</v>
      </c>
      <c r="O1422" s="310" t="s">
        <v>175</v>
      </c>
      <c r="P1422" s="294" t="s">
        <v>736</v>
      </c>
      <c r="Q1422" s="299"/>
      <c r="R1422" s="254" t="s">
        <v>834</v>
      </c>
      <c r="S1422" s="300" t="str">
        <f>IF(ISNA(VLOOKUP(Patchlist1[[#This Row],[SERVER OWNER]],Contacts!I:J,2,FALSE)),"",VLOOKUP(Patchlist1[[#This Row],[SERVER OWNER]],Contacts!I:J,2,FALSE))</f>
        <v>petra.roth@investmentdataservices.com</v>
      </c>
      <c r="T1422" s="295" t="s">
        <v>835</v>
      </c>
      <c r="U1422" s="301" t="s">
        <v>180</v>
      </c>
      <c r="V1422" s="296"/>
      <c r="W1422" s="296"/>
      <c r="X1422" s="297"/>
      <c r="Y1422" s="297"/>
      <c r="Z1422" s="256"/>
      <c r="AA1422" s="302"/>
    </row>
    <row r="1423" spans="1:27" ht="18.75" hidden="1" customHeight="1">
      <c r="A1423" s="309" t="s">
        <v>2342</v>
      </c>
      <c r="B1423" s="237" t="s">
        <v>67</v>
      </c>
      <c r="C1423" s="292" t="b">
        <v>0</v>
      </c>
      <c r="D1423" s="250">
        <f>IF($C1423&lt;&gt;TRUE,IF(ISNA(VLOOKUP($B1423,'Patch Slot'!A$2:$E$39,3,FALSE)),"",VLOOKUP($B1423,'Patch Slot'!A$2:$E$39,3,FALSE)),"excluded")</f>
        <v>45883.833333333299</v>
      </c>
      <c r="E1423" s="250" t="str">
        <f>IF($C1423&lt;&gt;TRUE,IF(ISNA(VLOOKUP($B1423,'Patch Slot'!A$2:$E$39,4,FALSE)),"",VLOOKUP($B1423,'Patch Slot'!A$2:$E$39,4,FALSE)),"excluded")</f>
        <v>20:00 – 24:00</v>
      </c>
      <c r="F1423" s="251" t="s">
        <v>298</v>
      </c>
      <c r="G1423" s="250" t="str">
        <f>IF(ISNA(VLOOKUP(Patchlist1[[#This Row],[Hostname]],CPU_socket!A:B,2,FALSE)),"",VLOOKUP(Patchlist1[[#This Row],[Hostname]],CPU_socket!A:B,2,FALSE))</f>
        <v/>
      </c>
      <c r="H1423" s="250" t="str">
        <f>IF(ISNA(VLOOKUP(Patchlist1[[#This Row],[Hostname]],Vormetric!A:D,4,FALSE)),"",VLOOKUP(Patchlist1[[#This Row],[Hostname]],Vormetric!A:D,4,FALSE))</f>
        <v/>
      </c>
      <c r="I1423" s="293" t="str">
        <f>IF(ISNA(VLOOKUP(Patchlist1[[#This Row],[Hostname]],'vm hardware'!A:C,3,FALSE)),"",VLOOKUP(Patchlist1[[#This Row],[Hostname]],'vm hardware'!A:C,3,FALSE))</f>
        <v/>
      </c>
      <c r="J1423" s="251"/>
      <c r="K1423" s="251" t="s">
        <v>545</v>
      </c>
      <c r="L1423" s="251"/>
      <c r="M1423" s="251" t="s">
        <v>245</v>
      </c>
      <c r="N1423" s="251" t="s">
        <v>174</v>
      </c>
      <c r="O1423" s="310" t="s">
        <v>175</v>
      </c>
      <c r="P1423" s="294" t="s">
        <v>246</v>
      </c>
      <c r="Q1423" s="299"/>
      <c r="R1423" s="254" t="s">
        <v>248</v>
      </c>
      <c r="S1423" s="300" t="str">
        <f>IF(ISNA(VLOOKUP(Patchlist1[[#This Row],[SERVER OWNER]],Contacts!I:J,2,FALSE)),"",VLOOKUP(Patchlist1[[#This Row],[SERVER OWNER]],Contacts!I:J,2,FALSE))</f>
        <v>Giorgio.Conti@allianz.it</v>
      </c>
      <c r="T1423" s="295" t="s">
        <v>296</v>
      </c>
      <c r="U1423" s="301" t="s">
        <v>180</v>
      </c>
      <c r="V1423" s="296"/>
      <c r="W1423" s="296"/>
      <c r="X1423" s="297"/>
      <c r="Y1423" s="297"/>
      <c r="Z1423" s="256"/>
      <c r="AA1423" s="302"/>
    </row>
    <row r="1424" spans="1:27" ht="18.75" hidden="1" customHeight="1">
      <c r="A1424" s="309" t="s">
        <v>2343</v>
      </c>
      <c r="B1424" s="237" t="s">
        <v>57</v>
      </c>
      <c r="C1424" s="292" t="b">
        <v>0</v>
      </c>
      <c r="D1424" s="250">
        <f>IF($C1424&lt;&gt;TRUE,IF(ISNA(VLOOKUP($B1424,'Patch Slot'!A$2:$E$39,3,FALSE)),"",VLOOKUP($B1424,'Patch Slot'!A$2:$E$39,3,FALSE)),"excluded")</f>
        <v>45882.833333333299</v>
      </c>
      <c r="E1424" s="250" t="str">
        <f>IF($C1424&lt;&gt;TRUE,IF(ISNA(VLOOKUP($B1424,'Patch Slot'!A$2:$E$39,4,FALSE)),"",VLOOKUP($B1424,'Patch Slot'!A$2:$E$39,4,FALSE)),"excluded")</f>
        <v>20:00 – 24:00</v>
      </c>
      <c r="F1424" s="251" t="s">
        <v>298</v>
      </c>
      <c r="G1424" s="250" t="str">
        <f>IF(ISNA(VLOOKUP(Patchlist1[[#This Row],[Hostname]],CPU_socket!A:B,2,FALSE)),"",VLOOKUP(Patchlist1[[#This Row],[Hostname]],CPU_socket!A:B,2,FALSE))</f>
        <v/>
      </c>
      <c r="H1424" s="250" t="str">
        <f>IF(ISNA(VLOOKUP(Patchlist1[[#This Row],[Hostname]],Vormetric!A:D,4,FALSE)),"",VLOOKUP(Patchlist1[[#This Row],[Hostname]],Vormetric!A:D,4,FALSE))</f>
        <v/>
      </c>
      <c r="I1424" s="293" t="str">
        <f>IF(ISNA(VLOOKUP(Patchlist1[[#This Row],[Hostname]],'vm hardware'!A:C,3,FALSE)),"",VLOOKUP(Patchlist1[[#This Row],[Hostname]],'vm hardware'!A:C,3,FALSE))</f>
        <v/>
      </c>
      <c r="J1424" s="251"/>
      <c r="K1424" s="251" t="s">
        <v>545</v>
      </c>
      <c r="L1424" s="251"/>
      <c r="M1424" s="251" t="s">
        <v>245</v>
      </c>
      <c r="N1424" s="251" t="s">
        <v>174</v>
      </c>
      <c r="O1424" s="310" t="s">
        <v>175</v>
      </c>
      <c r="P1424" s="294" t="s">
        <v>246</v>
      </c>
      <c r="Q1424" s="299"/>
      <c r="R1424" s="254" t="s">
        <v>248</v>
      </c>
      <c r="S1424" s="300" t="str">
        <f>IF(ISNA(VLOOKUP(Patchlist1[[#This Row],[SERVER OWNER]],Contacts!I:J,2,FALSE)),"",VLOOKUP(Patchlist1[[#This Row],[SERVER OWNER]],Contacts!I:J,2,FALSE))</f>
        <v>Giorgio.Conti@allianz.it</v>
      </c>
      <c r="T1424" s="295" t="s">
        <v>296</v>
      </c>
      <c r="U1424" s="301" t="s">
        <v>180</v>
      </c>
      <c r="V1424" s="296"/>
      <c r="W1424" s="296"/>
      <c r="X1424" s="297"/>
      <c r="Y1424" s="297"/>
      <c r="Z1424" s="256"/>
      <c r="AA1424" s="302"/>
    </row>
    <row r="1425" spans="1:27" ht="18.75" hidden="1" customHeight="1">
      <c r="A1425" s="309" t="s">
        <v>2344</v>
      </c>
      <c r="B1425" s="237" t="s">
        <v>24</v>
      </c>
      <c r="C1425" s="292" t="b">
        <v>1</v>
      </c>
      <c r="D1425" s="250" t="str">
        <f>IF($C1425&lt;&gt;TRUE,IF(ISNA(VLOOKUP($B1425,'Patch Slot'!A$2:$E$39,3,FALSE)),"",VLOOKUP($B1425,'Patch Slot'!A$2:$E$39,3,FALSE)),"excluded")</f>
        <v>excluded</v>
      </c>
      <c r="E1425" s="250" t="str">
        <f>IF($C1425&lt;&gt;TRUE,IF(ISNA(VLOOKUP($B1425,'Patch Slot'!A$2:$E$39,4,FALSE)),"",VLOOKUP($B1425,'Patch Slot'!A$2:$E$39,4,FALSE)),"excluded")</f>
        <v>excluded</v>
      </c>
      <c r="F1425" s="251" t="s">
        <v>182</v>
      </c>
      <c r="G1425" s="250" t="str">
        <f>IF(ISNA(VLOOKUP(Patchlist1[[#This Row],[Hostname]],CPU_socket!A:B,2,FALSE)),"",VLOOKUP(Patchlist1[[#This Row],[Hostname]],CPU_socket!A:B,2,FALSE))</f>
        <v/>
      </c>
      <c r="H1425" s="250" t="str">
        <f>IF(ISNA(VLOOKUP(Patchlist1[[#This Row],[Hostname]],Vormetric!A:D,4,FALSE)),"",VLOOKUP(Patchlist1[[#This Row],[Hostname]],Vormetric!A:D,4,FALSE))</f>
        <v>upgrade+migration</v>
      </c>
      <c r="I1425" s="293" t="str">
        <f>IF(ISNA(VLOOKUP(Patchlist1[[#This Row],[Hostname]],'vm hardware'!A:C,3,FALSE)),"",VLOOKUP(Patchlist1[[#This Row],[Hostname]],'vm hardware'!A:C,3,FALSE))</f>
        <v/>
      </c>
      <c r="J1425" s="251"/>
      <c r="K1425" s="251" t="s">
        <v>545</v>
      </c>
      <c r="L1425" s="251"/>
      <c r="M1425" s="251" t="s">
        <v>448</v>
      </c>
      <c r="N1425" s="251" t="s">
        <v>174</v>
      </c>
      <c r="O1425" s="310" t="s">
        <v>279</v>
      </c>
      <c r="P1425" s="294" t="s">
        <v>2345</v>
      </c>
      <c r="Q1425" s="299"/>
      <c r="R1425" s="254" t="s">
        <v>450</v>
      </c>
      <c r="S1425" s="300" t="str">
        <f>IF(ISNA(VLOOKUP(Patchlist1[[#This Row],[SERVER OWNER]],Contacts!I:J,2,FALSE)),"",VLOOKUP(Patchlist1[[#This Row],[SERVER OWNER]],Contacts!I:J,2,FALSE))</f>
        <v>frederic.barat@allianz.fr</v>
      </c>
      <c r="T1425" s="295" t="s">
        <v>2346</v>
      </c>
      <c r="U1425" s="301" t="s">
        <v>180</v>
      </c>
      <c r="V1425" s="296"/>
      <c r="W1425" s="296"/>
      <c r="X1425" s="297"/>
      <c r="Y1425" s="297" t="s">
        <v>279</v>
      </c>
      <c r="Z1425" s="256"/>
      <c r="AA1425" s="302"/>
    </row>
    <row r="1426" spans="1:27" ht="18.75" customHeight="1">
      <c r="A1426" s="309" t="s">
        <v>2347</v>
      </c>
      <c r="B1426" s="237" t="s">
        <v>54</v>
      </c>
      <c r="C1426" s="292" t="b">
        <v>0</v>
      </c>
      <c r="D1426" s="250">
        <f>IF($C1426&lt;&gt;TRUE,IF(ISNA(VLOOKUP($B1426,'Patch Slot'!A$2:$E$39,3,FALSE)),"",VLOOKUP($B1426,'Patch Slot'!A$2:$E$39,3,FALSE)),"excluded")</f>
        <v>45881.333333333299</v>
      </c>
      <c r="E1426" s="250" t="str">
        <f>IF($C1426&lt;&gt;TRUE,IF(ISNA(VLOOKUP($B1426,'Patch Slot'!A$2:$E$39,4,FALSE)),"",VLOOKUP($B1426,'Patch Slot'!A$2:$E$39,4,FALSE)),"excluded")</f>
        <v>08:00 – 14:00</v>
      </c>
      <c r="F1426" s="251" t="s">
        <v>171</v>
      </c>
      <c r="G1426" s="250" t="str">
        <f>IF(ISNA(VLOOKUP(Patchlist1[[#This Row],[Hostname]],CPU_socket!A:B,2,FALSE)),"",VLOOKUP(Patchlist1[[#This Row],[Hostname]],CPU_socket!A:B,2,FALSE))</f>
        <v/>
      </c>
      <c r="H1426" s="250" t="str">
        <f>IF(ISNA(VLOOKUP(Patchlist1[[#This Row],[Hostname]],Vormetric!A:D,4,FALSE)),"",VLOOKUP(Patchlist1[[#This Row],[Hostname]],Vormetric!A:D,4,FALSE))</f>
        <v/>
      </c>
      <c r="I1426" s="293" t="str">
        <f>IF(ISNA(VLOOKUP(Patchlist1[[#This Row],[Hostname]],'vm hardware'!A:C,3,FALSE)),"",VLOOKUP(Patchlist1[[#This Row],[Hostname]],'vm hardware'!A:C,3,FALSE))</f>
        <v/>
      </c>
      <c r="J1426" s="251"/>
      <c r="K1426" s="251" t="s">
        <v>545</v>
      </c>
      <c r="L1426" s="251"/>
      <c r="M1426" s="251" t="s">
        <v>173</v>
      </c>
      <c r="N1426" s="251" t="s">
        <v>174</v>
      </c>
      <c r="O1426" s="310" t="s">
        <v>175</v>
      </c>
      <c r="P1426" s="294" t="s">
        <v>546</v>
      </c>
      <c r="Q1426" s="299"/>
      <c r="R1426" s="254" t="s">
        <v>547</v>
      </c>
      <c r="S1426" s="300" t="str">
        <f>IF(ISNA(VLOOKUP(Patchlist1[[#This Row],[SERVER OWNER]],Contacts!I:J,2,FALSE)),"",VLOOKUP(Patchlist1[[#This Row],[SERVER OWNER]],Contacts!I:J,2,FALSE))</f>
        <v>klaus.ostermann@allianz.de</v>
      </c>
      <c r="T1426" s="295" t="s">
        <v>548</v>
      </c>
      <c r="U1426" s="301" t="s">
        <v>180</v>
      </c>
      <c r="V1426" s="296"/>
      <c r="W1426" s="296"/>
      <c r="X1426" s="297"/>
      <c r="Y1426" s="297"/>
      <c r="Z1426" s="256"/>
      <c r="AA1426" s="302"/>
    </row>
    <row r="1427" spans="1:27" ht="18.75" hidden="1" customHeight="1">
      <c r="A1427" s="309" t="s">
        <v>2348</v>
      </c>
      <c r="B1427" s="237" t="s">
        <v>43</v>
      </c>
      <c r="C1427" s="292" t="b">
        <v>0</v>
      </c>
      <c r="D1427" s="250">
        <f>IF($C1427&lt;&gt;TRUE,IF(ISNA(VLOOKUP($B1427,'Patch Slot'!A$2:$E$39,3,FALSE)),"",VLOOKUP($B1427,'Patch Slot'!A$2:$E$39,3,FALSE)),"excluded")</f>
        <v>45878.333333333299</v>
      </c>
      <c r="E1427" s="250" t="str">
        <f>IF($C1427&lt;&gt;TRUE,IF(ISNA(VLOOKUP($B1427,'Patch Slot'!A$2:$E$39,4,FALSE)),"",VLOOKUP($B1427,'Patch Slot'!A$2:$E$39,4,FALSE)),"excluded")</f>
        <v>08:00 – 14:00</v>
      </c>
      <c r="F1427" s="251" t="s">
        <v>182</v>
      </c>
      <c r="G1427" s="250" t="str">
        <f>IF(ISNA(VLOOKUP(Patchlist1[[#This Row],[Hostname]],CPU_socket!A:B,2,FALSE)),"",VLOOKUP(Patchlist1[[#This Row],[Hostname]],CPU_socket!A:B,2,FALSE))</f>
        <v/>
      </c>
      <c r="H1427" s="250" t="str">
        <f>IF(ISNA(VLOOKUP(Patchlist1[[#This Row],[Hostname]],Vormetric!A:D,4,FALSE)),"",VLOOKUP(Patchlist1[[#This Row],[Hostname]],Vormetric!A:D,4,FALSE))</f>
        <v/>
      </c>
      <c r="I1427" s="293" t="str">
        <f>IF(ISNA(VLOOKUP(Patchlist1[[#This Row],[Hostname]],'vm hardware'!A:C,3,FALSE)),"",VLOOKUP(Patchlist1[[#This Row],[Hostname]],'vm hardware'!A:C,3,FALSE))</f>
        <v/>
      </c>
      <c r="J1427" s="251"/>
      <c r="K1427" s="251" t="s">
        <v>545</v>
      </c>
      <c r="L1427" s="251"/>
      <c r="M1427" s="251" t="s">
        <v>173</v>
      </c>
      <c r="N1427" s="251" t="s">
        <v>174</v>
      </c>
      <c r="O1427" s="310" t="s">
        <v>175</v>
      </c>
      <c r="P1427" t="s">
        <v>583</v>
      </c>
      <c r="Q1427" s="299"/>
      <c r="R1427" s="254" t="s">
        <v>584</v>
      </c>
      <c r="S1427" s="300" t="str">
        <f>IF(ISNA(VLOOKUP(Patchlist1[[#This Row],[SERVER OWNER]],Contacts!I:J,2,FALSE)),"",VLOOKUP(Patchlist1[[#This Row],[SERVER OWNER]],Contacts!I:J,2,FALSE))</f>
        <v>dhanujay.nallabati1@allianz.de</v>
      </c>
      <c r="T1427" s="295" t="s">
        <v>1143</v>
      </c>
      <c r="U1427" s="301" t="s">
        <v>180</v>
      </c>
      <c r="V1427" s="296"/>
      <c r="W1427" s="296"/>
      <c r="X1427" s="297"/>
      <c r="Y1427" s="297"/>
      <c r="Z1427" s="256"/>
      <c r="AA1427" s="302"/>
    </row>
    <row r="1428" spans="1:27" ht="18.75" hidden="1" customHeight="1">
      <c r="A1428" s="309" t="s">
        <v>2349</v>
      </c>
      <c r="B1428" s="237" t="s">
        <v>60</v>
      </c>
      <c r="C1428" s="292" t="b">
        <v>1</v>
      </c>
      <c r="D1428" s="250" t="str">
        <f>IF($C1428&lt;&gt;TRUE,IF(ISNA(VLOOKUP($B1428,'Patch Slot'!A$2:$E$39,3,FALSE)),"",VLOOKUP($B1428,'Patch Slot'!A$2:$E$39,3,FALSE)),"excluded")</f>
        <v>excluded</v>
      </c>
      <c r="E1428" s="250" t="str">
        <f>IF($C1428&lt;&gt;TRUE,IF(ISNA(VLOOKUP($B1428,'Patch Slot'!A$2:$E$39,4,FALSE)),"",VLOOKUP($B1428,'Patch Slot'!A$2:$E$39,4,FALSE)),"excluded")</f>
        <v>excluded</v>
      </c>
      <c r="F1428" s="251" t="s">
        <v>171</v>
      </c>
      <c r="G1428" s="250" t="str">
        <f>IF(ISNA(VLOOKUP(Patchlist1[[#This Row],[Hostname]],CPU_socket!A:B,2,FALSE)),"",VLOOKUP(Patchlist1[[#This Row],[Hostname]],CPU_socket!A:B,2,FALSE))</f>
        <v/>
      </c>
      <c r="H1428" s="250" t="str">
        <f>IF(ISNA(VLOOKUP(Patchlist1[[#This Row],[Hostname]],Vormetric!A:D,4,FALSE)),"",VLOOKUP(Patchlist1[[#This Row],[Hostname]],Vormetric!A:D,4,FALSE))</f>
        <v/>
      </c>
      <c r="I1428" s="293" t="str">
        <f>IF(ISNA(VLOOKUP(Patchlist1[[#This Row],[Hostname]],'vm hardware'!A:C,3,FALSE)),"",VLOOKUP(Patchlist1[[#This Row],[Hostname]],'vm hardware'!A:C,3,FALSE))</f>
        <v/>
      </c>
      <c r="J1428" s="251"/>
      <c r="K1428" s="251" t="s">
        <v>545</v>
      </c>
      <c r="L1428" s="251"/>
      <c r="M1428" s="251" t="s">
        <v>173</v>
      </c>
      <c r="N1428" s="251" t="s">
        <v>174</v>
      </c>
      <c r="O1428" s="310" t="s">
        <v>279</v>
      </c>
      <c r="P1428" s="294" t="s">
        <v>1275</v>
      </c>
      <c r="Q1428" s="299"/>
      <c r="R1428" s="254" t="s">
        <v>1276</v>
      </c>
      <c r="S1428" s="300" t="str">
        <f>IF(ISNA(VLOOKUP(Patchlist1[[#This Row],[SERVER OWNER]],Contacts!I:J,2,FALSE)),"",VLOOKUP(Patchlist1[[#This Row],[SERVER OWNER]],Contacts!I:J,2,FALSE))</f>
        <v>naman.kumar-agrawal@allianz.com</v>
      </c>
      <c r="T1428" s="295" t="s">
        <v>1279</v>
      </c>
      <c r="U1428" s="301" t="s">
        <v>180</v>
      </c>
      <c r="V1428" s="296"/>
      <c r="W1428" s="296"/>
      <c r="X1428" s="297"/>
      <c r="Y1428" s="297" t="s">
        <v>279</v>
      </c>
      <c r="Z1428" s="256"/>
      <c r="AA1428" s="302"/>
    </row>
    <row r="1429" spans="1:27" ht="18.75" hidden="1" customHeight="1">
      <c r="A1429" s="309" t="s">
        <v>2350</v>
      </c>
      <c r="B1429" s="237" t="s">
        <v>106</v>
      </c>
      <c r="C1429" s="292" t="b">
        <v>0</v>
      </c>
      <c r="D1429" s="250">
        <f>IF($C1429&lt;&gt;TRUE,IF(ISNA(VLOOKUP($B1429,'Patch Slot'!A$2:$E$39,3,FALSE)),"",VLOOKUP($B1429,'Patch Slot'!A$2:$E$39,3,FALSE)),"excluded")</f>
        <v>45888.833333333299</v>
      </c>
      <c r="E1429" s="250" t="str">
        <f>IF($C1429&lt;&gt;TRUE,IF(ISNA(VLOOKUP($B1429,'Patch Slot'!A$2:$E$39,4,FALSE)),"",VLOOKUP($B1429,'Patch Slot'!A$2:$E$39,4,FALSE)),"excluded")</f>
        <v>20:00 – 24:00</v>
      </c>
      <c r="F1429" s="251" t="s">
        <v>826</v>
      </c>
      <c r="G1429" s="250" t="str">
        <f>IF(ISNA(VLOOKUP(Patchlist1[[#This Row],[Hostname]],CPU_socket!A:B,2,FALSE)),"",VLOOKUP(Patchlist1[[#This Row],[Hostname]],CPU_socket!A:B,2,FALSE))</f>
        <v/>
      </c>
      <c r="H1429" s="250" t="str">
        <f>IF(ISNA(VLOOKUP(Patchlist1[[#This Row],[Hostname]],Vormetric!A:D,4,FALSE)),"",VLOOKUP(Patchlist1[[#This Row],[Hostname]],Vormetric!A:D,4,FALSE))</f>
        <v/>
      </c>
      <c r="I1429" s="293" t="str">
        <f>IF(ISNA(VLOOKUP(Patchlist1[[#This Row],[Hostname]],'vm hardware'!A:C,3,FALSE)),"",VLOOKUP(Patchlist1[[#This Row],[Hostname]],'vm hardware'!A:C,3,FALSE))</f>
        <v/>
      </c>
      <c r="J1429" s="251"/>
      <c r="K1429" s="251" t="s">
        <v>545</v>
      </c>
      <c r="L1429" s="251"/>
      <c r="M1429" s="251" t="s">
        <v>245</v>
      </c>
      <c r="N1429" s="251" t="s">
        <v>827</v>
      </c>
      <c r="O1429" s="310" t="s">
        <v>175</v>
      </c>
      <c r="P1429" s="294" t="s">
        <v>246</v>
      </c>
      <c r="Q1429" s="299"/>
      <c r="R1429" s="254" t="s">
        <v>248</v>
      </c>
      <c r="S1429" s="300" t="str">
        <f>IF(ISNA(VLOOKUP(Patchlist1[[#This Row],[SERVER OWNER]],Contacts!I:J,2,FALSE)),"",VLOOKUP(Patchlist1[[#This Row],[SERVER OWNER]],Contacts!I:J,2,FALSE))</f>
        <v>Giorgio.Conti@allianz.it</v>
      </c>
      <c r="T1429" s="295" t="s">
        <v>296</v>
      </c>
      <c r="U1429" s="301" t="s">
        <v>180</v>
      </c>
      <c r="V1429" s="296"/>
      <c r="W1429" s="296"/>
      <c r="X1429" s="297"/>
      <c r="Y1429" s="297"/>
      <c r="Z1429" s="256"/>
      <c r="AA1429" s="302"/>
    </row>
    <row r="1430" spans="1:27" ht="18.75" hidden="1" customHeight="1">
      <c r="A1430" s="309" t="s">
        <v>2351</v>
      </c>
      <c r="B1430" s="237" t="s">
        <v>43</v>
      </c>
      <c r="C1430" s="292" t="b">
        <v>0</v>
      </c>
      <c r="D1430" s="250">
        <f>IF($C1430&lt;&gt;TRUE,IF(ISNA(VLOOKUP($B1430,'Patch Slot'!A$2:$E$39,3,FALSE)),"",VLOOKUP($B1430,'Patch Slot'!A$2:$E$39,3,FALSE)),"excluded")</f>
        <v>45878.333333333299</v>
      </c>
      <c r="E1430" s="250" t="str">
        <f>IF($C1430&lt;&gt;TRUE,IF(ISNA(VLOOKUP($B1430,'Patch Slot'!A$2:$E$39,4,FALSE)),"",VLOOKUP($B1430,'Patch Slot'!A$2:$E$39,4,FALSE)),"excluded")</f>
        <v>08:00 – 14:00</v>
      </c>
      <c r="F1430" s="251" t="s">
        <v>182</v>
      </c>
      <c r="G1430" s="250" t="str">
        <f>IF(ISNA(VLOOKUP(Patchlist1[[#This Row],[Hostname]],CPU_socket!A:B,2,FALSE)),"",VLOOKUP(Patchlist1[[#This Row],[Hostname]],CPU_socket!A:B,2,FALSE))</f>
        <v/>
      </c>
      <c r="H1430" s="250" t="str">
        <f>IF(ISNA(VLOOKUP(Patchlist1[[#This Row],[Hostname]],Vormetric!A:D,4,FALSE)),"",VLOOKUP(Patchlist1[[#This Row],[Hostname]],Vormetric!A:D,4,FALSE))</f>
        <v/>
      </c>
      <c r="I1430" s="293" t="str">
        <f>IF(ISNA(VLOOKUP(Patchlist1[[#This Row],[Hostname]],'vm hardware'!A:C,3,FALSE)),"",VLOOKUP(Patchlist1[[#This Row],[Hostname]],'vm hardware'!A:C,3,FALSE))</f>
        <v/>
      </c>
      <c r="J1430" s="251"/>
      <c r="K1430" s="251" t="s">
        <v>545</v>
      </c>
      <c r="L1430" s="251"/>
      <c r="M1430" s="251" t="s">
        <v>173</v>
      </c>
      <c r="N1430" s="251" t="s">
        <v>174</v>
      </c>
      <c r="O1430" s="310" t="s">
        <v>175</v>
      </c>
      <c r="P1430" s="294" t="s">
        <v>583</v>
      </c>
      <c r="Q1430" s="299"/>
      <c r="R1430" s="254" t="s">
        <v>584</v>
      </c>
      <c r="S1430" s="300" t="str">
        <f>IF(ISNA(VLOOKUP(Patchlist1[[#This Row],[SERVER OWNER]],Contacts!I:J,2,FALSE)),"",VLOOKUP(Patchlist1[[#This Row],[SERVER OWNER]],Contacts!I:J,2,FALSE))</f>
        <v>dhanujay.nallabati1@allianz.de</v>
      </c>
      <c r="T1430" s="295" t="s">
        <v>894</v>
      </c>
      <c r="U1430" s="301" t="s">
        <v>180</v>
      </c>
      <c r="V1430" s="296"/>
      <c r="W1430" s="296"/>
      <c r="X1430" s="297"/>
      <c r="Y1430" s="297"/>
      <c r="Z1430" s="256"/>
      <c r="AA1430" s="302"/>
    </row>
    <row r="1431" spans="1:27" ht="18.75" hidden="1" customHeight="1">
      <c r="A1431" s="309" t="s">
        <v>2352</v>
      </c>
      <c r="B1431" s="237" t="s">
        <v>39</v>
      </c>
      <c r="C1431" s="292" t="b">
        <v>0</v>
      </c>
      <c r="D1431" s="250">
        <f>IF($C1431&lt;&gt;TRUE,IF(ISNA(VLOOKUP($B1431,'Patch Slot'!A$2:$E$39,3,FALSE)),"",VLOOKUP($B1431,'Patch Slot'!A$2:$E$39,3,FALSE)),"excluded")</f>
        <v>45877.833333333299</v>
      </c>
      <c r="E1431" s="250" t="str">
        <f>IF($C1431&lt;&gt;TRUE,IF(ISNA(VLOOKUP($B1431,'Patch Slot'!A$2:$E$39,4,FALSE)),"",VLOOKUP($B1431,'Patch Slot'!A$2:$E$39,4,FALSE)),"excluded")</f>
        <v>20:00 – 24:00</v>
      </c>
      <c r="F1431" s="251" t="s">
        <v>171</v>
      </c>
      <c r="G1431" s="250" t="str">
        <f>IF(ISNA(VLOOKUP(Patchlist1[[#This Row],[Hostname]],CPU_socket!A:B,2,FALSE)),"",VLOOKUP(Patchlist1[[#This Row],[Hostname]],CPU_socket!A:B,2,FALSE))</f>
        <v/>
      </c>
      <c r="H1431" s="250" t="str">
        <f>IF(ISNA(VLOOKUP(Patchlist1[[#This Row],[Hostname]],Vormetric!A:D,4,FALSE)),"",VLOOKUP(Patchlist1[[#This Row],[Hostname]],Vormetric!A:D,4,FALSE))</f>
        <v/>
      </c>
      <c r="I1431" s="293" t="str">
        <f>IF(ISNA(VLOOKUP(Patchlist1[[#This Row],[Hostname]],'vm hardware'!A:C,3,FALSE)),"",VLOOKUP(Patchlist1[[#This Row],[Hostname]],'vm hardware'!A:C,3,FALSE))</f>
        <v/>
      </c>
      <c r="J1431" s="251"/>
      <c r="K1431" s="251" t="s">
        <v>545</v>
      </c>
      <c r="L1431" s="251"/>
      <c r="M1431" s="251" t="s">
        <v>173</v>
      </c>
      <c r="N1431" s="251" t="s">
        <v>174</v>
      </c>
      <c r="O1431" s="310" t="s">
        <v>175</v>
      </c>
      <c r="P1431" s="294" t="s">
        <v>2353</v>
      </c>
      <c r="Q1431" s="299"/>
      <c r="R1431" s="254" t="s">
        <v>2354</v>
      </c>
      <c r="S1431" s="300" t="s">
        <v>2355</v>
      </c>
      <c r="T1431" s="295" t="s">
        <v>2356</v>
      </c>
      <c r="U1431" s="301" t="s">
        <v>180</v>
      </c>
      <c r="V1431" s="296"/>
      <c r="W1431" s="296"/>
      <c r="X1431" s="297"/>
      <c r="Y1431" s="297" t="s">
        <v>452</v>
      </c>
      <c r="Z1431" s="256"/>
      <c r="AA1431" s="302"/>
    </row>
    <row r="1432" spans="1:27" ht="18.75" hidden="1" customHeight="1">
      <c r="A1432" s="309" t="s">
        <v>2357</v>
      </c>
      <c r="B1432" s="237" t="s">
        <v>115</v>
      </c>
      <c r="C1432" s="292" t="b">
        <v>0</v>
      </c>
      <c r="D1432" s="250">
        <f>IF($C1432&lt;&gt;TRUE,IF(ISNA(VLOOKUP($B1432,'Patch Slot'!A$2:$E$39,3,FALSE)),"",VLOOKUP($B1432,'Patch Slot'!A$2:$E$39,3,FALSE)),"excluded")</f>
        <v>45890.833333333299</v>
      </c>
      <c r="E1432" s="250" t="str">
        <f>IF($C1432&lt;&gt;TRUE,IF(ISNA(VLOOKUP($B1432,'Patch Slot'!A$2:$E$39,4,FALSE)),"",VLOOKUP($B1432,'Patch Slot'!A$2:$E$39,4,FALSE)),"excluded")</f>
        <v>20:00 – 24:00</v>
      </c>
      <c r="F1432" s="251" t="s">
        <v>826</v>
      </c>
      <c r="G1432" s="250" t="str">
        <f>IF(ISNA(VLOOKUP(Patchlist1[[#This Row],[Hostname]],CPU_socket!A:B,2,FALSE)),"",VLOOKUP(Patchlist1[[#This Row],[Hostname]],CPU_socket!A:B,2,FALSE))</f>
        <v/>
      </c>
      <c r="H1432" s="250" t="str">
        <f>IF(ISNA(VLOOKUP(Patchlist1[[#This Row],[Hostname]],Vormetric!A:D,4,FALSE)),"",VLOOKUP(Patchlist1[[#This Row],[Hostname]],Vormetric!A:D,4,FALSE))</f>
        <v/>
      </c>
      <c r="I1432" s="293" t="str">
        <f>IF(ISNA(VLOOKUP(Patchlist1[[#This Row],[Hostname]],'vm hardware'!A:C,3,FALSE)),"",VLOOKUP(Patchlist1[[#This Row],[Hostname]],'vm hardware'!A:C,3,FALSE))</f>
        <v/>
      </c>
      <c r="J1432" s="251"/>
      <c r="K1432" s="251" t="s">
        <v>545</v>
      </c>
      <c r="L1432" s="251"/>
      <c r="M1432" s="251" t="s">
        <v>245</v>
      </c>
      <c r="N1432" s="251" t="s">
        <v>827</v>
      </c>
      <c r="O1432" s="310" t="s">
        <v>175</v>
      </c>
      <c r="P1432" s="294" t="s">
        <v>246</v>
      </c>
      <c r="Q1432" s="299"/>
      <c r="R1432" s="254" t="s">
        <v>248</v>
      </c>
      <c r="S1432" s="300" t="str">
        <f>IF(ISNA(VLOOKUP(Patchlist1[[#This Row],[SERVER OWNER]],Contacts!I:J,2,FALSE)),"",VLOOKUP(Patchlist1[[#This Row],[SERVER OWNER]],Contacts!I:J,2,FALSE))</f>
        <v>Giorgio.Conti@allianz.it</v>
      </c>
      <c r="T1432" s="295" t="s">
        <v>249</v>
      </c>
      <c r="U1432" s="301" t="s">
        <v>180</v>
      </c>
      <c r="V1432" s="296"/>
      <c r="W1432" s="296"/>
      <c r="X1432" s="297"/>
      <c r="Y1432" s="297"/>
      <c r="Z1432" s="256"/>
      <c r="AA1432" s="302"/>
    </row>
    <row r="1433" spans="1:27" ht="18.75" hidden="1" customHeight="1">
      <c r="A1433" s="309" t="s">
        <v>2358</v>
      </c>
      <c r="B1433" s="237" t="s">
        <v>43</v>
      </c>
      <c r="C1433" s="292" t="b">
        <v>1</v>
      </c>
      <c r="D1433" s="250" t="str">
        <f>IF($C1433&lt;&gt;TRUE,IF(ISNA(VLOOKUP($B1433,'Patch Slot'!A$2:$E$39,3,FALSE)),"",VLOOKUP($B1433,'Patch Slot'!A$2:$E$39,3,FALSE)),"excluded")</f>
        <v>excluded</v>
      </c>
      <c r="E1433" s="250" t="str">
        <f>IF($C1433&lt;&gt;TRUE,IF(ISNA(VLOOKUP($B1433,'Patch Slot'!A$2:$E$39,4,FALSE)),"",VLOOKUP($B1433,'Patch Slot'!A$2:$E$39,4,FALSE)),"excluded")</f>
        <v>excluded</v>
      </c>
      <c r="F1433" s="251" t="s">
        <v>171</v>
      </c>
      <c r="G1433" s="250" t="str">
        <f>IF(ISNA(VLOOKUP(Patchlist1[[#This Row],[Hostname]],CPU_socket!A:B,2,FALSE)),"",VLOOKUP(Patchlist1[[#This Row],[Hostname]],CPU_socket!A:B,2,FALSE))</f>
        <v/>
      </c>
      <c r="H1433" s="250" t="str">
        <f>IF(ISNA(VLOOKUP(Patchlist1[[#This Row],[Hostname]],Vormetric!A:D,4,FALSE)),"",VLOOKUP(Patchlist1[[#This Row],[Hostname]],Vormetric!A:D,4,FALSE))</f>
        <v/>
      </c>
      <c r="I1433" s="293" t="str">
        <f>IF(ISNA(VLOOKUP(Patchlist1[[#This Row],[Hostname]],'vm hardware'!A:C,3,FALSE)),"",VLOOKUP(Patchlist1[[#This Row],[Hostname]],'vm hardware'!A:C,3,FALSE))</f>
        <v/>
      </c>
      <c r="J1433" s="251"/>
      <c r="K1433" s="251" t="s">
        <v>545</v>
      </c>
      <c r="L1433" s="251"/>
      <c r="M1433" s="251" t="s">
        <v>448</v>
      </c>
      <c r="N1433" s="251" t="s">
        <v>174</v>
      </c>
      <c r="O1433" s="310" t="s">
        <v>279</v>
      </c>
      <c r="P1433" s="148" t="s">
        <v>1467</v>
      </c>
      <c r="Q1433" s="299"/>
      <c r="R1433" s="254" t="s">
        <v>1468</v>
      </c>
      <c r="S1433" s="300" t="str">
        <f>IF(ISNA(VLOOKUP(Patchlist1[[#This Row],[SERVER OWNER]],Contacts!I:J,2,FALSE)),"",VLOOKUP(Patchlist1[[#This Row],[SERVER OWNER]],Contacts!I:J,2,FALSE))</f>
        <v>olivier.laliman@allianz.fr</v>
      </c>
      <c r="T1433" s="295" t="s">
        <v>2359</v>
      </c>
      <c r="U1433" s="301" t="s">
        <v>180</v>
      </c>
      <c r="V1433" s="296"/>
      <c r="W1433" s="296"/>
      <c r="X1433" s="297"/>
      <c r="Y1433" s="297" t="s">
        <v>279</v>
      </c>
      <c r="Z1433" s="256"/>
      <c r="AA1433" s="302"/>
    </row>
    <row r="1434" spans="1:27" ht="18.75" hidden="1" customHeight="1">
      <c r="A1434" s="309" t="s">
        <v>2360</v>
      </c>
      <c r="B1434" s="237" t="s">
        <v>97</v>
      </c>
      <c r="C1434" s="292" t="b">
        <v>1</v>
      </c>
      <c r="D1434" s="250" t="str">
        <f>IF($C1434&lt;&gt;TRUE,IF(ISNA(VLOOKUP($B1434,'Patch Slot'!A$2:$E$39,3,FALSE)),"",VLOOKUP($B1434,'Patch Slot'!A$2:$E$39,3,FALSE)),"excluded")</f>
        <v>excluded</v>
      </c>
      <c r="E1434" s="250" t="str">
        <f>IF($C1434&lt;&gt;TRUE,IF(ISNA(VLOOKUP($B1434,'Patch Slot'!A$2:$E$39,4,FALSE)),"",VLOOKUP($B1434,'Patch Slot'!A$2:$E$39,4,FALSE)),"excluded")</f>
        <v>excluded</v>
      </c>
      <c r="F1434" s="251" t="s">
        <v>298</v>
      </c>
      <c r="G1434" s="250" t="str">
        <f>IF(ISNA(VLOOKUP(Patchlist1[[#This Row],[Hostname]],CPU_socket!A:B,2,FALSE)),"",VLOOKUP(Patchlist1[[#This Row],[Hostname]],CPU_socket!A:B,2,FALSE))</f>
        <v/>
      </c>
      <c r="H1434" s="250" t="str">
        <f>IF(ISNA(VLOOKUP(Patchlist1[[#This Row],[Hostname]],Vormetric!A:D,4,FALSE)),"",VLOOKUP(Patchlist1[[#This Row],[Hostname]],Vormetric!A:D,4,FALSE))</f>
        <v/>
      </c>
      <c r="I1434" s="293" t="str">
        <f>IF(ISNA(VLOOKUP(Patchlist1[[#This Row],[Hostname]],'vm hardware'!A:C,3,FALSE)),"",VLOOKUP(Patchlist1[[#This Row],[Hostname]],'vm hardware'!A:C,3,FALSE))</f>
        <v/>
      </c>
      <c r="J1434" s="251"/>
      <c r="K1434" s="251" t="s">
        <v>545</v>
      </c>
      <c r="L1434" s="251"/>
      <c r="M1434" s="251" t="s">
        <v>448</v>
      </c>
      <c r="N1434" s="251" t="s">
        <v>174</v>
      </c>
      <c r="O1434" s="310" t="s">
        <v>279</v>
      </c>
      <c r="P1434" s="294" t="s">
        <v>750</v>
      </c>
      <c r="Q1434" s="299"/>
      <c r="R1434" s="254" t="s">
        <v>754</v>
      </c>
      <c r="S1434" s="300" t="s">
        <v>755</v>
      </c>
      <c r="T1434" s="295" t="s">
        <v>756</v>
      </c>
      <c r="U1434" s="301" t="s">
        <v>180</v>
      </c>
      <c r="V1434" s="296"/>
      <c r="W1434" s="296"/>
      <c r="X1434" s="297"/>
      <c r="Y1434" s="297" t="s">
        <v>279</v>
      </c>
      <c r="Z1434" s="256"/>
      <c r="AA1434" s="302"/>
    </row>
    <row r="1435" spans="1:27" ht="18.75" hidden="1" customHeight="1">
      <c r="A1435" s="309" t="s">
        <v>2361</v>
      </c>
      <c r="B1435" s="237" t="s">
        <v>43</v>
      </c>
      <c r="C1435" s="292" t="b">
        <v>0</v>
      </c>
      <c r="D1435" s="250">
        <f>IF($C1435&lt;&gt;TRUE,IF(ISNA(VLOOKUP($B1435,'Patch Slot'!A$2:$E$39,3,FALSE)),"",VLOOKUP($B1435,'Patch Slot'!A$2:$E$39,3,FALSE)),"excluded")</f>
        <v>45878.333333333299</v>
      </c>
      <c r="E1435" s="250" t="str">
        <f>IF($C1435&lt;&gt;TRUE,IF(ISNA(VLOOKUP($B1435,'Patch Slot'!A$2:$E$39,4,FALSE)),"",VLOOKUP($B1435,'Patch Slot'!A$2:$E$39,4,FALSE)),"excluded")</f>
        <v>08:00 – 14:00</v>
      </c>
      <c r="F1435" s="251" t="s">
        <v>523</v>
      </c>
      <c r="G1435" s="250" t="str">
        <f>IF(ISNA(VLOOKUP(Patchlist1[[#This Row],[Hostname]],CPU_socket!A:B,2,FALSE)),"",VLOOKUP(Patchlist1[[#This Row],[Hostname]],CPU_socket!A:B,2,FALSE))</f>
        <v/>
      </c>
      <c r="H1435" s="250" t="str">
        <f>IF(ISNA(VLOOKUP(Patchlist1[[#This Row],[Hostname]],Vormetric!A:D,4,FALSE)),"",VLOOKUP(Patchlist1[[#This Row],[Hostname]],Vormetric!A:D,4,FALSE))</f>
        <v/>
      </c>
      <c r="I1435" s="293" t="str">
        <f>IF(ISNA(VLOOKUP(Patchlist1[[#This Row],[Hostname]],'vm hardware'!A:C,3,FALSE)),"",VLOOKUP(Patchlist1[[#This Row],[Hostname]],'vm hardware'!A:C,3,FALSE))</f>
        <v/>
      </c>
      <c r="J1435" s="251"/>
      <c r="K1435" s="251" t="s">
        <v>545</v>
      </c>
      <c r="L1435" s="251"/>
      <c r="M1435" s="251" t="s">
        <v>173</v>
      </c>
      <c r="N1435" s="251" t="s">
        <v>174</v>
      </c>
      <c r="O1435" s="310" t="s">
        <v>175</v>
      </c>
      <c r="P1435" t="s">
        <v>583</v>
      </c>
      <c r="Q1435" s="299"/>
      <c r="R1435" s="254" t="s">
        <v>584</v>
      </c>
      <c r="S1435" s="300" t="str">
        <f>IF(ISNA(VLOOKUP(Patchlist1[[#This Row],[SERVER OWNER]],Contacts!I:J,2,FALSE)),"",VLOOKUP(Patchlist1[[#This Row],[SERVER OWNER]],Contacts!I:J,2,FALSE))</f>
        <v>dhanujay.nallabati1@allianz.de</v>
      </c>
      <c r="T1435" s="295" t="s">
        <v>1143</v>
      </c>
      <c r="U1435" s="301" t="s">
        <v>180</v>
      </c>
      <c r="V1435" s="296"/>
      <c r="W1435" s="296"/>
      <c r="X1435" s="297"/>
      <c r="Y1435" s="297"/>
      <c r="Z1435" s="256"/>
      <c r="AA1435" s="302"/>
    </row>
    <row r="1436" spans="1:27" ht="18.75" hidden="1" customHeight="1">
      <c r="A1436" s="309" t="s">
        <v>2362</v>
      </c>
      <c r="B1436" s="237" t="s">
        <v>57</v>
      </c>
      <c r="C1436" s="292" t="b">
        <v>0</v>
      </c>
      <c r="D1436" s="250">
        <f>IF($C1436&lt;&gt;TRUE,IF(ISNA(VLOOKUP($B1436,'Patch Slot'!A$2:$E$39,3,FALSE)),"",VLOOKUP($B1436,'Patch Slot'!A$2:$E$39,3,FALSE)),"excluded")</f>
        <v>45882.833333333299</v>
      </c>
      <c r="E1436" s="250" t="str">
        <f>IF($C1436&lt;&gt;TRUE,IF(ISNA(VLOOKUP($B1436,'Patch Slot'!A$2:$E$39,4,FALSE)),"",VLOOKUP($B1436,'Patch Slot'!A$2:$E$39,4,FALSE)),"excluded")</f>
        <v>20:00 – 24:00</v>
      </c>
      <c r="F1436" s="251" t="s">
        <v>826</v>
      </c>
      <c r="G1436" s="250" t="str">
        <f>IF(ISNA(VLOOKUP(Patchlist1[[#This Row],[Hostname]],CPU_socket!A:B,2,FALSE)),"",VLOOKUP(Patchlist1[[#This Row],[Hostname]],CPU_socket!A:B,2,FALSE))</f>
        <v/>
      </c>
      <c r="H1436" s="250" t="str">
        <f>IF(ISNA(VLOOKUP(Patchlist1[[#This Row],[Hostname]],Vormetric!A:D,4,FALSE)),"",VLOOKUP(Patchlist1[[#This Row],[Hostname]],Vormetric!A:D,4,FALSE))</f>
        <v/>
      </c>
      <c r="I1436" s="293" t="str">
        <f>IF(ISNA(VLOOKUP(Patchlist1[[#This Row],[Hostname]],'vm hardware'!A:C,3,FALSE)),"",VLOOKUP(Patchlist1[[#This Row],[Hostname]],'vm hardware'!A:C,3,FALSE))</f>
        <v/>
      </c>
      <c r="J1436" s="251"/>
      <c r="K1436" s="251" t="s">
        <v>545</v>
      </c>
      <c r="L1436" s="251"/>
      <c r="M1436" s="251" t="s">
        <v>245</v>
      </c>
      <c r="N1436" s="251" t="s">
        <v>827</v>
      </c>
      <c r="O1436" s="310" t="s">
        <v>175</v>
      </c>
      <c r="P1436" s="294" t="s">
        <v>246</v>
      </c>
      <c r="Q1436" s="299"/>
      <c r="R1436" s="254" t="s">
        <v>248</v>
      </c>
      <c r="S1436" s="300" t="str">
        <f>IF(ISNA(VLOOKUP(Patchlist1[[#This Row],[SERVER OWNER]],Contacts!I:J,2,FALSE)),"",VLOOKUP(Patchlist1[[#This Row],[SERVER OWNER]],Contacts!I:J,2,FALSE))</f>
        <v>Giorgio.Conti@allianz.it</v>
      </c>
      <c r="T1436" s="295" t="s">
        <v>249</v>
      </c>
      <c r="U1436" s="301" t="s">
        <v>180</v>
      </c>
      <c r="V1436" s="296"/>
      <c r="W1436" s="296"/>
      <c r="X1436" s="297"/>
      <c r="Y1436" s="297"/>
      <c r="Z1436" s="256"/>
      <c r="AA1436" s="302"/>
    </row>
    <row r="1437" spans="1:27" ht="18.75" hidden="1" customHeight="1">
      <c r="A1437" s="309" t="s">
        <v>2363</v>
      </c>
      <c r="B1437" s="237" t="s">
        <v>73</v>
      </c>
      <c r="C1437" s="292" t="b">
        <v>0</v>
      </c>
      <c r="D1437" s="250">
        <f>IF($C1437&lt;&gt;TRUE,IF(ISNA(VLOOKUP($B1437,'Patch Slot'!A$2:$E$39,3,FALSE)),"",VLOOKUP($B1437,'Patch Slot'!A$2:$E$39,3,FALSE)),"excluded")</f>
        <v>45885.041666666635</v>
      </c>
      <c r="E1437" s="250" t="str">
        <f>IF($C1437&lt;&gt;TRUE,IF(ISNA(VLOOKUP($B1437,'Patch Slot'!A$2:$E$39,4,FALSE)),"",VLOOKUP($B1437,'Patch Slot'!A$2:$E$39,4,FALSE)),"excluded")</f>
        <v>01:00 – 05:00</v>
      </c>
      <c r="F1437" s="251" t="s">
        <v>298</v>
      </c>
      <c r="G1437" s="250" t="str">
        <f>IF(ISNA(VLOOKUP(Patchlist1[[#This Row],[Hostname]],CPU_socket!A:B,2,FALSE)),"",VLOOKUP(Patchlist1[[#This Row],[Hostname]],CPU_socket!A:B,2,FALSE))</f>
        <v/>
      </c>
      <c r="H1437" s="250" t="str">
        <f>IF(ISNA(VLOOKUP(Patchlist1[[#This Row],[Hostname]],Vormetric!A:D,4,FALSE)),"",VLOOKUP(Patchlist1[[#This Row],[Hostname]],Vormetric!A:D,4,FALSE))</f>
        <v/>
      </c>
      <c r="I1437" s="293" t="str">
        <f>IF(ISNA(VLOOKUP(Patchlist1[[#This Row],[Hostname]],'vm hardware'!A:C,3,FALSE)),"",VLOOKUP(Patchlist1[[#This Row],[Hostname]],'vm hardware'!A:C,3,FALSE))</f>
        <v/>
      </c>
      <c r="J1437" s="251"/>
      <c r="K1437" s="251" t="s">
        <v>545</v>
      </c>
      <c r="L1437" s="251"/>
      <c r="M1437" s="251" t="s">
        <v>173</v>
      </c>
      <c r="N1437" s="251" t="s">
        <v>174</v>
      </c>
      <c r="O1437" s="310" t="s">
        <v>175</v>
      </c>
      <c r="P1437" s="294" t="s">
        <v>502</v>
      </c>
      <c r="Q1437" s="299"/>
      <c r="R1437" s="254" t="s">
        <v>503</v>
      </c>
      <c r="S1437" s="300" t="str">
        <f>IF(ISNA(VLOOKUP(Patchlist1[[#This Row],[SERVER OWNER]],Contacts!I:J,2,FALSE)),"",VLOOKUP(Patchlist1[[#This Row],[SERVER OWNER]],Contacts!I:J,2,FALSE))</f>
        <v>mark.heinrich@allianz.de</v>
      </c>
      <c r="T1437" s="295" t="s">
        <v>504</v>
      </c>
      <c r="U1437" s="301" t="s">
        <v>180</v>
      </c>
      <c r="V1437" s="296"/>
      <c r="W1437" s="296"/>
      <c r="X1437" s="297"/>
      <c r="Y1437" s="297"/>
      <c r="Z1437" s="256"/>
      <c r="AA1437" s="302"/>
    </row>
    <row r="1438" spans="1:27" ht="18.75" hidden="1" customHeight="1">
      <c r="A1438" s="309" t="s">
        <v>2364</v>
      </c>
      <c r="B1438" s="237" t="s">
        <v>24</v>
      </c>
      <c r="C1438" s="292" t="b">
        <v>0</v>
      </c>
      <c r="D1438" s="250">
        <f>IF($C1438&lt;&gt;TRUE,IF(ISNA(VLOOKUP($B1438,'Patch Slot'!A$2:$E$39,3,FALSE)),"",VLOOKUP($B1438,'Patch Slot'!A$2:$E$39,3,FALSE)),"excluded")</f>
        <v>45874.333333333299</v>
      </c>
      <c r="E1438" s="250" t="str">
        <f>IF($C1438&lt;&gt;TRUE,IF(ISNA(VLOOKUP($B1438,'Patch Slot'!A$2:$E$39,4,FALSE)),"",VLOOKUP($B1438,'Patch Slot'!A$2:$E$39,4,FALSE)),"excluded")</f>
        <v>08:00 – 14:00</v>
      </c>
      <c r="F1438" s="251" t="s">
        <v>171</v>
      </c>
      <c r="G1438" s="250" t="str">
        <f>IF(ISNA(VLOOKUP(Patchlist1[[#This Row],[Hostname]],CPU_socket!A:B,2,FALSE)),"",VLOOKUP(Patchlist1[[#This Row],[Hostname]],CPU_socket!A:B,2,FALSE))</f>
        <v/>
      </c>
      <c r="H1438" s="250" t="str">
        <f>IF(ISNA(VLOOKUP(Patchlist1[[#This Row],[Hostname]],Vormetric!A:D,4,FALSE)),"",VLOOKUP(Patchlist1[[#This Row],[Hostname]],Vormetric!A:D,4,FALSE))</f>
        <v/>
      </c>
      <c r="I1438" s="293" t="str">
        <f>IF(ISNA(VLOOKUP(Patchlist1[[#This Row],[Hostname]],'vm hardware'!A:C,3,FALSE)),"",VLOOKUP(Patchlist1[[#This Row],[Hostname]],'vm hardware'!A:C,3,FALSE))</f>
        <v/>
      </c>
      <c r="J1438" s="251"/>
      <c r="K1438" s="251" t="s">
        <v>545</v>
      </c>
      <c r="L1438" s="251"/>
      <c r="M1438" s="251" t="s">
        <v>173</v>
      </c>
      <c r="N1438" s="251" t="s">
        <v>174</v>
      </c>
      <c r="O1438" s="310" t="s">
        <v>175</v>
      </c>
      <c r="P1438" s="294" t="s">
        <v>2365</v>
      </c>
      <c r="Q1438" s="299"/>
      <c r="R1438" s="254" t="s">
        <v>1472</v>
      </c>
      <c r="S1438" s="300" t="str">
        <f>IF(ISNA(VLOOKUP(Patchlist1[[#This Row],[SERVER OWNER]],Contacts!I:J,2,FALSE)),"",VLOOKUP(Patchlist1[[#This Row],[SERVER OWNER]],Contacts!I:J,2,FALSE))</f>
        <v>RAINER.HABRECHT@ALLIANZ.DE</v>
      </c>
      <c r="T1438" s="295" t="s">
        <v>1473</v>
      </c>
      <c r="U1438" s="301" t="s">
        <v>180</v>
      </c>
      <c r="V1438" s="296"/>
      <c r="W1438" s="296"/>
      <c r="X1438" s="297"/>
      <c r="Y1438" s="297"/>
      <c r="Z1438" s="256"/>
      <c r="AA1438" s="302"/>
    </row>
    <row r="1439" spans="1:27" ht="18.75" hidden="1" customHeight="1">
      <c r="A1439" s="309" t="s">
        <v>2366</v>
      </c>
      <c r="B1439" s="237" t="s">
        <v>29</v>
      </c>
      <c r="C1439" s="292" t="b">
        <v>1</v>
      </c>
      <c r="D1439" s="250" t="str">
        <f>IF($C1439&lt;&gt;TRUE,IF(ISNA(VLOOKUP($B1439,'Patch Slot'!A$2:$E$39,3,FALSE)),"",VLOOKUP($B1439,'Patch Slot'!A$2:$E$39,3,FALSE)),"excluded")</f>
        <v>excluded</v>
      </c>
      <c r="E1439" s="250" t="str">
        <f>IF($C1439&lt;&gt;TRUE,IF(ISNA(VLOOKUP($B1439,'Patch Slot'!A$2:$E$39,4,FALSE)),"",VLOOKUP($B1439,'Patch Slot'!A$2:$E$39,4,FALSE)),"excluded")</f>
        <v>excluded</v>
      </c>
      <c r="F1439" s="251" t="s">
        <v>171</v>
      </c>
      <c r="G1439" s="250" t="str">
        <f>IF(ISNA(VLOOKUP(Patchlist1[[#This Row],[Hostname]],CPU_socket!A:B,2,FALSE)),"",VLOOKUP(Patchlist1[[#This Row],[Hostname]],CPU_socket!A:B,2,FALSE))</f>
        <v/>
      </c>
      <c r="H1439" s="250" t="str">
        <f>IF(ISNA(VLOOKUP(Patchlist1[[#This Row],[Hostname]],Vormetric!A:D,4,FALSE)),"",VLOOKUP(Patchlist1[[#This Row],[Hostname]],Vormetric!A:D,4,FALSE))</f>
        <v/>
      </c>
      <c r="I1439" s="293" t="str">
        <f>IF(ISNA(VLOOKUP(Patchlist1[[#This Row],[Hostname]],'vm hardware'!A:C,3,FALSE)),"",VLOOKUP(Patchlist1[[#This Row],[Hostname]],'vm hardware'!A:C,3,FALSE))</f>
        <v/>
      </c>
      <c r="J1439" s="251"/>
      <c r="K1439" s="251" t="s">
        <v>545</v>
      </c>
      <c r="L1439" s="251"/>
      <c r="M1439" s="251" t="s">
        <v>245</v>
      </c>
      <c r="N1439" s="251" t="s">
        <v>174</v>
      </c>
      <c r="O1439" s="310" t="s">
        <v>279</v>
      </c>
      <c r="P1439" s="294" t="s">
        <v>290</v>
      </c>
      <c r="Q1439" s="299"/>
      <c r="R1439" s="254" t="s">
        <v>291</v>
      </c>
      <c r="S1439" s="300" t="str">
        <f>IF(ISNA(VLOOKUP(Patchlist1[[#This Row],[SERVER OWNER]],Contacts!I:J,2,FALSE)),"",VLOOKUP(Patchlist1[[#This Row],[SERVER OWNER]],Contacts!I:J,2,FALSE))</f>
        <v>Michele.Tarricone@allianz.it</v>
      </c>
      <c r="T1439" s="295" t="s">
        <v>292</v>
      </c>
      <c r="U1439" s="301" t="s">
        <v>180</v>
      </c>
      <c r="V1439" s="296"/>
      <c r="W1439" s="296"/>
      <c r="X1439" s="297"/>
      <c r="Y1439" s="297" t="s">
        <v>279</v>
      </c>
      <c r="Z1439" s="256"/>
      <c r="AA1439" s="302"/>
    </row>
    <row r="1440" spans="1:27" ht="18.75" hidden="1" customHeight="1">
      <c r="A1440" s="309" t="s">
        <v>2367</v>
      </c>
      <c r="B1440" s="237" t="s">
        <v>67</v>
      </c>
      <c r="C1440" s="292" t="b">
        <v>0</v>
      </c>
      <c r="D1440" s="250">
        <f>IF($C1440&lt;&gt;TRUE,IF(ISNA(VLOOKUP($B1440,'Patch Slot'!A$2:$E$39,3,FALSE)),"",VLOOKUP($B1440,'Patch Slot'!A$2:$E$39,3,FALSE)),"excluded")</f>
        <v>45883.833333333299</v>
      </c>
      <c r="E1440" s="250" t="str">
        <f>IF($C1440&lt;&gt;TRUE,IF(ISNA(VLOOKUP($B1440,'Patch Slot'!A$2:$E$39,4,FALSE)),"",VLOOKUP($B1440,'Patch Slot'!A$2:$E$39,4,FALSE)),"excluded")</f>
        <v>20:00 – 24:00</v>
      </c>
      <c r="F1440" s="251" t="s">
        <v>298</v>
      </c>
      <c r="G1440" s="250" t="str">
        <f>IF(ISNA(VLOOKUP(Patchlist1[[#This Row],[Hostname]],CPU_socket!A:B,2,FALSE)),"",VLOOKUP(Patchlist1[[#This Row],[Hostname]],CPU_socket!A:B,2,FALSE))</f>
        <v/>
      </c>
      <c r="H1440" s="250" t="str">
        <f>IF(ISNA(VLOOKUP(Patchlist1[[#This Row],[Hostname]],Vormetric!A:D,4,FALSE)),"",VLOOKUP(Patchlist1[[#This Row],[Hostname]],Vormetric!A:D,4,FALSE))</f>
        <v/>
      </c>
      <c r="I1440" s="293" t="str">
        <f>IF(ISNA(VLOOKUP(Patchlist1[[#This Row],[Hostname]],'vm hardware'!A:C,3,FALSE)),"",VLOOKUP(Patchlist1[[#This Row],[Hostname]],'vm hardware'!A:C,3,FALSE))</f>
        <v/>
      </c>
      <c r="J1440" s="251"/>
      <c r="K1440" s="251" t="s">
        <v>545</v>
      </c>
      <c r="L1440" s="251"/>
      <c r="M1440" s="251" t="s">
        <v>245</v>
      </c>
      <c r="N1440" s="251" t="s">
        <v>174</v>
      </c>
      <c r="O1440" s="310" t="s">
        <v>175</v>
      </c>
      <c r="P1440" s="294" t="s">
        <v>246</v>
      </c>
      <c r="Q1440" s="299"/>
      <c r="R1440" s="254" t="s">
        <v>248</v>
      </c>
      <c r="S1440" s="300" t="str">
        <f>IF(ISNA(VLOOKUP(Patchlist1[[#This Row],[SERVER OWNER]],Contacts!I:J,2,FALSE)),"",VLOOKUP(Patchlist1[[#This Row],[SERVER OWNER]],Contacts!I:J,2,FALSE))</f>
        <v>Giorgio.Conti@allianz.it</v>
      </c>
      <c r="T1440" s="295" t="s">
        <v>249</v>
      </c>
      <c r="U1440" s="301" t="s">
        <v>180</v>
      </c>
      <c r="V1440" s="296"/>
      <c r="W1440" s="296"/>
      <c r="X1440" s="297"/>
      <c r="Y1440" s="297"/>
      <c r="Z1440" s="256"/>
      <c r="AA1440" s="302"/>
    </row>
    <row r="1441" spans="1:27" ht="18.75" hidden="1" customHeight="1">
      <c r="A1441" s="309" t="s">
        <v>2368</v>
      </c>
      <c r="B1441" s="237" t="s">
        <v>57</v>
      </c>
      <c r="C1441" s="292" t="b">
        <v>0</v>
      </c>
      <c r="D1441" s="250">
        <f>IF($C1441&lt;&gt;TRUE,IF(ISNA(VLOOKUP($B1441,'Patch Slot'!A$2:$E$39,3,FALSE)),"",VLOOKUP($B1441,'Patch Slot'!A$2:$E$39,3,FALSE)),"excluded")</f>
        <v>45882.833333333299</v>
      </c>
      <c r="E1441" s="250" t="str">
        <f>IF($C1441&lt;&gt;TRUE,IF(ISNA(VLOOKUP($B1441,'Patch Slot'!A$2:$E$39,4,FALSE)),"",VLOOKUP($B1441,'Patch Slot'!A$2:$E$39,4,FALSE)),"excluded")</f>
        <v>20:00 – 24:00</v>
      </c>
      <c r="F1441" s="251" t="s">
        <v>523</v>
      </c>
      <c r="G1441" s="250" t="str">
        <f>IF(ISNA(VLOOKUP(Patchlist1[[#This Row],[Hostname]],CPU_socket!A:B,2,FALSE)),"",VLOOKUP(Patchlist1[[#This Row],[Hostname]],CPU_socket!A:B,2,FALSE))</f>
        <v/>
      </c>
      <c r="H1441" s="250" t="str">
        <f>IF(ISNA(VLOOKUP(Patchlist1[[#This Row],[Hostname]],Vormetric!A:D,4,FALSE)),"",VLOOKUP(Patchlist1[[#This Row],[Hostname]],Vormetric!A:D,4,FALSE))</f>
        <v/>
      </c>
      <c r="I1441" s="293" t="str">
        <f>IF(ISNA(VLOOKUP(Patchlist1[[#This Row],[Hostname]],'vm hardware'!A:C,3,FALSE)),"",VLOOKUP(Patchlist1[[#This Row],[Hostname]],'vm hardware'!A:C,3,FALSE))</f>
        <v/>
      </c>
      <c r="J1441" s="251"/>
      <c r="K1441" s="251" t="s">
        <v>545</v>
      </c>
      <c r="L1441" s="251"/>
      <c r="M1441" s="251" t="s">
        <v>173</v>
      </c>
      <c r="N1441" s="251" t="s">
        <v>174</v>
      </c>
      <c r="O1441" s="310" t="s">
        <v>175</v>
      </c>
      <c r="P1441" s="294" t="s">
        <v>262</v>
      </c>
      <c r="Q1441" s="299"/>
      <c r="R1441" s="254" t="s">
        <v>360</v>
      </c>
      <c r="S1441" s="300" t="str">
        <f>IF(ISNA(VLOOKUP(Patchlist1[[#This Row],[SERVER OWNER]],Contacts!I:J,2,FALSE)),"",VLOOKUP(Patchlist1[[#This Row],[SERVER OWNER]],Contacts!I:J,2,FALSE))</f>
        <v>parikshit.roy@allianz.de</v>
      </c>
      <c r="T1441" s="295" t="s">
        <v>524</v>
      </c>
      <c r="U1441" s="301" t="s">
        <v>180</v>
      </c>
      <c r="V1441" s="296"/>
      <c r="W1441" s="296"/>
      <c r="X1441" s="297"/>
      <c r="Y1441" s="297"/>
      <c r="Z1441" s="256"/>
      <c r="AA1441" s="302"/>
    </row>
    <row r="1442" spans="1:27" ht="18.75" hidden="1" customHeight="1">
      <c r="A1442" s="309" t="s">
        <v>2369</v>
      </c>
      <c r="B1442" s="237" t="s">
        <v>24</v>
      </c>
      <c r="C1442" s="292" t="b">
        <v>1</v>
      </c>
      <c r="D1442" s="250" t="str">
        <f>IF($C1442&lt;&gt;TRUE,IF(ISNA(VLOOKUP($B1442,'Patch Slot'!A$2:$E$39,3,FALSE)),"",VLOOKUP($B1442,'Patch Slot'!A$2:$E$39,3,FALSE)),"excluded")</f>
        <v>excluded</v>
      </c>
      <c r="E1442" s="250" t="str">
        <f>IF($C1442&lt;&gt;TRUE,IF(ISNA(VLOOKUP($B1442,'Patch Slot'!A$2:$E$39,4,FALSE)),"",VLOOKUP($B1442,'Patch Slot'!A$2:$E$39,4,FALSE)),"excluded")</f>
        <v>excluded</v>
      </c>
      <c r="F1442" s="251" t="s">
        <v>171</v>
      </c>
      <c r="G1442" s="250" t="str">
        <f>IF(ISNA(VLOOKUP(Patchlist1[[#This Row],[Hostname]],CPU_socket!A:B,2,FALSE)),"",VLOOKUP(Patchlist1[[#This Row],[Hostname]],CPU_socket!A:B,2,FALSE))</f>
        <v/>
      </c>
      <c r="H1442" s="250" t="str">
        <f>IF(ISNA(VLOOKUP(Patchlist1[[#This Row],[Hostname]],Vormetric!A:D,4,FALSE)),"",VLOOKUP(Patchlist1[[#This Row],[Hostname]],Vormetric!A:D,4,FALSE))</f>
        <v/>
      </c>
      <c r="I1442" s="293" t="str">
        <f>IF(ISNA(VLOOKUP(Patchlist1[[#This Row],[Hostname]],'vm hardware'!A:C,3,FALSE)),"",VLOOKUP(Patchlist1[[#This Row],[Hostname]],'vm hardware'!A:C,3,FALSE))</f>
        <v/>
      </c>
      <c r="J1442" s="251"/>
      <c r="K1442" s="251" t="s">
        <v>545</v>
      </c>
      <c r="L1442" s="251"/>
      <c r="M1442" s="251" t="s">
        <v>448</v>
      </c>
      <c r="N1442" s="251" t="s">
        <v>174</v>
      </c>
      <c r="O1442" s="310" t="s">
        <v>279</v>
      </c>
      <c r="P1442" t="s">
        <v>1404</v>
      </c>
      <c r="Q1442" s="299"/>
      <c r="R1442" s="254" t="s">
        <v>1412</v>
      </c>
      <c r="S1442" s="300" t="str">
        <f>IF(ISNA(VLOOKUP(Patchlist1[[#This Row],[SERVER OWNER]],Contacts!I:J,2,FALSE)),"",VLOOKUP(Patchlist1[[#This Row],[SERVER OWNER]],Contacts!I:J,2,FALSE))</f>
        <v>externe.jonathan.l-etourdi@allianz.fr</v>
      </c>
      <c r="T1442" s="295" t="s">
        <v>1413</v>
      </c>
      <c r="U1442" s="301" t="s">
        <v>180</v>
      </c>
      <c r="V1442" s="296"/>
      <c r="W1442" s="296"/>
      <c r="X1442" s="297"/>
      <c r="Y1442" s="297" t="s">
        <v>279</v>
      </c>
      <c r="Z1442" s="256"/>
      <c r="AA1442" s="302"/>
    </row>
    <row r="1443" spans="1:27" ht="18.75" hidden="1" customHeight="1">
      <c r="A1443" s="309" t="s">
        <v>2370</v>
      </c>
      <c r="B1443" s="237" t="s">
        <v>112</v>
      </c>
      <c r="C1443" s="292" t="b">
        <v>0</v>
      </c>
      <c r="D1443" s="250">
        <f>IF($C1443&lt;&gt;TRUE,IF(ISNA(VLOOKUP($B1443,'Patch Slot'!A$2:$E$39,3,FALSE)),"",VLOOKUP($B1443,'Patch Slot'!A$2:$E$39,3,FALSE)),"excluded")</f>
        <v>45890.333333333299</v>
      </c>
      <c r="E1443" s="250" t="str">
        <f>IF($C1443&lt;&gt;TRUE,IF(ISNA(VLOOKUP($B1443,'Patch Slot'!A$2:$E$39,4,FALSE)),"",VLOOKUP($B1443,'Patch Slot'!A$2:$E$39,4,FALSE)),"excluded")</f>
        <v>08:00 – 14:00</v>
      </c>
      <c r="F1443" s="251" t="s">
        <v>171</v>
      </c>
      <c r="G1443" s="250" t="str">
        <f>IF(ISNA(VLOOKUP(Patchlist1[[#This Row],[Hostname]],CPU_socket!A:B,2,FALSE)),"",VLOOKUP(Patchlist1[[#This Row],[Hostname]],CPU_socket!A:B,2,FALSE))</f>
        <v/>
      </c>
      <c r="H1443" s="250" t="str">
        <f>IF(ISNA(VLOOKUP(Patchlist1[[#This Row],[Hostname]],Vormetric!A:D,4,FALSE)),"",VLOOKUP(Patchlist1[[#This Row],[Hostname]],Vormetric!A:D,4,FALSE))</f>
        <v/>
      </c>
      <c r="I1443" s="293" t="str">
        <f>IF(ISNA(VLOOKUP(Patchlist1[[#This Row],[Hostname]],'vm hardware'!A:C,3,FALSE)),"",VLOOKUP(Patchlist1[[#This Row],[Hostname]],'vm hardware'!A:C,3,FALSE))</f>
        <v/>
      </c>
      <c r="J1443" s="251"/>
      <c r="K1443" s="251" t="s">
        <v>545</v>
      </c>
      <c r="L1443" s="251"/>
      <c r="M1443" s="251" t="s">
        <v>173</v>
      </c>
      <c r="N1443" s="251" t="s">
        <v>174</v>
      </c>
      <c r="O1443" s="310" t="s">
        <v>175</v>
      </c>
      <c r="P1443" s="294" t="s">
        <v>427</v>
      </c>
      <c r="Q1443" s="299"/>
      <c r="R1443" s="254" t="s">
        <v>1065</v>
      </c>
      <c r="S1443" s="300" t="str">
        <f>IF(ISNA(VLOOKUP(Patchlist1[[#This Row],[SERVER OWNER]],Contacts!I:J,2,FALSE)),"",VLOOKUP(Patchlist1[[#This Row],[SERVER OWNER]],Contacts!I:J,2,FALSE))</f>
        <v>MARTIN.NAU@ALLIANZ.DE</v>
      </c>
      <c r="T1443" s="295" t="s">
        <v>2371</v>
      </c>
      <c r="U1443" s="301" t="s">
        <v>180</v>
      </c>
      <c r="V1443" s="296"/>
      <c r="W1443" s="296"/>
      <c r="X1443" s="297"/>
      <c r="Y1443" s="297"/>
      <c r="Z1443" s="256"/>
      <c r="AA1443" s="302"/>
    </row>
    <row r="1444" spans="1:27" ht="18.75" hidden="1" customHeight="1">
      <c r="A1444" s="275" t="s">
        <v>2372</v>
      </c>
      <c r="B1444" s="196" t="s">
        <v>47</v>
      </c>
      <c r="C1444" s="239" t="b">
        <v>0</v>
      </c>
      <c r="D1444" s="182">
        <f>IF($C1444&lt;&gt;TRUE,IF(ISNA(VLOOKUP($B1444,'Patch Slot'!A$2:$E$39,3,FALSE)),"",VLOOKUP($B1444,'Patch Slot'!A$2:$E$39,3,FALSE)),"excluded")</f>
        <v>45879.333333333299</v>
      </c>
      <c r="E1444" s="182" t="str">
        <f>IF($C1444&lt;&gt;TRUE,IF(ISNA(VLOOKUP($B1444,'Patch Slot'!A$2:$E$39,4,FALSE)),"",VLOOKUP($B1444,'Patch Slot'!A$2:$E$39,4,FALSE)),"excluded")</f>
        <v>08:00 – 14:00</v>
      </c>
      <c r="F1444" s="198" t="s">
        <v>171</v>
      </c>
      <c r="G1444" s="182" t="str">
        <f>IF(ISNA(VLOOKUP(Patchlist1[[#This Row],[Hostname]],CPU_socket!A:B,2,FALSE)),"",VLOOKUP(Patchlist1[[#This Row],[Hostname]],CPU_socket!A:B,2,FALSE))</f>
        <v/>
      </c>
      <c r="H1444" s="182" t="str">
        <f>IF(ISNA(VLOOKUP(Patchlist1[[#This Row],[Hostname]],Vormetric!A:D,4,FALSE)),"",VLOOKUP(Patchlist1[[#This Row],[Hostname]],Vormetric!A:D,4,FALSE))</f>
        <v/>
      </c>
      <c r="I1444" s="240" t="str">
        <f>IF(ISNA(VLOOKUP(Patchlist1[[#This Row],[Hostname]],'vm hardware'!A:C,3,FALSE)),"",VLOOKUP(Patchlist1[[#This Row],[Hostname]],'vm hardware'!A:C,3,FALSE))</f>
        <v/>
      </c>
      <c r="J1444" s="198"/>
      <c r="K1444" s="198" t="s">
        <v>545</v>
      </c>
      <c r="L1444" s="198"/>
      <c r="M1444" s="198" t="s">
        <v>245</v>
      </c>
      <c r="N1444" s="198" t="s">
        <v>174</v>
      </c>
      <c r="O1444" s="200" t="s">
        <v>175</v>
      </c>
      <c r="P1444" s="294" t="s">
        <v>246</v>
      </c>
      <c r="Q1444" s="241"/>
      <c r="R1444" s="247" t="s">
        <v>248</v>
      </c>
      <c r="S1444" s="242" t="str">
        <f>IF(ISNA(VLOOKUP(Patchlist1[[#This Row],[SERVER OWNER]],Contacts!I:J,2,FALSE)),"",VLOOKUP(Patchlist1[[#This Row],[SERVER OWNER]],Contacts!I:J,2,FALSE))</f>
        <v>Giorgio.Conti@allianz.it</v>
      </c>
      <c r="T1444" s="243" t="s">
        <v>987</v>
      </c>
      <c r="U1444" s="287" t="s">
        <v>180</v>
      </c>
      <c r="V1444" s="202"/>
      <c r="W1444" s="202"/>
      <c r="X1444" s="244"/>
      <c r="Y1444" s="244"/>
      <c r="Z1444" s="157"/>
      <c r="AA1444" s="278"/>
    </row>
    <row r="1445" spans="1:27" ht="18.75" hidden="1" customHeight="1">
      <c r="A1445" s="309" t="s">
        <v>2373</v>
      </c>
      <c r="B1445" s="237" t="s">
        <v>43</v>
      </c>
      <c r="C1445" s="292" t="b">
        <v>0</v>
      </c>
      <c r="D1445" s="250">
        <f>IF($C1445&lt;&gt;TRUE,IF(ISNA(VLOOKUP($B1445,'Patch Slot'!A$2:$E$39,3,FALSE)),"",VLOOKUP($B1445,'Patch Slot'!A$2:$E$39,3,FALSE)),"excluded")</f>
        <v>45878.333333333299</v>
      </c>
      <c r="E1445" s="250" t="str">
        <f>IF($C1445&lt;&gt;TRUE,IF(ISNA(VLOOKUP($B1445,'Patch Slot'!A$2:$E$39,4,FALSE)),"",VLOOKUP($B1445,'Patch Slot'!A$2:$E$39,4,FALSE)),"excluded")</f>
        <v>08:00 – 14:00</v>
      </c>
      <c r="F1445" s="251" t="s">
        <v>523</v>
      </c>
      <c r="G1445" s="250" t="str">
        <f>IF(ISNA(VLOOKUP(Patchlist1[[#This Row],[Hostname]],CPU_socket!A:B,2,FALSE)),"",VLOOKUP(Patchlist1[[#This Row],[Hostname]],CPU_socket!A:B,2,FALSE))</f>
        <v/>
      </c>
      <c r="H1445" s="250" t="str">
        <f>IF(ISNA(VLOOKUP(Patchlist1[[#This Row],[Hostname]],Vormetric!A:D,4,FALSE)),"",VLOOKUP(Patchlist1[[#This Row],[Hostname]],Vormetric!A:D,4,FALSE))</f>
        <v/>
      </c>
      <c r="I1445" s="293" t="str">
        <f>IF(ISNA(VLOOKUP(Patchlist1[[#This Row],[Hostname]],'vm hardware'!A:C,3,FALSE)),"",VLOOKUP(Patchlist1[[#This Row],[Hostname]],'vm hardware'!A:C,3,FALSE))</f>
        <v/>
      </c>
      <c r="J1445" s="251"/>
      <c r="K1445" s="251" t="s">
        <v>545</v>
      </c>
      <c r="L1445" s="251"/>
      <c r="M1445" s="251" t="s">
        <v>173</v>
      </c>
      <c r="N1445" s="251" t="s">
        <v>174</v>
      </c>
      <c r="O1445" s="310" t="s">
        <v>175</v>
      </c>
      <c r="P1445" t="s">
        <v>583</v>
      </c>
      <c r="Q1445" s="299"/>
      <c r="R1445" s="254" t="s">
        <v>584</v>
      </c>
      <c r="S1445" s="300" t="str">
        <f>IF(ISNA(VLOOKUP(Patchlist1[[#This Row],[SERVER OWNER]],Contacts!I:J,2,FALSE)),"",VLOOKUP(Patchlist1[[#This Row],[SERVER OWNER]],Contacts!I:J,2,FALSE))</f>
        <v>dhanujay.nallabati1@allianz.de</v>
      </c>
      <c r="T1445" s="295" t="s">
        <v>1143</v>
      </c>
      <c r="U1445" s="301" t="s">
        <v>180</v>
      </c>
      <c r="V1445" s="296"/>
      <c r="W1445" s="296"/>
      <c r="X1445" s="297"/>
      <c r="Y1445" s="297"/>
      <c r="Z1445" s="256"/>
      <c r="AA1445" s="302"/>
    </row>
    <row r="1446" spans="1:27" ht="18.75" hidden="1" customHeight="1">
      <c r="A1446" s="309" t="s">
        <v>2374</v>
      </c>
      <c r="B1446" s="237" t="s">
        <v>24</v>
      </c>
      <c r="C1446" s="292" t="b">
        <v>1</v>
      </c>
      <c r="D1446" s="250" t="str">
        <f>IF($C1446&lt;&gt;TRUE,IF(ISNA(VLOOKUP($B1446,'Patch Slot'!A$2:$E$39,3,FALSE)),"",VLOOKUP($B1446,'Patch Slot'!A$2:$E$39,3,FALSE)),"excluded")</f>
        <v>excluded</v>
      </c>
      <c r="E1446" s="250" t="str">
        <f>IF($C1446&lt;&gt;TRUE,IF(ISNA(VLOOKUP($B1446,'Patch Slot'!A$2:$E$39,4,FALSE)),"",VLOOKUP($B1446,'Patch Slot'!A$2:$E$39,4,FALSE)),"excluded")</f>
        <v>excluded</v>
      </c>
      <c r="F1446" s="251" t="s">
        <v>523</v>
      </c>
      <c r="G1446" s="250" t="str">
        <f>IF(ISNA(VLOOKUP(Patchlist1[[#This Row],[Hostname]],CPU_socket!A:B,2,FALSE)),"",VLOOKUP(Patchlist1[[#This Row],[Hostname]],CPU_socket!A:B,2,FALSE))</f>
        <v/>
      </c>
      <c r="H1446" s="250" t="str">
        <f>IF(ISNA(VLOOKUP(Patchlist1[[#This Row],[Hostname]],Vormetric!A:D,4,FALSE)),"",VLOOKUP(Patchlist1[[#This Row],[Hostname]],Vormetric!A:D,4,FALSE))</f>
        <v/>
      </c>
      <c r="I1446" s="293" t="str">
        <f>IF(ISNA(VLOOKUP(Patchlist1[[#This Row],[Hostname]],'vm hardware'!A:C,3,FALSE)),"",VLOOKUP(Patchlist1[[#This Row],[Hostname]],'vm hardware'!A:C,3,FALSE))</f>
        <v/>
      </c>
      <c r="J1446" s="251"/>
      <c r="K1446" s="251" t="s">
        <v>545</v>
      </c>
      <c r="L1446" s="251"/>
      <c r="M1446" s="251" t="s">
        <v>448</v>
      </c>
      <c r="N1446" s="251" t="s">
        <v>174</v>
      </c>
      <c r="O1446" s="310" t="s">
        <v>279</v>
      </c>
      <c r="P1446" s="294" t="s">
        <v>750</v>
      </c>
      <c r="Q1446" s="299"/>
      <c r="R1446" s="254" t="s">
        <v>754</v>
      </c>
      <c r="S1446" s="300" t="s">
        <v>755</v>
      </c>
      <c r="T1446" s="295" t="s">
        <v>756</v>
      </c>
      <c r="U1446" s="301" t="s">
        <v>180</v>
      </c>
      <c r="V1446" s="296"/>
      <c r="W1446" s="296"/>
      <c r="X1446" s="297"/>
      <c r="Y1446" s="297" t="s">
        <v>279</v>
      </c>
      <c r="Z1446" s="256"/>
      <c r="AA1446" s="302"/>
    </row>
    <row r="1447" spans="1:27" ht="18.75" hidden="1" customHeight="1">
      <c r="A1447" s="309" t="s">
        <v>2375</v>
      </c>
      <c r="B1447" s="237" t="s">
        <v>133</v>
      </c>
      <c r="C1447" s="292" t="b">
        <v>0</v>
      </c>
      <c r="D1447" s="250">
        <f>IF($C1447&lt;&gt;TRUE,IF(ISNA(VLOOKUP($B1447,'Patch Slot'!A$2:$E$39,3,FALSE)),"",VLOOKUP($B1447,'Patch Slot'!A$2:$E$39,3,FALSE)),"excluded")</f>
        <v>45893.833333333299</v>
      </c>
      <c r="E1447" s="250" t="str">
        <f>IF($C1447&lt;&gt;TRUE,IF(ISNA(VLOOKUP($B1447,'Patch Slot'!A$2:$E$39,4,FALSE)),"",VLOOKUP($B1447,'Patch Slot'!A$2:$E$39,4,FALSE)),"excluded")</f>
        <v>20:00 – 24:00</v>
      </c>
      <c r="F1447" s="251" t="s">
        <v>523</v>
      </c>
      <c r="G1447" s="250" t="str">
        <f>IF(ISNA(VLOOKUP(Patchlist1[[#This Row],[Hostname]],CPU_socket!A:B,2,FALSE)),"",VLOOKUP(Patchlist1[[#This Row],[Hostname]],CPU_socket!A:B,2,FALSE))</f>
        <v/>
      </c>
      <c r="H1447" s="250" t="str">
        <f>IF(ISNA(VLOOKUP(Patchlist1[[#This Row],[Hostname]],Vormetric!A:D,4,FALSE)),"",VLOOKUP(Patchlist1[[#This Row],[Hostname]],Vormetric!A:D,4,FALSE))</f>
        <v/>
      </c>
      <c r="I1447" s="293" t="str">
        <f>IF(ISNA(VLOOKUP(Patchlist1[[#This Row],[Hostname]],'vm hardware'!A:C,3,FALSE)),"",VLOOKUP(Patchlist1[[#This Row],[Hostname]],'vm hardware'!A:C,3,FALSE))</f>
        <v/>
      </c>
      <c r="J1447" s="251"/>
      <c r="K1447" s="251" t="s">
        <v>545</v>
      </c>
      <c r="L1447" s="251"/>
      <c r="M1447" s="251" t="s">
        <v>245</v>
      </c>
      <c r="N1447" s="251" t="s">
        <v>174</v>
      </c>
      <c r="O1447" s="310" t="s">
        <v>175</v>
      </c>
      <c r="P1447" s="294" t="s">
        <v>246</v>
      </c>
      <c r="Q1447" s="299"/>
      <c r="R1447" s="254" t="s">
        <v>248</v>
      </c>
      <c r="S1447" s="300" t="str">
        <f>IF(ISNA(VLOOKUP(Patchlist1[[#This Row],[SERVER OWNER]],Contacts!I:J,2,FALSE)),"",VLOOKUP(Patchlist1[[#This Row],[SERVER OWNER]],Contacts!I:J,2,FALSE))</f>
        <v>Giorgio.Conti@allianz.it</v>
      </c>
      <c r="T1447" s="295" t="s">
        <v>296</v>
      </c>
      <c r="U1447" s="301" t="s">
        <v>180</v>
      </c>
      <c r="V1447" s="296"/>
      <c r="W1447" s="296"/>
      <c r="X1447" s="297"/>
      <c r="Y1447" s="297"/>
      <c r="Z1447" s="256"/>
      <c r="AA1447" s="302"/>
    </row>
    <row r="1448" spans="1:27" ht="18.75" hidden="1" customHeight="1">
      <c r="A1448" s="309" t="s">
        <v>2376</v>
      </c>
      <c r="B1448" s="237" t="s">
        <v>67</v>
      </c>
      <c r="C1448" s="292" t="b">
        <v>0</v>
      </c>
      <c r="D1448" s="250">
        <f>IF($C1448&lt;&gt;TRUE,IF(ISNA(VLOOKUP($B1448,'Patch Slot'!A$2:$E$39,3,FALSE)),"",VLOOKUP($B1448,'Patch Slot'!A$2:$E$39,3,FALSE)),"excluded")</f>
        <v>45883.833333333299</v>
      </c>
      <c r="E1448" s="250" t="str">
        <f>IF($C1448&lt;&gt;TRUE,IF(ISNA(VLOOKUP($B1448,'Patch Slot'!A$2:$E$39,4,FALSE)),"",VLOOKUP($B1448,'Patch Slot'!A$2:$E$39,4,FALSE)),"excluded")</f>
        <v>20:00 – 24:00</v>
      </c>
      <c r="F1448" s="251" t="s">
        <v>298</v>
      </c>
      <c r="G1448" s="250" t="str">
        <f>IF(ISNA(VLOOKUP(Patchlist1[[#This Row],[Hostname]],CPU_socket!A:B,2,FALSE)),"",VLOOKUP(Patchlist1[[#This Row],[Hostname]],CPU_socket!A:B,2,FALSE))</f>
        <v/>
      </c>
      <c r="H1448" s="250" t="str">
        <f>IF(ISNA(VLOOKUP(Patchlist1[[#This Row],[Hostname]],Vormetric!A:D,4,FALSE)),"",VLOOKUP(Patchlist1[[#This Row],[Hostname]],Vormetric!A:D,4,FALSE))</f>
        <v/>
      </c>
      <c r="I1448" s="293" t="str">
        <f>IF(ISNA(VLOOKUP(Patchlist1[[#This Row],[Hostname]],'vm hardware'!A:C,3,FALSE)),"",VLOOKUP(Patchlist1[[#This Row],[Hostname]],'vm hardware'!A:C,3,FALSE))</f>
        <v/>
      </c>
      <c r="J1448" s="251"/>
      <c r="K1448" s="251" t="s">
        <v>545</v>
      </c>
      <c r="L1448" s="251"/>
      <c r="M1448" s="251" t="s">
        <v>245</v>
      </c>
      <c r="N1448" s="251" t="s">
        <v>174</v>
      </c>
      <c r="O1448" s="310" t="s">
        <v>175</v>
      </c>
      <c r="P1448" s="294" t="s">
        <v>246</v>
      </c>
      <c r="Q1448" s="299"/>
      <c r="R1448" s="254" t="s">
        <v>248</v>
      </c>
      <c r="S1448" s="300" t="str">
        <f>IF(ISNA(VLOOKUP(Patchlist1[[#This Row],[SERVER OWNER]],Contacts!I:J,2,FALSE)),"",VLOOKUP(Patchlist1[[#This Row],[SERVER OWNER]],Contacts!I:J,2,FALSE))</f>
        <v>Giorgio.Conti@allianz.it</v>
      </c>
      <c r="T1448" s="295" t="s">
        <v>296</v>
      </c>
      <c r="U1448" s="301" t="s">
        <v>180</v>
      </c>
      <c r="V1448" s="296"/>
      <c r="W1448" s="296"/>
      <c r="X1448" s="297"/>
      <c r="Y1448" s="297"/>
      <c r="Z1448" s="256"/>
      <c r="AA1448" s="302"/>
    </row>
    <row r="1449" spans="1:27" ht="18.75" hidden="1" customHeight="1">
      <c r="A1449" s="309" t="s">
        <v>2377</v>
      </c>
      <c r="B1449" s="237" t="s">
        <v>130</v>
      </c>
      <c r="C1449" s="292" t="b">
        <v>0</v>
      </c>
      <c r="D1449" s="250">
        <f>IF($C1449&lt;&gt;TRUE,IF(ISNA(VLOOKUP($B1449,'Patch Slot'!A$2:$E$39,3,FALSE)),"",VLOOKUP($B1449,'Patch Slot'!A$2:$E$39,3,FALSE)),"excluded")</f>
        <v>45893.666666666635</v>
      </c>
      <c r="E1449" s="250" t="str">
        <f>IF($C1449&lt;&gt;TRUE,IF(ISNA(VLOOKUP($B1449,'Patch Slot'!A$2:$E$39,4,FALSE)),"",VLOOKUP($B1449,'Patch Slot'!A$2:$E$39,4,FALSE)),"excluded")</f>
        <v>16:00 – 20:00</v>
      </c>
      <c r="F1449" s="251" t="s">
        <v>826</v>
      </c>
      <c r="G1449" s="250" t="str">
        <f>IF(ISNA(VLOOKUP(Patchlist1[[#This Row],[Hostname]],CPU_socket!A:B,2,FALSE)),"",VLOOKUP(Patchlist1[[#This Row],[Hostname]],CPU_socket!A:B,2,FALSE))</f>
        <v/>
      </c>
      <c r="H1449" s="250" t="str">
        <f>IF(ISNA(VLOOKUP(Patchlist1[[#This Row],[Hostname]],Vormetric!A:D,4,FALSE)),"",VLOOKUP(Patchlist1[[#This Row],[Hostname]],Vormetric!A:D,4,FALSE))</f>
        <v/>
      </c>
      <c r="I1449" s="293" t="str">
        <f>IF(ISNA(VLOOKUP(Patchlist1[[#This Row],[Hostname]],'vm hardware'!A:C,3,FALSE)),"",VLOOKUP(Patchlist1[[#This Row],[Hostname]],'vm hardware'!A:C,3,FALSE))</f>
        <v/>
      </c>
      <c r="J1449" s="251"/>
      <c r="K1449" s="251" t="s">
        <v>545</v>
      </c>
      <c r="L1449" s="251"/>
      <c r="M1449" s="251" t="s">
        <v>448</v>
      </c>
      <c r="N1449" s="251" t="s">
        <v>827</v>
      </c>
      <c r="O1449" s="310" t="s">
        <v>175</v>
      </c>
      <c r="P1449" s="294" t="s">
        <v>1160</v>
      </c>
      <c r="Q1449" s="299"/>
      <c r="R1449" s="254" t="s">
        <v>1161</v>
      </c>
      <c r="S1449" s="300" t="str">
        <f>IF(ISNA(VLOOKUP(Patchlist1[[#This Row],[SERVER OWNER]],Contacts!I:J,2,FALSE)),"",VLOOKUP(Patchlist1[[#This Row],[SERVER OWNER]],Contacts!I:J,2,FALSE))</f>
        <v>frederic.barat@allianz.fr</v>
      </c>
      <c r="T1449" s="295" t="s">
        <v>1162</v>
      </c>
      <c r="U1449" s="301" t="s">
        <v>180</v>
      </c>
      <c r="V1449" s="296"/>
      <c r="W1449" s="296"/>
      <c r="X1449" s="297"/>
      <c r="Y1449" s="297" t="s">
        <v>452</v>
      </c>
      <c r="Z1449" s="256"/>
      <c r="AA1449" s="302"/>
    </row>
    <row r="1450" spans="1:27" ht="18.75" hidden="1" customHeight="1">
      <c r="A1450" s="309" t="s">
        <v>2378</v>
      </c>
      <c r="B1450" s="237" t="s">
        <v>43</v>
      </c>
      <c r="C1450" s="292" t="b">
        <v>0</v>
      </c>
      <c r="D1450" s="250">
        <f>IF($C1450&lt;&gt;TRUE,IF(ISNA(VLOOKUP($B1450,'Patch Slot'!A$2:$E$39,3,FALSE)),"",VLOOKUP($B1450,'Patch Slot'!A$2:$E$39,3,FALSE)),"excluded")</f>
        <v>45878.333333333299</v>
      </c>
      <c r="E1450" s="250" t="str">
        <f>IF($C1450&lt;&gt;TRUE,IF(ISNA(VLOOKUP($B1450,'Patch Slot'!A$2:$E$39,4,FALSE)),"",VLOOKUP($B1450,'Patch Slot'!A$2:$E$39,4,FALSE)),"excluded")</f>
        <v>08:00 – 14:00</v>
      </c>
      <c r="F1450" s="251" t="s">
        <v>182</v>
      </c>
      <c r="G1450" s="250" t="str">
        <f>IF(ISNA(VLOOKUP(Patchlist1[[#This Row],[Hostname]],CPU_socket!A:B,2,FALSE)),"",VLOOKUP(Patchlist1[[#This Row],[Hostname]],CPU_socket!A:B,2,FALSE))</f>
        <v/>
      </c>
      <c r="H1450" s="250" t="str">
        <f>IF(ISNA(VLOOKUP(Patchlist1[[#This Row],[Hostname]],Vormetric!A:D,4,FALSE)),"",VLOOKUP(Patchlist1[[#This Row],[Hostname]],Vormetric!A:D,4,FALSE))</f>
        <v/>
      </c>
      <c r="I1450" s="293" t="str">
        <f>IF(ISNA(VLOOKUP(Patchlist1[[#This Row],[Hostname]],'vm hardware'!A:C,3,FALSE)),"",VLOOKUP(Patchlist1[[#This Row],[Hostname]],'vm hardware'!A:C,3,FALSE))</f>
        <v/>
      </c>
      <c r="J1450" s="251"/>
      <c r="K1450" s="251" t="s">
        <v>545</v>
      </c>
      <c r="L1450" s="251"/>
      <c r="M1450" s="251" t="s">
        <v>173</v>
      </c>
      <c r="N1450" s="251" t="s">
        <v>174</v>
      </c>
      <c r="O1450" s="310" t="s">
        <v>175</v>
      </c>
      <c r="P1450" t="s">
        <v>583</v>
      </c>
      <c r="Q1450" s="299"/>
      <c r="R1450" s="254" t="s">
        <v>584</v>
      </c>
      <c r="S1450" s="300" t="str">
        <f>IF(ISNA(VLOOKUP(Patchlist1[[#This Row],[SERVER OWNER]],Contacts!I:J,2,FALSE)),"",VLOOKUP(Patchlist1[[#This Row],[SERVER OWNER]],Contacts!I:J,2,FALSE))</f>
        <v>dhanujay.nallabati1@allianz.de</v>
      </c>
      <c r="T1450" s="295" t="s">
        <v>1143</v>
      </c>
      <c r="U1450" s="301" t="s">
        <v>180</v>
      </c>
      <c r="V1450" s="296"/>
      <c r="W1450" s="296"/>
      <c r="X1450" s="297"/>
      <c r="Y1450" s="297"/>
      <c r="Z1450" s="256"/>
      <c r="AA1450" s="302"/>
    </row>
    <row r="1451" spans="1:27" ht="18.75" hidden="1" customHeight="1">
      <c r="A1451" s="309" t="s">
        <v>2379</v>
      </c>
      <c r="B1451" s="237" t="s">
        <v>24</v>
      </c>
      <c r="C1451" s="292" t="b">
        <v>1</v>
      </c>
      <c r="D1451" s="250" t="str">
        <f>IF($C1451&lt;&gt;TRUE,IF(ISNA(VLOOKUP($B1451,'Patch Slot'!A$2:$E$39,3,FALSE)),"",VLOOKUP($B1451,'Patch Slot'!A$2:$E$39,3,FALSE)),"excluded")</f>
        <v>excluded</v>
      </c>
      <c r="E1451" s="250" t="str">
        <f>IF($C1451&lt;&gt;TRUE,IF(ISNA(VLOOKUP($B1451,'Patch Slot'!A$2:$E$39,4,FALSE)),"",VLOOKUP($B1451,'Patch Slot'!A$2:$E$39,4,FALSE)),"excluded")</f>
        <v>excluded</v>
      </c>
      <c r="F1451" s="251" t="s">
        <v>298</v>
      </c>
      <c r="G1451" s="250" t="str">
        <f>IF(ISNA(VLOOKUP(Patchlist1[[#This Row],[Hostname]],CPU_socket!A:B,2,FALSE)),"",VLOOKUP(Patchlist1[[#This Row],[Hostname]],CPU_socket!A:B,2,FALSE))</f>
        <v/>
      </c>
      <c r="H1451" s="250" t="str">
        <f>IF(ISNA(VLOOKUP(Patchlist1[[#This Row],[Hostname]],Vormetric!A:D,4,FALSE)),"",VLOOKUP(Patchlist1[[#This Row],[Hostname]],Vormetric!A:D,4,FALSE))</f>
        <v/>
      </c>
      <c r="I1451" s="293" t="str">
        <f>IF(ISNA(VLOOKUP(Patchlist1[[#This Row],[Hostname]],'vm hardware'!A:C,3,FALSE)),"",VLOOKUP(Patchlist1[[#This Row],[Hostname]],'vm hardware'!A:C,3,FALSE))</f>
        <v/>
      </c>
      <c r="J1451" s="251"/>
      <c r="K1451" s="251" t="s">
        <v>545</v>
      </c>
      <c r="L1451" s="251"/>
      <c r="M1451" s="251" t="s">
        <v>448</v>
      </c>
      <c r="N1451" s="251" t="s">
        <v>174</v>
      </c>
      <c r="O1451" s="310" t="s">
        <v>279</v>
      </c>
      <c r="P1451" t="s">
        <v>1404</v>
      </c>
      <c r="Q1451" s="299"/>
      <c r="R1451" s="254" t="s">
        <v>1412</v>
      </c>
      <c r="S1451" s="300" t="str">
        <f>IF(ISNA(VLOOKUP(Patchlist1[[#This Row],[SERVER OWNER]],Contacts!I:J,2,FALSE)),"",VLOOKUP(Patchlist1[[#This Row],[SERVER OWNER]],Contacts!I:J,2,FALSE))</f>
        <v>externe.jonathan.l-etourdi@allianz.fr</v>
      </c>
      <c r="T1451" s="295" t="s">
        <v>1413</v>
      </c>
      <c r="U1451" s="301" t="s">
        <v>180</v>
      </c>
      <c r="V1451" s="296"/>
      <c r="W1451" s="296"/>
      <c r="X1451" s="297"/>
      <c r="Y1451" s="297" t="s">
        <v>279</v>
      </c>
      <c r="Z1451" s="256"/>
      <c r="AA1451" s="302"/>
    </row>
    <row r="1452" spans="1:27" ht="18.75" hidden="1" customHeight="1">
      <c r="A1452" s="309" t="s">
        <v>2380</v>
      </c>
      <c r="B1452" s="237" t="s">
        <v>18</v>
      </c>
      <c r="C1452" s="292" t="b">
        <v>0</v>
      </c>
      <c r="D1452" s="250">
        <f>IF($C1452&lt;&gt;TRUE,IF(ISNA(VLOOKUP($B1452,'Patch Slot'!A$2:$E$39,3,FALSE)),"",VLOOKUP($B1452,'Patch Slot'!A$2:$E$39,3,FALSE)),"excluded")</f>
        <v>45873.833333333299</v>
      </c>
      <c r="E1452" s="250" t="str">
        <f>IF($C1452&lt;&gt;TRUE,IF(ISNA(VLOOKUP($B1452,'Patch Slot'!A$2:$E$39,4,FALSE)),"",VLOOKUP($B1452,'Patch Slot'!A$2:$E$39,4,FALSE)),"excluded")</f>
        <v>20:00 – 24:00</v>
      </c>
      <c r="F1452" s="251" t="s">
        <v>171</v>
      </c>
      <c r="G1452" s="250" t="str">
        <f>IF(ISNA(VLOOKUP(Patchlist1[[#This Row],[Hostname]],CPU_socket!A:B,2,FALSE)),"",VLOOKUP(Patchlist1[[#This Row],[Hostname]],CPU_socket!A:B,2,FALSE))</f>
        <v/>
      </c>
      <c r="H1452" s="250" t="str">
        <f>IF(ISNA(VLOOKUP(Patchlist1[[#This Row],[Hostname]],Vormetric!A:D,4,FALSE)),"",VLOOKUP(Patchlist1[[#This Row],[Hostname]],Vormetric!A:D,4,FALSE))</f>
        <v/>
      </c>
      <c r="I1452" s="293" t="str">
        <f>IF(ISNA(VLOOKUP(Patchlist1[[#This Row],[Hostname]],'vm hardware'!A:C,3,FALSE)),"",VLOOKUP(Patchlist1[[#This Row],[Hostname]],'vm hardware'!A:C,3,FALSE))</f>
        <v/>
      </c>
      <c r="J1452" s="251"/>
      <c r="K1452" s="251" t="s">
        <v>545</v>
      </c>
      <c r="L1452" s="251"/>
      <c r="M1452" s="251" t="s">
        <v>173</v>
      </c>
      <c r="N1452" s="251" t="s">
        <v>174</v>
      </c>
      <c r="O1452" s="310" t="s">
        <v>175</v>
      </c>
      <c r="P1452" s="294" t="s">
        <v>1859</v>
      </c>
      <c r="Q1452" s="299"/>
      <c r="R1452" s="254" t="s">
        <v>1860</v>
      </c>
      <c r="S1452" s="300" t="s">
        <v>1861</v>
      </c>
      <c r="T1452" s="295" t="s">
        <v>1862</v>
      </c>
      <c r="U1452" s="301" t="s">
        <v>180</v>
      </c>
      <c r="V1452" s="296"/>
      <c r="W1452" s="296"/>
      <c r="X1452" s="297"/>
      <c r="Y1452" s="297"/>
      <c r="Z1452" s="256"/>
      <c r="AA1452" s="302"/>
    </row>
    <row r="1453" spans="1:27" ht="18.75" hidden="1" customHeight="1">
      <c r="A1453" s="309" t="s">
        <v>2381</v>
      </c>
      <c r="B1453" s="237" t="s">
        <v>47</v>
      </c>
      <c r="C1453" s="292" t="b">
        <v>0</v>
      </c>
      <c r="D1453" s="250">
        <f>IF($C1453&lt;&gt;TRUE,IF(ISNA(VLOOKUP($B1453,'Patch Slot'!A$2:$E$39,3,FALSE)),"",VLOOKUP($B1453,'Patch Slot'!A$2:$E$39,3,FALSE)),"excluded")</f>
        <v>45879.333333333299</v>
      </c>
      <c r="E1453" s="250" t="str">
        <f>IF($C1453&lt;&gt;TRUE,IF(ISNA(VLOOKUP($B1453,'Patch Slot'!A$2:$E$39,4,FALSE)),"",VLOOKUP($B1453,'Patch Slot'!A$2:$E$39,4,FALSE)),"excluded")</f>
        <v>08:00 – 14:00</v>
      </c>
      <c r="F1453" s="251" t="s">
        <v>523</v>
      </c>
      <c r="G1453" s="250" t="str">
        <f>IF(ISNA(VLOOKUP(Patchlist1[[#This Row],[Hostname]],CPU_socket!A:B,2,FALSE)),"",VLOOKUP(Patchlist1[[#This Row],[Hostname]],CPU_socket!A:B,2,FALSE))</f>
        <v/>
      </c>
      <c r="H1453" s="250" t="str">
        <f>IF(ISNA(VLOOKUP(Patchlist1[[#This Row],[Hostname]],Vormetric!A:D,4,FALSE)),"",VLOOKUP(Patchlist1[[#This Row],[Hostname]],Vormetric!A:D,4,FALSE))</f>
        <v/>
      </c>
      <c r="I1453" s="293" t="str">
        <f>IF(ISNA(VLOOKUP(Patchlist1[[#This Row],[Hostname]],'vm hardware'!A:C,3,FALSE)),"",VLOOKUP(Patchlist1[[#This Row],[Hostname]],'vm hardware'!A:C,3,FALSE))</f>
        <v/>
      </c>
      <c r="J1453" s="251"/>
      <c r="K1453" s="251" t="s">
        <v>545</v>
      </c>
      <c r="L1453" s="251"/>
      <c r="M1453" s="251" t="s">
        <v>173</v>
      </c>
      <c r="N1453" s="251" t="s">
        <v>174</v>
      </c>
      <c r="O1453" s="310" t="s">
        <v>175</v>
      </c>
      <c r="P1453" s="289" t="s">
        <v>560</v>
      </c>
      <c r="Q1453" s="299"/>
      <c r="R1453" s="254" t="s">
        <v>178</v>
      </c>
      <c r="S1453" s="300" t="str">
        <f>IF(ISNA(VLOOKUP(Patchlist1[[#This Row],[SERVER OWNER]],Contacts!I:J,2,FALSE)),"",VLOOKUP(Patchlist1[[#This Row],[SERVER OWNER]],Contacts!I:J,2,FALSE))</f>
        <v>volker.janetzky@allianz.de</v>
      </c>
      <c r="T1453" s="295" t="s">
        <v>561</v>
      </c>
      <c r="U1453" s="301" t="s">
        <v>180</v>
      </c>
      <c r="V1453" s="296"/>
      <c r="W1453" s="296"/>
      <c r="X1453" s="297"/>
      <c r="Y1453" s="297"/>
      <c r="Z1453" s="256"/>
      <c r="AA1453" s="302"/>
    </row>
    <row r="1454" spans="1:27" ht="18.75" hidden="1" customHeight="1">
      <c r="A1454" s="309" t="s">
        <v>2382</v>
      </c>
      <c r="B1454" s="237" t="s">
        <v>29</v>
      </c>
      <c r="C1454" s="292" t="b">
        <v>0</v>
      </c>
      <c r="D1454" s="250">
        <f>IF($C1454&lt;&gt;TRUE,IF(ISNA(VLOOKUP($B1454,'Patch Slot'!A$2:$E$39,3,FALSE)),"",VLOOKUP($B1454,'Patch Slot'!A$2:$E$39,3,FALSE)),"excluded")</f>
        <v>45875.833333333299</v>
      </c>
      <c r="E1454" s="250" t="str">
        <f>IF($C1454&lt;&gt;TRUE,IF(ISNA(VLOOKUP($B1454,'Patch Slot'!A$2:$E$39,4,FALSE)),"",VLOOKUP($B1454,'Patch Slot'!A$2:$E$39,4,FALSE)),"excluded")</f>
        <v>20:00 – 24:00</v>
      </c>
      <c r="F1454" s="251" t="s">
        <v>523</v>
      </c>
      <c r="G1454" s="250" t="str">
        <f>IF(ISNA(VLOOKUP(Patchlist1[[#This Row],[Hostname]],CPU_socket!A:B,2,FALSE)),"",VLOOKUP(Patchlist1[[#This Row],[Hostname]],CPU_socket!A:B,2,FALSE))</f>
        <v/>
      </c>
      <c r="H1454" s="250" t="str">
        <f>IF(ISNA(VLOOKUP(Patchlist1[[#This Row],[Hostname]],Vormetric!A:D,4,FALSE)),"",VLOOKUP(Patchlist1[[#This Row],[Hostname]],Vormetric!A:D,4,FALSE))</f>
        <v/>
      </c>
      <c r="I1454" s="293" t="str">
        <f>IF(ISNA(VLOOKUP(Patchlist1[[#This Row],[Hostname]],'vm hardware'!A:C,3,FALSE)),"",VLOOKUP(Patchlist1[[#This Row],[Hostname]],'vm hardware'!A:C,3,FALSE))</f>
        <v/>
      </c>
      <c r="J1454" s="251"/>
      <c r="K1454" s="251" t="s">
        <v>545</v>
      </c>
      <c r="L1454" s="251"/>
      <c r="M1454" s="251" t="s">
        <v>173</v>
      </c>
      <c r="N1454" s="251" t="s">
        <v>174</v>
      </c>
      <c r="O1454" s="310" t="s">
        <v>175</v>
      </c>
      <c r="P1454" s="294" t="s">
        <v>506</v>
      </c>
      <c r="Q1454" s="299"/>
      <c r="R1454" s="254" t="s">
        <v>511</v>
      </c>
      <c r="S1454" s="300" t="str">
        <f>IF(ISNA(VLOOKUP(Patchlist1[[#This Row],[SERVER OWNER]],Contacts!I:J,2,FALSE)),"",VLOOKUP(Patchlist1[[#This Row],[SERVER OWNER]],Contacts!I:J,2,FALSE))</f>
        <v>fabian.funk@allianz.de</v>
      </c>
      <c r="T1454" s="295" t="s">
        <v>509</v>
      </c>
      <c r="U1454" s="301" t="s">
        <v>180</v>
      </c>
      <c r="V1454" s="296"/>
      <c r="W1454" s="296"/>
      <c r="X1454" s="297"/>
      <c r="Y1454" s="297"/>
      <c r="Z1454" s="256"/>
      <c r="AA1454" s="302"/>
    </row>
    <row r="1455" spans="1:27" ht="18.75" hidden="1" customHeight="1">
      <c r="A1455" s="309" t="s">
        <v>2383</v>
      </c>
      <c r="B1455" s="237" t="s">
        <v>57</v>
      </c>
      <c r="C1455" s="292" t="b">
        <v>0</v>
      </c>
      <c r="D1455" s="250">
        <f>IF($C1455&lt;&gt;TRUE,IF(ISNA(VLOOKUP($B1455,'Patch Slot'!A$2:$E$39,3,FALSE)),"",VLOOKUP($B1455,'Patch Slot'!A$2:$E$39,3,FALSE)),"excluded")</f>
        <v>45882.833333333299</v>
      </c>
      <c r="E1455" s="250" t="str">
        <f>IF($C1455&lt;&gt;TRUE,IF(ISNA(VLOOKUP($B1455,'Patch Slot'!A$2:$E$39,4,FALSE)),"",VLOOKUP($B1455,'Patch Slot'!A$2:$E$39,4,FALSE)),"excluded")</f>
        <v>20:00 – 24:00</v>
      </c>
      <c r="F1455" s="251" t="s">
        <v>298</v>
      </c>
      <c r="G1455" s="250" t="str">
        <f>IF(ISNA(VLOOKUP(Patchlist1[[#This Row],[Hostname]],CPU_socket!A:B,2,FALSE)),"",VLOOKUP(Patchlist1[[#This Row],[Hostname]],CPU_socket!A:B,2,FALSE))</f>
        <v/>
      </c>
      <c r="H1455" s="250" t="str">
        <f>IF(ISNA(VLOOKUP(Patchlist1[[#This Row],[Hostname]],Vormetric!A:D,4,FALSE)),"",VLOOKUP(Patchlist1[[#This Row],[Hostname]],Vormetric!A:D,4,FALSE))</f>
        <v/>
      </c>
      <c r="I1455" s="293" t="str">
        <f>IF(ISNA(VLOOKUP(Patchlist1[[#This Row],[Hostname]],'vm hardware'!A:C,3,FALSE)),"",VLOOKUP(Patchlist1[[#This Row],[Hostname]],'vm hardware'!A:C,3,FALSE))</f>
        <v/>
      </c>
      <c r="J1455" s="251"/>
      <c r="K1455" s="251" t="s">
        <v>545</v>
      </c>
      <c r="L1455" s="251"/>
      <c r="M1455" s="251" t="s">
        <v>245</v>
      </c>
      <c r="N1455" s="251" t="s">
        <v>174</v>
      </c>
      <c r="O1455" s="310" t="s">
        <v>175</v>
      </c>
      <c r="P1455" s="294" t="s">
        <v>246</v>
      </c>
      <c r="Q1455" s="299"/>
      <c r="R1455" s="254" t="s">
        <v>248</v>
      </c>
      <c r="S1455" s="300" t="str">
        <f>IF(ISNA(VLOOKUP(Patchlist1[[#This Row],[SERVER OWNER]],Contacts!I:J,2,FALSE)),"",VLOOKUP(Patchlist1[[#This Row],[SERVER OWNER]],Contacts!I:J,2,FALSE))</f>
        <v>Giorgio.Conti@allianz.it</v>
      </c>
      <c r="T1455" s="295" t="s">
        <v>296</v>
      </c>
      <c r="U1455" s="301" t="s">
        <v>180</v>
      </c>
      <c r="V1455" s="296"/>
      <c r="W1455" s="296"/>
      <c r="X1455" s="297"/>
      <c r="Y1455" s="297"/>
      <c r="Z1455" s="256"/>
      <c r="AA1455" s="302"/>
    </row>
    <row r="1456" spans="1:27" ht="18.75" hidden="1" customHeight="1">
      <c r="A1456" s="309" t="s">
        <v>2384</v>
      </c>
      <c r="B1456" s="237" t="s">
        <v>29</v>
      </c>
      <c r="C1456" s="292" t="b">
        <v>0</v>
      </c>
      <c r="D1456" s="250">
        <f>IF($C1456&lt;&gt;TRUE,IF(ISNA(VLOOKUP($B1456,'Patch Slot'!A$2:$E$39,3,FALSE)),"",VLOOKUP($B1456,'Patch Slot'!A$2:$E$39,3,FALSE)),"excluded")</f>
        <v>45875.833333333299</v>
      </c>
      <c r="E1456" s="250" t="str">
        <f>IF($C1456&lt;&gt;TRUE,IF(ISNA(VLOOKUP($B1456,'Patch Slot'!A$2:$E$39,4,FALSE)),"",VLOOKUP($B1456,'Patch Slot'!A$2:$E$39,4,FALSE)),"excluded")</f>
        <v>20:00 – 24:00</v>
      </c>
      <c r="F1456" s="251" t="s">
        <v>182</v>
      </c>
      <c r="G1456" s="250" t="str">
        <f>IF(ISNA(VLOOKUP(Patchlist1[[#This Row],[Hostname]],CPU_socket!A:B,2,FALSE)),"",VLOOKUP(Patchlist1[[#This Row],[Hostname]],CPU_socket!A:B,2,FALSE))</f>
        <v/>
      </c>
      <c r="H1456" s="250" t="str">
        <f>IF(ISNA(VLOOKUP(Patchlist1[[#This Row],[Hostname]],Vormetric!A:D,4,FALSE)),"",VLOOKUP(Patchlist1[[#This Row],[Hostname]],Vormetric!A:D,4,FALSE))</f>
        <v/>
      </c>
      <c r="I1456" s="293" t="str">
        <f>IF(ISNA(VLOOKUP(Patchlist1[[#This Row],[Hostname]],'vm hardware'!A:C,3,FALSE)),"",VLOOKUP(Patchlist1[[#This Row],[Hostname]],'vm hardware'!A:C,3,FALSE))</f>
        <v/>
      </c>
      <c r="J1456" s="251"/>
      <c r="K1456" s="251" t="s">
        <v>545</v>
      </c>
      <c r="L1456" s="251"/>
      <c r="M1456" s="251" t="s">
        <v>735</v>
      </c>
      <c r="N1456" s="251" t="s">
        <v>174</v>
      </c>
      <c r="O1456" s="310" t="s">
        <v>175</v>
      </c>
      <c r="P1456" s="294" t="s">
        <v>736</v>
      </c>
      <c r="Q1456" s="299"/>
      <c r="R1456" s="254" t="s">
        <v>834</v>
      </c>
      <c r="S1456" s="300" t="str">
        <f>IF(ISNA(VLOOKUP(Patchlist1[[#This Row],[SERVER OWNER]],Contacts!I:J,2,FALSE)),"",VLOOKUP(Patchlist1[[#This Row],[SERVER OWNER]],Contacts!I:J,2,FALSE))</f>
        <v>petra.roth@investmentdataservices.com</v>
      </c>
      <c r="T1456" s="295" t="s">
        <v>835</v>
      </c>
      <c r="U1456" s="301" t="s">
        <v>180</v>
      </c>
      <c r="V1456" s="296"/>
      <c r="W1456" s="296"/>
      <c r="X1456" s="297"/>
      <c r="Y1456" s="297"/>
      <c r="Z1456" s="256"/>
      <c r="AA1456" s="302"/>
    </row>
    <row r="1457" spans="1:27" ht="18.75" hidden="1" customHeight="1">
      <c r="A1457" s="309" t="s">
        <v>2385</v>
      </c>
      <c r="B1457" s="237" t="s">
        <v>47</v>
      </c>
      <c r="C1457" s="292" t="b">
        <v>0</v>
      </c>
      <c r="D1457" s="250">
        <f>IF($C1457&lt;&gt;TRUE,IF(ISNA(VLOOKUP($B1457,'Patch Slot'!A$2:$E$39,3,FALSE)),"",VLOOKUP($B1457,'Patch Slot'!A$2:$E$39,3,FALSE)),"excluded")</f>
        <v>45879.333333333299</v>
      </c>
      <c r="E1457" s="250" t="str">
        <f>IF($C1457&lt;&gt;TRUE,IF(ISNA(VLOOKUP($B1457,'Patch Slot'!A$2:$E$39,4,FALSE)),"",VLOOKUP($B1457,'Patch Slot'!A$2:$E$39,4,FALSE)),"excluded")</f>
        <v>08:00 – 14:00</v>
      </c>
      <c r="F1457" s="251" t="s">
        <v>182</v>
      </c>
      <c r="G1457" s="250" t="str">
        <f>IF(ISNA(VLOOKUP(Patchlist1[[#This Row],[Hostname]],CPU_socket!A:B,2,FALSE)),"",VLOOKUP(Patchlist1[[#This Row],[Hostname]],CPU_socket!A:B,2,FALSE))</f>
        <v/>
      </c>
      <c r="H1457" s="250" t="str">
        <f>IF(ISNA(VLOOKUP(Patchlist1[[#This Row],[Hostname]],Vormetric!A:D,4,FALSE)),"",VLOOKUP(Patchlist1[[#This Row],[Hostname]],Vormetric!A:D,4,FALSE))</f>
        <v/>
      </c>
      <c r="I1457" s="293" t="str">
        <f>IF(ISNA(VLOOKUP(Patchlist1[[#This Row],[Hostname]],'vm hardware'!A:C,3,FALSE)),"",VLOOKUP(Patchlist1[[#This Row],[Hostname]],'vm hardware'!A:C,3,FALSE))</f>
        <v/>
      </c>
      <c r="J1457" s="251"/>
      <c r="K1457" s="251" t="s">
        <v>545</v>
      </c>
      <c r="L1457" s="251"/>
      <c r="M1457" s="251" t="s">
        <v>448</v>
      </c>
      <c r="N1457" s="251" t="s">
        <v>174</v>
      </c>
      <c r="O1457" s="310" t="s">
        <v>175</v>
      </c>
      <c r="P1457" s="294" t="s">
        <v>1160</v>
      </c>
      <c r="Q1457" s="299"/>
      <c r="R1457" s="254" t="s">
        <v>1161</v>
      </c>
      <c r="S1457" s="300" t="str">
        <f>IF(ISNA(VLOOKUP(Patchlist1[[#This Row],[SERVER OWNER]],Contacts!I:J,2,FALSE)),"",VLOOKUP(Patchlist1[[#This Row],[SERVER OWNER]],Contacts!I:J,2,FALSE))</f>
        <v>frederic.barat@allianz.fr</v>
      </c>
      <c r="T1457" s="295" t="s">
        <v>1162</v>
      </c>
      <c r="U1457" s="301" t="s">
        <v>180</v>
      </c>
      <c r="V1457" s="296"/>
      <c r="W1457" s="296"/>
      <c r="X1457" s="297"/>
      <c r="Y1457" s="297" t="s">
        <v>452</v>
      </c>
      <c r="Z1457" s="256"/>
      <c r="AA1457" s="302"/>
    </row>
    <row r="1458" spans="1:27" ht="18.75" hidden="1" customHeight="1">
      <c r="A1458" s="309" t="s">
        <v>2386</v>
      </c>
      <c r="B1458" s="237" t="s">
        <v>100</v>
      </c>
      <c r="C1458" s="292" t="b">
        <v>0</v>
      </c>
      <c r="D1458" s="250">
        <f>IF($C1458&lt;&gt;TRUE,IF(ISNA(VLOOKUP($B1458,'Patch Slot'!A$2:$E$39,3,FALSE)),"",VLOOKUP($B1458,'Patch Slot'!A$2:$E$39,3,FALSE)),"excluded")</f>
        <v>45887.833333333299</v>
      </c>
      <c r="E1458" s="250" t="str">
        <f>IF($C1458&lt;&gt;TRUE,IF(ISNA(VLOOKUP($B1458,'Patch Slot'!A$2:$E$39,4,FALSE)),"",VLOOKUP($B1458,'Patch Slot'!A$2:$E$39,4,FALSE)),"excluded")</f>
        <v>20:00 – 24:00</v>
      </c>
      <c r="F1458" s="251" t="s">
        <v>826</v>
      </c>
      <c r="G1458" s="250" t="str">
        <f>IF(ISNA(VLOOKUP(Patchlist1[[#This Row],[Hostname]],CPU_socket!A:B,2,FALSE)),"",VLOOKUP(Patchlist1[[#This Row],[Hostname]],CPU_socket!A:B,2,FALSE))</f>
        <v/>
      </c>
      <c r="H1458" s="250" t="str">
        <f>IF(ISNA(VLOOKUP(Patchlist1[[#This Row],[Hostname]],Vormetric!A:D,4,FALSE)),"",VLOOKUP(Patchlist1[[#This Row],[Hostname]],Vormetric!A:D,4,FALSE))</f>
        <v/>
      </c>
      <c r="I1458" s="293" t="str">
        <f>IF(ISNA(VLOOKUP(Patchlist1[[#This Row],[Hostname]],'vm hardware'!A:C,3,FALSE)),"",VLOOKUP(Patchlist1[[#This Row],[Hostname]],'vm hardware'!A:C,3,FALSE))</f>
        <v/>
      </c>
      <c r="J1458" s="251"/>
      <c r="K1458" s="251" t="s">
        <v>545</v>
      </c>
      <c r="L1458" s="251"/>
      <c r="M1458" s="251" t="s">
        <v>245</v>
      </c>
      <c r="N1458" s="251" t="s">
        <v>827</v>
      </c>
      <c r="O1458" s="310" t="s">
        <v>175</v>
      </c>
      <c r="P1458" s="294" t="s">
        <v>246</v>
      </c>
      <c r="Q1458" s="299"/>
      <c r="R1458" s="254" t="s">
        <v>248</v>
      </c>
      <c r="S1458" s="300" t="str">
        <f>IF(ISNA(VLOOKUP(Patchlist1[[#This Row],[SERVER OWNER]],Contacts!I:J,2,FALSE)),"",VLOOKUP(Patchlist1[[#This Row],[SERVER OWNER]],Contacts!I:J,2,FALSE))</f>
        <v>Giorgio.Conti@allianz.it</v>
      </c>
      <c r="T1458" s="295" t="s">
        <v>296</v>
      </c>
      <c r="U1458" s="301" t="s">
        <v>180</v>
      </c>
      <c r="V1458" s="296"/>
      <c r="W1458" s="296"/>
      <c r="X1458" s="297"/>
      <c r="Y1458" s="297"/>
      <c r="Z1458" s="256"/>
      <c r="AA1458" s="302"/>
    </row>
    <row r="1459" spans="1:27" ht="18.75" hidden="1" customHeight="1">
      <c r="A1459" s="309" t="s">
        <v>2387</v>
      </c>
      <c r="B1459" s="237" t="s">
        <v>97</v>
      </c>
      <c r="C1459" s="292" t="b">
        <v>0</v>
      </c>
      <c r="D1459" s="250">
        <f>IF($C1459&lt;&gt;TRUE,IF(ISNA(VLOOKUP($B1459,'Patch Slot'!A$2:$E$39,3,FALSE)),"",VLOOKUP($B1459,'Patch Slot'!A$2:$E$39,3,FALSE)),"excluded")</f>
        <v>45887.333333333299</v>
      </c>
      <c r="E1459" s="250" t="str">
        <f>IF($C1459&lt;&gt;TRUE,IF(ISNA(VLOOKUP($B1459,'Patch Slot'!A$2:$E$39,4,FALSE)),"",VLOOKUP($B1459,'Patch Slot'!A$2:$E$39,4,FALSE)),"excluded")</f>
        <v>08:00 – 14:00</v>
      </c>
      <c r="F1459" s="251" t="s">
        <v>826</v>
      </c>
      <c r="G1459" s="250" t="str">
        <f>IF(ISNA(VLOOKUP(Patchlist1[[#This Row],[Hostname]],CPU_socket!A:B,2,FALSE)),"",VLOOKUP(Patchlist1[[#This Row],[Hostname]],CPU_socket!A:B,2,FALSE))</f>
        <v/>
      </c>
      <c r="H1459" s="250" t="str">
        <f>IF(ISNA(VLOOKUP(Patchlist1[[#This Row],[Hostname]],Vormetric!A:D,4,FALSE)),"",VLOOKUP(Patchlist1[[#This Row],[Hostname]],Vormetric!A:D,4,FALSE))</f>
        <v/>
      </c>
      <c r="I1459" s="293" t="str">
        <f>IF(ISNA(VLOOKUP(Patchlist1[[#This Row],[Hostname]],'vm hardware'!A:C,3,FALSE)),"",VLOOKUP(Patchlist1[[#This Row],[Hostname]],'vm hardware'!A:C,3,FALSE))</f>
        <v/>
      </c>
      <c r="J1459" s="251"/>
      <c r="K1459" s="251" t="s">
        <v>545</v>
      </c>
      <c r="L1459" s="251"/>
      <c r="M1459" s="251" t="s">
        <v>245</v>
      </c>
      <c r="N1459" s="251" t="s">
        <v>827</v>
      </c>
      <c r="O1459" s="310" t="s">
        <v>175</v>
      </c>
      <c r="P1459" s="294" t="s">
        <v>246</v>
      </c>
      <c r="Q1459" s="299"/>
      <c r="R1459" s="254" t="s">
        <v>248</v>
      </c>
      <c r="S1459" s="300" t="str">
        <f>IF(ISNA(VLOOKUP(Patchlist1[[#This Row],[SERVER OWNER]],Contacts!I:J,2,FALSE)),"",VLOOKUP(Patchlist1[[#This Row],[SERVER OWNER]],Contacts!I:J,2,FALSE))</f>
        <v>Giorgio.Conti@allianz.it</v>
      </c>
      <c r="T1459" s="295" t="s">
        <v>296</v>
      </c>
      <c r="U1459" s="301" t="s">
        <v>180</v>
      </c>
      <c r="V1459" s="296"/>
      <c r="W1459" s="296"/>
      <c r="X1459" s="297"/>
      <c r="Y1459" s="297"/>
      <c r="Z1459" s="256"/>
      <c r="AA1459" s="302"/>
    </row>
    <row r="1460" spans="1:27" ht="18.75" hidden="1" customHeight="1">
      <c r="A1460" s="309" t="s">
        <v>2388</v>
      </c>
      <c r="B1460" s="237" t="s">
        <v>67</v>
      </c>
      <c r="C1460" s="292" t="b">
        <v>0</v>
      </c>
      <c r="D1460" s="250">
        <f>IF($C1460&lt;&gt;TRUE,IF(ISNA(VLOOKUP($B1460,'Patch Slot'!A$2:$E$39,3,FALSE)),"",VLOOKUP($B1460,'Patch Slot'!A$2:$E$39,3,FALSE)),"excluded")</f>
        <v>45883.833333333299</v>
      </c>
      <c r="E1460" s="250" t="str">
        <f>IF($C1460&lt;&gt;TRUE,IF(ISNA(VLOOKUP($B1460,'Patch Slot'!A$2:$E$39,4,FALSE)),"",VLOOKUP($B1460,'Patch Slot'!A$2:$E$39,4,FALSE)),"excluded")</f>
        <v>20:00 – 24:00</v>
      </c>
      <c r="F1460" s="251" t="s">
        <v>298</v>
      </c>
      <c r="G1460" s="250" t="str">
        <f>IF(ISNA(VLOOKUP(Patchlist1[[#This Row],[Hostname]],CPU_socket!A:B,2,FALSE)),"",VLOOKUP(Patchlist1[[#This Row],[Hostname]],CPU_socket!A:B,2,FALSE))</f>
        <v/>
      </c>
      <c r="H1460" s="250" t="str">
        <f>IF(ISNA(VLOOKUP(Patchlist1[[#This Row],[Hostname]],Vormetric!A:D,4,FALSE)),"",VLOOKUP(Patchlist1[[#This Row],[Hostname]],Vormetric!A:D,4,FALSE))</f>
        <v/>
      </c>
      <c r="I1460" s="293" t="str">
        <f>IF(ISNA(VLOOKUP(Patchlist1[[#This Row],[Hostname]],'vm hardware'!A:C,3,FALSE)),"",VLOOKUP(Patchlist1[[#This Row],[Hostname]],'vm hardware'!A:C,3,FALSE))</f>
        <v/>
      </c>
      <c r="J1460" s="251"/>
      <c r="K1460" s="251" t="s">
        <v>545</v>
      </c>
      <c r="L1460" s="251"/>
      <c r="M1460" s="251" t="s">
        <v>245</v>
      </c>
      <c r="N1460" s="251" t="s">
        <v>174</v>
      </c>
      <c r="O1460" s="310" t="s">
        <v>175</v>
      </c>
      <c r="P1460" s="294" t="s">
        <v>246</v>
      </c>
      <c r="Q1460" s="299"/>
      <c r="R1460" s="254" t="s">
        <v>248</v>
      </c>
      <c r="S1460" s="300" t="str">
        <f>IF(ISNA(VLOOKUP(Patchlist1[[#This Row],[SERVER OWNER]],Contacts!I:J,2,FALSE)),"",VLOOKUP(Patchlist1[[#This Row],[SERVER OWNER]],Contacts!I:J,2,FALSE))</f>
        <v>Giorgio.Conti@allianz.it</v>
      </c>
      <c r="T1460" s="295" t="s">
        <v>296</v>
      </c>
      <c r="U1460" s="301" t="s">
        <v>180</v>
      </c>
      <c r="V1460" s="296"/>
      <c r="W1460" s="296"/>
      <c r="X1460" s="297"/>
      <c r="Y1460" s="297"/>
      <c r="Z1460" s="256"/>
      <c r="AA1460" s="302"/>
    </row>
    <row r="1461" spans="1:27" ht="18.75" hidden="1" customHeight="1">
      <c r="A1461" s="309" t="s">
        <v>2389</v>
      </c>
      <c r="B1461" s="237" t="s">
        <v>67</v>
      </c>
      <c r="C1461" s="292" t="b">
        <v>0</v>
      </c>
      <c r="D1461" s="250">
        <f>IF($C1461&lt;&gt;TRUE,IF(ISNA(VLOOKUP($B1461,'Patch Slot'!A$2:$E$39,3,FALSE)),"",VLOOKUP($B1461,'Patch Slot'!A$2:$E$39,3,FALSE)),"excluded")</f>
        <v>45883.833333333299</v>
      </c>
      <c r="E1461" s="250" t="str">
        <f>IF($C1461&lt;&gt;TRUE,IF(ISNA(VLOOKUP($B1461,'Patch Slot'!A$2:$E$39,4,FALSE)),"",VLOOKUP($B1461,'Patch Slot'!A$2:$E$39,4,FALSE)),"excluded")</f>
        <v>20:00 – 24:00</v>
      </c>
      <c r="F1461" s="251" t="s">
        <v>298</v>
      </c>
      <c r="G1461" s="250" t="str">
        <f>IF(ISNA(VLOOKUP(Patchlist1[[#This Row],[Hostname]],CPU_socket!A:B,2,FALSE)),"",VLOOKUP(Patchlist1[[#This Row],[Hostname]],CPU_socket!A:B,2,FALSE))</f>
        <v/>
      </c>
      <c r="H1461" s="250" t="str">
        <f>IF(ISNA(VLOOKUP(Patchlist1[[#This Row],[Hostname]],Vormetric!A:D,4,FALSE)),"",VLOOKUP(Patchlist1[[#This Row],[Hostname]],Vormetric!A:D,4,FALSE))</f>
        <v/>
      </c>
      <c r="I1461" s="293" t="str">
        <f>IF(ISNA(VLOOKUP(Patchlist1[[#This Row],[Hostname]],'vm hardware'!A:C,3,FALSE)),"",VLOOKUP(Patchlist1[[#This Row],[Hostname]],'vm hardware'!A:C,3,FALSE))</f>
        <v/>
      </c>
      <c r="J1461" s="251"/>
      <c r="K1461" s="251" t="s">
        <v>545</v>
      </c>
      <c r="L1461" s="251"/>
      <c r="M1461" s="251" t="s">
        <v>245</v>
      </c>
      <c r="N1461" s="251" t="s">
        <v>174</v>
      </c>
      <c r="O1461" s="310" t="s">
        <v>175</v>
      </c>
      <c r="P1461" s="294" t="s">
        <v>246</v>
      </c>
      <c r="Q1461" s="299"/>
      <c r="R1461" s="254" t="s">
        <v>248</v>
      </c>
      <c r="S1461" s="300" t="str">
        <f>IF(ISNA(VLOOKUP(Patchlist1[[#This Row],[SERVER OWNER]],Contacts!I:J,2,FALSE)),"",VLOOKUP(Patchlist1[[#This Row],[SERVER OWNER]],Contacts!I:J,2,FALSE))</f>
        <v>Giorgio.Conti@allianz.it</v>
      </c>
      <c r="T1461" s="295" t="s">
        <v>296</v>
      </c>
      <c r="U1461" s="301" t="s">
        <v>180</v>
      </c>
      <c r="V1461" s="296"/>
      <c r="W1461" s="296"/>
      <c r="X1461" s="297"/>
      <c r="Y1461" s="297"/>
      <c r="Z1461" s="256"/>
      <c r="AA1461" s="302"/>
    </row>
    <row r="1462" spans="1:27" ht="18.75" hidden="1" customHeight="1">
      <c r="A1462" s="309" t="s">
        <v>2390</v>
      </c>
      <c r="B1462" s="237" t="s">
        <v>80</v>
      </c>
      <c r="C1462" s="292" t="b">
        <v>1</v>
      </c>
      <c r="D1462" s="250" t="str">
        <f>IF($C1462&lt;&gt;TRUE,IF(ISNA(VLOOKUP($B1462,'Patch Slot'!A$2:$E$39,3,FALSE)),"",VLOOKUP($B1462,'Patch Slot'!A$2:$E$39,3,FALSE)),"excluded")</f>
        <v>excluded</v>
      </c>
      <c r="E1462" s="250" t="str">
        <f>IF($C1462&lt;&gt;TRUE,IF(ISNA(VLOOKUP($B1462,'Patch Slot'!A$2:$E$39,4,FALSE)),"",VLOOKUP($B1462,'Patch Slot'!A$2:$E$39,4,FALSE)),"excluded")</f>
        <v>excluded</v>
      </c>
      <c r="F1462" s="251" t="s">
        <v>200</v>
      </c>
      <c r="G1462" s="250" t="str">
        <f>IF(ISNA(VLOOKUP(Patchlist1[[#This Row],[Hostname]],CPU_socket!A:B,2,FALSE)),"",VLOOKUP(Patchlist1[[#This Row],[Hostname]],CPU_socket!A:B,2,FALSE))</f>
        <v/>
      </c>
      <c r="H1462" s="250" t="str">
        <f>IF(ISNA(VLOOKUP(Patchlist1[[#This Row],[Hostname]],Vormetric!A:D,4,FALSE)),"",VLOOKUP(Patchlist1[[#This Row],[Hostname]],Vormetric!A:D,4,FALSE))</f>
        <v/>
      </c>
      <c r="I1462" s="293" t="str">
        <f>IF(ISNA(VLOOKUP(Patchlist1[[#This Row],[Hostname]],'vm hardware'!A:C,3,FALSE)),"",VLOOKUP(Patchlist1[[#This Row],[Hostname]],'vm hardware'!A:C,3,FALSE))</f>
        <v/>
      </c>
      <c r="J1462" s="251"/>
      <c r="K1462" s="251" t="s">
        <v>545</v>
      </c>
      <c r="L1462" s="251"/>
      <c r="M1462" s="251" t="s">
        <v>478</v>
      </c>
      <c r="N1462" s="251" t="s">
        <v>174</v>
      </c>
      <c r="O1462" s="310" t="s">
        <v>279</v>
      </c>
      <c r="P1462" s="294" t="s">
        <v>479</v>
      </c>
      <c r="Q1462" s="299"/>
      <c r="R1462" s="254" t="s">
        <v>480</v>
      </c>
      <c r="S1462" s="242" t="s">
        <v>481</v>
      </c>
      <c r="T1462" s="295" t="s">
        <v>1266</v>
      </c>
      <c r="U1462" s="301" t="s">
        <v>180</v>
      </c>
      <c r="V1462" s="296"/>
      <c r="W1462" s="296"/>
      <c r="X1462" s="297"/>
      <c r="Y1462" s="297" t="s">
        <v>279</v>
      </c>
      <c r="Z1462" s="256"/>
      <c r="AA1462" s="302"/>
    </row>
    <row r="1463" spans="1:27" ht="18.75" hidden="1" customHeight="1">
      <c r="A1463" s="309" t="s">
        <v>2391</v>
      </c>
      <c r="B1463" s="237" t="s">
        <v>24</v>
      </c>
      <c r="C1463" s="292" t="b">
        <v>1</v>
      </c>
      <c r="D1463" s="250" t="str">
        <f>IF($C1463&lt;&gt;TRUE,IF(ISNA(VLOOKUP($B1463,'Patch Slot'!A$2:$E$39,3,FALSE)),"",VLOOKUP($B1463,'Patch Slot'!A$2:$E$39,3,FALSE)),"excluded")</f>
        <v>excluded</v>
      </c>
      <c r="E1463" s="250" t="str">
        <f>IF($C1463&lt;&gt;TRUE,IF(ISNA(VLOOKUP($B1463,'Patch Slot'!A$2:$E$39,4,FALSE)),"",VLOOKUP($B1463,'Patch Slot'!A$2:$E$39,4,FALSE)),"excluded")</f>
        <v>excluded</v>
      </c>
      <c r="F1463" s="251" t="s">
        <v>171</v>
      </c>
      <c r="G1463" s="250" t="str">
        <f>IF(ISNA(VLOOKUP(Patchlist1[[#This Row],[Hostname]],CPU_socket!A:B,2,FALSE)),"",VLOOKUP(Patchlist1[[#This Row],[Hostname]],CPU_socket!A:B,2,FALSE))</f>
        <v/>
      </c>
      <c r="H1463" s="250" t="str">
        <f>IF(ISNA(VLOOKUP(Patchlist1[[#This Row],[Hostname]],Vormetric!A:D,4,FALSE)),"",VLOOKUP(Patchlist1[[#This Row],[Hostname]],Vormetric!A:D,4,FALSE))</f>
        <v/>
      </c>
      <c r="I1463" s="293" t="str">
        <f>IF(ISNA(VLOOKUP(Patchlist1[[#This Row],[Hostname]],'vm hardware'!A:C,3,FALSE)),"",VLOOKUP(Patchlist1[[#This Row],[Hostname]],'vm hardware'!A:C,3,FALSE))</f>
        <v/>
      </c>
      <c r="J1463" s="251"/>
      <c r="K1463" s="251" t="s">
        <v>539</v>
      </c>
      <c r="L1463" s="251"/>
      <c r="M1463" s="251" t="s">
        <v>540</v>
      </c>
      <c r="N1463" s="251" t="s">
        <v>174</v>
      </c>
      <c r="O1463" s="310" t="s">
        <v>279</v>
      </c>
      <c r="P1463" s="294" t="s">
        <v>541</v>
      </c>
      <c r="Q1463" s="299"/>
      <c r="R1463" s="254" t="s">
        <v>1136</v>
      </c>
      <c r="S1463" s="300" t="str">
        <f>IF(ISNA(VLOOKUP(Patchlist1[[#This Row],[SERVER OWNER]],Contacts!I:J,2,FALSE)),"",VLOOKUP(Patchlist1[[#This Row],[SERVER OWNER]],Contacts!I:J,2,FALSE))</f>
        <v>petros.vamvakaris@allianz.gr</v>
      </c>
      <c r="T1463" s="295" t="s">
        <v>1450</v>
      </c>
      <c r="U1463" s="301" t="s">
        <v>180</v>
      </c>
      <c r="V1463" s="296"/>
      <c r="W1463" s="296"/>
      <c r="X1463" s="297"/>
      <c r="Y1463" s="297" t="s">
        <v>279</v>
      </c>
      <c r="Z1463" s="256"/>
      <c r="AA1463" s="302"/>
    </row>
    <row r="1464" spans="1:27" ht="18.75" hidden="1" customHeight="1">
      <c r="A1464" s="309" t="s">
        <v>2392</v>
      </c>
      <c r="B1464" s="237" t="s">
        <v>93</v>
      </c>
      <c r="C1464" s="292" t="b">
        <v>1</v>
      </c>
      <c r="D1464" s="250" t="str">
        <f>IF($C1464&lt;&gt;TRUE,IF(ISNA(VLOOKUP($B1464,'Patch Slot'!A$2:$E$39,3,FALSE)),"",VLOOKUP($B1464,'Patch Slot'!A$2:$E$39,3,FALSE)),"excluded")</f>
        <v>excluded</v>
      </c>
      <c r="E1464" s="250" t="str">
        <f>IF($C1464&lt;&gt;TRUE,IF(ISNA(VLOOKUP($B1464,'Patch Slot'!A$2:$E$39,4,FALSE)),"",VLOOKUP($B1464,'Patch Slot'!A$2:$E$39,4,FALSE)),"excluded")</f>
        <v>excluded</v>
      </c>
      <c r="F1464" s="251" t="s">
        <v>182</v>
      </c>
      <c r="G1464" s="250" t="str">
        <f>IF(ISNA(VLOOKUP(Patchlist1[[#This Row],[Hostname]],CPU_socket!A:B,2,FALSE)),"",VLOOKUP(Patchlist1[[#This Row],[Hostname]],CPU_socket!A:B,2,FALSE))</f>
        <v/>
      </c>
      <c r="H1464" s="250" t="str">
        <f>IF(ISNA(VLOOKUP(Patchlist1[[#This Row],[Hostname]],Vormetric!A:D,4,FALSE)),"",VLOOKUP(Patchlist1[[#This Row],[Hostname]],Vormetric!A:D,4,FALSE))</f>
        <v/>
      </c>
      <c r="I1464" s="293" t="str">
        <f>IF(ISNA(VLOOKUP(Patchlist1[[#This Row],[Hostname]],'vm hardware'!A:C,3,FALSE)),"",VLOOKUP(Patchlist1[[#This Row],[Hostname]],'vm hardware'!A:C,3,FALSE))</f>
        <v/>
      </c>
      <c r="J1464" s="251"/>
      <c r="K1464" s="251" t="s">
        <v>545</v>
      </c>
      <c r="L1464" s="251"/>
      <c r="M1464" s="251" t="s">
        <v>448</v>
      </c>
      <c r="N1464" s="251" t="s">
        <v>174</v>
      </c>
      <c r="O1464" s="310" t="s">
        <v>279</v>
      </c>
      <c r="P1464" s="294" t="s">
        <v>750</v>
      </c>
      <c r="Q1464" s="299"/>
      <c r="R1464" s="254" t="s">
        <v>754</v>
      </c>
      <c r="S1464" s="300" t="s">
        <v>755</v>
      </c>
      <c r="T1464" s="295" t="s">
        <v>756</v>
      </c>
      <c r="U1464" s="301" t="s">
        <v>180</v>
      </c>
      <c r="V1464" s="296"/>
      <c r="W1464" s="296"/>
      <c r="X1464" s="297"/>
      <c r="Y1464" s="297" t="s">
        <v>279</v>
      </c>
      <c r="Z1464" s="256"/>
      <c r="AA1464" s="302"/>
    </row>
    <row r="1465" spans="1:27" ht="18.75" hidden="1" customHeight="1">
      <c r="A1465" s="275" t="s">
        <v>2393</v>
      </c>
      <c r="B1465" s="196" t="s">
        <v>47</v>
      </c>
      <c r="C1465" s="239" t="b">
        <v>0</v>
      </c>
      <c r="D1465" s="182">
        <f>IF($C1465&lt;&gt;TRUE,IF(ISNA(VLOOKUP($B1465,'Patch Slot'!A$2:$E$39,3,FALSE)),"",VLOOKUP($B1465,'Patch Slot'!A$2:$E$39,3,FALSE)),"excluded")</f>
        <v>45879.333333333299</v>
      </c>
      <c r="E1465" s="182" t="str">
        <f>IF($C1465&lt;&gt;TRUE,IF(ISNA(VLOOKUP($B1465,'Patch Slot'!A$2:$E$39,4,FALSE)),"",VLOOKUP($B1465,'Patch Slot'!A$2:$E$39,4,FALSE)),"excluded")</f>
        <v>08:00 – 14:00</v>
      </c>
      <c r="F1465" s="198" t="s">
        <v>523</v>
      </c>
      <c r="G1465" s="182" t="str">
        <f>IF(ISNA(VLOOKUP(Patchlist1[[#This Row],[Hostname]],CPU_socket!A:B,2,FALSE)),"",VLOOKUP(Patchlist1[[#This Row],[Hostname]],CPU_socket!A:B,2,FALSE))</f>
        <v/>
      </c>
      <c r="H1465" s="182" t="str">
        <f>IF(ISNA(VLOOKUP(Patchlist1[[#This Row],[Hostname]],Vormetric!A:D,4,FALSE)),"",VLOOKUP(Patchlist1[[#This Row],[Hostname]],Vormetric!A:D,4,FALSE))</f>
        <v/>
      </c>
      <c r="I1465" s="240" t="str">
        <f>IF(ISNA(VLOOKUP(Patchlist1[[#This Row],[Hostname]],'vm hardware'!A:C,3,FALSE)),"",VLOOKUP(Patchlist1[[#This Row],[Hostname]],'vm hardware'!A:C,3,FALSE))</f>
        <v/>
      </c>
      <c r="J1465" s="198"/>
      <c r="K1465" s="198" t="s">
        <v>545</v>
      </c>
      <c r="L1465" s="198"/>
      <c r="M1465" s="198" t="s">
        <v>173</v>
      </c>
      <c r="N1465" s="198" t="s">
        <v>174</v>
      </c>
      <c r="O1465" s="200" t="s">
        <v>175</v>
      </c>
      <c r="P1465" s="289" t="s">
        <v>560</v>
      </c>
      <c r="Q1465" s="241"/>
      <c r="R1465" s="247" t="s">
        <v>178</v>
      </c>
      <c r="S1465" s="242" t="str">
        <f>IF(ISNA(VLOOKUP(Patchlist1[[#This Row],[SERVER OWNER]],Contacts!I:J,2,FALSE)),"",VLOOKUP(Patchlist1[[#This Row],[SERVER OWNER]],Contacts!I:J,2,FALSE))</f>
        <v>volker.janetzky@allianz.de</v>
      </c>
      <c r="T1465" s="243" t="s">
        <v>561</v>
      </c>
      <c r="U1465" s="287" t="s">
        <v>180</v>
      </c>
      <c r="V1465" s="202"/>
      <c r="W1465" s="202"/>
      <c r="X1465" s="244"/>
      <c r="Y1465" s="244"/>
      <c r="Z1465" s="157"/>
      <c r="AA1465" s="278"/>
    </row>
    <row r="1466" spans="1:27" ht="18.75" hidden="1" customHeight="1">
      <c r="A1466" s="309" t="s">
        <v>2394</v>
      </c>
      <c r="B1466" s="237" t="s">
        <v>84</v>
      </c>
      <c r="C1466" s="292" t="b">
        <v>0</v>
      </c>
      <c r="D1466" s="250">
        <f>IF($C1466&lt;&gt;TRUE,IF(ISNA(VLOOKUP($B1466,'Patch Slot'!A$2:$E$39,3,FALSE)),"",VLOOKUP($B1466,'Patch Slot'!A$2:$E$39,3,FALSE)),"excluded")</f>
        <v>45885.833333333299</v>
      </c>
      <c r="E1466" s="250" t="str">
        <f>IF($C1466&lt;&gt;TRUE,IF(ISNA(VLOOKUP($B1466,'Patch Slot'!A$2:$E$39,4,FALSE)),"",VLOOKUP($B1466,'Patch Slot'!A$2:$E$39,4,FALSE)),"excluded")</f>
        <v>20:00 – 24:00</v>
      </c>
      <c r="F1466" s="251" t="s">
        <v>826</v>
      </c>
      <c r="G1466" s="250" t="str">
        <f>IF(ISNA(VLOOKUP(Patchlist1[[#This Row],[Hostname]],CPU_socket!A:B,2,FALSE)),"",VLOOKUP(Patchlist1[[#This Row],[Hostname]],CPU_socket!A:B,2,FALSE))</f>
        <v/>
      </c>
      <c r="H1466" s="250" t="str">
        <f>IF(ISNA(VLOOKUP(Patchlist1[[#This Row],[Hostname]],Vormetric!A:D,4,FALSE)),"",VLOOKUP(Patchlist1[[#This Row],[Hostname]],Vormetric!A:D,4,FALSE))</f>
        <v/>
      </c>
      <c r="I1466" s="293" t="str">
        <f>IF(ISNA(VLOOKUP(Patchlist1[[#This Row],[Hostname]],'vm hardware'!A:C,3,FALSE)),"",VLOOKUP(Patchlist1[[#This Row],[Hostname]],'vm hardware'!A:C,3,FALSE))</f>
        <v/>
      </c>
      <c r="J1466" s="251"/>
      <c r="K1466" s="251" t="s">
        <v>1172</v>
      </c>
      <c r="L1466" s="251"/>
      <c r="M1466" s="251" t="s">
        <v>2395</v>
      </c>
      <c r="N1466" s="251" t="s">
        <v>827</v>
      </c>
      <c r="O1466" s="310" t="s">
        <v>175</v>
      </c>
      <c r="P1466" s="294" t="s">
        <v>396</v>
      </c>
      <c r="Q1466" s="299"/>
      <c r="R1466" s="254" t="s">
        <v>2396</v>
      </c>
      <c r="S1466" s="300" t="str">
        <f>IF(ISNA(VLOOKUP(Patchlist1[[#This Row],[SERVER OWNER]],Contacts!I:J,2,FALSE)),"",VLOOKUP(Patchlist1[[#This Row],[SERVER OWNER]],Contacts!I:J,2,FALSE))</f>
        <v>paul.butler@allianz.ie</v>
      </c>
      <c r="T1466" s="295" t="s">
        <v>2397</v>
      </c>
      <c r="U1466" s="301" t="s">
        <v>180</v>
      </c>
      <c r="V1466" s="296"/>
      <c r="W1466" s="296"/>
      <c r="X1466" s="297"/>
      <c r="Y1466" s="297" t="s">
        <v>452</v>
      </c>
      <c r="Z1466" s="256"/>
      <c r="AA1466" s="302"/>
    </row>
    <row r="1467" spans="1:27" ht="18.75" hidden="1" customHeight="1">
      <c r="A1467" s="309" t="s">
        <v>2398</v>
      </c>
      <c r="B1467" s="237" t="s">
        <v>67</v>
      </c>
      <c r="C1467" s="292" t="b">
        <v>0</v>
      </c>
      <c r="D1467" s="250">
        <f>IF($C1467&lt;&gt;TRUE,IF(ISNA(VLOOKUP($B1467,'Patch Slot'!A$2:$E$39,3,FALSE)),"",VLOOKUP($B1467,'Patch Slot'!A$2:$E$39,3,FALSE)),"excluded")</f>
        <v>45883.833333333299</v>
      </c>
      <c r="E1467" s="250" t="str">
        <f>IF($C1467&lt;&gt;TRUE,IF(ISNA(VLOOKUP($B1467,'Patch Slot'!A$2:$E$39,4,FALSE)),"",VLOOKUP($B1467,'Patch Slot'!A$2:$E$39,4,FALSE)),"excluded")</f>
        <v>20:00 – 24:00</v>
      </c>
      <c r="F1467" s="251" t="s">
        <v>298</v>
      </c>
      <c r="G1467" s="250" t="str">
        <f>IF(ISNA(VLOOKUP(Patchlist1[[#This Row],[Hostname]],CPU_socket!A:B,2,FALSE)),"",VLOOKUP(Patchlist1[[#This Row],[Hostname]],CPU_socket!A:B,2,FALSE))</f>
        <v/>
      </c>
      <c r="H1467" s="250" t="str">
        <f>IF(ISNA(VLOOKUP(Patchlist1[[#This Row],[Hostname]],Vormetric!A:D,4,FALSE)),"",VLOOKUP(Patchlist1[[#This Row],[Hostname]],Vormetric!A:D,4,FALSE))</f>
        <v/>
      </c>
      <c r="I1467" s="293" t="str">
        <f>IF(ISNA(VLOOKUP(Patchlist1[[#This Row],[Hostname]],'vm hardware'!A:C,3,FALSE)),"",VLOOKUP(Patchlist1[[#This Row],[Hostname]],'vm hardware'!A:C,3,FALSE))</f>
        <v/>
      </c>
      <c r="J1467" s="251"/>
      <c r="K1467" s="251" t="s">
        <v>545</v>
      </c>
      <c r="L1467" s="251"/>
      <c r="M1467" s="251" t="s">
        <v>245</v>
      </c>
      <c r="N1467" s="251" t="s">
        <v>174</v>
      </c>
      <c r="O1467" s="310" t="s">
        <v>175</v>
      </c>
      <c r="P1467" s="294" t="s">
        <v>246</v>
      </c>
      <c r="Q1467" s="299"/>
      <c r="R1467" s="254" t="s">
        <v>248</v>
      </c>
      <c r="S1467" s="300" t="str">
        <f>IF(ISNA(VLOOKUP(Patchlist1[[#This Row],[SERVER OWNER]],Contacts!I:J,2,FALSE)),"",VLOOKUP(Patchlist1[[#This Row],[SERVER OWNER]],Contacts!I:J,2,FALSE))</f>
        <v>Giorgio.Conti@allianz.it</v>
      </c>
      <c r="T1467" s="295" t="s">
        <v>249</v>
      </c>
      <c r="U1467" s="301" t="s">
        <v>180</v>
      </c>
      <c r="V1467" s="296"/>
      <c r="W1467" s="296"/>
      <c r="X1467" s="297"/>
      <c r="Y1467" s="297"/>
      <c r="Z1467" s="256"/>
      <c r="AA1467" s="302"/>
    </row>
    <row r="1468" spans="1:27" ht="18.75" hidden="1" customHeight="1">
      <c r="A1468" s="309" t="s">
        <v>2399</v>
      </c>
      <c r="B1468" s="237" t="s">
        <v>43</v>
      </c>
      <c r="C1468" s="292" t="b">
        <v>0</v>
      </c>
      <c r="D1468" s="250">
        <f>IF($C1468&lt;&gt;TRUE,IF(ISNA(VLOOKUP($B1468,'Patch Slot'!A$2:$E$39,3,FALSE)),"",VLOOKUP($B1468,'Patch Slot'!A$2:$E$39,3,FALSE)),"excluded")</f>
        <v>45878.333333333299</v>
      </c>
      <c r="E1468" s="250" t="str">
        <f>IF($C1468&lt;&gt;TRUE,IF(ISNA(VLOOKUP($B1468,'Patch Slot'!A$2:$E$39,4,FALSE)),"",VLOOKUP($B1468,'Patch Slot'!A$2:$E$39,4,FALSE)),"excluded")</f>
        <v>08:00 – 14:00</v>
      </c>
      <c r="F1468" s="251" t="s">
        <v>523</v>
      </c>
      <c r="G1468" s="250" t="str">
        <f>IF(ISNA(VLOOKUP(Patchlist1[[#This Row],[Hostname]],CPU_socket!A:B,2,FALSE)),"",VLOOKUP(Patchlist1[[#This Row],[Hostname]],CPU_socket!A:B,2,FALSE))</f>
        <v/>
      </c>
      <c r="H1468" s="250" t="str">
        <f>IF(ISNA(VLOOKUP(Patchlist1[[#This Row],[Hostname]],Vormetric!A:D,4,FALSE)),"",VLOOKUP(Patchlist1[[#This Row],[Hostname]],Vormetric!A:D,4,FALSE))</f>
        <v/>
      </c>
      <c r="I1468" s="293" t="str">
        <f>IF(ISNA(VLOOKUP(Patchlist1[[#This Row],[Hostname]],'vm hardware'!A:C,3,FALSE)),"",VLOOKUP(Patchlist1[[#This Row],[Hostname]],'vm hardware'!A:C,3,FALSE))</f>
        <v/>
      </c>
      <c r="J1468" s="251"/>
      <c r="K1468" s="251" t="s">
        <v>545</v>
      </c>
      <c r="L1468" s="251"/>
      <c r="M1468" s="251" t="s">
        <v>173</v>
      </c>
      <c r="N1468" s="251" t="s">
        <v>174</v>
      </c>
      <c r="O1468" s="310" t="s">
        <v>175</v>
      </c>
      <c r="P1468" t="s">
        <v>583</v>
      </c>
      <c r="Q1468" s="299"/>
      <c r="R1468" s="254" t="s">
        <v>584</v>
      </c>
      <c r="S1468" s="300" t="str">
        <f>IF(ISNA(VLOOKUP(Patchlist1[[#This Row],[SERVER OWNER]],Contacts!I:J,2,FALSE)),"",VLOOKUP(Patchlist1[[#This Row],[SERVER OWNER]],Contacts!I:J,2,FALSE))</f>
        <v>dhanujay.nallabati1@allianz.de</v>
      </c>
      <c r="T1468" s="295" t="s">
        <v>2400</v>
      </c>
      <c r="U1468" s="301" t="s">
        <v>180</v>
      </c>
      <c r="V1468" s="296"/>
      <c r="W1468" s="296"/>
      <c r="X1468" s="297"/>
      <c r="Y1468" s="297"/>
      <c r="Z1468" s="256"/>
      <c r="AA1468" s="302"/>
    </row>
    <row r="1469" spans="1:27" ht="18.75" hidden="1" customHeight="1">
      <c r="A1469" s="309" t="s">
        <v>2401</v>
      </c>
      <c r="B1469" s="237" t="s">
        <v>90</v>
      </c>
      <c r="C1469" s="292" t="b">
        <v>0</v>
      </c>
      <c r="D1469" s="250">
        <f>IF($C1469&lt;&gt;TRUE,IF(ISNA(VLOOKUP($B1469,'Patch Slot'!A$2:$E$39,3,FALSE)),"",VLOOKUP($B1469,'Patch Slot'!A$2:$E$39,3,FALSE)),"excluded")</f>
        <v>45886.333333333299</v>
      </c>
      <c r="E1469" s="250" t="str">
        <f>IF($C1469&lt;&gt;TRUE,IF(ISNA(VLOOKUP($B1469,'Patch Slot'!A$2:$E$39,4,FALSE)),"",VLOOKUP($B1469,'Patch Slot'!A$2:$E$39,4,FALSE)),"excluded")</f>
        <v>08:00 – 14:00</v>
      </c>
      <c r="F1469" s="251" t="s">
        <v>298</v>
      </c>
      <c r="G1469" s="250" t="str">
        <f>IF(ISNA(VLOOKUP(Patchlist1[[#This Row],[Hostname]],CPU_socket!A:B,2,FALSE)),"",VLOOKUP(Patchlist1[[#This Row],[Hostname]],CPU_socket!A:B,2,FALSE))</f>
        <v/>
      </c>
      <c r="H1469" s="250" t="str">
        <f>IF(ISNA(VLOOKUP(Patchlist1[[#This Row],[Hostname]],Vormetric!A:D,4,FALSE)),"",VLOOKUP(Patchlist1[[#This Row],[Hostname]],Vormetric!A:D,4,FALSE))</f>
        <v/>
      </c>
      <c r="I1469" s="293" t="str">
        <f>IF(ISNA(VLOOKUP(Patchlist1[[#This Row],[Hostname]],'vm hardware'!A:C,3,FALSE)),"",VLOOKUP(Patchlist1[[#This Row],[Hostname]],'vm hardware'!A:C,3,FALSE))</f>
        <v/>
      </c>
      <c r="J1469" s="251"/>
      <c r="K1469" s="251" t="s">
        <v>545</v>
      </c>
      <c r="L1469" s="251"/>
      <c r="M1469" s="251" t="s">
        <v>448</v>
      </c>
      <c r="N1469" s="251" t="s">
        <v>174</v>
      </c>
      <c r="O1469" s="310" t="s">
        <v>175</v>
      </c>
      <c r="P1469" s="294" t="s">
        <v>1160</v>
      </c>
      <c r="Q1469" s="299"/>
      <c r="R1469" s="254" t="s">
        <v>1161</v>
      </c>
      <c r="S1469" s="300" t="str">
        <f>IF(ISNA(VLOOKUP(Patchlist1[[#This Row],[SERVER OWNER]],Contacts!I:J,2,FALSE)),"",VLOOKUP(Patchlist1[[#This Row],[SERVER OWNER]],Contacts!I:J,2,FALSE))</f>
        <v>frederic.barat@allianz.fr</v>
      </c>
      <c r="T1469" s="295" t="s">
        <v>1162</v>
      </c>
      <c r="U1469" s="301" t="s">
        <v>180</v>
      </c>
      <c r="V1469" s="296"/>
      <c r="W1469" s="296"/>
      <c r="X1469" s="297"/>
      <c r="Y1469" s="297" t="s">
        <v>452</v>
      </c>
      <c r="Z1469" s="256"/>
      <c r="AA1469" s="302"/>
    </row>
    <row r="1470" spans="1:27" ht="18.75" hidden="1" customHeight="1">
      <c r="A1470" s="309" t="s">
        <v>2402</v>
      </c>
      <c r="B1470" s="237" t="s">
        <v>47</v>
      </c>
      <c r="C1470" s="292" t="b">
        <v>0</v>
      </c>
      <c r="D1470" s="250">
        <f>IF($C1470&lt;&gt;TRUE,IF(ISNA(VLOOKUP($B1470,'Patch Slot'!A$2:$E$39,3,FALSE)),"",VLOOKUP($B1470,'Patch Slot'!A$2:$E$39,3,FALSE)),"excluded")</f>
        <v>45879.333333333299</v>
      </c>
      <c r="E1470" s="250" t="str">
        <f>IF($C1470&lt;&gt;TRUE,IF(ISNA(VLOOKUP($B1470,'Patch Slot'!A$2:$E$39,4,FALSE)),"",VLOOKUP($B1470,'Patch Slot'!A$2:$E$39,4,FALSE)),"excluded")</f>
        <v>08:00 – 14:00</v>
      </c>
      <c r="F1470" s="251" t="s">
        <v>171</v>
      </c>
      <c r="G1470" s="250" t="str">
        <f>IF(ISNA(VLOOKUP(Patchlist1[[#This Row],[Hostname]],CPU_socket!A:B,2,FALSE)),"",VLOOKUP(Patchlist1[[#This Row],[Hostname]],CPU_socket!A:B,2,FALSE))</f>
        <v/>
      </c>
      <c r="H1470" s="250" t="str">
        <f>IF(ISNA(VLOOKUP(Patchlist1[[#This Row],[Hostname]],Vormetric!A:D,4,FALSE)),"",VLOOKUP(Patchlist1[[#This Row],[Hostname]],Vormetric!A:D,4,FALSE))</f>
        <v/>
      </c>
      <c r="I1470" s="293" t="str">
        <f>IF(ISNA(VLOOKUP(Patchlist1[[#This Row],[Hostname]],'vm hardware'!A:C,3,FALSE)),"",VLOOKUP(Patchlist1[[#This Row],[Hostname]],'vm hardware'!A:C,3,FALSE))</f>
        <v/>
      </c>
      <c r="J1470" s="251"/>
      <c r="K1470" s="251" t="s">
        <v>545</v>
      </c>
      <c r="L1470" s="251"/>
      <c r="M1470" s="251" t="s">
        <v>448</v>
      </c>
      <c r="N1470" s="251" t="s">
        <v>174</v>
      </c>
      <c r="O1470" s="310" t="s">
        <v>175</v>
      </c>
      <c r="P1470" s="294" t="s">
        <v>1160</v>
      </c>
      <c r="Q1470" s="299"/>
      <c r="R1470" s="254" t="s">
        <v>1462</v>
      </c>
      <c r="S1470" s="300" t="str">
        <f>IF(ISNA(VLOOKUP(Patchlist1[[#This Row],[SERVER OWNER]],Contacts!I:J,2,FALSE)),"",VLOOKUP(Patchlist1[[#This Row],[SERVER OWNER]],Contacts!I:J,2,FALSE))</f>
        <v>externe.paul.khauv@allianz.fr</v>
      </c>
      <c r="T1470" s="295" t="s">
        <v>1165</v>
      </c>
      <c r="U1470" s="301" t="s">
        <v>180</v>
      </c>
      <c r="V1470" s="296"/>
      <c r="W1470" s="296"/>
      <c r="X1470" s="297"/>
      <c r="Y1470" s="297" t="s">
        <v>452</v>
      </c>
      <c r="Z1470" s="256"/>
      <c r="AA1470" s="302"/>
    </row>
    <row r="1471" spans="1:27" ht="18.75" hidden="1" customHeight="1">
      <c r="A1471" s="309" t="s">
        <v>2403</v>
      </c>
      <c r="B1471" s="237" t="s">
        <v>67</v>
      </c>
      <c r="C1471" s="292" t="b">
        <v>0</v>
      </c>
      <c r="D1471" s="250">
        <f>IF($C1471&lt;&gt;TRUE,IF(ISNA(VLOOKUP($B1471,'Patch Slot'!A$2:$E$39,3,FALSE)),"",VLOOKUP($B1471,'Patch Slot'!A$2:$E$39,3,FALSE)),"excluded")</f>
        <v>45883.833333333299</v>
      </c>
      <c r="E1471" s="250" t="str">
        <f>IF($C1471&lt;&gt;TRUE,IF(ISNA(VLOOKUP($B1471,'Patch Slot'!A$2:$E$39,4,FALSE)),"",VLOOKUP($B1471,'Patch Slot'!A$2:$E$39,4,FALSE)),"excluded")</f>
        <v>20:00 – 24:00</v>
      </c>
      <c r="F1471" s="251" t="s">
        <v>298</v>
      </c>
      <c r="G1471" s="250" t="str">
        <f>IF(ISNA(VLOOKUP(Patchlist1[[#This Row],[Hostname]],CPU_socket!A:B,2,FALSE)),"",VLOOKUP(Patchlist1[[#This Row],[Hostname]],CPU_socket!A:B,2,FALSE))</f>
        <v/>
      </c>
      <c r="H1471" s="250" t="str">
        <f>IF(ISNA(VLOOKUP(Patchlist1[[#This Row],[Hostname]],Vormetric!A:D,4,FALSE)),"",VLOOKUP(Patchlist1[[#This Row],[Hostname]],Vormetric!A:D,4,FALSE))</f>
        <v/>
      </c>
      <c r="I1471" s="293" t="str">
        <f>IF(ISNA(VLOOKUP(Patchlist1[[#This Row],[Hostname]],'vm hardware'!A:C,3,FALSE)),"",VLOOKUP(Patchlist1[[#This Row],[Hostname]],'vm hardware'!A:C,3,FALSE))</f>
        <v/>
      </c>
      <c r="J1471" s="251"/>
      <c r="K1471" s="251" t="s">
        <v>545</v>
      </c>
      <c r="L1471" s="251"/>
      <c r="M1471" s="251" t="s">
        <v>245</v>
      </c>
      <c r="N1471" s="251" t="s">
        <v>174</v>
      </c>
      <c r="O1471" s="310" t="s">
        <v>175</v>
      </c>
      <c r="P1471" s="294" t="s">
        <v>246</v>
      </c>
      <c r="Q1471" s="299"/>
      <c r="R1471" s="254" t="s">
        <v>248</v>
      </c>
      <c r="S1471" s="300" t="str">
        <f>IF(ISNA(VLOOKUP(Patchlist1[[#This Row],[SERVER OWNER]],Contacts!I:J,2,FALSE)),"",VLOOKUP(Patchlist1[[#This Row],[SERVER OWNER]],Contacts!I:J,2,FALSE))</f>
        <v>Giorgio.Conti@allianz.it</v>
      </c>
      <c r="T1471" s="295" t="s">
        <v>249</v>
      </c>
      <c r="U1471" s="301" t="s">
        <v>180</v>
      </c>
      <c r="V1471" s="296"/>
      <c r="W1471" s="296"/>
      <c r="X1471" s="297"/>
      <c r="Y1471" s="297"/>
      <c r="Z1471" s="256"/>
      <c r="AA1471" s="302"/>
    </row>
    <row r="1472" spans="1:27" ht="18.75" hidden="1" customHeight="1">
      <c r="A1472" s="309" t="s">
        <v>2404</v>
      </c>
      <c r="B1472" s="237" t="s">
        <v>57</v>
      </c>
      <c r="C1472" s="292" t="b">
        <v>0</v>
      </c>
      <c r="D1472" s="250">
        <f>IF($C1472&lt;&gt;TRUE,IF(ISNA(VLOOKUP($B1472,'Patch Slot'!A$2:$E$39,3,FALSE)),"",VLOOKUP($B1472,'Patch Slot'!A$2:$E$39,3,FALSE)),"excluded")</f>
        <v>45882.833333333299</v>
      </c>
      <c r="E1472" s="250" t="str">
        <f>IF($C1472&lt;&gt;TRUE,IF(ISNA(VLOOKUP($B1472,'Patch Slot'!A$2:$E$39,4,FALSE)),"",VLOOKUP($B1472,'Patch Slot'!A$2:$E$39,4,FALSE)),"excluded")</f>
        <v>20:00 – 24:00</v>
      </c>
      <c r="F1472" s="251" t="s">
        <v>171</v>
      </c>
      <c r="G1472" s="250" t="str">
        <f>IF(ISNA(VLOOKUP(Patchlist1[[#This Row],[Hostname]],CPU_socket!A:B,2,FALSE)),"",VLOOKUP(Patchlist1[[#This Row],[Hostname]],CPU_socket!A:B,2,FALSE))</f>
        <v/>
      </c>
      <c r="H1472" s="250" t="str">
        <f>IF(ISNA(VLOOKUP(Patchlist1[[#This Row],[Hostname]],Vormetric!A:D,4,FALSE)),"",VLOOKUP(Patchlist1[[#This Row],[Hostname]],Vormetric!A:D,4,FALSE))</f>
        <v/>
      </c>
      <c r="I1472" s="293" t="str">
        <f>IF(ISNA(VLOOKUP(Patchlist1[[#This Row],[Hostname]],'vm hardware'!A:C,3,FALSE)),"",VLOOKUP(Patchlist1[[#This Row],[Hostname]],'vm hardware'!A:C,3,FALSE))</f>
        <v/>
      </c>
      <c r="J1472" s="251"/>
      <c r="K1472" s="251" t="s">
        <v>545</v>
      </c>
      <c r="L1472" s="251"/>
      <c r="M1472" s="251" t="s">
        <v>735</v>
      </c>
      <c r="N1472" s="251" t="s">
        <v>174</v>
      </c>
      <c r="O1472" s="310" t="s">
        <v>175</v>
      </c>
      <c r="P1472" s="294" t="s">
        <v>736</v>
      </c>
      <c r="Q1472" s="299"/>
      <c r="R1472" s="254" t="s">
        <v>737</v>
      </c>
      <c r="S1472" s="300" t="str">
        <f>IF(ISNA(VLOOKUP(Patchlist1[[#This Row],[SERVER OWNER]],Contacts!I:J,2,FALSE)),"",VLOOKUP(Patchlist1[[#This Row],[SERVER OWNER]],Contacts!I:J,2,FALSE))</f>
        <v>greg.george@investmentdataservices.com</v>
      </c>
      <c r="T1472" s="295" t="s">
        <v>837</v>
      </c>
      <c r="U1472" s="301" t="s">
        <v>180</v>
      </c>
      <c r="V1472" s="296"/>
      <c r="W1472" s="296"/>
      <c r="X1472" s="297"/>
      <c r="Y1472" s="297"/>
      <c r="Z1472" s="256"/>
      <c r="AA1472" s="302"/>
    </row>
    <row r="1473" spans="1:27" ht="18.75" hidden="1" customHeight="1">
      <c r="A1473" s="309" t="s">
        <v>2405</v>
      </c>
      <c r="B1473" s="237" t="s">
        <v>64</v>
      </c>
      <c r="C1473" s="292" t="b">
        <v>1</v>
      </c>
      <c r="D1473" s="250" t="str">
        <f>IF($C1473&lt;&gt;TRUE,IF(ISNA(VLOOKUP($B1473,'Patch Slot'!A$2:$E$39,3,FALSE)),"",VLOOKUP($B1473,'Patch Slot'!A$2:$E$39,3,FALSE)),"excluded")</f>
        <v>excluded</v>
      </c>
      <c r="E1473" s="250" t="str">
        <f>IF($C1473&lt;&gt;TRUE,IF(ISNA(VLOOKUP($B1473,'Patch Slot'!A$2:$E$39,4,FALSE)),"",VLOOKUP($B1473,'Patch Slot'!A$2:$E$39,4,FALSE)),"excluded")</f>
        <v>excluded</v>
      </c>
      <c r="F1473" s="251" t="s">
        <v>523</v>
      </c>
      <c r="G1473" s="250" t="str">
        <f>IF(ISNA(VLOOKUP(Patchlist1[[#This Row],[Hostname]],CPU_socket!A:B,2,FALSE)),"",VLOOKUP(Patchlist1[[#This Row],[Hostname]],CPU_socket!A:B,2,FALSE))</f>
        <v/>
      </c>
      <c r="H1473" s="250" t="str">
        <f>IF(ISNA(VLOOKUP(Patchlist1[[#This Row],[Hostname]],Vormetric!A:D,4,FALSE)),"",VLOOKUP(Patchlist1[[#This Row],[Hostname]],Vormetric!A:D,4,FALSE))</f>
        <v/>
      </c>
      <c r="I1473" s="293" t="str">
        <f>IF(ISNA(VLOOKUP(Patchlist1[[#This Row],[Hostname]],'vm hardware'!A:C,3,FALSE)),"",VLOOKUP(Patchlist1[[#This Row],[Hostname]],'vm hardware'!A:C,3,FALSE))</f>
        <v/>
      </c>
      <c r="J1473" s="251"/>
      <c r="K1473" s="251" t="s">
        <v>545</v>
      </c>
      <c r="L1473" s="251"/>
      <c r="M1473" s="251" t="s">
        <v>448</v>
      </c>
      <c r="N1473" s="251" t="s">
        <v>174</v>
      </c>
      <c r="O1473" s="310" t="s">
        <v>279</v>
      </c>
      <c r="P1473" s="148" t="s">
        <v>1467</v>
      </c>
      <c r="Q1473" s="299"/>
      <c r="R1473" s="254" t="s">
        <v>1468</v>
      </c>
      <c r="S1473" s="300" t="str">
        <f>IF(ISNA(VLOOKUP(Patchlist1[[#This Row],[SERVER OWNER]],Contacts!I:J,2,FALSE)),"",VLOOKUP(Patchlist1[[#This Row],[SERVER OWNER]],Contacts!I:J,2,FALSE))</f>
        <v>olivier.laliman@allianz.fr</v>
      </c>
      <c r="T1473" s="295" t="s">
        <v>2153</v>
      </c>
      <c r="U1473" s="301" t="s">
        <v>180</v>
      </c>
      <c r="V1473" s="296"/>
      <c r="W1473" s="296"/>
      <c r="X1473" s="297"/>
      <c r="Y1473" s="297" t="s">
        <v>279</v>
      </c>
      <c r="Z1473" s="256"/>
      <c r="AA1473" s="302"/>
    </row>
    <row r="1474" spans="1:27" ht="18.75" hidden="1" customHeight="1">
      <c r="A1474" s="309" t="s">
        <v>2406</v>
      </c>
      <c r="B1474" s="237" t="s">
        <v>57</v>
      </c>
      <c r="C1474" s="292" t="b">
        <v>0</v>
      </c>
      <c r="D1474" s="250">
        <f>IF($C1474&lt;&gt;TRUE,IF(ISNA(VLOOKUP($B1474,'Patch Slot'!A$2:$E$39,3,FALSE)),"",VLOOKUP($B1474,'Patch Slot'!A$2:$E$39,3,FALSE)),"excluded")</f>
        <v>45882.833333333299</v>
      </c>
      <c r="E1474" s="250" t="str">
        <f>IF($C1474&lt;&gt;TRUE,IF(ISNA(VLOOKUP($B1474,'Patch Slot'!A$2:$E$39,4,FALSE)),"",VLOOKUP($B1474,'Patch Slot'!A$2:$E$39,4,FALSE)),"excluded")</f>
        <v>20:00 – 24:00</v>
      </c>
      <c r="F1474" s="251" t="s">
        <v>171</v>
      </c>
      <c r="G1474" s="250" t="str">
        <f>IF(ISNA(VLOOKUP(Patchlist1[[#This Row],[Hostname]],CPU_socket!A:B,2,FALSE)),"",VLOOKUP(Patchlist1[[#This Row],[Hostname]],CPU_socket!A:B,2,FALSE))</f>
        <v/>
      </c>
      <c r="H1474" s="250" t="str">
        <f>IF(ISNA(VLOOKUP(Patchlist1[[#This Row],[Hostname]],Vormetric!A:D,4,FALSE)),"",VLOOKUP(Patchlist1[[#This Row],[Hostname]],Vormetric!A:D,4,FALSE))</f>
        <v/>
      </c>
      <c r="I1474" s="293" t="str">
        <f>IF(ISNA(VLOOKUP(Patchlist1[[#This Row],[Hostname]],'vm hardware'!A:C,3,FALSE)),"",VLOOKUP(Patchlist1[[#This Row],[Hostname]],'vm hardware'!A:C,3,FALSE))</f>
        <v/>
      </c>
      <c r="J1474" s="251"/>
      <c r="K1474" s="251" t="s">
        <v>545</v>
      </c>
      <c r="L1474" s="251"/>
      <c r="M1474" s="251" t="s">
        <v>735</v>
      </c>
      <c r="N1474" s="251" t="s">
        <v>174</v>
      </c>
      <c r="O1474" s="310" t="s">
        <v>175</v>
      </c>
      <c r="P1474" s="294" t="s">
        <v>736</v>
      </c>
      <c r="Q1474" s="299"/>
      <c r="R1474" s="254" t="s">
        <v>737</v>
      </c>
      <c r="S1474" s="300" t="str">
        <f>IF(ISNA(VLOOKUP(Patchlist1[[#This Row],[SERVER OWNER]],Contacts!I:J,2,FALSE)),"",VLOOKUP(Patchlist1[[#This Row],[SERVER OWNER]],Contacts!I:J,2,FALSE))</f>
        <v>greg.george@investmentdataservices.com</v>
      </c>
      <c r="T1474" s="295" t="s">
        <v>837</v>
      </c>
      <c r="U1474" s="301" t="s">
        <v>180</v>
      </c>
      <c r="V1474" s="296"/>
      <c r="W1474" s="296"/>
      <c r="X1474" s="297"/>
      <c r="Y1474" s="297"/>
      <c r="Z1474" s="256"/>
      <c r="AA1474" s="302"/>
    </row>
    <row r="1475" spans="1:27" ht="18.75" hidden="1" customHeight="1">
      <c r="A1475" s="309" t="s">
        <v>2407</v>
      </c>
      <c r="B1475" s="237" t="s">
        <v>84</v>
      </c>
      <c r="C1475" s="292" t="b">
        <v>0</v>
      </c>
      <c r="D1475" s="250">
        <f>IF($C1475&lt;&gt;TRUE,IF(ISNA(VLOOKUP($B1475,'Patch Slot'!A$2:$E$39,3,FALSE)),"",VLOOKUP($B1475,'Patch Slot'!A$2:$E$39,3,FALSE)),"excluded")</f>
        <v>45885.833333333299</v>
      </c>
      <c r="E1475" s="250" t="str">
        <f>IF($C1475&lt;&gt;TRUE,IF(ISNA(VLOOKUP($B1475,'Patch Slot'!A$2:$E$39,4,FALSE)),"",VLOOKUP($B1475,'Patch Slot'!A$2:$E$39,4,FALSE)),"excluded")</f>
        <v>20:00 – 24:00</v>
      </c>
      <c r="F1475" s="251" t="s">
        <v>826</v>
      </c>
      <c r="G1475" s="250" t="str">
        <f>IF(ISNA(VLOOKUP(Patchlist1[[#This Row],[Hostname]],CPU_socket!A:B,2,FALSE)),"",VLOOKUP(Patchlist1[[#This Row],[Hostname]],CPU_socket!A:B,2,FALSE))</f>
        <v/>
      </c>
      <c r="H1475" s="250" t="str">
        <f>IF(ISNA(VLOOKUP(Patchlist1[[#This Row],[Hostname]],Vormetric!A:D,4,FALSE)),"",VLOOKUP(Patchlist1[[#This Row],[Hostname]],Vormetric!A:D,4,FALSE))</f>
        <v/>
      </c>
      <c r="I1475" s="293" t="str">
        <f>IF(ISNA(VLOOKUP(Patchlist1[[#This Row],[Hostname]],'vm hardware'!A:C,3,FALSE)),"",VLOOKUP(Patchlist1[[#This Row],[Hostname]],'vm hardware'!A:C,3,FALSE))</f>
        <v/>
      </c>
      <c r="J1475" s="251"/>
      <c r="K1475" s="251" t="s">
        <v>545</v>
      </c>
      <c r="L1475" s="251"/>
      <c r="M1475" s="251" t="s">
        <v>189</v>
      </c>
      <c r="N1475" s="251" t="s">
        <v>827</v>
      </c>
      <c r="O1475" s="310" t="s">
        <v>175</v>
      </c>
      <c r="P1475" s="294" t="s">
        <v>190</v>
      </c>
      <c r="Q1475" s="299"/>
      <c r="R1475" s="254" t="s">
        <v>192</v>
      </c>
      <c r="S1475" s="300" t="str">
        <f>IF(ISNA(VLOOKUP(Patchlist1[[#This Row],[SERVER OWNER]],Contacts!I:J,2,FALSE)),"",VLOOKUP(Patchlist1[[#This Row],[SERVER OWNER]],Contacts!I:J,2,FALSE))</f>
        <v>kenneth.fink@allianz.co.uk</v>
      </c>
      <c r="T1475" s="295" t="s">
        <v>198</v>
      </c>
      <c r="U1475" s="301" t="s">
        <v>180</v>
      </c>
      <c r="V1475" s="296"/>
      <c r="W1475" s="296"/>
      <c r="X1475" s="297"/>
      <c r="Y1475" s="297"/>
      <c r="Z1475" s="256"/>
      <c r="AA1475" s="302"/>
    </row>
    <row r="1476" spans="1:27" ht="18.75" hidden="1" customHeight="1">
      <c r="A1476" s="309" t="s">
        <v>2408</v>
      </c>
      <c r="B1476" s="237" t="s">
        <v>57</v>
      </c>
      <c r="C1476" s="292" t="b">
        <v>0</v>
      </c>
      <c r="D1476" s="250">
        <f>IF($C1476&lt;&gt;TRUE,IF(ISNA(VLOOKUP($B1476,'Patch Slot'!A$2:$E$39,3,FALSE)),"",VLOOKUP($B1476,'Patch Slot'!A$2:$E$39,3,FALSE)),"excluded")</f>
        <v>45882.833333333299</v>
      </c>
      <c r="E1476" s="250" t="str">
        <f>IF($C1476&lt;&gt;TRUE,IF(ISNA(VLOOKUP($B1476,'Patch Slot'!A$2:$E$39,4,FALSE)),"",VLOOKUP($B1476,'Patch Slot'!A$2:$E$39,4,FALSE)),"excluded")</f>
        <v>20:00 – 24:00</v>
      </c>
      <c r="F1476" s="251" t="s">
        <v>171</v>
      </c>
      <c r="G1476" s="250" t="str">
        <f>IF(ISNA(VLOOKUP(Patchlist1[[#This Row],[Hostname]],CPU_socket!A:B,2,FALSE)),"",VLOOKUP(Patchlist1[[#This Row],[Hostname]],CPU_socket!A:B,2,FALSE))</f>
        <v/>
      </c>
      <c r="H1476" s="250" t="str">
        <f>IF(ISNA(VLOOKUP(Patchlist1[[#This Row],[Hostname]],Vormetric!A:D,4,FALSE)),"",VLOOKUP(Patchlist1[[#This Row],[Hostname]],Vormetric!A:D,4,FALSE))</f>
        <v/>
      </c>
      <c r="I1476" s="293" t="str">
        <f>IF(ISNA(VLOOKUP(Patchlist1[[#This Row],[Hostname]],'vm hardware'!A:C,3,FALSE)),"",VLOOKUP(Patchlist1[[#This Row],[Hostname]],'vm hardware'!A:C,3,FALSE))</f>
        <v/>
      </c>
      <c r="J1476" s="251"/>
      <c r="K1476" s="251" t="s">
        <v>545</v>
      </c>
      <c r="L1476" s="251"/>
      <c r="M1476" s="251" t="s">
        <v>735</v>
      </c>
      <c r="N1476" s="251" t="s">
        <v>174</v>
      </c>
      <c r="O1476" s="310" t="s">
        <v>175</v>
      </c>
      <c r="P1476" s="294" t="s">
        <v>736</v>
      </c>
      <c r="Q1476" s="299"/>
      <c r="R1476" s="254" t="s">
        <v>737</v>
      </c>
      <c r="S1476" s="300" t="str">
        <f>IF(ISNA(VLOOKUP(Patchlist1[[#This Row],[SERVER OWNER]],Contacts!I:J,2,FALSE)),"",VLOOKUP(Patchlist1[[#This Row],[SERVER OWNER]],Contacts!I:J,2,FALSE))</f>
        <v>greg.george@investmentdataservices.com</v>
      </c>
      <c r="T1476" s="295" t="s">
        <v>837</v>
      </c>
      <c r="U1476" s="301" t="s">
        <v>180</v>
      </c>
      <c r="V1476" s="296"/>
      <c r="W1476" s="296"/>
      <c r="X1476" s="297"/>
      <c r="Y1476" s="297"/>
      <c r="Z1476" s="256"/>
      <c r="AA1476" s="302"/>
    </row>
    <row r="1477" spans="1:27" ht="18.75" hidden="1" customHeight="1">
      <c r="A1477" s="309" t="s">
        <v>2409</v>
      </c>
      <c r="B1477" s="237" t="s">
        <v>124</v>
      </c>
      <c r="C1477" s="292" t="b">
        <v>0</v>
      </c>
      <c r="D1477" s="250">
        <f>IF($C1477&lt;&gt;TRUE,IF(ISNA(VLOOKUP($B1477,'Patch Slot'!A$2:$E$39,3,FALSE)),"",VLOOKUP($B1477,'Patch Slot'!A$2:$E$39,3,FALSE)),"excluded")</f>
        <v>45892.666666666635</v>
      </c>
      <c r="E1477" s="250" t="str">
        <f>IF($C1477&lt;&gt;TRUE,IF(ISNA(VLOOKUP($B1477,'Patch Slot'!A$2:$E$39,4,FALSE)),"",VLOOKUP($B1477,'Patch Slot'!A$2:$E$39,4,FALSE)),"excluded")</f>
        <v>16:00 – 20:00</v>
      </c>
      <c r="F1477" s="251" t="s">
        <v>826</v>
      </c>
      <c r="G1477" s="250" t="str">
        <f>IF(ISNA(VLOOKUP(Patchlist1[[#This Row],[Hostname]],CPU_socket!A:B,2,FALSE)),"",VLOOKUP(Patchlist1[[#This Row],[Hostname]],CPU_socket!A:B,2,FALSE))</f>
        <v/>
      </c>
      <c r="H1477" s="250" t="str">
        <f>IF(ISNA(VLOOKUP(Patchlist1[[#This Row],[Hostname]],Vormetric!A:D,4,FALSE)),"",VLOOKUP(Patchlist1[[#This Row],[Hostname]],Vormetric!A:D,4,FALSE))</f>
        <v/>
      </c>
      <c r="I1477" s="293" t="str">
        <f>IF(ISNA(VLOOKUP(Patchlist1[[#This Row],[Hostname]],'vm hardware'!A:C,3,FALSE)),"",VLOOKUP(Patchlist1[[#This Row],[Hostname]],'vm hardware'!A:C,3,FALSE))</f>
        <v/>
      </c>
      <c r="J1477" s="251"/>
      <c r="K1477" s="251" t="s">
        <v>545</v>
      </c>
      <c r="L1477" s="251"/>
      <c r="M1477" s="251" t="s">
        <v>448</v>
      </c>
      <c r="N1477" s="251" t="s">
        <v>827</v>
      </c>
      <c r="O1477" s="310" t="s">
        <v>175</v>
      </c>
      <c r="P1477" s="294" t="s">
        <v>2161</v>
      </c>
      <c r="Q1477" s="299"/>
      <c r="R1477" s="254" t="s">
        <v>1827</v>
      </c>
      <c r="S1477" s="300" t="str">
        <f>IF(ISNA(VLOOKUP(Patchlist1[[#This Row],[SERVER OWNER]],Contacts!I:J,2,FALSE)),"",VLOOKUP(Patchlist1[[#This Row],[SERVER OWNER]],Contacts!I:J,2,FALSE))</f>
        <v>mohammed.bellamri@allianz.fr</v>
      </c>
      <c r="T1477" s="295" t="s">
        <v>2410</v>
      </c>
      <c r="U1477" s="301" t="s">
        <v>180</v>
      </c>
      <c r="V1477" s="296"/>
      <c r="W1477" s="296"/>
      <c r="X1477" s="297"/>
      <c r="Y1477" s="297" t="s">
        <v>452</v>
      </c>
      <c r="Z1477" s="256"/>
      <c r="AA1477" s="302"/>
    </row>
    <row r="1478" spans="1:27" ht="18.75" hidden="1" customHeight="1">
      <c r="A1478" s="309" t="s">
        <v>2411</v>
      </c>
      <c r="B1478" s="237" t="s">
        <v>47</v>
      </c>
      <c r="C1478" s="292" t="b">
        <v>0</v>
      </c>
      <c r="D1478" s="250">
        <f>IF($C1478&lt;&gt;TRUE,IF(ISNA(VLOOKUP($B1478,'Patch Slot'!A$2:$E$39,3,FALSE)),"",VLOOKUP($B1478,'Patch Slot'!A$2:$E$39,3,FALSE)),"excluded")</f>
        <v>45879.333333333299</v>
      </c>
      <c r="E1478" s="250" t="str">
        <f>IF($C1478&lt;&gt;TRUE,IF(ISNA(VLOOKUP($B1478,'Patch Slot'!A$2:$E$39,4,FALSE)),"",VLOOKUP($B1478,'Patch Slot'!A$2:$E$39,4,FALSE)),"excluded")</f>
        <v>08:00 – 14:00</v>
      </c>
      <c r="F1478" s="251" t="s">
        <v>523</v>
      </c>
      <c r="G1478" s="250" t="str">
        <f>IF(ISNA(VLOOKUP(Patchlist1[[#This Row],[Hostname]],CPU_socket!A:B,2,FALSE)),"",VLOOKUP(Patchlist1[[#This Row],[Hostname]],CPU_socket!A:B,2,FALSE))</f>
        <v/>
      </c>
      <c r="H1478" s="250" t="str">
        <f>IF(ISNA(VLOOKUP(Patchlist1[[#This Row],[Hostname]],Vormetric!A:D,4,FALSE)),"",VLOOKUP(Patchlist1[[#This Row],[Hostname]],Vormetric!A:D,4,FALSE))</f>
        <v/>
      </c>
      <c r="I1478" s="293" t="str">
        <f>IF(ISNA(VLOOKUP(Patchlist1[[#This Row],[Hostname]],'vm hardware'!A:C,3,FALSE)),"",VLOOKUP(Patchlist1[[#This Row],[Hostname]],'vm hardware'!A:C,3,FALSE))</f>
        <v/>
      </c>
      <c r="J1478" s="251"/>
      <c r="K1478" s="251" t="s">
        <v>545</v>
      </c>
      <c r="L1478" s="251"/>
      <c r="M1478" s="251" t="s">
        <v>448</v>
      </c>
      <c r="N1478" s="251" t="s">
        <v>174</v>
      </c>
      <c r="O1478" s="310" t="s">
        <v>175</v>
      </c>
      <c r="P1478" s="294" t="s">
        <v>1160</v>
      </c>
      <c r="Q1478" s="299"/>
      <c r="R1478" s="254" t="s">
        <v>1462</v>
      </c>
      <c r="S1478" s="300" t="str">
        <f>IF(ISNA(VLOOKUP(Patchlist1[[#This Row],[SERVER OWNER]],Contacts!I:J,2,FALSE)),"",VLOOKUP(Patchlist1[[#This Row],[SERVER OWNER]],Contacts!I:J,2,FALSE))</f>
        <v>externe.paul.khauv@allianz.fr</v>
      </c>
      <c r="T1478" s="295" t="s">
        <v>1463</v>
      </c>
      <c r="U1478" s="301" t="s">
        <v>180</v>
      </c>
      <c r="V1478" s="296"/>
      <c r="W1478" s="296"/>
      <c r="X1478" s="297"/>
      <c r="Y1478" s="297" t="s">
        <v>452</v>
      </c>
      <c r="Z1478" s="256"/>
      <c r="AA1478" s="302"/>
    </row>
    <row r="1479" spans="1:27" ht="18.75" hidden="1" customHeight="1">
      <c r="A1479" s="309" t="s">
        <v>2412</v>
      </c>
      <c r="B1479" s="237" t="s">
        <v>24</v>
      </c>
      <c r="C1479" s="292" t="b">
        <v>0</v>
      </c>
      <c r="D1479" s="250">
        <f>IF($C1479&lt;&gt;TRUE,IF(ISNA(VLOOKUP($B1479,'Patch Slot'!A$2:$E$39,3,FALSE)),"",VLOOKUP($B1479,'Patch Slot'!A$2:$E$39,3,FALSE)),"excluded")</f>
        <v>45874.333333333299</v>
      </c>
      <c r="E1479" s="250" t="str">
        <f>IF($C1479&lt;&gt;TRUE,IF(ISNA(VLOOKUP($B1479,'Patch Slot'!A$2:$E$39,4,FALSE)),"",VLOOKUP($B1479,'Patch Slot'!A$2:$E$39,4,FALSE)),"excluded")</f>
        <v>08:00 – 14:00</v>
      </c>
      <c r="F1479" s="251" t="s">
        <v>171</v>
      </c>
      <c r="G1479" s="250" t="str">
        <f>IF(ISNA(VLOOKUP(Patchlist1[[#This Row],[Hostname]],CPU_socket!A:B,2,FALSE)),"",VLOOKUP(Patchlist1[[#This Row],[Hostname]],CPU_socket!A:B,2,FALSE))</f>
        <v/>
      </c>
      <c r="H1479" s="250" t="str">
        <f>IF(ISNA(VLOOKUP(Patchlist1[[#This Row],[Hostname]],Vormetric!A:D,4,FALSE)),"",VLOOKUP(Patchlist1[[#This Row],[Hostname]],Vormetric!A:D,4,FALSE))</f>
        <v/>
      </c>
      <c r="I1479" s="293" t="str">
        <f>IF(ISNA(VLOOKUP(Patchlist1[[#This Row],[Hostname]],'vm hardware'!A:C,3,FALSE)),"",VLOOKUP(Patchlist1[[#This Row],[Hostname]],'vm hardware'!A:C,3,FALSE))</f>
        <v/>
      </c>
      <c r="J1479" s="251"/>
      <c r="K1479" s="251" t="s">
        <v>545</v>
      </c>
      <c r="L1479" s="251"/>
      <c r="M1479" s="251" t="s">
        <v>173</v>
      </c>
      <c r="N1479" s="251" t="s">
        <v>174</v>
      </c>
      <c r="O1479" s="310" t="s">
        <v>175</v>
      </c>
      <c r="P1479" s="294" t="s">
        <v>468</v>
      </c>
      <c r="Q1479" s="299"/>
      <c r="R1479" s="254" t="s">
        <v>469</v>
      </c>
      <c r="S1479" s="300" t="str">
        <f>IF(ISNA(VLOOKUP(Patchlist1[[#This Row],[SERVER OWNER]],Contacts!I:J,2,FALSE)),"",VLOOKUP(Patchlist1[[#This Row],[SERVER OWNER]],Contacts!I:J,2,FALSE))</f>
        <v>bipin.brahmanandan@allianz.com</v>
      </c>
      <c r="T1479" s="295" t="s">
        <v>470</v>
      </c>
      <c r="U1479" s="301" t="s">
        <v>180</v>
      </c>
      <c r="V1479" s="296"/>
      <c r="W1479" s="296"/>
      <c r="X1479" s="297"/>
      <c r="Y1479" s="297"/>
      <c r="Z1479" s="256"/>
      <c r="AA1479" s="302"/>
    </row>
    <row r="1480" spans="1:27" ht="18.75" hidden="1" customHeight="1">
      <c r="A1480" s="309" t="s">
        <v>2413</v>
      </c>
      <c r="B1480" s="237" t="s">
        <v>43</v>
      </c>
      <c r="C1480" s="292" t="b">
        <v>0</v>
      </c>
      <c r="D1480" s="250">
        <f>IF($C1480&lt;&gt;TRUE,IF(ISNA(VLOOKUP($B1480,'Patch Slot'!A$2:$E$39,3,FALSE)),"",VLOOKUP($B1480,'Patch Slot'!A$2:$E$39,3,FALSE)),"excluded")</f>
        <v>45878.333333333299</v>
      </c>
      <c r="E1480" s="250" t="str">
        <f>IF($C1480&lt;&gt;TRUE,IF(ISNA(VLOOKUP($B1480,'Patch Slot'!A$2:$E$39,4,FALSE)),"",VLOOKUP($B1480,'Patch Slot'!A$2:$E$39,4,FALSE)),"excluded")</f>
        <v>08:00 – 14:00</v>
      </c>
      <c r="F1480" s="251" t="s">
        <v>523</v>
      </c>
      <c r="G1480" s="250" t="str">
        <f>IF(ISNA(VLOOKUP(Patchlist1[[#This Row],[Hostname]],CPU_socket!A:B,2,FALSE)),"",VLOOKUP(Patchlist1[[#This Row],[Hostname]],CPU_socket!A:B,2,FALSE))</f>
        <v/>
      </c>
      <c r="H1480" s="250" t="str">
        <f>IF(ISNA(VLOOKUP(Patchlist1[[#This Row],[Hostname]],Vormetric!A:D,4,FALSE)),"",VLOOKUP(Patchlist1[[#This Row],[Hostname]],Vormetric!A:D,4,FALSE))</f>
        <v/>
      </c>
      <c r="I1480" s="293" t="str">
        <f>IF(ISNA(VLOOKUP(Patchlist1[[#This Row],[Hostname]],'vm hardware'!A:C,3,FALSE)),"",VLOOKUP(Patchlist1[[#This Row],[Hostname]],'vm hardware'!A:C,3,FALSE))</f>
        <v/>
      </c>
      <c r="J1480" s="251"/>
      <c r="K1480" s="251" t="s">
        <v>545</v>
      </c>
      <c r="L1480" s="251"/>
      <c r="M1480" s="251" t="s">
        <v>173</v>
      </c>
      <c r="N1480" s="251" t="s">
        <v>174</v>
      </c>
      <c r="O1480" s="310" t="s">
        <v>175</v>
      </c>
      <c r="P1480" t="s">
        <v>583</v>
      </c>
      <c r="Q1480" s="299"/>
      <c r="R1480" s="254" t="s">
        <v>584</v>
      </c>
      <c r="S1480" s="300" t="str">
        <f>IF(ISNA(VLOOKUP(Patchlist1[[#This Row],[SERVER OWNER]],Contacts!I:J,2,FALSE)),"",VLOOKUP(Patchlist1[[#This Row],[SERVER OWNER]],Contacts!I:J,2,FALSE))</f>
        <v>dhanujay.nallabati1@allianz.de</v>
      </c>
      <c r="T1480" s="295" t="s">
        <v>1143</v>
      </c>
      <c r="U1480" s="301" t="s">
        <v>180</v>
      </c>
      <c r="V1480" s="296"/>
      <c r="W1480" s="296"/>
      <c r="X1480" s="297"/>
      <c r="Y1480" s="297"/>
      <c r="Z1480" s="256"/>
      <c r="AA1480" s="302"/>
    </row>
    <row r="1481" spans="1:27" ht="18.75" hidden="1" customHeight="1">
      <c r="A1481" s="275" t="s">
        <v>2414</v>
      </c>
      <c r="B1481" s="196" t="s">
        <v>57</v>
      </c>
      <c r="C1481" s="239" t="b">
        <v>0</v>
      </c>
      <c r="D1481" s="182">
        <f>IF($C1481&lt;&gt;TRUE,IF(ISNA(VLOOKUP($B1481,'Patch Slot'!A$2:$E$39,3,FALSE)),"",VLOOKUP($B1481,'Patch Slot'!A$2:$E$39,3,FALSE)),"excluded")</f>
        <v>45882.833333333299</v>
      </c>
      <c r="E1481" s="182" t="str">
        <f>IF($C1481&lt;&gt;TRUE,IF(ISNA(VLOOKUP($B1481,'Patch Slot'!A$2:$E$39,4,FALSE)),"",VLOOKUP($B1481,'Patch Slot'!A$2:$E$39,4,FALSE)),"excluded")</f>
        <v>20:00 – 24:00</v>
      </c>
      <c r="F1481" s="198" t="s">
        <v>298</v>
      </c>
      <c r="G1481" s="182" t="str">
        <f>IF(ISNA(VLOOKUP(Patchlist1[[#This Row],[Hostname]],CPU_socket!A:B,2,FALSE)),"",VLOOKUP(Patchlist1[[#This Row],[Hostname]],CPU_socket!A:B,2,FALSE))</f>
        <v/>
      </c>
      <c r="H1481" s="182" t="str">
        <f>IF(ISNA(VLOOKUP(Patchlist1[[#This Row],[Hostname]],Vormetric!A:D,4,FALSE)),"",VLOOKUP(Patchlist1[[#This Row],[Hostname]],Vormetric!A:D,4,FALSE))</f>
        <v/>
      </c>
      <c r="I1481" s="240" t="str">
        <f>IF(ISNA(VLOOKUP(Patchlist1[[#This Row],[Hostname]],'vm hardware'!A:C,3,FALSE)),"",VLOOKUP(Patchlist1[[#This Row],[Hostname]],'vm hardware'!A:C,3,FALSE))</f>
        <v/>
      </c>
      <c r="J1481" s="198"/>
      <c r="K1481" s="198" t="s">
        <v>545</v>
      </c>
      <c r="L1481" s="198"/>
      <c r="M1481" s="198" t="s">
        <v>245</v>
      </c>
      <c r="N1481" s="198" t="s">
        <v>174</v>
      </c>
      <c r="O1481" s="200" t="s">
        <v>175</v>
      </c>
      <c r="P1481" s="294" t="s">
        <v>246</v>
      </c>
      <c r="Q1481" s="241"/>
      <c r="R1481" s="247" t="s">
        <v>248</v>
      </c>
      <c r="S1481" s="242" t="str">
        <f>IF(ISNA(VLOOKUP(Patchlist1[[#This Row],[SERVER OWNER]],Contacts!I:J,2,FALSE)),"",VLOOKUP(Patchlist1[[#This Row],[SERVER OWNER]],Contacts!I:J,2,FALSE))</f>
        <v>Giorgio.Conti@allianz.it</v>
      </c>
      <c r="T1481" s="243" t="s">
        <v>249</v>
      </c>
      <c r="U1481" s="287" t="s">
        <v>180</v>
      </c>
      <c r="V1481" s="202"/>
      <c r="W1481" s="202"/>
      <c r="X1481" s="244"/>
      <c r="Y1481" s="244"/>
      <c r="Z1481" s="157"/>
      <c r="AA1481" s="278"/>
    </row>
    <row r="1482" spans="1:27" ht="18.75" hidden="1" customHeight="1">
      <c r="A1482" s="309" t="s">
        <v>2415</v>
      </c>
      <c r="B1482" s="237" t="s">
        <v>24</v>
      </c>
      <c r="C1482" s="292" t="b">
        <v>0</v>
      </c>
      <c r="D1482" s="250">
        <f>IF($C1482&lt;&gt;TRUE,IF(ISNA(VLOOKUP($B1482,'Patch Slot'!A$2:$E$39,3,FALSE)),"",VLOOKUP($B1482,'Patch Slot'!A$2:$E$39,3,FALSE)),"excluded")</f>
        <v>45874.333333333299</v>
      </c>
      <c r="E1482" s="250" t="str">
        <f>IF($C1482&lt;&gt;TRUE,IF(ISNA(VLOOKUP($B1482,'Patch Slot'!A$2:$E$39,4,FALSE)),"",VLOOKUP($B1482,'Patch Slot'!A$2:$E$39,4,FALSE)),"excluded")</f>
        <v>08:00 – 14:00</v>
      </c>
      <c r="F1482" s="251" t="s">
        <v>523</v>
      </c>
      <c r="G1482" s="250" t="str">
        <f>IF(ISNA(VLOOKUP(Patchlist1[[#This Row],[Hostname]],CPU_socket!A:B,2,FALSE)),"",VLOOKUP(Patchlist1[[#This Row],[Hostname]],CPU_socket!A:B,2,FALSE))</f>
        <v/>
      </c>
      <c r="H1482" s="250" t="str">
        <f>IF(ISNA(VLOOKUP(Patchlist1[[#This Row],[Hostname]],Vormetric!A:D,4,FALSE)),"",VLOOKUP(Patchlist1[[#This Row],[Hostname]],Vormetric!A:D,4,FALSE))</f>
        <v/>
      </c>
      <c r="I1482" s="293" t="str">
        <f>IF(ISNA(VLOOKUP(Patchlist1[[#This Row],[Hostname]],'vm hardware'!A:C,3,FALSE)),"",VLOOKUP(Patchlist1[[#This Row],[Hostname]],'vm hardware'!A:C,3,FALSE))</f>
        <v/>
      </c>
      <c r="J1482" s="251"/>
      <c r="K1482" s="251" t="s">
        <v>545</v>
      </c>
      <c r="L1482" s="251"/>
      <c r="M1482" s="251" t="s">
        <v>173</v>
      </c>
      <c r="N1482" s="251" t="s">
        <v>174</v>
      </c>
      <c r="O1482" s="310" t="s">
        <v>175</v>
      </c>
      <c r="P1482" s="294" t="s">
        <v>506</v>
      </c>
      <c r="Q1482" s="299"/>
      <c r="R1482" s="254" t="s">
        <v>511</v>
      </c>
      <c r="S1482" s="300" t="str">
        <f>IF(ISNA(VLOOKUP(Patchlist1[[#This Row],[SERVER OWNER]],Contacts!I:J,2,FALSE)),"",VLOOKUP(Patchlist1[[#This Row],[SERVER OWNER]],Contacts!I:J,2,FALSE))</f>
        <v>fabian.funk@allianz.de</v>
      </c>
      <c r="T1482" s="295" t="s">
        <v>509</v>
      </c>
      <c r="U1482" s="301" t="s">
        <v>180</v>
      </c>
      <c r="V1482" s="296"/>
      <c r="W1482" s="296"/>
      <c r="X1482" s="297"/>
      <c r="Y1482" s="297"/>
      <c r="Z1482" s="256"/>
      <c r="AA1482" s="302"/>
    </row>
    <row r="1483" spans="1:27" ht="18.75" hidden="1" customHeight="1">
      <c r="A1483" s="309" t="s">
        <v>2416</v>
      </c>
      <c r="B1483" s="237" t="s">
        <v>124</v>
      </c>
      <c r="C1483" s="292" t="b">
        <v>0</v>
      </c>
      <c r="D1483" s="250">
        <f>IF($C1483&lt;&gt;TRUE,IF(ISNA(VLOOKUP($B1483,'Patch Slot'!A$2:$E$39,3,FALSE)),"",VLOOKUP($B1483,'Patch Slot'!A$2:$E$39,3,FALSE)),"excluded")</f>
        <v>45892.666666666635</v>
      </c>
      <c r="E1483" s="250" t="str">
        <f>IF($C1483&lt;&gt;TRUE,IF(ISNA(VLOOKUP($B1483,'Patch Slot'!A$2:$E$39,4,FALSE)),"",VLOOKUP($B1483,'Patch Slot'!A$2:$E$39,4,FALSE)),"excluded")</f>
        <v>16:00 – 20:00</v>
      </c>
      <c r="F1483" s="251" t="s">
        <v>826</v>
      </c>
      <c r="G1483" s="250" t="str">
        <f>IF(ISNA(VLOOKUP(Patchlist1[[#This Row],[Hostname]],CPU_socket!A:B,2,FALSE)),"",VLOOKUP(Patchlist1[[#This Row],[Hostname]],CPU_socket!A:B,2,FALSE))</f>
        <v/>
      </c>
      <c r="H1483" s="250" t="str">
        <f>IF(ISNA(VLOOKUP(Patchlist1[[#This Row],[Hostname]],Vormetric!A:D,4,FALSE)),"",VLOOKUP(Patchlist1[[#This Row],[Hostname]],Vormetric!A:D,4,FALSE))</f>
        <v/>
      </c>
      <c r="I1483" s="293" t="str">
        <f>IF(ISNA(VLOOKUP(Patchlist1[[#This Row],[Hostname]],'vm hardware'!A:C,3,FALSE)),"",VLOOKUP(Patchlist1[[#This Row],[Hostname]],'vm hardware'!A:C,3,FALSE))</f>
        <v/>
      </c>
      <c r="J1483" s="251"/>
      <c r="K1483" s="251" t="s">
        <v>545</v>
      </c>
      <c r="L1483" s="251"/>
      <c r="M1483" s="251" t="s">
        <v>443</v>
      </c>
      <c r="N1483" s="251" t="s">
        <v>827</v>
      </c>
      <c r="O1483" s="310" t="s">
        <v>175</v>
      </c>
      <c r="P1483" s="294" t="s">
        <v>2169</v>
      </c>
      <c r="Q1483" s="299"/>
      <c r="R1483" s="254" t="s">
        <v>695</v>
      </c>
      <c r="S1483" s="300" t="s">
        <v>696</v>
      </c>
      <c r="T1483" s="295" t="s">
        <v>853</v>
      </c>
      <c r="U1483" s="301" t="s">
        <v>180</v>
      </c>
      <c r="V1483" s="296"/>
      <c r="W1483" s="296"/>
      <c r="X1483" s="297"/>
      <c r="Y1483" s="297"/>
      <c r="Z1483" s="256"/>
      <c r="AA1483" s="302"/>
    </row>
    <row r="1484" spans="1:27" ht="18.75" hidden="1" customHeight="1">
      <c r="A1484" s="309" t="s">
        <v>2417</v>
      </c>
      <c r="B1484" s="237" t="s">
        <v>127</v>
      </c>
      <c r="C1484" s="292" t="b">
        <v>0</v>
      </c>
      <c r="D1484" s="250">
        <f>IF($C1484&lt;&gt;TRUE,IF(ISNA(VLOOKUP($B1484,'Patch Slot'!A$2:$E$39,3,FALSE)),"",VLOOKUP($B1484,'Patch Slot'!A$2:$E$39,3,FALSE)),"excluded")</f>
        <v>45892.833333333299</v>
      </c>
      <c r="E1484" s="250" t="str">
        <f>IF($C1484&lt;&gt;TRUE,IF(ISNA(VLOOKUP($B1484,'Patch Slot'!A$2:$E$39,4,FALSE)),"",VLOOKUP($B1484,'Patch Slot'!A$2:$E$39,4,FALSE)),"excluded")</f>
        <v>20:00 – 24:00</v>
      </c>
      <c r="F1484" s="251" t="s">
        <v>826</v>
      </c>
      <c r="G1484" s="250" t="str">
        <f>IF(ISNA(VLOOKUP(Patchlist1[[#This Row],[Hostname]],CPU_socket!A:B,2,FALSE)),"",VLOOKUP(Patchlist1[[#This Row],[Hostname]],CPU_socket!A:B,2,FALSE))</f>
        <v/>
      </c>
      <c r="H1484" s="250" t="str">
        <f>IF(ISNA(VLOOKUP(Patchlist1[[#This Row],[Hostname]],Vormetric!A:D,4,FALSE)),"",VLOOKUP(Patchlist1[[#This Row],[Hostname]],Vormetric!A:D,4,FALSE))</f>
        <v/>
      </c>
      <c r="I1484" s="293" t="str">
        <f>IF(ISNA(VLOOKUP(Patchlist1[[#This Row],[Hostname]],'vm hardware'!A:C,3,FALSE)),"",VLOOKUP(Patchlist1[[#This Row],[Hostname]],'vm hardware'!A:C,3,FALSE))</f>
        <v/>
      </c>
      <c r="J1484" s="251"/>
      <c r="K1484" s="251" t="s">
        <v>545</v>
      </c>
      <c r="L1484" s="251"/>
      <c r="M1484" s="251" t="s">
        <v>189</v>
      </c>
      <c r="N1484" s="251" t="s">
        <v>827</v>
      </c>
      <c r="O1484" s="310" t="s">
        <v>175</v>
      </c>
      <c r="P1484" s="294" t="s">
        <v>190</v>
      </c>
      <c r="Q1484" s="299"/>
      <c r="R1484" s="254" t="s">
        <v>192</v>
      </c>
      <c r="S1484" s="300" t="str">
        <f>IF(ISNA(VLOOKUP(Patchlist1[[#This Row],[SERVER OWNER]],Contacts!I:J,2,FALSE)),"",VLOOKUP(Patchlist1[[#This Row],[SERVER OWNER]],Contacts!I:J,2,FALSE))</f>
        <v>kenneth.fink@allianz.co.uk</v>
      </c>
      <c r="T1484" s="295" t="s">
        <v>198</v>
      </c>
      <c r="U1484" s="301" t="s">
        <v>180</v>
      </c>
      <c r="V1484" s="296"/>
      <c r="W1484" s="296"/>
      <c r="X1484" s="297"/>
      <c r="Y1484" s="297"/>
      <c r="Z1484" s="256"/>
      <c r="AA1484" s="302"/>
    </row>
    <row r="1485" spans="1:27" ht="18.75" hidden="1" customHeight="1">
      <c r="A1485" s="309" t="s">
        <v>2418</v>
      </c>
      <c r="B1485" s="237" t="s">
        <v>133</v>
      </c>
      <c r="C1485" s="292" t="b">
        <v>0</v>
      </c>
      <c r="D1485" s="250">
        <f>IF($C1485&lt;&gt;TRUE,IF(ISNA(VLOOKUP($B1485,'Patch Slot'!A$2:$E$39,3,FALSE)),"",VLOOKUP($B1485,'Patch Slot'!A$2:$E$39,3,FALSE)),"excluded")</f>
        <v>45893.833333333299</v>
      </c>
      <c r="E1485" s="250" t="str">
        <f>IF($C1485&lt;&gt;TRUE,IF(ISNA(VLOOKUP($B1485,'Patch Slot'!A$2:$E$39,4,FALSE)),"",VLOOKUP($B1485,'Patch Slot'!A$2:$E$39,4,FALSE)),"excluded")</f>
        <v>20:00 – 24:00</v>
      </c>
      <c r="F1485" s="251" t="s">
        <v>523</v>
      </c>
      <c r="G1485" s="250" t="str">
        <f>IF(ISNA(VLOOKUP(Patchlist1[[#This Row],[Hostname]],CPU_socket!A:B,2,FALSE)),"",VLOOKUP(Patchlist1[[#This Row],[Hostname]],CPU_socket!A:B,2,FALSE))</f>
        <v/>
      </c>
      <c r="H1485" s="250" t="str">
        <f>IF(ISNA(VLOOKUP(Patchlist1[[#This Row],[Hostname]],Vormetric!A:D,4,FALSE)),"",VLOOKUP(Patchlist1[[#This Row],[Hostname]],Vormetric!A:D,4,FALSE))</f>
        <v/>
      </c>
      <c r="I1485" s="293" t="str">
        <f>IF(ISNA(VLOOKUP(Patchlist1[[#This Row],[Hostname]],'vm hardware'!A:C,3,FALSE)),"",VLOOKUP(Patchlist1[[#This Row],[Hostname]],'vm hardware'!A:C,3,FALSE))</f>
        <v/>
      </c>
      <c r="J1485" s="251"/>
      <c r="K1485" s="251" t="s">
        <v>545</v>
      </c>
      <c r="L1485" s="251"/>
      <c r="M1485" s="251" t="s">
        <v>245</v>
      </c>
      <c r="N1485" s="251" t="s">
        <v>174</v>
      </c>
      <c r="O1485" s="310" t="s">
        <v>175</v>
      </c>
      <c r="P1485" s="294" t="s">
        <v>246</v>
      </c>
      <c r="Q1485" s="299"/>
      <c r="R1485" s="254" t="s">
        <v>248</v>
      </c>
      <c r="S1485" s="300" t="str">
        <f>IF(ISNA(VLOOKUP(Patchlist1[[#This Row],[SERVER OWNER]],Contacts!I:J,2,FALSE)),"",VLOOKUP(Patchlist1[[#This Row],[SERVER OWNER]],Contacts!I:J,2,FALSE))</f>
        <v>Giorgio.Conti@allianz.it</v>
      </c>
      <c r="T1485" s="295" t="s">
        <v>296</v>
      </c>
      <c r="U1485" s="301" t="s">
        <v>180</v>
      </c>
      <c r="V1485" s="296"/>
      <c r="W1485" s="296"/>
      <c r="X1485" s="297"/>
      <c r="Y1485" s="297"/>
      <c r="Z1485" s="256"/>
      <c r="AA1485" s="302"/>
    </row>
    <row r="1486" spans="1:27" ht="18.75" hidden="1" customHeight="1">
      <c r="A1486" s="275" t="s">
        <v>2419</v>
      </c>
      <c r="B1486" s="196" t="s">
        <v>127</v>
      </c>
      <c r="C1486" s="239" t="b">
        <v>0</v>
      </c>
      <c r="D1486" s="182">
        <f>IF($C1486&lt;&gt;TRUE,IF(ISNA(VLOOKUP($B1486,'Patch Slot'!A$2:$E$39,3,FALSE)),"",VLOOKUP($B1486,'Patch Slot'!A$2:$E$39,3,FALSE)),"excluded")</f>
        <v>45892.833333333299</v>
      </c>
      <c r="E1486" s="182" t="str">
        <f>IF($C1486&lt;&gt;TRUE,IF(ISNA(VLOOKUP($B1486,'Patch Slot'!A$2:$E$39,4,FALSE)),"",VLOOKUP($B1486,'Patch Slot'!A$2:$E$39,4,FALSE)),"excluded")</f>
        <v>20:00 – 24:00</v>
      </c>
      <c r="F1486" s="198" t="s">
        <v>826</v>
      </c>
      <c r="G1486" s="182" t="str">
        <f>IF(ISNA(VLOOKUP(Patchlist1[[#This Row],[Hostname]],CPU_socket!A:B,2,FALSE)),"",VLOOKUP(Patchlist1[[#This Row],[Hostname]],CPU_socket!A:B,2,FALSE))</f>
        <v/>
      </c>
      <c r="H1486" s="182" t="str">
        <f>IF(ISNA(VLOOKUP(Patchlist1[[#This Row],[Hostname]],Vormetric!A:D,4,FALSE)),"",VLOOKUP(Patchlist1[[#This Row],[Hostname]],Vormetric!A:D,4,FALSE))</f>
        <v/>
      </c>
      <c r="I1486" s="240" t="str">
        <f>IF(ISNA(VLOOKUP(Patchlist1[[#This Row],[Hostname]],'vm hardware'!A:C,3,FALSE)),"",VLOOKUP(Patchlist1[[#This Row],[Hostname]],'vm hardware'!A:C,3,FALSE))</f>
        <v/>
      </c>
      <c r="J1486" s="198"/>
      <c r="K1486" s="198" t="s">
        <v>545</v>
      </c>
      <c r="L1486" s="198"/>
      <c r="M1486" s="198" t="s">
        <v>189</v>
      </c>
      <c r="N1486" s="198" t="s">
        <v>827</v>
      </c>
      <c r="O1486" s="200" t="s">
        <v>175</v>
      </c>
      <c r="P1486" s="294" t="s">
        <v>190</v>
      </c>
      <c r="Q1486" s="241"/>
      <c r="R1486" s="247" t="s">
        <v>192</v>
      </c>
      <c r="S1486" s="242" t="str">
        <f>IF(ISNA(VLOOKUP(Patchlist1[[#This Row],[SERVER OWNER]],Contacts!I:J,2,FALSE)),"",VLOOKUP(Patchlist1[[#This Row],[SERVER OWNER]],Contacts!I:J,2,FALSE))</f>
        <v>kenneth.fink@allianz.co.uk</v>
      </c>
      <c r="T1486" s="243" t="s">
        <v>260</v>
      </c>
      <c r="U1486" s="287" t="s">
        <v>180</v>
      </c>
      <c r="V1486" s="202"/>
      <c r="W1486" s="202"/>
      <c r="X1486" s="244"/>
      <c r="Y1486" s="244"/>
      <c r="Z1486" s="157"/>
      <c r="AA1486" s="278"/>
    </row>
    <row r="1487" spans="1:27" ht="18.75" hidden="1" customHeight="1">
      <c r="A1487" s="309" t="s">
        <v>2420</v>
      </c>
      <c r="B1487" s="237" t="s">
        <v>80</v>
      </c>
      <c r="C1487" s="292" t="b">
        <v>0</v>
      </c>
      <c r="D1487" s="250">
        <f>IF($C1487&lt;&gt;TRUE,IF(ISNA(VLOOKUP($B1487,'Patch Slot'!A$2:$E$39,3,FALSE)),"",VLOOKUP($B1487,'Patch Slot'!A$2:$E$39,3,FALSE)),"excluded")</f>
        <v>45885.666666666635</v>
      </c>
      <c r="E1487" s="250" t="str">
        <f>IF($C1487&lt;&gt;TRUE,IF(ISNA(VLOOKUP($B1487,'Patch Slot'!A$2:$E$39,4,FALSE)),"",VLOOKUP($B1487,'Patch Slot'!A$2:$E$39,4,FALSE)),"excluded")</f>
        <v>16:00 – 20:00</v>
      </c>
      <c r="F1487" s="251" t="s">
        <v>826</v>
      </c>
      <c r="G1487" s="250" t="str">
        <f>IF(ISNA(VLOOKUP(Patchlist1[[#This Row],[Hostname]],CPU_socket!A:B,2,FALSE)),"",VLOOKUP(Patchlist1[[#This Row],[Hostname]],CPU_socket!A:B,2,FALSE))</f>
        <v/>
      </c>
      <c r="H1487" s="250" t="str">
        <f>IF(ISNA(VLOOKUP(Patchlist1[[#This Row],[Hostname]],Vormetric!A:D,4,FALSE)),"",VLOOKUP(Patchlist1[[#This Row],[Hostname]],Vormetric!A:D,4,FALSE))</f>
        <v/>
      </c>
      <c r="I1487" s="293" t="str">
        <f>IF(ISNA(VLOOKUP(Patchlist1[[#This Row],[Hostname]],'vm hardware'!A:C,3,FALSE)),"",VLOOKUP(Patchlist1[[#This Row],[Hostname]],'vm hardware'!A:C,3,FALSE))</f>
        <v/>
      </c>
      <c r="J1487" s="251"/>
      <c r="K1487" s="251" t="s">
        <v>545</v>
      </c>
      <c r="L1487" s="251"/>
      <c r="M1487" s="251" t="s">
        <v>173</v>
      </c>
      <c r="N1487" s="251" t="s">
        <v>827</v>
      </c>
      <c r="O1487" s="310" t="s">
        <v>175</v>
      </c>
      <c r="P1487" s="294" t="s">
        <v>405</v>
      </c>
      <c r="Q1487" s="299"/>
      <c r="R1487" s="254" t="s">
        <v>406</v>
      </c>
      <c r="S1487" s="300" t="str">
        <f>IF(ISNA(VLOOKUP(Patchlist1[[#This Row],[SERVER OWNER]],Contacts!I:J,2,FALSE)),"",VLOOKUP(Patchlist1[[#This Row],[SERVER OWNER]],Contacts!I:J,2,FALSE))</f>
        <v>prashant.baravkar@allianz.com</v>
      </c>
      <c r="T1487" s="295" t="s">
        <v>407</v>
      </c>
      <c r="U1487" s="301" t="s">
        <v>180</v>
      </c>
      <c r="V1487" s="296"/>
      <c r="W1487" s="296"/>
      <c r="X1487" s="297"/>
      <c r="Y1487" s="297"/>
      <c r="Z1487" s="256"/>
      <c r="AA1487" s="302"/>
    </row>
    <row r="1488" spans="1:27" ht="18.75" hidden="1" customHeight="1">
      <c r="A1488" s="275" t="s">
        <v>2421</v>
      </c>
      <c r="B1488" s="196" t="s">
        <v>24</v>
      </c>
      <c r="C1488" s="239" t="b">
        <v>0</v>
      </c>
      <c r="D1488" s="182">
        <f>IF($C1488&lt;&gt;TRUE,IF(ISNA(VLOOKUP($B1488,'Patch Slot'!A$2:$E$39,3,FALSE)),"",VLOOKUP($B1488,'Patch Slot'!A$2:$E$39,3,FALSE)),"excluded")</f>
        <v>45874.333333333299</v>
      </c>
      <c r="E1488" s="182" t="str">
        <f>IF($C1488&lt;&gt;TRUE,IF(ISNA(VLOOKUP($B1488,'Patch Slot'!A$2:$E$39,4,FALSE)),"",VLOOKUP($B1488,'Patch Slot'!A$2:$E$39,4,FALSE)),"excluded")</f>
        <v>08:00 – 14:00</v>
      </c>
      <c r="F1488" s="198" t="s">
        <v>182</v>
      </c>
      <c r="G1488" s="182" t="str">
        <f>IF(ISNA(VLOOKUP(Patchlist1[[#This Row],[Hostname]],CPU_socket!A:B,2,FALSE)),"",VLOOKUP(Patchlist1[[#This Row],[Hostname]],CPU_socket!A:B,2,FALSE))</f>
        <v/>
      </c>
      <c r="H1488" s="182" t="str">
        <f>IF(ISNA(VLOOKUP(Patchlist1[[#This Row],[Hostname]],Vormetric!A:D,4,FALSE)),"",VLOOKUP(Patchlist1[[#This Row],[Hostname]],Vormetric!A:D,4,FALSE))</f>
        <v/>
      </c>
      <c r="I1488" s="240" t="str">
        <f>IF(ISNA(VLOOKUP(Patchlist1[[#This Row],[Hostname]],'vm hardware'!A:C,3,FALSE)),"",VLOOKUP(Patchlist1[[#This Row],[Hostname]],'vm hardware'!A:C,3,FALSE))</f>
        <v/>
      </c>
      <c r="J1488" s="198"/>
      <c r="K1488" s="198" t="s">
        <v>545</v>
      </c>
      <c r="L1488" s="198"/>
      <c r="M1488" s="198" t="s">
        <v>173</v>
      </c>
      <c r="N1488" s="198" t="s">
        <v>174</v>
      </c>
      <c r="O1488" s="200" t="s">
        <v>175</v>
      </c>
      <c r="P1488" s="294" t="s">
        <v>845</v>
      </c>
      <c r="Q1488" s="241"/>
      <c r="R1488" s="247" t="s">
        <v>846</v>
      </c>
      <c r="S1488" s="300" t="s">
        <v>847</v>
      </c>
      <c r="T1488" s="243" t="s">
        <v>848</v>
      </c>
      <c r="U1488" s="287" t="s">
        <v>180</v>
      </c>
      <c r="V1488" s="202"/>
      <c r="W1488" s="202"/>
      <c r="X1488" s="244"/>
      <c r="Y1488" s="244"/>
      <c r="Z1488" s="157"/>
      <c r="AA1488" s="278"/>
    </row>
    <row r="1489" spans="1:27" ht="18.75" hidden="1" customHeight="1">
      <c r="A1489" s="309" t="s">
        <v>2422</v>
      </c>
      <c r="B1489" s="237" t="s">
        <v>29</v>
      </c>
      <c r="C1489" s="292" t="b">
        <v>1</v>
      </c>
      <c r="D1489" s="250" t="str">
        <f>IF($C1489&lt;&gt;TRUE,IF(ISNA(VLOOKUP($B1489,'Patch Slot'!A$2:$E$39,3,FALSE)),"",VLOOKUP($B1489,'Patch Slot'!A$2:$E$39,3,FALSE)),"excluded")</f>
        <v>excluded</v>
      </c>
      <c r="E1489" s="250" t="str">
        <f>IF($C1489&lt;&gt;TRUE,IF(ISNA(VLOOKUP($B1489,'Patch Slot'!A$2:$E$39,4,FALSE)),"",VLOOKUP($B1489,'Patch Slot'!A$2:$E$39,4,FALSE)),"excluded")</f>
        <v>excluded</v>
      </c>
      <c r="F1489" s="251" t="s">
        <v>766</v>
      </c>
      <c r="G1489" s="250" t="str">
        <f>IF(ISNA(VLOOKUP(Patchlist1[[#This Row],[Hostname]],CPU_socket!A:B,2,FALSE)),"",VLOOKUP(Patchlist1[[#This Row],[Hostname]],CPU_socket!A:B,2,FALSE))</f>
        <v/>
      </c>
      <c r="H1489" s="250" t="str">
        <f>IF(ISNA(VLOOKUP(Patchlist1[[#This Row],[Hostname]],Vormetric!A:D,4,FALSE)),"",VLOOKUP(Patchlist1[[#This Row],[Hostname]],Vormetric!A:D,4,FALSE))</f>
        <v/>
      </c>
      <c r="I1489" s="293" t="str">
        <f>IF(ISNA(VLOOKUP(Patchlist1[[#This Row],[Hostname]],'vm hardware'!A:C,3,FALSE)),"",VLOOKUP(Patchlist1[[#This Row],[Hostname]],'vm hardware'!A:C,3,FALSE))</f>
        <v/>
      </c>
      <c r="J1489" s="251"/>
      <c r="K1489" s="251" t="s">
        <v>545</v>
      </c>
      <c r="L1489" s="251"/>
      <c r="M1489" s="251" t="s">
        <v>448</v>
      </c>
      <c r="N1489" s="251" t="s">
        <v>174</v>
      </c>
      <c r="O1489" s="310" t="s">
        <v>279</v>
      </c>
      <c r="P1489" s="294" t="s">
        <v>750</v>
      </c>
      <c r="Q1489" s="299"/>
      <c r="R1489" s="254" t="s">
        <v>754</v>
      </c>
      <c r="S1489" s="300" t="s">
        <v>755</v>
      </c>
      <c r="T1489" s="295" t="s">
        <v>756</v>
      </c>
      <c r="U1489" s="301" t="s">
        <v>180</v>
      </c>
      <c r="V1489" s="296"/>
      <c r="W1489" s="296"/>
      <c r="X1489" s="297"/>
      <c r="Y1489" s="297" t="s">
        <v>279</v>
      </c>
      <c r="Z1489" s="256"/>
      <c r="AA1489" s="302"/>
    </row>
    <row r="1490" spans="1:27" ht="18.75" hidden="1" customHeight="1">
      <c r="A1490" s="309" t="s">
        <v>2423</v>
      </c>
      <c r="B1490" s="237" t="s">
        <v>43</v>
      </c>
      <c r="C1490" s="292" t="b">
        <v>0</v>
      </c>
      <c r="D1490" s="250">
        <f>IF($C1490&lt;&gt;TRUE,IF(ISNA(VLOOKUP($B1490,'Patch Slot'!A$2:$E$39,3,FALSE)),"",VLOOKUP($B1490,'Patch Slot'!A$2:$E$39,3,FALSE)),"excluded")</f>
        <v>45878.333333333299</v>
      </c>
      <c r="E1490" s="250" t="str">
        <f>IF($C1490&lt;&gt;TRUE,IF(ISNA(VLOOKUP($B1490,'Patch Slot'!A$2:$E$39,4,FALSE)),"",VLOOKUP($B1490,'Patch Slot'!A$2:$E$39,4,FALSE)),"excluded")</f>
        <v>08:00 – 14:00</v>
      </c>
      <c r="F1490" s="251" t="s">
        <v>182</v>
      </c>
      <c r="G1490" s="250" t="str">
        <f>IF(ISNA(VLOOKUP(Patchlist1[[#This Row],[Hostname]],CPU_socket!A:B,2,FALSE)),"",VLOOKUP(Patchlist1[[#This Row],[Hostname]],CPU_socket!A:B,2,FALSE))</f>
        <v/>
      </c>
      <c r="H1490" s="250" t="str">
        <f>IF(ISNA(VLOOKUP(Patchlist1[[#This Row],[Hostname]],Vormetric!A:D,4,FALSE)),"",VLOOKUP(Patchlist1[[#This Row],[Hostname]],Vormetric!A:D,4,FALSE))</f>
        <v/>
      </c>
      <c r="I1490" s="293" t="str">
        <f>IF(ISNA(VLOOKUP(Patchlist1[[#This Row],[Hostname]],'vm hardware'!A:C,3,FALSE)),"",VLOOKUP(Patchlist1[[#This Row],[Hostname]],'vm hardware'!A:C,3,FALSE))</f>
        <v/>
      </c>
      <c r="J1490" s="251"/>
      <c r="K1490" s="251" t="s">
        <v>545</v>
      </c>
      <c r="L1490" s="251"/>
      <c r="M1490" s="251" t="s">
        <v>173</v>
      </c>
      <c r="N1490" s="251" t="s">
        <v>174</v>
      </c>
      <c r="O1490" s="310" t="s">
        <v>175</v>
      </c>
      <c r="P1490" s="294" t="s">
        <v>583</v>
      </c>
      <c r="Q1490" s="299"/>
      <c r="R1490" s="254" t="s">
        <v>584</v>
      </c>
      <c r="S1490" s="300" t="str">
        <f>IF(ISNA(VLOOKUP(Patchlist1[[#This Row],[SERVER OWNER]],Contacts!I:J,2,FALSE)),"",VLOOKUP(Patchlist1[[#This Row],[SERVER OWNER]],Contacts!I:J,2,FALSE))</f>
        <v>dhanujay.nallabati1@allianz.de</v>
      </c>
      <c r="T1490" s="295" t="s">
        <v>894</v>
      </c>
      <c r="U1490" s="301" t="s">
        <v>180</v>
      </c>
      <c r="V1490" s="296"/>
      <c r="W1490" s="296"/>
      <c r="X1490" s="297"/>
      <c r="Y1490" s="297"/>
      <c r="Z1490" s="256"/>
      <c r="AA1490" s="302"/>
    </row>
    <row r="1491" spans="1:27" ht="18.75" hidden="1" customHeight="1">
      <c r="A1491" s="309" t="s">
        <v>2424</v>
      </c>
      <c r="B1491" s="237" t="s">
        <v>57</v>
      </c>
      <c r="C1491" s="292" t="b">
        <v>0</v>
      </c>
      <c r="D1491" s="250">
        <f>IF($C1491&lt;&gt;TRUE,IF(ISNA(VLOOKUP($B1491,'Patch Slot'!A$2:$E$39,3,FALSE)),"",VLOOKUP($B1491,'Patch Slot'!A$2:$E$39,3,FALSE)),"excluded")</f>
        <v>45882.833333333299</v>
      </c>
      <c r="E1491" s="250" t="str">
        <f>IF($C1491&lt;&gt;TRUE,IF(ISNA(VLOOKUP($B1491,'Patch Slot'!A$2:$E$39,4,FALSE)),"",VLOOKUP($B1491,'Patch Slot'!A$2:$E$39,4,FALSE)),"excluded")</f>
        <v>20:00 – 24:00</v>
      </c>
      <c r="F1491" s="251" t="s">
        <v>826</v>
      </c>
      <c r="G1491" s="250" t="str">
        <f>IF(ISNA(VLOOKUP(Patchlist1[[#This Row],[Hostname]],CPU_socket!A:B,2,FALSE)),"",VLOOKUP(Patchlist1[[#This Row],[Hostname]],CPU_socket!A:B,2,FALSE))</f>
        <v/>
      </c>
      <c r="H1491" s="250" t="str">
        <f>IF(ISNA(VLOOKUP(Patchlist1[[#This Row],[Hostname]],Vormetric!A:D,4,FALSE)),"",VLOOKUP(Patchlist1[[#This Row],[Hostname]],Vormetric!A:D,4,FALSE))</f>
        <v/>
      </c>
      <c r="I1491" s="293" t="str">
        <f>IF(ISNA(VLOOKUP(Patchlist1[[#This Row],[Hostname]],'vm hardware'!A:C,3,FALSE)),"",VLOOKUP(Patchlist1[[#This Row],[Hostname]],'vm hardware'!A:C,3,FALSE))</f>
        <v/>
      </c>
      <c r="J1491" s="251"/>
      <c r="K1491" s="251" t="s">
        <v>545</v>
      </c>
      <c r="L1491" s="251"/>
      <c r="M1491" s="251" t="s">
        <v>245</v>
      </c>
      <c r="N1491" s="251" t="s">
        <v>827</v>
      </c>
      <c r="O1491" s="310" t="s">
        <v>175</v>
      </c>
      <c r="P1491" s="294" t="s">
        <v>246</v>
      </c>
      <c r="Q1491" s="299"/>
      <c r="R1491" s="254" t="s">
        <v>248</v>
      </c>
      <c r="S1491" s="300" t="str">
        <f>IF(ISNA(VLOOKUP(Patchlist1[[#This Row],[SERVER OWNER]],Contacts!I:J,2,FALSE)),"",VLOOKUP(Patchlist1[[#This Row],[SERVER OWNER]],Contacts!I:J,2,FALSE))</f>
        <v>Giorgio.Conti@allianz.it</v>
      </c>
      <c r="T1491" s="295" t="s">
        <v>249</v>
      </c>
      <c r="U1491" s="301" t="s">
        <v>180</v>
      </c>
      <c r="V1491" s="296"/>
      <c r="W1491" s="296"/>
      <c r="X1491" s="297"/>
      <c r="Y1491" s="297"/>
      <c r="Z1491" s="256"/>
      <c r="AA1491" s="302"/>
    </row>
    <row r="1492" spans="1:27" ht="18.75" hidden="1" customHeight="1">
      <c r="A1492" s="309" t="s">
        <v>2425</v>
      </c>
      <c r="B1492" s="237" t="s">
        <v>24</v>
      </c>
      <c r="C1492" s="292" t="b">
        <v>1</v>
      </c>
      <c r="D1492" s="250" t="str">
        <f>IF($C1492&lt;&gt;TRUE,IF(ISNA(VLOOKUP($B1492,'Patch Slot'!A$2:$E$39,3,FALSE)),"",VLOOKUP($B1492,'Patch Slot'!A$2:$E$39,3,FALSE)),"excluded")</f>
        <v>excluded</v>
      </c>
      <c r="E1492" s="250" t="str">
        <f>IF($C1492&lt;&gt;TRUE,IF(ISNA(VLOOKUP($B1492,'Patch Slot'!A$2:$E$39,4,FALSE)),"",VLOOKUP($B1492,'Patch Slot'!A$2:$E$39,4,FALSE)),"excluded")</f>
        <v>excluded</v>
      </c>
      <c r="F1492" s="251" t="s">
        <v>523</v>
      </c>
      <c r="G1492" s="250" t="str">
        <f>IF(ISNA(VLOOKUP(Patchlist1[[#This Row],[Hostname]],CPU_socket!A:B,2,FALSE)),"",VLOOKUP(Patchlist1[[#This Row],[Hostname]],CPU_socket!A:B,2,FALSE))</f>
        <v/>
      </c>
      <c r="H1492" s="250" t="str">
        <f>IF(ISNA(VLOOKUP(Patchlist1[[#This Row],[Hostname]],Vormetric!A:D,4,FALSE)),"",VLOOKUP(Patchlist1[[#This Row],[Hostname]],Vormetric!A:D,4,FALSE))</f>
        <v/>
      </c>
      <c r="I1492" s="293" t="str">
        <f>IF(ISNA(VLOOKUP(Patchlist1[[#This Row],[Hostname]],'vm hardware'!A:C,3,FALSE)),"",VLOOKUP(Patchlist1[[#This Row],[Hostname]],'vm hardware'!A:C,3,FALSE))</f>
        <v/>
      </c>
      <c r="J1492" s="251"/>
      <c r="K1492" s="251" t="s">
        <v>545</v>
      </c>
      <c r="L1492" s="251"/>
      <c r="M1492" s="251" t="s">
        <v>448</v>
      </c>
      <c r="N1492" s="251" t="s">
        <v>174</v>
      </c>
      <c r="O1492" s="310" t="s">
        <v>279</v>
      </c>
      <c r="P1492" s="294" t="s">
        <v>1127</v>
      </c>
      <c r="Q1492" s="299"/>
      <c r="R1492" s="254" t="s">
        <v>1128</v>
      </c>
      <c r="S1492" s="300" t="str">
        <f>IF(ISNA(VLOOKUP(Patchlist1[[#This Row],[SERVER OWNER]],Contacts!I:J,2,FALSE)),"",VLOOKUP(Patchlist1[[#This Row],[SERVER OWNER]],Contacts!I:J,2,FALSE))</f>
        <v>externe.najim.belkadi@allianz.fr</v>
      </c>
      <c r="T1492" s="295" t="s">
        <v>1170</v>
      </c>
      <c r="U1492" s="301" t="s">
        <v>180</v>
      </c>
      <c r="V1492" s="296"/>
      <c r="W1492" s="296"/>
      <c r="X1492" s="297"/>
      <c r="Y1492" s="297" t="s">
        <v>279</v>
      </c>
      <c r="Z1492" s="256"/>
      <c r="AA1492" s="302"/>
    </row>
    <row r="1493" spans="1:27" ht="18.75" hidden="1" customHeight="1">
      <c r="A1493" s="275" t="s">
        <v>2426</v>
      </c>
      <c r="B1493" s="196" t="s">
        <v>18</v>
      </c>
      <c r="C1493" s="239" t="b">
        <v>1</v>
      </c>
      <c r="D1493" s="182" t="str">
        <f>IF($C1493&lt;&gt;TRUE,IF(ISNA(VLOOKUP($B1493,'Patch Slot'!A$2:$E$39,3,FALSE)),"",VLOOKUP($B1493,'Patch Slot'!A$2:$E$39,3,FALSE)),"excluded")</f>
        <v>excluded</v>
      </c>
      <c r="E1493" s="182" t="str">
        <f>IF($C1493&lt;&gt;TRUE,IF(ISNA(VLOOKUP($B1493,'Patch Slot'!A$2:$E$39,4,FALSE)),"",VLOOKUP($B1493,'Patch Slot'!A$2:$E$39,4,FALSE)),"excluded")</f>
        <v>excluded</v>
      </c>
      <c r="F1493" s="198" t="s">
        <v>182</v>
      </c>
      <c r="G1493" s="182" t="str">
        <f>IF(ISNA(VLOOKUP(Patchlist1[[#This Row],[Hostname]],CPU_socket!A:B,2,FALSE)),"",VLOOKUP(Patchlist1[[#This Row],[Hostname]],CPU_socket!A:B,2,FALSE))</f>
        <v/>
      </c>
      <c r="H1493" s="182" t="str">
        <f>IF(ISNA(VLOOKUP(Patchlist1[[#This Row],[Hostname]],Vormetric!A:D,4,FALSE)),"",VLOOKUP(Patchlist1[[#This Row],[Hostname]],Vormetric!A:D,4,FALSE))</f>
        <v/>
      </c>
      <c r="I1493" s="240" t="str">
        <f>IF(ISNA(VLOOKUP(Patchlist1[[#This Row],[Hostname]],'vm hardware'!A:C,3,FALSE)),"",VLOOKUP(Patchlist1[[#This Row],[Hostname]],'vm hardware'!A:C,3,FALSE))</f>
        <v/>
      </c>
      <c r="J1493" s="198"/>
      <c r="K1493" s="198" t="s">
        <v>545</v>
      </c>
      <c r="L1493" s="198"/>
      <c r="M1493" s="198" t="s">
        <v>448</v>
      </c>
      <c r="N1493" s="198" t="s">
        <v>174</v>
      </c>
      <c r="O1493" s="200" t="s">
        <v>279</v>
      </c>
      <c r="P1493" s="289" t="s">
        <v>2301</v>
      </c>
      <c r="Q1493" s="241"/>
      <c r="R1493" s="247" t="s">
        <v>1390</v>
      </c>
      <c r="S1493" s="242" t="s">
        <v>1391</v>
      </c>
      <c r="T1493" t="s">
        <v>218</v>
      </c>
      <c r="U1493" s="287" t="s">
        <v>180</v>
      </c>
      <c r="V1493" s="202"/>
      <c r="W1493" s="202"/>
      <c r="X1493" s="244"/>
      <c r="Y1493" s="244" t="s">
        <v>279</v>
      </c>
      <c r="Z1493" s="157"/>
      <c r="AA1493" s="278"/>
    </row>
    <row r="1494" spans="1:27" ht="18.75" hidden="1" customHeight="1">
      <c r="A1494" s="309" t="s">
        <v>2427</v>
      </c>
      <c r="B1494" s="237" t="s">
        <v>106</v>
      </c>
      <c r="C1494" s="292" t="b">
        <v>0</v>
      </c>
      <c r="D1494" s="250">
        <f>IF($C1494&lt;&gt;TRUE,IF(ISNA(VLOOKUP($B1494,'Patch Slot'!A$2:$E$39,3,FALSE)),"",VLOOKUP($B1494,'Patch Slot'!A$2:$E$39,3,FALSE)),"excluded")</f>
        <v>45888.833333333299</v>
      </c>
      <c r="E1494" s="250" t="str">
        <f>IF($C1494&lt;&gt;TRUE,IF(ISNA(VLOOKUP($B1494,'Patch Slot'!A$2:$E$39,4,FALSE)),"",VLOOKUP($B1494,'Patch Slot'!A$2:$E$39,4,FALSE)),"excluded")</f>
        <v>20:00 – 24:00</v>
      </c>
      <c r="F1494" s="251" t="s">
        <v>826</v>
      </c>
      <c r="G1494" s="250" t="str">
        <f>IF(ISNA(VLOOKUP(Patchlist1[[#This Row],[Hostname]],CPU_socket!A:B,2,FALSE)),"",VLOOKUP(Patchlist1[[#This Row],[Hostname]],CPU_socket!A:B,2,FALSE))</f>
        <v/>
      </c>
      <c r="H1494" s="250" t="str">
        <f>IF(ISNA(VLOOKUP(Patchlist1[[#This Row],[Hostname]],Vormetric!A:D,4,FALSE)),"",VLOOKUP(Patchlist1[[#This Row],[Hostname]],Vormetric!A:D,4,FALSE))</f>
        <v/>
      </c>
      <c r="I1494" s="293" t="str">
        <f>IF(ISNA(VLOOKUP(Patchlist1[[#This Row],[Hostname]],'vm hardware'!A:C,3,FALSE)),"",VLOOKUP(Patchlist1[[#This Row],[Hostname]],'vm hardware'!A:C,3,FALSE))</f>
        <v/>
      </c>
      <c r="J1494" s="251"/>
      <c r="K1494" s="251" t="s">
        <v>545</v>
      </c>
      <c r="L1494" s="251"/>
      <c r="M1494" s="251" t="s">
        <v>245</v>
      </c>
      <c r="N1494" s="251" t="s">
        <v>827</v>
      </c>
      <c r="O1494" s="310" t="s">
        <v>175</v>
      </c>
      <c r="P1494" s="294" t="s">
        <v>246</v>
      </c>
      <c r="Q1494" s="299"/>
      <c r="R1494" s="254" t="s">
        <v>248</v>
      </c>
      <c r="S1494" s="300" t="str">
        <f>IF(ISNA(VLOOKUP(Patchlist1[[#This Row],[SERVER OWNER]],Contacts!I:J,2,FALSE)),"",VLOOKUP(Patchlist1[[#This Row],[SERVER OWNER]],Contacts!I:J,2,FALSE))</f>
        <v>Giorgio.Conti@allianz.it</v>
      </c>
      <c r="T1494" s="295" t="s">
        <v>296</v>
      </c>
      <c r="U1494" s="301" t="s">
        <v>180</v>
      </c>
      <c r="V1494" s="296"/>
      <c r="W1494" s="296"/>
      <c r="X1494" s="297"/>
      <c r="Y1494" s="297"/>
      <c r="Z1494" s="256"/>
      <c r="AA1494" s="302"/>
    </row>
    <row r="1495" spans="1:27" ht="18.75" hidden="1" customHeight="1">
      <c r="A1495" s="309" t="s">
        <v>2428</v>
      </c>
      <c r="B1495" s="237" t="s">
        <v>29</v>
      </c>
      <c r="C1495" s="292" t="b">
        <v>0</v>
      </c>
      <c r="D1495" s="250">
        <f>IF($C1495&lt;&gt;TRUE,IF(ISNA(VLOOKUP($B1495,'Patch Slot'!A$2:$E$39,3,FALSE)),"",VLOOKUP($B1495,'Patch Slot'!A$2:$E$39,3,FALSE)),"excluded")</f>
        <v>45875.833333333299</v>
      </c>
      <c r="E1495" s="250" t="str">
        <f>IF($C1495&lt;&gt;TRUE,IF(ISNA(VLOOKUP($B1495,'Patch Slot'!A$2:$E$39,4,FALSE)),"",VLOOKUP($B1495,'Patch Slot'!A$2:$E$39,4,FALSE)),"excluded")</f>
        <v>20:00 – 24:00</v>
      </c>
      <c r="F1495" s="251" t="s">
        <v>171</v>
      </c>
      <c r="G1495" s="250" t="str">
        <f>IF(ISNA(VLOOKUP(Patchlist1[[#This Row],[Hostname]],CPU_socket!A:B,2,FALSE)),"",VLOOKUP(Patchlist1[[#This Row],[Hostname]],CPU_socket!A:B,2,FALSE))</f>
        <v/>
      </c>
      <c r="H1495" s="250" t="str">
        <f>IF(ISNA(VLOOKUP(Patchlist1[[#This Row],[Hostname]],Vormetric!A:D,4,FALSE)),"",VLOOKUP(Patchlist1[[#This Row],[Hostname]],Vormetric!A:D,4,FALSE))</f>
        <v/>
      </c>
      <c r="I1495" s="293" t="str">
        <f>IF(ISNA(VLOOKUP(Patchlist1[[#This Row],[Hostname]],'vm hardware'!A:C,3,FALSE)),"",VLOOKUP(Patchlist1[[#This Row],[Hostname]],'vm hardware'!A:C,3,FALSE))</f>
        <v/>
      </c>
      <c r="J1495" s="251"/>
      <c r="K1495" s="251" t="s">
        <v>545</v>
      </c>
      <c r="L1495" s="251"/>
      <c r="M1495" s="251" t="s">
        <v>173</v>
      </c>
      <c r="N1495" s="251" t="s">
        <v>174</v>
      </c>
      <c r="O1495" s="310" t="s">
        <v>175</v>
      </c>
      <c r="P1495" s="294" t="s">
        <v>828</v>
      </c>
      <c r="Q1495" s="299"/>
      <c r="R1495" s="254" t="s">
        <v>830</v>
      </c>
      <c r="S1495" s="300" t="str">
        <f>IF(ISNA(VLOOKUP(Patchlist1[[#This Row],[SERVER OWNER]],Contacts!I:J,2,FALSE)),"",VLOOKUP(Patchlist1[[#This Row],[SERVER OWNER]],Contacts!I:J,2,FALSE))</f>
        <v>annemarie.gregarek@allianz.de</v>
      </c>
      <c r="T1495" s="295" t="s">
        <v>2429</v>
      </c>
      <c r="U1495" s="301" t="s">
        <v>180</v>
      </c>
      <c r="V1495" s="296"/>
      <c r="W1495" s="296"/>
      <c r="X1495" s="297"/>
      <c r="Y1495" s="297"/>
      <c r="Z1495" s="256"/>
      <c r="AA1495" s="302"/>
    </row>
    <row r="1496" spans="1:27" ht="18.75" hidden="1" customHeight="1">
      <c r="A1496" s="309" t="s">
        <v>2430</v>
      </c>
      <c r="B1496" s="237" t="s">
        <v>24</v>
      </c>
      <c r="C1496" s="292" t="b">
        <v>0</v>
      </c>
      <c r="D1496" s="250">
        <f>IF($C1496&lt;&gt;TRUE,IF(ISNA(VLOOKUP($B1496,'Patch Slot'!A$2:$E$39,3,FALSE)),"",VLOOKUP($B1496,'Patch Slot'!A$2:$E$39,3,FALSE)),"excluded")</f>
        <v>45874.333333333299</v>
      </c>
      <c r="E1496" s="250" t="str">
        <f>IF($C1496&lt;&gt;TRUE,IF(ISNA(VLOOKUP($B1496,'Patch Slot'!A$2:$E$39,4,FALSE)),"",VLOOKUP($B1496,'Patch Slot'!A$2:$E$39,4,FALSE)),"excluded")</f>
        <v>08:00 – 14:00</v>
      </c>
      <c r="F1496" s="251" t="s">
        <v>182</v>
      </c>
      <c r="G1496" s="250" t="str">
        <f>IF(ISNA(VLOOKUP(Patchlist1[[#This Row],[Hostname]],CPU_socket!A:B,2,FALSE)),"",VLOOKUP(Patchlist1[[#This Row],[Hostname]],CPU_socket!A:B,2,FALSE))</f>
        <v/>
      </c>
      <c r="H1496" s="250" t="str">
        <f>IF(ISNA(VLOOKUP(Patchlist1[[#This Row],[Hostname]],Vormetric!A:D,4,FALSE)),"",VLOOKUP(Patchlist1[[#This Row],[Hostname]],Vormetric!A:D,4,FALSE))</f>
        <v/>
      </c>
      <c r="I1496" s="293" t="str">
        <f>IF(ISNA(VLOOKUP(Patchlist1[[#This Row],[Hostname]],'vm hardware'!A:C,3,FALSE)),"",VLOOKUP(Patchlist1[[#This Row],[Hostname]],'vm hardware'!A:C,3,FALSE))</f>
        <v/>
      </c>
      <c r="J1496" s="251"/>
      <c r="K1496" s="251" t="s">
        <v>545</v>
      </c>
      <c r="L1496" s="251"/>
      <c r="M1496" s="251" t="s">
        <v>173</v>
      </c>
      <c r="N1496" s="251" t="s">
        <v>174</v>
      </c>
      <c r="O1496" s="310" t="s">
        <v>175</v>
      </c>
      <c r="P1496" s="294" t="s">
        <v>1334</v>
      </c>
      <c r="Q1496" s="299"/>
      <c r="R1496" s="254" t="s">
        <v>1335</v>
      </c>
      <c r="S1496" s="300" t="str">
        <f>IF(ISNA(VLOOKUP(Patchlist1[[#This Row],[SERVER OWNER]],Contacts!I:J,2,FALSE)),"",VLOOKUP(Patchlist1[[#This Row],[SERVER OWNER]],Contacts!I:J,2,FALSE))</f>
        <v>peter.wildermuth@allianz.de</v>
      </c>
      <c r="T1496" s="295" t="s">
        <v>1336</v>
      </c>
      <c r="U1496" s="301" t="s">
        <v>180</v>
      </c>
      <c r="V1496" s="296"/>
      <c r="W1496" s="296"/>
      <c r="X1496" s="297"/>
      <c r="Y1496" s="297"/>
      <c r="Z1496" s="256"/>
      <c r="AA1496" s="302"/>
    </row>
    <row r="1497" spans="1:27" ht="18.75" hidden="1" customHeight="1">
      <c r="A1497" s="309" t="s">
        <v>2431</v>
      </c>
      <c r="B1497" s="237" t="s">
        <v>127</v>
      </c>
      <c r="C1497" s="292" t="b">
        <v>0</v>
      </c>
      <c r="D1497" s="250">
        <f>IF($C1497&lt;&gt;TRUE,IF(ISNA(VLOOKUP($B1497,'Patch Slot'!A$2:$E$39,3,FALSE)),"",VLOOKUP($B1497,'Patch Slot'!A$2:$E$39,3,FALSE)),"excluded")</f>
        <v>45892.833333333299</v>
      </c>
      <c r="E1497" s="250" t="str">
        <f>IF($C1497&lt;&gt;TRUE,IF(ISNA(VLOOKUP($B1497,'Patch Slot'!A$2:$E$39,4,FALSE)),"",VLOOKUP($B1497,'Patch Slot'!A$2:$E$39,4,FALSE)),"excluded")</f>
        <v>20:00 – 24:00</v>
      </c>
      <c r="F1497" s="251" t="s">
        <v>826</v>
      </c>
      <c r="G1497" s="250" t="str">
        <f>IF(ISNA(VLOOKUP(Patchlist1[[#This Row],[Hostname]],CPU_socket!A:B,2,FALSE)),"",VLOOKUP(Patchlist1[[#This Row],[Hostname]],CPU_socket!A:B,2,FALSE))</f>
        <v/>
      </c>
      <c r="H1497" s="250" t="str">
        <f>IF(ISNA(VLOOKUP(Patchlist1[[#This Row],[Hostname]],Vormetric!A:D,4,FALSE)),"",VLOOKUP(Patchlist1[[#This Row],[Hostname]],Vormetric!A:D,4,FALSE))</f>
        <v/>
      </c>
      <c r="I1497" s="293" t="str">
        <f>IF(ISNA(VLOOKUP(Patchlist1[[#This Row],[Hostname]],'vm hardware'!A:C,3,FALSE)),"",VLOOKUP(Patchlist1[[#This Row],[Hostname]],'vm hardware'!A:C,3,FALSE))</f>
        <v/>
      </c>
      <c r="J1497" s="251"/>
      <c r="K1497" s="251" t="s">
        <v>545</v>
      </c>
      <c r="L1497" s="251"/>
      <c r="M1497" s="251" t="s">
        <v>189</v>
      </c>
      <c r="N1497" s="251" t="s">
        <v>827</v>
      </c>
      <c r="O1497" s="310" t="s">
        <v>175</v>
      </c>
      <c r="P1497" s="294" t="s">
        <v>262</v>
      </c>
      <c r="Q1497" s="299"/>
      <c r="R1497" s="254" t="s">
        <v>192</v>
      </c>
      <c r="S1497" s="300" t="str">
        <f>IF(ISNA(VLOOKUP(Patchlist1[[#This Row],[SERVER OWNER]],Contacts!I:J,2,FALSE)),"",VLOOKUP(Patchlist1[[#This Row],[SERVER OWNER]],Contacts!I:J,2,FALSE))</f>
        <v>kenneth.fink@allianz.co.uk</v>
      </c>
      <c r="T1497" s="295" t="s">
        <v>275</v>
      </c>
      <c r="U1497" s="301" t="s">
        <v>180</v>
      </c>
      <c r="V1497" s="296"/>
      <c r="W1497" s="296"/>
      <c r="X1497" s="297"/>
      <c r="Y1497" s="297"/>
      <c r="Z1497" s="256"/>
      <c r="AA1497" s="302"/>
    </row>
    <row r="1498" spans="1:27" ht="18.75" hidden="1" customHeight="1">
      <c r="A1498" s="309" t="s">
        <v>2432</v>
      </c>
      <c r="B1498" s="237" t="s">
        <v>106</v>
      </c>
      <c r="C1498" s="292" t="b">
        <v>0</v>
      </c>
      <c r="D1498" s="250">
        <f>IF($C1498&lt;&gt;TRUE,IF(ISNA(VLOOKUP($B1498,'Patch Slot'!A$2:$E$39,3,FALSE)),"",VLOOKUP($B1498,'Patch Slot'!A$2:$E$39,3,FALSE)),"excluded")</f>
        <v>45888.833333333299</v>
      </c>
      <c r="E1498" s="250" t="str">
        <f>IF($C1498&lt;&gt;TRUE,IF(ISNA(VLOOKUP($B1498,'Patch Slot'!A$2:$E$39,4,FALSE)),"",VLOOKUP($B1498,'Patch Slot'!A$2:$E$39,4,FALSE)),"excluded")</f>
        <v>20:00 – 24:00</v>
      </c>
      <c r="F1498" s="251" t="s">
        <v>826</v>
      </c>
      <c r="G1498" s="250" t="str">
        <f>IF(ISNA(VLOOKUP(Patchlist1[[#This Row],[Hostname]],CPU_socket!A:B,2,FALSE)),"",VLOOKUP(Patchlist1[[#This Row],[Hostname]],CPU_socket!A:B,2,FALSE))</f>
        <v/>
      </c>
      <c r="H1498" s="250" t="str">
        <f>IF(ISNA(VLOOKUP(Patchlist1[[#This Row],[Hostname]],Vormetric!A:D,4,FALSE)),"",VLOOKUP(Patchlist1[[#This Row],[Hostname]],Vormetric!A:D,4,FALSE))</f>
        <v/>
      </c>
      <c r="I1498" s="293" t="str">
        <f>IF(ISNA(VLOOKUP(Patchlist1[[#This Row],[Hostname]],'vm hardware'!A:C,3,FALSE)),"",VLOOKUP(Patchlist1[[#This Row],[Hostname]],'vm hardware'!A:C,3,FALSE))</f>
        <v/>
      </c>
      <c r="J1498" s="251"/>
      <c r="K1498" s="251" t="s">
        <v>545</v>
      </c>
      <c r="L1498" s="251"/>
      <c r="M1498" s="251" t="s">
        <v>245</v>
      </c>
      <c r="N1498" s="251" t="s">
        <v>827</v>
      </c>
      <c r="O1498" s="310" t="s">
        <v>175</v>
      </c>
      <c r="P1498" s="294" t="s">
        <v>246</v>
      </c>
      <c r="Q1498" s="299"/>
      <c r="R1498" s="254" t="s">
        <v>248</v>
      </c>
      <c r="S1498" s="300" t="str">
        <f>IF(ISNA(VLOOKUP(Patchlist1[[#This Row],[SERVER OWNER]],Contacts!I:J,2,FALSE)),"",VLOOKUP(Patchlist1[[#This Row],[SERVER OWNER]],Contacts!I:J,2,FALSE))</f>
        <v>Giorgio.Conti@allianz.it</v>
      </c>
      <c r="T1498" s="295" t="s">
        <v>296</v>
      </c>
      <c r="U1498" s="301" t="s">
        <v>180</v>
      </c>
      <c r="V1498" s="296"/>
      <c r="W1498" s="296"/>
      <c r="X1498" s="297"/>
      <c r="Y1498" s="297"/>
      <c r="Z1498" s="256"/>
      <c r="AA1498" s="302"/>
    </row>
    <row r="1499" spans="1:27" ht="18.75" hidden="1" customHeight="1">
      <c r="A1499" s="309" t="s">
        <v>2433</v>
      </c>
      <c r="B1499" s="237" t="s">
        <v>67</v>
      </c>
      <c r="C1499" s="292" t="b">
        <v>0</v>
      </c>
      <c r="D1499" s="250">
        <f>IF($C1499&lt;&gt;TRUE,IF(ISNA(VLOOKUP($B1499,'Patch Slot'!A$2:$E$39,3,FALSE)),"",VLOOKUP($B1499,'Patch Slot'!A$2:$E$39,3,FALSE)),"excluded")</f>
        <v>45883.833333333299</v>
      </c>
      <c r="E1499" s="250" t="str">
        <f>IF($C1499&lt;&gt;TRUE,IF(ISNA(VLOOKUP($B1499,'Patch Slot'!A$2:$E$39,4,FALSE)),"",VLOOKUP($B1499,'Patch Slot'!A$2:$E$39,4,FALSE)),"excluded")</f>
        <v>20:00 – 24:00</v>
      </c>
      <c r="F1499" s="251" t="s">
        <v>298</v>
      </c>
      <c r="G1499" s="250" t="str">
        <f>IF(ISNA(VLOOKUP(Patchlist1[[#This Row],[Hostname]],CPU_socket!A:B,2,FALSE)),"",VLOOKUP(Patchlist1[[#This Row],[Hostname]],CPU_socket!A:B,2,FALSE))</f>
        <v/>
      </c>
      <c r="H1499" s="250" t="str">
        <f>IF(ISNA(VLOOKUP(Patchlist1[[#This Row],[Hostname]],Vormetric!A:D,4,FALSE)),"",VLOOKUP(Patchlist1[[#This Row],[Hostname]],Vormetric!A:D,4,FALSE))</f>
        <v/>
      </c>
      <c r="I1499" s="293" t="str">
        <f>IF(ISNA(VLOOKUP(Patchlist1[[#This Row],[Hostname]],'vm hardware'!A:C,3,FALSE)),"",VLOOKUP(Patchlist1[[#This Row],[Hostname]],'vm hardware'!A:C,3,FALSE))</f>
        <v/>
      </c>
      <c r="J1499" s="251"/>
      <c r="K1499" s="251" t="s">
        <v>545</v>
      </c>
      <c r="L1499" s="251"/>
      <c r="M1499" s="251" t="s">
        <v>245</v>
      </c>
      <c r="N1499" s="251" t="s">
        <v>174</v>
      </c>
      <c r="O1499" s="310" t="s">
        <v>175</v>
      </c>
      <c r="P1499" s="294" t="s">
        <v>246</v>
      </c>
      <c r="Q1499" s="299"/>
      <c r="R1499" s="254" t="s">
        <v>248</v>
      </c>
      <c r="S1499" s="300" t="str">
        <f>IF(ISNA(VLOOKUP(Patchlist1[[#This Row],[SERVER OWNER]],Contacts!I:J,2,FALSE)),"",VLOOKUP(Patchlist1[[#This Row],[SERVER OWNER]],Contacts!I:J,2,FALSE))</f>
        <v>Giorgio.Conti@allianz.it</v>
      </c>
      <c r="T1499" s="295" t="s">
        <v>296</v>
      </c>
      <c r="U1499" s="301" t="s">
        <v>180</v>
      </c>
      <c r="V1499" s="296"/>
      <c r="W1499" s="296"/>
      <c r="X1499" s="297"/>
      <c r="Y1499" s="297"/>
      <c r="Z1499" s="256"/>
      <c r="AA1499" s="302"/>
    </row>
    <row r="1500" spans="1:27" ht="18.75" hidden="1" customHeight="1">
      <c r="A1500" s="309" t="s">
        <v>2434</v>
      </c>
      <c r="B1500" s="237" t="s">
        <v>90</v>
      </c>
      <c r="C1500" s="292" t="b">
        <v>0</v>
      </c>
      <c r="D1500" s="250">
        <f>IF($C1500&lt;&gt;TRUE,IF(ISNA(VLOOKUP($B1500,'Patch Slot'!A$2:$E$39,3,FALSE)),"",VLOOKUP($B1500,'Patch Slot'!A$2:$E$39,3,FALSE)),"excluded")</f>
        <v>45886.333333333299</v>
      </c>
      <c r="E1500" s="250" t="str">
        <f>IF($C1500&lt;&gt;TRUE,IF(ISNA(VLOOKUP($B1500,'Patch Slot'!A$2:$E$39,4,FALSE)),"",VLOOKUP($B1500,'Patch Slot'!A$2:$E$39,4,FALSE)),"excluded")</f>
        <v>08:00 – 14:00</v>
      </c>
      <c r="F1500" s="251" t="s">
        <v>298</v>
      </c>
      <c r="G1500" s="250" t="str">
        <f>IF(ISNA(VLOOKUP(Patchlist1[[#This Row],[Hostname]],CPU_socket!A:B,2,FALSE)),"",VLOOKUP(Patchlist1[[#This Row],[Hostname]],CPU_socket!A:B,2,FALSE))</f>
        <v/>
      </c>
      <c r="H1500" s="250" t="str">
        <f>IF(ISNA(VLOOKUP(Patchlist1[[#This Row],[Hostname]],Vormetric!A:D,4,FALSE)),"",VLOOKUP(Patchlist1[[#This Row],[Hostname]],Vormetric!A:D,4,FALSE))</f>
        <v/>
      </c>
      <c r="I1500" s="293" t="str">
        <f>IF(ISNA(VLOOKUP(Patchlist1[[#This Row],[Hostname]],'vm hardware'!A:C,3,FALSE)),"",VLOOKUP(Patchlist1[[#This Row],[Hostname]],'vm hardware'!A:C,3,FALSE))</f>
        <v/>
      </c>
      <c r="J1500" s="251"/>
      <c r="K1500" s="251" t="s">
        <v>545</v>
      </c>
      <c r="L1500" s="251"/>
      <c r="M1500" s="251" t="s">
        <v>448</v>
      </c>
      <c r="N1500" s="251" t="s">
        <v>174</v>
      </c>
      <c r="O1500" s="310" t="s">
        <v>175</v>
      </c>
      <c r="P1500" s="294" t="s">
        <v>1160</v>
      </c>
      <c r="Q1500" s="299"/>
      <c r="R1500" s="254" t="s">
        <v>1161</v>
      </c>
      <c r="S1500" s="300" t="str">
        <f>IF(ISNA(VLOOKUP(Patchlist1[[#This Row],[SERVER OWNER]],Contacts!I:J,2,FALSE)),"",VLOOKUP(Patchlist1[[#This Row],[SERVER OWNER]],Contacts!I:J,2,FALSE))</f>
        <v>frederic.barat@allianz.fr</v>
      </c>
      <c r="T1500" s="295" t="s">
        <v>1162</v>
      </c>
      <c r="U1500" s="301" t="s">
        <v>180</v>
      </c>
      <c r="V1500" s="296"/>
      <c r="W1500" s="296"/>
      <c r="X1500" s="297"/>
      <c r="Y1500" s="297" t="s">
        <v>452</v>
      </c>
      <c r="Z1500" s="256"/>
      <c r="AA1500" s="302"/>
    </row>
    <row r="1501" spans="1:27" ht="18.75" hidden="1" customHeight="1">
      <c r="A1501" s="309" t="s">
        <v>2435</v>
      </c>
      <c r="B1501" s="237" t="s">
        <v>64</v>
      </c>
      <c r="C1501" s="292" t="b">
        <v>0</v>
      </c>
      <c r="D1501" s="250">
        <f>IF($C1501&lt;&gt;TRUE,IF(ISNA(VLOOKUP($B1501,'Patch Slot'!A$2:$E$39,3,FALSE)),"",VLOOKUP($B1501,'Patch Slot'!A$2:$E$39,3,FALSE)),"excluded")</f>
        <v>45883.333333333299</v>
      </c>
      <c r="E1501" s="250" t="str">
        <f>IF($C1501&lt;&gt;TRUE,IF(ISNA(VLOOKUP($B1501,'Patch Slot'!A$2:$E$39,4,FALSE)),"",VLOOKUP($B1501,'Patch Slot'!A$2:$E$39,4,FALSE)),"excluded")</f>
        <v>08:00 – 14:00</v>
      </c>
      <c r="F1501" s="251" t="s">
        <v>298</v>
      </c>
      <c r="G1501" s="250" t="str">
        <f>IF(ISNA(VLOOKUP(Patchlist1[[#This Row],[Hostname]],CPU_socket!A:B,2,FALSE)),"",VLOOKUP(Patchlist1[[#This Row],[Hostname]],CPU_socket!A:B,2,FALSE))</f>
        <v/>
      </c>
      <c r="H1501" s="250" t="str">
        <f>IF(ISNA(VLOOKUP(Patchlist1[[#This Row],[Hostname]],Vormetric!A:D,4,FALSE)),"",VLOOKUP(Patchlist1[[#This Row],[Hostname]],Vormetric!A:D,4,FALSE))</f>
        <v/>
      </c>
      <c r="I1501" s="293" t="str">
        <f>IF(ISNA(VLOOKUP(Patchlist1[[#This Row],[Hostname]],'vm hardware'!A:C,3,FALSE)),"",VLOOKUP(Patchlist1[[#This Row],[Hostname]],'vm hardware'!A:C,3,FALSE))</f>
        <v/>
      </c>
      <c r="J1501" s="251"/>
      <c r="K1501" s="251" t="s">
        <v>545</v>
      </c>
      <c r="L1501" s="251"/>
      <c r="M1501" s="251" t="s">
        <v>448</v>
      </c>
      <c r="N1501" s="251" t="s">
        <v>174</v>
      </c>
      <c r="O1501" s="310" t="s">
        <v>175</v>
      </c>
      <c r="P1501" s="289" t="s">
        <v>2291</v>
      </c>
      <c r="Q1501" s="299"/>
      <c r="R1501" s="254" t="s">
        <v>1123</v>
      </c>
      <c r="S1501" s="242" t="s">
        <v>1124</v>
      </c>
      <c r="T1501" s="295" t="s">
        <v>2436</v>
      </c>
      <c r="U1501" s="301" t="s">
        <v>180</v>
      </c>
      <c r="V1501" s="296"/>
      <c r="W1501" s="296"/>
      <c r="X1501" s="297"/>
      <c r="Y1501" s="297" t="s">
        <v>452</v>
      </c>
      <c r="Z1501" s="256"/>
      <c r="AA1501" s="302"/>
    </row>
    <row r="1502" spans="1:27" ht="18.75" hidden="1" customHeight="1">
      <c r="A1502" s="275" t="s">
        <v>2437</v>
      </c>
      <c r="B1502" s="196" t="s">
        <v>67</v>
      </c>
      <c r="C1502" s="239" t="b">
        <v>0</v>
      </c>
      <c r="D1502" s="182">
        <f>IF($C1502&lt;&gt;TRUE,IF(ISNA(VLOOKUP($B1502,'Patch Slot'!A$2:$E$39,3,FALSE)),"",VLOOKUP($B1502,'Patch Slot'!A$2:$E$39,3,FALSE)),"excluded")</f>
        <v>45883.833333333299</v>
      </c>
      <c r="E1502" s="182" t="str">
        <f>IF($C1502&lt;&gt;TRUE,IF(ISNA(VLOOKUP($B1502,'Patch Slot'!A$2:$E$39,4,FALSE)),"",VLOOKUP($B1502,'Patch Slot'!A$2:$E$39,4,FALSE)),"excluded")</f>
        <v>20:00 – 24:00</v>
      </c>
      <c r="F1502" s="198" t="s">
        <v>298</v>
      </c>
      <c r="G1502" s="182" t="str">
        <f>IF(ISNA(VLOOKUP(Patchlist1[[#This Row],[Hostname]],CPU_socket!A:B,2,FALSE)),"",VLOOKUP(Patchlist1[[#This Row],[Hostname]],CPU_socket!A:B,2,FALSE))</f>
        <v/>
      </c>
      <c r="H1502" s="182" t="str">
        <f>IF(ISNA(VLOOKUP(Patchlist1[[#This Row],[Hostname]],Vormetric!A:D,4,FALSE)),"",VLOOKUP(Patchlist1[[#This Row],[Hostname]],Vormetric!A:D,4,FALSE))</f>
        <v/>
      </c>
      <c r="I1502" s="240" t="str">
        <f>IF(ISNA(VLOOKUP(Patchlist1[[#This Row],[Hostname]],'vm hardware'!A:C,3,FALSE)),"",VLOOKUP(Patchlist1[[#This Row],[Hostname]],'vm hardware'!A:C,3,FALSE))</f>
        <v/>
      </c>
      <c r="J1502" s="198"/>
      <c r="K1502" s="198" t="s">
        <v>545</v>
      </c>
      <c r="L1502" s="198"/>
      <c r="M1502" s="198" t="s">
        <v>245</v>
      </c>
      <c r="N1502" s="198" t="s">
        <v>174</v>
      </c>
      <c r="O1502" s="200" t="s">
        <v>175</v>
      </c>
      <c r="P1502" s="294" t="s">
        <v>246</v>
      </c>
      <c r="Q1502" s="241"/>
      <c r="R1502" s="247" t="s">
        <v>248</v>
      </c>
      <c r="S1502" s="242" t="str">
        <f>IF(ISNA(VLOOKUP(Patchlist1[[#This Row],[SERVER OWNER]],Contacts!I:J,2,FALSE)),"",VLOOKUP(Patchlist1[[#This Row],[SERVER OWNER]],Contacts!I:J,2,FALSE))</f>
        <v>Giorgio.Conti@allianz.it</v>
      </c>
      <c r="T1502" s="243" t="s">
        <v>249</v>
      </c>
      <c r="U1502" s="287" t="s">
        <v>180</v>
      </c>
      <c r="V1502" s="202"/>
      <c r="W1502" s="202"/>
      <c r="X1502" s="244"/>
      <c r="Y1502" s="244"/>
      <c r="Z1502" s="157"/>
      <c r="AA1502" s="278"/>
    </row>
    <row r="1503" spans="1:27" ht="18.75" hidden="1" customHeight="1">
      <c r="A1503" s="309" t="s">
        <v>2438</v>
      </c>
      <c r="B1503" s="237" t="s">
        <v>47</v>
      </c>
      <c r="C1503" s="292" t="b">
        <v>0</v>
      </c>
      <c r="D1503" s="250">
        <f>IF($C1503&lt;&gt;TRUE,IF(ISNA(VLOOKUP($B1503,'Patch Slot'!A$2:$E$39,3,FALSE)),"",VLOOKUP($B1503,'Patch Slot'!A$2:$E$39,3,FALSE)),"excluded")</f>
        <v>45879.333333333299</v>
      </c>
      <c r="E1503" s="250" t="str">
        <f>IF($C1503&lt;&gt;TRUE,IF(ISNA(VLOOKUP($B1503,'Patch Slot'!A$2:$E$39,4,FALSE)),"",VLOOKUP($B1503,'Patch Slot'!A$2:$E$39,4,FALSE)),"excluded")</f>
        <v>08:00 – 14:00</v>
      </c>
      <c r="F1503" s="251" t="s">
        <v>171</v>
      </c>
      <c r="G1503" s="250" t="str">
        <f>IF(ISNA(VLOOKUP(Patchlist1[[#This Row],[Hostname]],CPU_socket!A:B,2,FALSE)),"",VLOOKUP(Patchlist1[[#This Row],[Hostname]],CPU_socket!A:B,2,FALSE))</f>
        <v/>
      </c>
      <c r="H1503" s="250" t="str">
        <f>IF(ISNA(VLOOKUP(Patchlist1[[#This Row],[Hostname]],Vormetric!A:D,4,FALSE)),"",VLOOKUP(Patchlist1[[#This Row],[Hostname]],Vormetric!A:D,4,FALSE))</f>
        <v/>
      </c>
      <c r="I1503" s="293" t="str">
        <f>IF(ISNA(VLOOKUP(Patchlist1[[#This Row],[Hostname]],'vm hardware'!A:C,3,FALSE)),"",VLOOKUP(Patchlist1[[#This Row],[Hostname]],'vm hardware'!A:C,3,FALSE))</f>
        <v/>
      </c>
      <c r="J1503" s="251"/>
      <c r="K1503" s="251" t="s">
        <v>545</v>
      </c>
      <c r="L1503" s="251"/>
      <c r="M1503" s="251" t="s">
        <v>245</v>
      </c>
      <c r="N1503" s="251" t="s">
        <v>174</v>
      </c>
      <c r="O1503" s="310" t="s">
        <v>175</v>
      </c>
      <c r="P1503" s="294" t="s">
        <v>246</v>
      </c>
      <c r="Q1503" s="299"/>
      <c r="R1503" s="254" t="s">
        <v>248</v>
      </c>
      <c r="S1503" s="300" t="str">
        <f>IF(ISNA(VLOOKUP(Patchlist1[[#This Row],[SERVER OWNER]],Contacts!I:J,2,FALSE)),"",VLOOKUP(Patchlist1[[#This Row],[SERVER OWNER]],Contacts!I:J,2,FALSE))</f>
        <v>Giorgio.Conti@allianz.it</v>
      </c>
      <c r="T1503" s="295" t="s">
        <v>987</v>
      </c>
      <c r="U1503" s="301" t="s">
        <v>180</v>
      </c>
      <c r="V1503" s="296"/>
      <c r="W1503" s="296"/>
      <c r="X1503" s="297"/>
      <c r="Y1503" s="297"/>
      <c r="Z1503" s="256"/>
      <c r="AA1503" s="302"/>
    </row>
    <row r="1504" spans="1:27" ht="18.75" hidden="1" customHeight="1">
      <c r="A1504" s="309" t="s">
        <v>2439</v>
      </c>
      <c r="B1504" s="237" t="s">
        <v>97</v>
      </c>
      <c r="C1504" s="292" t="b">
        <v>1</v>
      </c>
      <c r="D1504" s="250" t="str">
        <f>IF($C1504&lt;&gt;TRUE,IF(ISNA(VLOOKUP($B1504,'Patch Slot'!A$2:$E$39,3,FALSE)),"",VLOOKUP($B1504,'Patch Slot'!A$2:$E$39,3,FALSE)),"excluded")</f>
        <v>excluded</v>
      </c>
      <c r="E1504" s="250" t="str">
        <f>IF($C1504&lt;&gt;TRUE,IF(ISNA(VLOOKUP($B1504,'Patch Slot'!A$2:$E$39,4,FALSE)),"",VLOOKUP($B1504,'Patch Slot'!A$2:$E$39,4,FALSE)),"excluded")</f>
        <v>excluded</v>
      </c>
      <c r="F1504" s="251" t="s">
        <v>298</v>
      </c>
      <c r="G1504" s="250" t="str">
        <f>IF(ISNA(VLOOKUP(Patchlist1[[#This Row],[Hostname]],CPU_socket!A:B,2,FALSE)),"",VLOOKUP(Patchlist1[[#This Row],[Hostname]],CPU_socket!A:B,2,FALSE))</f>
        <v/>
      </c>
      <c r="H1504" s="250" t="str">
        <f>IF(ISNA(VLOOKUP(Patchlist1[[#This Row],[Hostname]],Vormetric!A:D,4,FALSE)),"",VLOOKUP(Patchlist1[[#This Row],[Hostname]],Vormetric!A:D,4,FALSE))</f>
        <v/>
      </c>
      <c r="I1504" s="293" t="str">
        <f>IF(ISNA(VLOOKUP(Patchlist1[[#This Row],[Hostname]],'vm hardware'!A:C,3,FALSE)),"",VLOOKUP(Patchlist1[[#This Row],[Hostname]],'vm hardware'!A:C,3,FALSE))</f>
        <v/>
      </c>
      <c r="J1504" s="251"/>
      <c r="K1504" s="251" t="s">
        <v>545</v>
      </c>
      <c r="L1504" s="251"/>
      <c r="M1504" s="251" t="s">
        <v>448</v>
      </c>
      <c r="N1504" s="251" t="s">
        <v>174</v>
      </c>
      <c r="O1504" s="310" t="s">
        <v>279</v>
      </c>
      <c r="P1504" s="294" t="s">
        <v>750</v>
      </c>
      <c r="Q1504" s="299"/>
      <c r="R1504" s="254" t="s">
        <v>754</v>
      </c>
      <c r="S1504" s="300" t="s">
        <v>755</v>
      </c>
      <c r="T1504" s="295" t="s">
        <v>756</v>
      </c>
      <c r="U1504" s="301" t="s">
        <v>180</v>
      </c>
      <c r="V1504" s="296"/>
      <c r="W1504" s="296"/>
      <c r="X1504" s="297"/>
      <c r="Y1504" s="297" t="s">
        <v>279</v>
      </c>
      <c r="Z1504" s="256"/>
      <c r="AA1504" s="302"/>
    </row>
    <row r="1505" spans="1:27" ht="18.75" hidden="1" customHeight="1">
      <c r="A1505" s="309" t="s">
        <v>2440</v>
      </c>
      <c r="B1505" s="237" t="s">
        <v>103</v>
      </c>
      <c r="C1505" s="292" t="b">
        <v>0</v>
      </c>
      <c r="D1505" s="250">
        <f>IF($C1505&lt;&gt;TRUE,IF(ISNA(VLOOKUP($B1505,'Patch Slot'!A$2:$E$39,3,FALSE)),"",VLOOKUP($B1505,'Patch Slot'!A$2:$E$39,3,FALSE)),"excluded")</f>
        <v>45888.333333333299</v>
      </c>
      <c r="E1505" s="250" t="str">
        <f>IF($C1505&lt;&gt;TRUE,IF(ISNA(VLOOKUP($B1505,'Patch Slot'!A$2:$E$39,4,FALSE)),"",VLOOKUP($B1505,'Patch Slot'!A$2:$E$39,4,FALSE)),"excluded")</f>
        <v>08:00 – 14:00</v>
      </c>
      <c r="F1505" s="251" t="s">
        <v>826</v>
      </c>
      <c r="G1505" s="250" t="str">
        <f>IF(ISNA(VLOOKUP(Patchlist1[[#This Row],[Hostname]],CPU_socket!A:B,2,FALSE)),"",VLOOKUP(Patchlist1[[#This Row],[Hostname]],CPU_socket!A:B,2,FALSE))</f>
        <v/>
      </c>
      <c r="H1505" s="250" t="str">
        <f>IF(ISNA(VLOOKUP(Patchlist1[[#This Row],[Hostname]],Vormetric!A:D,4,FALSE)),"",VLOOKUP(Patchlist1[[#This Row],[Hostname]],Vormetric!A:D,4,FALSE))</f>
        <v/>
      </c>
      <c r="I1505" s="293" t="str">
        <f>IF(ISNA(VLOOKUP(Patchlist1[[#This Row],[Hostname]],'vm hardware'!A:C,3,FALSE)),"",VLOOKUP(Patchlist1[[#This Row],[Hostname]],'vm hardware'!A:C,3,FALSE))</f>
        <v/>
      </c>
      <c r="J1505" s="251"/>
      <c r="K1505" s="251" t="s">
        <v>545</v>
      </c>
      <c r="L1505" s="251"/>
      <c r="M1505" s="251" t="s">
        <v>245</v>
      </c>
      <c r="N1505" s="251" t="s">
        <v>827</v>
      </c>
      <c r="O1505" s="310" t="s">
        <v>175</v>
      </c>
      <c r="P1505" s="294" t="s">
        <v>246</v>
      </c>
      <c r="Q1505" s="299"/>
      <c r="R1505" s="254" t="s">
        <v>248</v>
      </c>
      <c r="S1505" s="300" t="str">
        <f>IF(ISNA(VLOOKUP(Patchlist1[[#This Row],[SERVER OWNER]],Contacts!I:J,2,FALSE)),"",VLOOKUP(Patchlist1[[#This Row],[SERVER OWNER]],Contacts!I:J,2,FALSE))</f>
        <v>Giorgio.Conti@allianz.it</v>
      </c>
      <c r="T1505" s="295" t="s">
        <v>987</v>
      </c>
      <c r="U1505" s="301" t="s">
        <v>180</v>
      </c>
      <c r="V1505" s="296"/>
      <c r="W1505" s="296"/>
      <c r="X1505" s="297"/>
      <c r="Y1505" s="297"/>
      <c r="Z1505" s="256"/>
      <c r="AA1505" s="302"/>
    </row>
    <row r="1506" spans="1:27" ht="18.75" hidden="1" customHeight="1">
      <c r="A1506" s="309" t="s">
        <v>2441</v>
      </c>
      <c r="B1506" s="237" t="s">
        <v>24</v>
      </c>
      <c r="C1506" s="292" t="b">
        <v>1</v>
      </c>
      <c r="D1506" s="250" t="str">
        <f>IF($C1506&lt;&gt;TRUE,IF(ISNA(VLOOKUP($B1506,'Patch Slot'!A$2:$E$39,3,FALSE)),"",VLOOKUP($B1506,'Patch Slot'!A$2:$E$39,3,FALSE)),"excluded")</f>
        <v>excluded</v>
      </c>
      <c r="E1506" s="250" t="str">
        <f>IF($C1506&lt;&gt;TRUE,IF(ISNA(VLOOKUP($B1506,'Patch Slot'!A$2:$E$39,4,FALSE)),"",VLOOKUP($B1506,'Patch Slot'!A$2:$E$39,4,FALSE)),"excluded")</f>
        <v>excluded</v>
      </c>
      <c r="F1506" s="251" t="s">
        <v>182</v>
      </c>
      <c r="G1506" s="250" t="str">
        <f>IF(ISNA(VLOOKUP(Patchlist1[[#This Row],[Hostname]],CPU_socket!A:B,2,FALSE)),"",VLOOKUP(Patchlist1[[#This Row],[Hostname]],CPU_socket!A:B,2,FALSE))</f>
        <v/>
      </c>
      <c r="H1506" s="250" t="str">
        <f>IF(ISNA(VLOOKUP(Patchlist1[[#This Row],[Hostname]],Vormetric!A:D,4,FALSE)),"",VLOOKUP(Patchlist1[[#This Row],[Hostname]],Vormetric!A:D,4,FALSE))</f>
        <v/>
      </c>
      <c r="I1506" s="293" t="str">
        <f>IF(ISNA(VLOOKUP(Patchlist1[[#This Row],[Hostname]],'vm hardware'!A:C,3,FALSE)),"",VLOOKUP(Patchlist1[[#This Row],[Hostname]],'vm hardware'!A:C,3,FALSE))</f>
        <v/>
      </c>
      <c r="J1506" s="251"/>
      <c r="K1506" s="251" t="s">
        <v>545</v>
      </c>
      <c r="L1506" s="251"/>
      <c r="M1506" s="251" t="s">
        <v>448</v>
      </c>
      <c r="N1506" s="251" t="s">
        <v>174</v>
      </c>
      <c r="O1506" s="310" t="s">
        <v>279</v>
      </c>
      <c r="P1506" s="294" t="s">
        <v>2345</v>
      </c>
      <c r="Q1506" s="299"/>
      <c r="R1506" s="254" t="s">
        <v>1161</v>
      </c>
      <c r="S1506" s="300" t="str">
        <f>IF(ISNA(VLOOKUP(Patchlist1[[#This Row],[SERVER OWNER]],Contacts!I:J,2,FALSE)),"",VLOOKUP(Patchlist1[[#This Row],[SERVER OWNER]],Contacts!I:J,2,FALSE))</f>
        <v>frederic.barat@allianz.fr</v>
      </c>
      <c r="T1506" s="295" t="s">
        <v>2442</v>
      </c>
      <c r="U1506" s="301" t="s">
        <v>180</v>
      </c>
      <c r="V1506" s="296"/>
      <c r="W1506" s="296"/>
      <c r="X1506" s="297"/>
      <c r="Y1506" s="297" t="s">
        <v>279</v>
      </c>
      <c r="Z1506" s="256"/>
      <c r="AA1506" s="302"/>
    </row>
    <row r="1507" spans="1:27" ht="18.75" hidden="1" customHeight="1">
      <c r="A1507" s="309" t="s">
        <v>2443</v>
      </c>
      <c r="B1507" s="237" t="s">
        <v>57</v>
      </c>
      <c r="C1507" s="292" t="b">
        <v>0</v>
      </c>
      <c r="D1507" s="250">
        <f>IF($C1507&lt;&gt;TRUE,IF(ISNA(VLOOKUP($B1507,'Patch Slot'!A$2:$E$39,3,FALSE)),"",VLOOKUP($B1507,'Patch Slot'!A$2:$E$39,3,FALSE)),"excluded")</f>
        <v>45882.833333333299</v>
      </c>
      <c r="E1507" s="250" t="str">
        <f>IF($C1507&lt;&gt;TRUE,IF(ISNA(VLOOKUP($B1507,'Patch Slot'!A$2:$E$39,4,FALSE)),"",VLOOKUP($B1507,'Patch Slot'!A$2:$E$39,4,FALSE)),"excluded")</f>
        <v>20:00 – 24:00</v>
      </c>
      <c r="F1507" s="251" t="s">
        <v>298</v>
      </c>
      <c r="G1507" s="250" t="str">
        <f>IF(ISNA(VLOOKUP(Patchlist1[[#This Row],[Hostname]],CPU_socket!A:B,2,FALSE)),"",VLOOKUP(Patchlist1[[#This Row],[Hostname]],CPU_socket!A:B,2,FALSE))</f>
        <v/>
      </c>
      <c r="H1507" s="250" t="str">
        <f>IF(ISNA(VLOOKUP(Patchlist1[[#This Row],[Hostname]],Vormetric!A:D,4,FALSE)),"",VLOOKUP(Patchlist1[[#This Row],[Hostname]],Vormetric!A:D,4,FALSE))</f>
        <v/>
      </c>
      <c r="I1507" s="293" t="str">
        <f>IF(ISNA(VLOOKUP(Patchlist1[[#This Row],[Hostname]],'vm hardware'!A:C,3,FALSE)),"",VLOOKUP(Patchlist1[[#This Row],[Hostname]],'vm hardware'!A:C,3,FALSE))</f>
        <v/>
      </c>
      <c r="J1507" s="251"/>
      <c r="K1507" s="251" t="s">
        <v>545</v>
      </c>
      <c r="L1507" s="251"/>
      <c r="M1507" s="251" t="s">
        <v>245</v>
      </c>
      <c r="N1507" s="251" t="s">
        <v>174</v>
      </c>
      <c r="O1507" s="310" t="s">
        <v>175</v>
      </c>
      <c r="P1507" s="294" t="s">
        <v>246</v>
      </c>
      <c r="Q1507" s="299"/>
      <c r="R1507" s="254" t="s">
        <v>248</v>
      </c>
      <c r="S1507" s="300" t="str">
        <f>IF(ISNA(VLOOKUP(Patchlist1[[#This Row],[SERVER OWNER]],Contacts!I:J,2,FALSE)),"",VLOOKUP(Patchlist1[[#This Row],[SERVER OWNER]],Contacts!I:J,2,FALSE))</f>
        <v>Giorgio.Conti@allianz.it</v>
      </c>
      <c r="T1507" s="295" t="s">
        <v>296</v>
      </c>
      <c r="U1507" s="301" t="s">
        <v>180</v>
      </c>
      <c r="V1507" s="296"/>
      <c r="W1507" s="296"/>
      <c r="X1507" s="297"/>
      <c r="Y1507" s="297"/>
      <c r="Z1507" s="256"/>
      <c r="AA1507" s="302"/>
    </row>
    <row r="1508" spans="1:27" ht="18.75" hidden="1" customHeight="1">
      <c r="A1508" s="309" t="s">
        <v>2444</v>
      </c>
      <c r="B1508" s="237" t="s">
        <v>97</v>
      </c>
      <c r="C1508" s="292" t="b">
        <v>1</v>
      </c>
      <c r="D1508" s="250" t="str">
        <f>IF($C1508&lt;&gt;TRUE,IF(ISNA(VLOOKUP($B1508,'Patch Slot'!A$2:$E$39,3,FALSE)),"",VLOOKUP($B1508,'Patch Slot'!A$2:$E$39,3,FALSE)),"excluded")</f>
        <v>excluded</v>
      </c>
      <c r="E1508" s="250" t="str">
        <f>IF($C1508&lt;&gt;TRUE,IF(ISNA(VLOOKUP($B1508,'Patch Slot'!A$2:$E$39,4,FALSE)),"",VLOOKUP($B1508,'Patch Slot'!A$2:$E$39,4,FALSE)),"excluded")</f>
        <v>excluded</v>
      </c>
      <c r="F1508" s="251" t="s">
        <v>298</v>
      </c>
      <c r="G1508" s="250" t="str">
        <f>IF(ISNA(VLOOKUP(Patchlist1[[#This Row],[Hostname]],CPU_socket!A:B,2,FALSE)),"",VLOOKUP(Patchlist1[[#This Row],[Hostname]],CPU_socket!A:B,2,FALSE))</f>
        <v/>
      </c>
      <c r="H1508" s="250" t="str">
        <f>IF(ISNA(VLOOKUP(Patchlist1[[#This Row],[Hostname]],Vormetric!A:D,4,FALSE)),"",VLOOKUP(Patchlist1[[#This Row],[Hostname]],Vormetric!A:D,4,FALSE))</f>
        <v/>
      </c>
      <c r="I1508" s="293" t="str">
        <f>IF(ISNA(VLOOKUP(Patchlist1[[#This Row],[Hostname]],'vm hardware'!A:C,3,FALSE)),"",VLOOKUP(Patchlist1[[#This Row],[Hostname]],'vm hardware'!A:C,3,FALSE))</f>
        <v/>
      </c>
      <c r="J1508" s="251"/>
      <c r="K1508" s="251" t="s">
        <v>545</v>
      </c>
      <c r="L1508" s="251"/>
      <c r="M1508" s="251" t="s">
        <v>448</v>
      </c>
      <c r="N1508" s="251" t="s">
        <v>174</v>
      </c>
      <c r="O1508" s="310" t="s">
        <v>279</v>
      </c>
      <c r="P1508" s="294" t="s">
        <v>750</v>
      </c>
      <c r="Q1508" s="299"/>
      <c r="R1508" s="254" t="s">
        <v>754</v>
      </c>
      <c r="S1508" s="300" t="s">
        <v>755</v>
      </c>
      <c r="T1508" s="295" t="s">
        <v>756</v>
      </c>
      <c r="U1508" s="301" t="s">
        <v>180</v>
      </c>
      <c r="V1508" s="296"/>
      <c r="W1508" s="296"/>
      <c r="X1508" s="297"/>
      <c r="Y1508" s="297" t="s">
        <v>279</v>
      </c>
      <c r="Z1508" s="256"/>
      <c r="AA1508" s="302"/>
    </row>
    <row r="1509" spans="1:27" ht="18.75" hidden="1" customHeight="1">
      <c r="A1509" s="309" t="s">
        <v>2445</v>
      </c>
      <c r="B1509" s="237" t="s">
        <v>43</v>
      </c>
      <c r="C1509" s="292" t="b">
        <v>0</v>
      </c>
      <c r="D1509" s="250">
        <f>IF($C1509&lt;&gt;TRUE,IF(ISNA(VLOOKUP($B1509,'Patch Slot'!A$2:$E$39,3,FALSE)),"",VLOOKUP($B1509,'Patch Slot'!A$2:$E$39,3,FALSE)),"excluded")</f>
        <v>45878.333333333299</v>
      </c>
      <c r="E1509" s="250" t="str">
        <f>IF($C1509&lt;&gt;TRUE,IF(ISNA(VLOOKUP($B1509,'Patch Slot'!A$2:$E$39,4,FALSE)),"",VLOOKUP($B1509,'Patch Slot'!A$2:$E$39,4,FALSE)),"excluded")</f>
        <v>08:00 – 14:00</v>
      </c>
      <c r="F1509" s="251" t="s">
        <v>523</v>
      </c>
      <c r="G1509" s="250" t="str">
        <f>IF(ISNA(VLOOKUP(Patchlist1[[#This Row],[Hostname]],CPU_socket!A:B,2,FALSE)),"",VLOOKUP(Patchlist1[[#This Row],[Hostname]],CPU_socket!A:B,2,FALSE))</f>
        <v/>
      </c>
      <c r="H1509" s="250" t="str">
        <f>IF(ISNA(VLOOKUP(Patchlist1[[#This Row],[Hostname]],Vormetric!A:D,4,FALSE)),"",VLOOKUP(Patchlist1[[#This Row],[Hostname]],Vormetric!A:D,4,FALSE))</f>
        <v/>
      </c>
      <c r="I1509" s="293" t="str">
        <f>IF(ISNA(VLOOKUP(Patchlist1[[#This Row],[Hostname]],'vm hardware'!A:C,3,FALSE)),"",VLOOKUP(Patchlist1[[#This Row],[Hostname]],'vm hardware'!A:C,3,FALSE))</f>
        <v/>
      </c>
      <c r="J1509" s="251"/>
      <c r="K1509" s="251" t="s">
        <v>545</v>
      </c>
      <c r="L1509" s="251"/>
      <c r="M1509" s="251" t="s">
        <v>173</v>
      </c>
      <c r="N1509" s="251" t="s">
        <v>174</v>
      </c>
      <c r="O1509" s="310" t="s">
        <v>175</v>
      </c>
      <c r="P1509" t="s">
        <v>583</v>
      </c>
      <c r="Q1509" s="299"/>
      <c r="R1509" s="254" t="s">
        <v>584</v>
      </c>
      <c r="S1509" s="300" t="str">
        <f>IF(ISNA(VLOOKUP(Patchlist1[[#This Row],[SERVER OWNER]],Contacts!I:J,2,FALSE)),"",VLOOKUP(Patchlist1[[#This Row],[SERVER OWNER]],Contacts!I:J,2,FALSE))</f>
        <v>dhanujay.nallabati1@allianz.de</v>
      </c>
      <c r="T1509" s="295" t="s">
        <v>1143</v>
      </c>
      <c r="U1509" s="301" t="s">
        <v>180</v>
      </c>
      <c r="V1509" s="296"/>
      <c r="W1509" s="296"/>
      <c r="X1509" s="297"/>
      <c r="Y1509" s="297"/>
      <c r="Z1509" s="256"/>
      <c r="AA1509" s="302"/>
    </row>
    <row r="1510" spans="1:27" ht="18.75" hidden="1" customHeight="1">
      <c r="A1510" s="309" t="s">
        <v>2446</v>
      </c>
      <c r="B1510" s="237" t="s">
        <v>57</v>
      </c>
      <c r="C1510" s="292" t="b">
        <v>0</v>
      </c>
      <c r="D1510" s="250">
        <f>IF($C1510&lt;&gt;TRUE,IF(ISNA(VLOOKUP($B1510,'Patch Slot'!A$2:$E$39,3,FALSE)),"",VLOOKUP($B1510,'Patch Slot'!A$2:$E$39,3,FALSE)),"excluded")</f>
        <v>45882.833333333299</v>
      </c>
      <c r="E1510" s="250" t="str">
        <f>IF($C1510&lt;&gt;TRUE,IF(ISNA(VLOOKUP($B1510,'Patch Slot'!A$2:$E$39,4,FALSE)),"",VLOOKUP($B1510,'Patch Slot'!A$2:$E$39,4,FALSE)),"excluded")</f>
        <v>20:00 – 24:00</v>
      </c>
      <c r="F1510" s="251" t="s">
        <v>298</v>
      </c>
      <c r="G1510" s="250" t="str">
        <f>IF(ISNA(VLOOKUP(Patchlist1[[#This Row],[Hostname]],CPU_socket!A:B,2,FALSE)),"",VLOOKUP(Patchlist1[[#This Row],[Hostname]],CPU_socket!A:B,2,FALSE))</f>
        <v/>
      </c>
      <c r="H1510" s="250" t="str">
        <f>IF(ISNA(VLOOKUP(Patchlist1[[#This Row],[Hostname]],Vormetric!A:D,4,FALSE)),"",VLOOKUP(Patchlist1[[#This Row],[Hostname]],Vormetric!A:D,4,FALSE))</f>
        <v/>
      </c>
      <c r="I1510" s="293" t="str">
        <f>IF(ISNA(VLOOKUP(Patchlist1[[#This Row],[Hostname]],'vm hardware'!A:C,3,FALSE)),"",VLOOKUP(Patchlist1[[#This Row],[Hostname]],'vm hardware'!A:C,3,FALSE))</f>
        <v/>
      </c>
      <c r="J1510" s="251"/>
      <c r="K1510" s="251" t="s">
        <v>545</v>
      </c>
      <c r="L1510" s="251"/>
      <c r="M1510" s="251" t="s">
        <v>245</v>
      </c>
      <c r="N1510" s="251" t="s">
        <v>174</v>
      </c>
      <c r="O1510" s="310" t="s">
        <v>175</v>
      </c>
      <c r="P1510" s="294" t="s">
        <v>246</v>
      </c>
      <c r="Q1510" s="299"/>
      <c r="R1510" s="254" t="s">
        <v>248</v>
      </c>
      <c r="S1510" s="300" t="str">
        <f>IF(ISNA(VLOOKUP(Patchlist1[[#This Row],[SERVER OWNER]],Contacts!I:J,2,FALSE)),"",VLOOKUP(Patchlist1[[#This Row],[SERVER OWNER]],Contacts!I:J,2,FALSE))</f>
        <v>Giorgio.Conti@allianz.it</v>
      </c>
      <c r="T1510" s="295" t="s">
        <v>296</v>
      </c>
      <c r="U1510" s="301" t="s">
        <v>180</v>
      </c>
      <c r="V1510" s="296"/>
      <c r="W1510" s="296"/>
      <c r="X1510" s="297"/>
      <c r="Y1510" s="297"/>
      <c r="Z1510" s="256"/>
      <c r="AA1510" s="302"/>
    </row>
    <row r="1511" spans="1:27" ht="18.75" hidden="1" customHeight="1">
      <c r="A1511" s="309" t="s">
        <v>2447</v>
      </c>
      <c r="B1511" s="237" t="s">
        <v>103</v>
      </c>
      <c r="C1511" s="292" t="b">
        <v>0</v>
      </c>
      <c r="D1511" s="250">
        <f>IF($C1511&lt;&gt;TRUE,IF(ISNA(VLOOKUP($B1511,'Patch Slot'!A$2:$E$39,3,FALSE)),"",VLOOKUP($B1511,'Patch Slot'!A$2:$E$39,3,FALSE)),"excluded")</f>
        <v>45888.333333333299</v>
      </c>
      <c r="E1511" s="250" t="str">
        <f>IF($C1511&lt;&gt;TRUE,IF(ISNA(VLOOKUP($B1511,'Patch Slot'!A$2:$E$39,4,FALSE)),"",VLOOKUP($B1511,'Patch Slot'!A$2:$E$39,4,FALSE)),"excluded")</f>
        <v>08:00 – 14:00</v>
      </c>
      <c r="F1511" s="251" t="s">
        <v>171</v>
      </c>
      <c r="G1511" s="250" t="str">
        <f>IF(ISNA(VLOOKUP(Patchlist1[[#This Row],[Hostname]],CPU_socket!A:B,2,FALSE)),"",VLOOKUP(Patchlist1[[#This Row],[Hostname]],CPU_socket!A:B,2,FALSE))</f>
        <v/>
      </c>
      <c r="H1511" s="250" t="str">
        <f>IF(ISNA(VLOOKUP(Patchlist1[[#This Row],[Hostname]],Vormetric!A:D,4,FALSE)),"",VLOOKUP(Patchlist1[[#This Row],[Hostname]],Vormetric!A:D,4,FALSE))</f>
        <v/>
      </c>
      <c r="I1511" s="293" t="str">
        <f>IF(ISNA(VLOOKUP(Patchlist1[[#This Row],[Hostname]],'vm hardware'!A:C,3,FALSE)),"",VLOOKUP(Patchlist1[[#This Row],[Hostname]],'vm hardware'!A:C,3,FALSE))</f>
        <v/>
      </c>
      <c r="J1511" s="251"/>
      <c r="K1511" s="251" t="s">
        <v>545</v>
      </c>
      <c r="L1511" s="251"/>
      <c r="M1511" s="251" t="s">
        <v>448</v>
      </c>
      <c r="N1511" s="251" t="s">
        <v>174</v>
      </c>
      <c r="O1511" s="310" t="s">
        <v>175</v>
      </c>
      <c r="P1511" s="294" t="s">
        <v>2291</v>
      </c>
      <c r="Q1511" s="299"/>
      <c r="R1511" s="254" t="s">
        <v>1821</v>
      </c>
      <c r="S1511" s="300" t="str">
        <f>IF(ISNA(VLOOKUP(Patchlist1[[#This Row],[SERVER OWNER]],Contacts!I:J,2,FALSE)),"",VLOOKUP(Patchlist1[[#This Row],[SERVER OWNER]],Contacts!I:J,2,FALSE))</f>
        <v>farouk.aissaoui_2@allianz.fr</v>
      </c>
      <c r="T1511" s="295" t="s">
        <v>2292</v>
      </c>
      <c r="U1511" s="301" t="s">
        <v>180</v>
      </c>
      <c r="V1511" s="296"/>
      <c r="W1511" s="296"/>
      <c r="X1511" s="297"/>
      <c r="Y1511" s="297" t="s">
        <v>452</v>
      </c>
      <c r="Z1511" s="256"/>
      <c r="AA1511" s="302"/>
    </row>
    <row r="1512" spans="1:27" ht="18.75" hidden="1" customHeight="1">
      <c r="A1512" s="309" t="s">
        <v>2448</v>
      </c>
      <c r="B1512" s="237" t="s">
        <v>39</v>
      </c>
      <c r="C1512" s="292" t="b">
        <v>0</v>
      </c>
      <c r="D1512" s="250">
        <f>IF($C1512&lt;&gt;TRUE,IF(ISNA(VLOOKUP($B1512,'Patch Slot'!A$2:$E$39,3,FALSE)),"",VLOOKUP($B1512,'Patch Slot'!A$2:$E$39,3,FALSE)),"excluded")</f>
        <v>45877.833333333299</v>
      </c>
      <c r="E1512" s="250" t="str">
        <f>IF($C1512&lt;&gt;TRUE,IF(ISNA(VLOOKUP($B1512,'Patch Slot'!A$2:$E$39,4,FALSE)),"",VLOOKUP($B1512,'Patch Slot'!A$2:$E$39,4,FALSE)),"excluded")</f>
        <v>20:00 – 24:00</v>
      </c>
      <c r="F1512" s="251" t="s">
        <v>523</v>
      </c>
      <c r="G1512" s="250" t="str">
        <f>IF(ISNA(VLOOKUP(Patchlist1[[#This Row],[Hostname]],CPU_socket!A:B,2,FALSE)),"",VLOOKUP(Patchlist1[[#This Row],[Hostname]],CPU_socket!A:B,2,FALSE))</f>
        <v/>
      </c>
      <c r="H1512" s="250" t="str">
        <f>IF(ISNA(VLOOKUP(Patchlist1[[#This Row],[Hostname]],Vormetric!A:D,4,FALSE)),"",VLOOKUP(Patchlist1[[#This Row],[Hostname]],Vormetric!A:D,4,FALSE))</f>
        <v/>
      </c>
      <c r="I1512" s="293" t="str">
        <f>IF(ISNA(VLOOKUP(Patchlist1[[#This Row],[Hostname]],'vm hardware'!A:C,3,FALSE)),"",VLOOKUP(Patchlist1[[#This Row],[Hostname]],'vm hardware'!A:C,3,FALSE))</f>
        <v/>
      </c>
      <c r="J1512" s="251"/>
      <c r="K1512" s="251" t="s">
        <v>545</v>
      </c>
      <c r="L1512" s="251"/>
      <c r="M1512" s="251" t="s">
        <v>173</v>
      </c>
      <c r="N1512" s="251" t="s">
        <v>174</v>
      </c>
      <c r="O1512" s="310" t="s">
        <v>175</v>
      </c>
      <c r="P1512" s="294" t="s">
        <v>552</v>
      </c>
      <c r="Q1512" s="299"/>
      <c r="R1512" s="254" t="s">
        <v>1642</v>
      </c>
      <c r="S1512" s="300" t="s">
        <v>1643</v>
      </c>
      <c r="T1512" s="295" t="s">
        <v>1644</v>
      </c>
      <c r="U1512" s="301" t="s">
        <v>180</v>
      </c>
      <c r="V1512" s="296"/>
      <c r="W1512" s="296"/>
      <c r="X1512" s="297"/>
      <c r="Y1512" s="297"/>
      <c r="Z1512" s="256"/>
      <c r="AA1512" s="302"/>
    </row>
    <row r="1513" spans="1:27" ht="18.75" hidden="1" customHeight="1">
      <c r="A1513" s="309" t="s">
        <v>2449</v>
      </c>
      <c r="B1513" s="237" t="s">
        <v>64</v>
      </c>
      <c r="C1513" s="292" t="b">
        <v>1</v>
      </c>
      <c r="D1513" s="250" t="str">
        <f>IF($C1513&lt;&gt;TRUE,IF(ISNA(VLOOKUP($B1513,'Patch Slot'!A$2:$E$39,3,FALSE)),"",VLOOKUP($B1513,'Patch Slot'!A$2:$E$39,3,FALSE)),"excluded")</f>
        <v>excluded</v>
      </c>
      <c r="E1513" s="250" t="str">
        <f>IF($C1513&lt;&gt;TRUE,IF(ISNA(VLOOKUP($B1513,'Patch Slot'!A$2:$E$39,4,FALSE)),"",VLOOKUP($B1513,'Patch Slot'!A$2:$E$39,4,FALSE)),"excluded")</f>
        <v>excluded</v>
      </c>
      <c r="F1513" s="251" t="s">
        <v>298</v>
      </c>
      <c r="G1513" s="250" t="str">
        <f>IF(ISNA(VLOOKUP(Patchlist1[[#This Row],[Hostname]],CPU_socket!A:B,2,FALSE)),"",VLOOKUP(Patchlist1[[#This Row],[Hostname]],CPU_socket!A:B,2,FALSE))</f>
        <v/>
      </c>
      <c r="H1513" s="250" t="str">
        <f>IF(ISNA(VLOOKUP(Patchlist1[[#This Row],[Hostname]],Vormetric!A:D,4,FALSE)),"",VLOOKUP(Patchlist1[[#This Row],[Hostname]],Vormetric!A:D,4,FALSE))</f>
        <v/>
      </c>
      <c r="I1513" s="293" t="str">
        <f>IF(ISNA(VLOOKUP(Patchlist1[[#This Row],[Hostname]],'vm hardware'!A:C,3,FALSE)),"",VLOOKUP(Patchlist1[[#This Row],[Hostname]],'vm hardware'!A:C,3,FALSE))</f>
        <v/>
      </c>
      <c r="J1513" s="251"/>
      <c r="K1513" s="251" t="s">
        <v>545</v>
      </c>
      <c r="L1513" s="251"/>
      <c r="M1513" s="251" t="s">
        <v>448</v>
      </c>
      <c r="N1513" s="251" t="s">
        <v>174</v>
      </c>
      <c r="O1513" s="310" t="s">
        <v>279</v>
      </c>
      <c r="P1513" s="294" t="s">
        <v>1404</v>
      </c>
      <c r="Q1513" s="299"/>
      <c r="R1513" s="254" t="s">
        <v>1405</v>
      </c>
      <c r="S1513" s="300" t="str">
        <f>IF(ISNA(VLOOKUP(Patchlist1[[#This Row],[SERVER OWNER]],Contacts!I:J,2,FALSE)),"",VLOOKUP(Patchlist1[[#This Row],[SERVER OWNER]],Contacts!I:J,2,FALSE))</f>
        <v>externe.vidya.limbajee@allianz.fr</v>
      </c>
      <c r="T1513" s="295" t="s">
        <v>1406</v>
      </c>
      <c r="U1513" s="301" t="s">
        <v>180</v>
      </c>
      <c r="V1513" s="296"/>
      <c r="W1513" s="296"/>
      <c r="X1513" s="297"/>
      <c r="Y1513" s="297" t="s">
        <v>279</v>
      </c>
      <c r="Z1513" s="256"/>
      <c r="AA1513" s="302"/>
    </row>
    <row r="1514" spans="1:27" ht="18.75" hidden="1" customHeight="1">
      <c r="A1514" s="309" t="s">
        <v>2450</v>
      </c>
      <c r="B1514" s="237" t="s">
        <v>93</v>
      </c>
      <c r="C1514" s="292" t="b">
        <v>0</v>
      </c>
      <c r="D1514" s="250">
        <f>IF($C1514&lt;&gt;TRUE,IF(ISNA(VLOOKUP($B1514,'Patch Slot'!A$2:$E$39,3,FALSE)),"",VLOOKUP($B1514,'Patch Slot'!A$2:$E$39,3,FALSE)),"excluded")</f>
        <v>45886.583333333299</v>
      </c>
      <c r="E1514" s="250" t="str">
        <f>IF($C1514&lt;&gt;TRUE,IF(ISNA(VLOOKUP($B1514,'Patch Slot'!A$2:$E$39,4,FALSE)),"",VLOOKUP($B1514,'Patch Slot'!A$2:$E$39,4,FALSE)),"excluded")</f>
        <v>14:00 – 18:00</v>
      </c>
      <c r="F1514" s="251" t="s">
        <v>826</v>
      </c>
      <c r="G1514" s="250" t="str">
        <f>IF(ISNA(VLOOKUP(Patchlist1[[#This Row],[Hostname]],CPU_socket!A:B,2,FALSE)),"",VLOOKUP(Patchlist1[[#This Row],[Hostname]],CPU_socket!A:B,2,FALSE))</f>
        <v/>
      </c>
      <c r="H1514" s="250" t="str">
        <f>IF(ISNA(VLOOKUP(Patchlist1[[#This Row],[Hostname]],Vormetric!A:D,4,FALSE)),"",VLOOKUP(Patchlist1[[#This Row],[Hostname]],Vormetric!A:D,4,FALSE))</f>
        <v/>
      </c>
      <c r="I1514" s="293" t="str">
        <f>IF(ISNA(VLOOKUP(Patchlist1[[#This Row],[Hostname]],'vm hardware'!A:C,3,FALSE)),"",VLOOKUP(Patchlist1[[#This Row],[Hostname]],'vm hardware'!A:C,3,FALSE))</f>
        <v/>
      </c>
      <c r="J1514" s="251"/>
      <c r="K1514" s="251" t="s">
        <v>545</v>
      </c>
      <c r="L1514" s="251"/>
      <c r="M1514" s="251" t="s">
        <v>173</v>
      </c>
      <c r="N1514" s="251" t="s">
        <v>827</v>
      </c>
      <c r="O1514" s="310" t="s">
        <v>175</v>
      </c>
      <c r="P1514" s="294" t="s">
        <v>431</v>
      </c>
      <c r="Q1514" s="299"/>
      <c r="R1514" s="254" t="s">
        <v>432</v>
      </c>
      <c r="S1514" s="300" t="str">
        <f>IF(ISNA(VLOOKUP(Patchlist1[[#This Row],[SERVER OWNER]],Contacts!I:J,2,FALSE)),"",VLOOKUP(Patchlist1[[#This Row],[SERVER OWNER]],Contacts!I:J,2,FALSE))</f>
        <v>florian.loibl@allianz.de</v>
      </c>
      <c r="T1514" s="295" t="s">
        <v>433</v>
      </c>
      <c r="U1514" s="301" t="s">
        <v>180</v>
      </c>
      <c r="V1514" s="296"/>
      <c r="W1514" s="296"/>
      <c r="X1514" s="297"/>
      <c r="Y1514" s="297"/>
      <c r="Z1514" s="256"/>
      <c r="AA1514" s="302"/>
    </row>
    <row r="1515" spans="1:27" ht="18.75" hidden="1" customHeight="1">
      <c r="A1515" s="309" t="s">
        <v>2451</v>
      </c>
      <c r="B1515" s="237" t="s">
        <v>67</v>
      </c>
      <c r="C1515" s="292" t="b">
        <v>0</v>
      </c>
      <c r="D1515" s="250">
        <f>IF($C1515&lt;&gt;TRUE,IF(ISNA(VLOOKUP($B1515,'Patch Slot'!A$2:$E$39,3,FALSE)),"",VLOOKUP($B1515,'Patch Slot'!A$2:$E$39,3,FALSE)),"excluded")</f>
        <v>45883.833333333299</v>
      </c>
      <c r="E1515" s="250" t="str">
        <f>IF($C1515&lt;&gt;TRUE,IF(ISNA(VLOOKUP($B1515,'Patch Slot'!A$2:$E$39,4,FALSE)),"",VLOOKUP($B1515,'Patch Slot'!A$2:$E$39,4,FALSE)),"excluded")</f>
        <v>20:00 – 24:00</v>
      </c>
      <c r="F1515" s="251" t="s">
        <v>298</v>
      </c>
      <c r="G1515" s="250" t="str">
        <f>IF(ISNA(VLOOKUP(Patchlist1[[#This Row],[Hostname]],CPU_socket!A:B,2,FALSE)),"",VLOOKUP(Patchlist1[[#This Row],[Hostname]],CPU_socket!A:B,2,FALSE))</f>
        <v/>
      </c>
      <c r="H1515" s="250" t="str">
        <f>IF(ISNA(VLOOKUP(Patchlist1[[#This Row],[Hostname]],Vormetric!A:D,4,FALSE)),"",VLOOKUP(Patchlist1[[#This Row],[Hostname]],Vormetric!A:D,4,FALSE))</f>
        <v/>
      </c>
      <c r="I1515" s="293" t="str">
        <f>IF(ISNA(VLOOKUP(Patchlist1[[#This Row],[Hostname]],'vm hardware'!A:C,3,FALSE)),"",VLOOKUP(Patchlist1[[#This Row],[Hostname]],'vm hardware'!A:C,3,FALSE))</f>
        <v/>
      </c>
      <c r="J1515" s="251"/>
      <c r="K1515" s="251" t="s">
        <v>545</v>
      </c>
      <c r="L1515" s="251"/>
      <c r="M1515" s="251" t="s">
        <v>245</v>
      </c>
      <c r="N1515" s="251" t="s">
        <v>174</v>
      </c>
      <c r="O1515" s="310" t="s">
        <v>175</v>
      </c>
      <c r="P1515" s="294" t="s">
        <v>246</v>
      </c>
      <c r="Q1515" s="299"/>
      <c r="R1515" s="254" t="s">
        <v>248</v>
      </c>
      <c r="S1515" s="300" t="str">
        <f>IF(ISNA(VLOOKUP(Patchlist1[[#This Row],[SERVER OWNER]],Contacts!I:J,2,FALSE)),"",VLOOKUP(Patchlist1[[#This Row],[SERVER OWNER]],Contacts!I:J,2,FALSE))</f>
        <v>Giorgio.Conti@allianz.it</v>
      </c>
      <c r="T1515" s="295" t="s">
        <v>296</v>
      </c>
      <c r="U1515" s="301" t="s">
        <v>180</v>
      </c>
      <c r="V1515" s="296"/>
      <c r="W1515" s="296"/>
      <c r="X1515" s="297"/>
      <c r="Y1515" s="297"/>
      <c r="Z1515" s="256"/>
      <c r="AA1515" s="302"/>
    </row>
    <row r="1516" spans="1:27" ht="18.75" hidden="1" customHeight="1">
      <c r="A1516" s="275" t="s">
        <v>2452</v>
      </c>
      <c r="B1516" s="196" t="s">
        <v>67</v>
      </c>
      <c r="C1516" s="239" t="b">
        <v>0</v>
      </c>
      <c r="D1516" s="182">
        <f>IF($C1516&lt;&gt;TRUE,IF(ISNA(VLOOKUP($B1516,'Patch Slot'!A$2:$E$39,3,FALSE)),"",VLOOKUP($B1516,'Patch Slot'!A$2:$E$39,3,FALSE)),"excluded")</f>
        <v>45883.833333333299</v>
      </c>
      <c r="E1516" s="182" t="str">
        <f>IF($C1516&lt;&gt;TRUE,IF(ISNA(VLOOKUP($B1516,'Patch Slot'!A$2:$E$39,4,FALSE)),"",VLOOKUP($B1516,'Patch Slot'!A$2:$E$39,4,FALSE)),"excluded")</f>
        <v>20:00 – 24:00</v>
      </c>
      <c r="F1516" s="198" t="s">
        <v>298</v>
      </c>
      <c r="G1516" s="182" t="str">
        <f>IF(ISNA(VLOOKUP(Patchlist1[[#This Row],[Hostname]],CPU_socket!A:B,2,FALSE)),"",VLOOKUP(Patchlist1[[#This Row],[Hostname]],CPU_socket!A:B,2,FALSE))</f>
        <v/>
      </c>
      <c r="H1516" s="182" t="str">
        <f>IF(ISNA(VLOOKUP(Patchlist1[[#This Row],[Hostname]],Vormetric!A:D,4,FALSE)),"",VLOOKUP(Patchlist1[[#This Row],[Hostname]],Vormetric!A:D,4,FALSE))</f>
        <v/>
      </c>
      <c r="I1516" s="240" t="str">
        <f>IF(ISNA(VLOOKUP(Patchlist1[[#This Row],[Hostname]],'vm hardware'!A:C,3,FALSE)),"",VLOOKUP(Patchlist1[[#This Row],[Hostname]],'vm hardware'!A:C,3,FALSE))</f>
        <v/>
      </c>
      <c r="J1516" s="198"/>
      <c r="K1516" s="198" t="s">
        <v>545</v>
      </c>
      <c r="L1516" s="198"/>
      <c r="M1516" s="198" t="s">
        <v>245</v>
      </c>
      <c r="N1516" s="198" t="s">
        <v>174</v>
      </c>
      <c r="O1516" s="200" t="s">
        <v>175</v>
      </c>
      <c r="P1516" s="294" t="s">
        <v>246</v>
      </c>
      <c r="Q1516" s="241"/>
      <c r="R1516" s="247" t="s">
        <v>248</v>
      </c>
      <c r="S1516" s="242" t="str">
        <f>IF(ISNA(VLOOKUP(Patchlist1[[#This Row],[SERVER OWNER]],Contacts!I:J,2,FALSE)),"",VLOOKUP(Patchlist1[[#This Row],[SERVER OWNER]],Contacts!I:J,2,FALSE))</f>
        <v>Giorgio.Conti@allianz.it</v>
      </c>
      <c r="T1516" s="243" t="s">
        <v>296</v>
      </c>
      <c r="U1516" s="287" t="s">
        <v>180</v>
      </c>
      <c r="V1516" s="202"/>
      <c r="W1516" s="202"/>
      <c r="X1516" s="244"/>
      <c r="Y1516" s="244"/>
      <c r="Z1516" s="157"/>
      <c r="AA1516" s="278"/>
    </row>
    <row r="1517" spans="1:27" ht="18.75" customHeight="1">
      <c r="A1517" s="309" t="s">
        <v>2453</v>
      </c>
      <c r="B1517" s="237" t="s">
        <v>54</v>
      </c>
      <c r="C1517" s="292" t="b">
        <v>0</v>
      </c>
      <c r="D1517" s="250">
        <f>IF($C1517&lt;&gt;TRUE,IF(ISNA(VLOOKUP($B1517,'Patch Slot'!A$2:$E$39,3,FALSE)),"",VLOOKUP($B1517,'Patch Slot'!A$2:$E$39,3,FALSE)),"excluded")</f>
        <v>45881.333333333299</v>
      </c>
      <c r="E1517" s="250" t="str">
        <f>IF($C1517&lt;&gt;TRUE,IF(ISNA(VLOOKUP($B1517,'Patch Slot'!A$2:$E$39,4,FALSE)),"",VLOOKUP($B1517,'Patch Slot'!A$2:$E$39,4,FALSE)),"excluded")</f>
        <v>08:00 – 14:00</v>
      </c>
      <c r="F1517" s="251" t="s">
        <v>298</v>
      </c>
      <c r="G1517" s="250" t="str">
        <f>IF(ISNA(VLOOKUP(Patchlist1[[#This Row],[Hostname]],CPU_socket!A:B,2,FALSE)),"",VLOOKUP(Patchlist1[[#This Row],[Hostname]],CPU_socket!A:B,2,FALSE))</f>
        <v/>
      </c>
      <c r="H1517" s="250" t="str">
        <f>IF(ISNA(VLOOKUP(Patchlist1[[#This Row],[Hostname]],Vormetric!A:D,4,FALSE)),"",VLOOKUP(Patchlist1[[#This Row],[Hostname]],Vormetric!A:D,4,FALSE))</f>
        <v/>
      </c>
      <c r="I1517" s="293" t="str">
        <f>IF(ISNA(VLOOKUP(Patchlist1[[#This Row],[Hostname]],'vm hardware'!A:C,3,FALSE)),"",VLOOKUP(Patchlist1[[#This Row],[Hostname]],'vm hardware'!A:C,3,FALSE))</f>
        <v/>
      </c>
      <c r="J1517" s="251"/>
      <c r="K1517" s="251" t="s">
        <v>545</v>
      </c>
      <c r="L1517" s="251"/>
      <c r="M1517" s="251" t="s">
        <v>173</v>
      </c>
      <c r="N1517" s="251" t="s">
        <v>174</v>
      </c>
      <c r="O1517" s="310" t="s">
        <v>175</v>
      </c>
      <c r="P1517" s="294" t="s">
        <v>546</v>
      </c>
      <c r="Q1517" s="299"/>
      <c r="R1517" s="254" t="s">
        <v>547</v>
      </c>
      <c r="S1517" s="300" t="str">
        <f>IF(ISNA(VLOOKUP(Patchlist1[[#This Row],[SERVER OWNER]],Contacts!I:J,2,FALSE)),"",VLOOKUP(Patchlist1[[#This Row],[SERVER OWNER]],Contacts!I:J,2,FALSE))</f>
        <v>klaus.ostermann@allianz.de</v>
      </c>
      <c r="T1517" s="295" t="s">
        <v>548</v>
      </c>
      <c r="U1517" s="301" t="s">
        <v>180</v>
      </c>
      <c r="V1517" s="296"/>
      <c r="W1517" s="296"/>
      <c r="X1517" s="297"/>
      <c r="Y1517" s="297"/>
      <c r="Z1517" s="256"/>
      <c r="AA1517" s="302"/>
    </row>
    <row r="1518" spans="1:27" ht="18.75" hidden="1" customHeight="1">
      <c r="A1518" s="309" t="s">
        <v>2454</v>
      </c>
      <c r="B1518" s="237" t="s">
        <v>47</v>
      </c>
      <c r="C1518" s="292" t="b">
        <v>0</v>
      </c>
      <c r="D1518" s="250">
        <f>IF($C1518&lt;&gt;TRUE,IF(ISNA(VLOOKUP($B1518,'Patch Slot'!A$2:$E$39,3,FALSE)),"",VLOOKUP($B1518,'Patch Slot'!A$2:$E$39,3,FALSE)),"excluded")</f>
        <v>45879.333333333299</v>
      </c>
      <c r="E1518" s="250" t="str">
        <f>IF($C1518&lt;&gt;TRUE,IF(ISNA(VLOOKUP($B1518,'Patch Slot'!A$2:$E$39,4,FALSE)),"",VLOOKUP($B1518,'Patch Slot'!A$2:$E$39,4,FALSE)),"excluded")</f>
        <v>08:00 – 14:00</v>
      </c>
      <c r="F1518" s="251" t="s">
        <v>200</v>
      </c>
      <c r="G1518" s="250" t="str">
        <f>IF(ISNA(VLOOKUP(Patchlist1[[#This Row],[Hostname]],CPU_socket!A:B,2,FALSE)),"",VLOOKUP(Patchlist1[[#This Row],[Hostname]],CPU_socket!A:B,2,FALSE))</f>
        <v/>
      </c>
      <c r="H1518" s="250" t="str">
        <f>IF(ISNA(VLOOKUP(Patchlist1[[#This Row],[Hostname]],Vormetric!A:D,4,FALSE)),"",VLOOKUP(Patchlist1[[#This Row],[Hostname]],Vormetric!A:D,4,FALSE))</f>
        <v/>
      </c>
      <c r="I1518" s="293" t="str">
        <f>IF(ISNA(VLOOKUP(Patchlist1[[#This Row],[Hostname]],'vm hardware'!A:C,3,FALSE)),"",VLOOKUP(Patchlist1[[#This Row],[Hostname]],'vm hardware'!A:C,3,FALSE))</f>
        <v/>
      </c>
      <c r="J1518" s="251"/>
      <c r="K1518" s="251" t="s">
        <v>545</v>
      </c>
      <c r="L1518" s="251"/>
      <c r="M1518" s="251" t="s">
        <v>448</v>
      </c>
      <c r="N1518" s="251" t="s">
        <v>174</v>
      </c>
      <c r="O1518" s="310" t="s">
        <v>175</v>
      </c>
      <c r="P1518" s="294" t="s">
        <v>1160</v>
      </c>
      <c r="Q1518" s="299"/>
      <c r="R1518" s="254" t="s">
        <v>1161</v>
      </c>
      <c r="S1518" s="300" t="str">
        <f>IF(ISNA(VLOOKUP(Patchlist1[[#This Row],[SERVER OWNER]],Contacts!I:J,2,FALSE)),"",VLOOKUP(Patchlist1[[#This Row],[SERVER OWNER]],Contacts!I:J,2,FALSE))</f>
        <v>frederic.barat@allianz.fr</v>
      </c>
      <c r="T1518" s="295" t="s">
        <v>1162</v>
      </c>
      <c r="U1518" s="301" t="s">
        <v>180</v>
      </c>
      <c r="V1518" s="296"/>
      <c r="W1518" s="296"/>
      <c r="X1518" s="297"/>
      <c r="Y1518" s="297" t="s">
        <v>452</v>
      </c>
      <c r="Z1518" s="256"/>
      <c r="AA1518" s="302"/>
    </row>
    <row r="1519" spans="1:27" ht="18.75" hidden="1" customHeight="1">
      <c r="A1519" s="309" t="s">
        <v>2455</v>
      </c>
      <c r="B1519" s="237" t="s">
        <v>57</v>
      </c>
      <c r="C1519" s="292" t="b">
        <v>0</v>
      </c>
      <c r="D1519" s="250">
        <f>IF($C1519&lt;&gt;TRUE,IF(ISNA(VLOOKUP($B1519,'Patch Slot'!A$2:$E$39,3,FALSE)),"",VLOOKUP($B1519,'Patch Slot'!A$2:$E$39,3,FALSE)),"excluded")</f>
        <v>45882.833333333299</v>
      </c>
      <c r="E1519" s="250" t="str">
        <f>IF($C1519&lt;&gt;TRUE,IF(ISNA(VLOOKUP($B1519,'Patch Slot'!A$2:$E$39,4,FALSE)),"",VLOOKUP($B1519,'Patch Slot'!A$2:$E$39,4,FALSE)),"excluded")</f>
        <v>20:00 – 24:00</v>
      </c>
      <c r="F1519" s="251" t="s">
        <v>171</v>
      </c>
      <c r="G1519" s="250" t="str">
        <f>IF(ISNA(VLOOKUP(Patchlist1[[#This Row],[Hostname]],CPU_socket!A:B,2,FALSE)),"",VLOOKUP(Patchlist1[[#This Row],[Hostname]],CPU_socket!A:B,2,FALSE))</f>
        <v/>
      </c>
      <c r="H1519" s="250" t="str">
        <f>IF(ISNA(VLOOKUP(Patchlist1[[#This Row],[Hostname]],Vormetric!A:D,4,FALSE)),"",VLOOKUP(Patchlist1[[#This Row],[Hostname]],Vormetric!A:D,4,FALSE))</f>
        <v/>
      </c>
      <c r="I1519" s="293" t="str">
        <f>IF(ISNA(VLOOKUP(Patchlist1[[#This Row],[Hostname]],'vm hardware'!A:C,3,FALSE)),"",VLOOKUP(Patchlist1[[#This Row],[Hostname]],'vm hardware'!A:C,3,FALSE))</f>
        <v/>
      </c>
      <c r="J1519" s="251"/>
      <c r="K1519" s="251" t="s">
        <v>545</v>
      </c>
      <c r="L1519" s="251"/>
      <c r="M1519" s="251" t="s">
        <v>735</v>
      </c>
      <c r="N1519" s="251" t="s">
        <v>174</v>
      </c>
      <c r="O1519" s="310" t="s">
        <v>175</v>
      </c>
      <c r="P1519" s="294" t="s">
        <v>736</v>
      </c>
      <c r="Q1519" s="299"/>
      <c r="R1519" s="254" t="s">
        <v>834</v>
      </c>
      <c r="S1519" s="300" t="str">
        <f>IF(ISNA(VLOOKUP(Patchlist1[[#This Row],[SERVER OWNER]],Contacts!I:J,2,FALSE)),"",VLOOKUP(Patchlist1[[#This Row],[SERVER OWNER]],Contacts!I:J,2,FALSE))</f>
        <v>petra.roth@investmentdataservices.com</v>
      </c>
      <c r="T1519" s="295" t="s">
        <v>835</v>
      </c>
      <c r="U1519" s="301" t="s">
        <v>180</v>
      </c>
      <c r="V1519" s="296"/>
      <c r="W1519" s="296"/>
      <c r="X1519" s="297"/>
      <c r="Y1519" s="297"/>
      <c r="Z1519" s="256"/>
      <c r="AA1519" s="302"/>
    </row>
    <row r="1520" spans="1:27" ht="18.75" hidden="1" customHeight="1">
      <c r="A1520" s="275" t="s">
        <v>2456</v>
      </c>
      <c r="B1520" s="196" t="s">
        <v>97</v>
      </c>
      <c r="C1520" s="239" t="b">
        <v>1</v>
      </c>
      <c r="D1520" s="182" t="str">
        <f>IF($C1520&lt;&gt;TRUE,IF(ISNA(VLOOKUP($B1520,'Patch Slot'!A$2:$E$39,3,FALSE)),"",VLOOKUP($B1520,'Patch Slot'!A$2:$E$39,3,FALSE)),"excluded")</f>
        <v>excluded</v>
      </c>
      <c r="E1520" s="182" t="str">
        <f>IF($C1520&lt;&gt;TRUE,IF(ISNA(VLOOKUP($B1520,'Patch Slot'!A$2:$E$39,4,FALSE)),"",VLOOKUP($B1520,'Patch Slot'!A$2:$E$39,4,FALSE)),"excluded")</f>
        <v>excluded</v>
      </c>
      <c r="F1520" s="198" t="s">
        <v>298</v>
      </c>
      <c r="G1520" s="182" t="str">
        <f>IF(ISNA(VLOOKUP(Patchlist1[[#This Row],[Hostname]],CPU_socket!A:B,2,FALSE)),"",VLOOKUP(Patchlist1[[#This Row],[Hostname]],CPU_socket!A:B,2,FALSE))</f>
        <v/>
      </c>
      <c r="H1520" s="182" t="str">
        <f>IF(ISNA(VLOOKUP(Patchlist1[[#This Row],[Hostname]],Vormetric!A:D,4,FALSE)),"",VLOOKUP(Patchlist1[[#This Row],[Hostname]],Vormetric!A:D,4,FALSE))</f>
        <v/>
      </c>
      <c r="I1520" s="240" t="str">
        <f>IF(ISNA(VLOOKUP(Patchlist1[[#This Row],[Hostname]],'vm hardware'!A:C,3,FALSE)),"",VLOOKUP(Patchlist1[[#This Row],[Hostname]],'vm hardware'!A:C,3,FALSE))</f>
        <v/>
      </c>
      <c r="J1520" s="198"/>
      <c r="K1520" s="198" t="s">
        <v>545</v>
      </c>
      <c r="L1520" s="198"/>
      <c r="M1520" s="198" t="s">
        <v>448</v>
      </c>
      <c r="N1520" s="198" t="s">
        <v>174</v>
      </c>
      <c r="O1520" s="200" t="s">
        <v>279</v>
      </c>
      <c r="P1520" s="294" t="s">
        <v>750</v>
      </c>
      <c r="Q1520" s="241"/>
      <c r="R1520" s="247" t="s">
        <v>754</v>
      </c>
      <c r="S1520" s="300" t="s">
        <v>755</v>
      </c>
      <c r="T1520" s="243" t="s">
        <v>756</v>
      </c>
      <c r="U1520" s="287" t="s">
        <v>180</v>
      </c>
      <c r="V1520" s="202"/>
      <c r="W1520" s="202"/>
      <c r="X1520" s="244"/>
      <c r="Y1520" s="244" t="s">
        <v>279</v>
      </c>
      <c r="Z1520" s="157"/>
      <c r="AA1520" s="278"/>
    </row>
    <row r="1521" spans="1:27" ht="18.75" hidden="1" customHeight="1">
      <c r="A1521" s="309" t="s">
        <v>2457</v>
      </c>
      <c r="B1521" s="237" t="s">
        <v>112</v>
      </c>
      <c r="C1521" s="292" t="b">
        <v>0</v>
      </c>
      <c r="D1521" s="250">
        <f>IF($C1521&lt;&gt;TRUE,IF(ISNA(VLOOKUP($B1521,'Patch Slot'!A$2:$E$39,3,FALSE)),"",VLOOKUP($B1521,'Patch Slot'!A$2:$E$39,3,FALSE)),"excluded")</f>
        <v>45890.333333333299</v>
      </c>
      <c r="E1521" s="250" t="str">
        <f>IF($C1521&lt;&gt;TRUE,IF(ISNA(VLOOKUP($B1521,'Patch Slot'!A$2:$E$39,4,FALSE)),"",VLOOKUP($B1521,'Patch Slot'!A$2:$E$39,4,FALSE)),"excluded")</f>
        <v>08:00 – 14:00</v>
      </c>
      <c r="F1521" s="251" t="s">
        <v>171</v>
      </c>
      <c r="G1521" s="250" t="str">
        <f>IF(ISNA(VLOOKUP(Patchlist1[[#This Row],[Hostname]],CPU_socket!A:B,2,FALSE)),"",VLOOKUP(Patchlist1[[#This Row],[Hostname]],CPU_socket!A:B,2,FALSE))</f>
        <v/>
      </c>
      <c r="H1521" s="250" t="str">
        <f>IF(ISNA(VLOOKUP(Patchlist1[[#This Row],[Hostname]],Vormetric!A:D,4,FALSE)),"",VLOOKUP(Patchlist1[[#This Row],[Hostname]],Vormetric!A:D,4,FALSE))</f>
        <v/>
      </c>
      <c r="I1521" s="293" t="str">
        <f>IF(ISNA(VLOOKUP(Patchlist1[[#This Row],[Hostname]],'vm hardware'!A:C,3,FALSE)),"",VLOOKUP(Patchlist1[[#This Row],[Hostname]],'vm hardware'!A:C,3,FALSE))</f>
        <v/>
      </c>
      <c r="J1521" s="251"/>
      <c r="K1521" s="251" t="s">
        <v>545</v>
      </c>
      <c r="L1521" s="251"/>
      <c r="M1521" s="251" t="s">
        <v>173</v>
      </c>
      <c r="N1521" s="251" t="s">
        <v>174</v>
      </c>
      <c r="O1521" s="310" t="s">
        <v>175</v>
      </c>
      <c r="P1521" s="294" t="s">
        <v>427</v>
      </c>
      <c r="Q1521" s="299"/>
      <c r="R1521" s="254" t="s">
        <v>1065</v>
      </c>
      <c r="S1521" s="300" t="str">
        <f>IF(ISNA(VLOOKUP(Patchlist1[[#This Row],[SERVER OWNER]],Contacts!I:J,2,FALSE)),"",VLOOKUP(Patchlist1[[#This Row],[SERVER OWNER]],Contacts!I:J,2,FALSE))</f>
        <v>MARTIN.NAU@ALLIANZ.DE</v>
      </c>
      <c r="T1521" s="295" t="s">
        <v>2371</v>
      </c>
      <c r="U1521" s="301" t="s">
        <v>180</v>
      </c>
      <c r="V1521" s="296"/>
      <c r="W1521" s="296"/>
      <c r="X1521" s="297"/>
      <c r="Y1521" s="297"/>
      <c r="Z1521" s="256"/>
      <c r="AA1521" s="302"/>
    </row>
    <row r="1522" spans="1:27" ht="18.75" hidden="1" customHeight="1">
      <c r="A1522" s="309" t="s">
        <v>2458</v>
      </c>
      <c r="B1522" s="237" t="s">
        <v>57</v>
      </c>
      <c r="C1522" s="292" t="b">
        <v>0</v>
      </c>
      <c r="D1522" s="250">
        <f>IF($C1522&lt;&gt;TRUE,IF(ISNA(VLOOKUP($B1522,'Patch Slot'!A$2:$E$39,3,FALSE)),"",VLOOKUP($B1522,'Patch Slot'!A$2:$E$39,3,FALSE)),"excluded")</f>
        <v>45882.833333333299</v>
      </c>
      <c r="E1522" s="250" t="str">
        <f>IF($C1522&lt;&gt;TRUE,IF(ISNA(VLOOKUP($B1522,'Patch Slot'!A$2:$E$39,4,FALSE)),"",VLOOKUP($B1522,'Patch Slot'!A$2:$E$39,4,FALSE)),"excluded")</f>
        <v>20:00 – 24:00</v>
      </c>
      <c r="F1522" s="251" t="s">
        <v>298</v>
      </c>
      <c r="G1522" s="250" t="str">
        <f>IF(ISNA(VLOOKUP(Patchlist1[[#This Row],[Hostname]],CPU_socket!A:B,2,FALSE)),"",VLOOKUP(Patchlist1[[#This Row],[Hostname]],CPU_socket!A:B,2,FALSE))</f>
        <v/>
      </c>
      <c r="H1522" s="250" t="str">
        <f>IF(ISNA(VLOOKUP(Patchlist1[[#This Row],[Hostname]],Vormetric!A:D,4,FALSE)),"",VLOOKUP(Patchlist1[[#This Row],[Hostname]],Vormetric!A:D,4,FALSE))</f>
        <v/>
      </c>
      <c r="I1522" s="293" t="str">
        <f>IF(ISNA(VLOOKUP(Patchlist1[[#This Row],[Hostname]],'vm hardware'!A:C,3,FALSE)),"",VLOOKUP(Patchlist1[[#This Row],[Hostname]],'vm hardware'!A:C,3,FALSE))</f>
        <v/>
      </c>
      <c r="J1522" s="251"/>
      <c r="K1522" s="251" t="s">
        <v>545</v>
      </c>
      <c r="L1522" s="251"/>
      <c r="M1522" s="251" t="s">
        <v>245</v>
      </c>
      <c r="N1522" s="251" t="s">
        <v>174</v>
      </c>
      <c r="O1522" s="310" t="s">
        <v>175</v>
      </c>
      <c r="P1522" s="294" t="s">
        <v>246</v>
      </c>
      <c r="Q1522" s="299"/>
      <c r="R1522" s="254" t="s">
        <v>248</v>
      </c>
      <c r="S1522" s="300" t="str">
        <f>IF(ISNA(VLOOKUP(Patchlist1[[#This Row],[SERVER OWNER]],Contacts!I:J,2,FALSE)),"",VLOOKUP(Patchlist1[[#This Row],[SERVER OWNER]],Contacts!I:J,2,FALSE))</f>
        <v>Giorgio.Conti@allianz.it</v>
      </c>
      <c r="T1522" s="295" t="s">
        <v>296</v>
      </c>
      <c r="U1522" s="301" t="s">
        <v>180</v>
      </c>
      <c r="V1522" s="296"/>
      <c r="W1522" s="296"/>
      <c r="X1522" s="297"/>
      <c r="Y1522" s="297"/>
      <c r="Z1522" s="256"/>
      <c r="AA1522" s="302"/>
    </row>
    <row r="1523" spans="1:27" ht="18.75" hidden="1" customHeight="1">
      <c r="A1523" s="309" t="s">
        <v>2459</v>
      </c>
      <c r="B1523" s="237" t="s">
        <v>47</v>
      </c>
      <c r="C1523" s="292" t="b">
        <v>0</v>
      </c>
      <c r="D1523" s="250">
        <f>IF($C1523&lt;&gt;TRUE,IF(ISNA(VLOOKUP($B1523,'Patch Slot'!A$2:$E$39,3,FALSE)),"",VLOOKUP($B1523,'Patch Slot'!A$2:$E$39,3,FALSE)),"excluded")</f>
        <v>45879.333333333299</v>
      </c>
      <c r="E1523" s="250" t="str">
        <f>IF($C1523&lt;&gt;TRUE,IF(ISNA(VLOOKUP($B1523,'Patch Slot'!A$2:$E$39,4,FALSE)),"",VLOOKUP($B1523,'Patch Slot'!A$2:$E$39,4,FALSE)),"excluded")</f>
        <v>08:00 – 14:00</v>
      </c>
      <c r="F1523" s="251" t="s">
        <v>298</v>
      </c>
      <c r="G1523" s="250" t="str">
        <f>IF(ISNA(VLOOKUP(Patchlist1[[#This Row],[Hostname]],CPU_socket!A:B,2,FALSE)),"",VLOOKUP(Patchlist1[[#This Row],[Hostname]],CPU_socket!A:B,2,FALSE))</f>
        <v/>
      </c>
      <c r="H1523" s="250" t="str">
        <f>IF(ISNA(VLOOKUP(Patchlist1[[#This Row],[Hostname]],Vormetric!A:D,4,FALSE)),"",VLOOKUP(Patchlist1[[#This Row],[Hostname]],Vormetric!A:D,4,FALSE))</f>
        <v/>
      </c>
      <c r="I1523" s="293" t="str">
        <f>IF(ISNA(VLOOKUP(Patchlist1[[#This Row],[Hostname]],'vm hardware'!A:C,3,FALSE)),"",VLOOKUP(Patchlist1[[#This Row],[Hostname]],'vm hardware'!A:C,3,FALSE))</f>
        <v/>
      </c>
      <c r="J1523" s="251"/>
      <c r="K1523" s="251" t="s">
        <v>545</v>
      </c>
      <c r="L1523" s="251"/>
      <c r="M1523" s="251" t="s">
        <v>372</v>
      </c>
      <c r="N1523" s="251" t="s">
        <v>174</v>
      </c>
      <c r="O1523" s="310" t="s">
        <v>175</v>
      </c>
      <c r="P1523" s="294" t="s">
        <v>262</v>
      </c>
      <c r="Q1523" s="299"/>
      <c r="R1523" s="254" t="s">
        <v>360</v>
      </c>
      <c r="S1523" s="300" t="str">
        <f>IF(ISNA(VLOOKUP(Patchlist1[[#This Row],[SERVER OWNER]],Contacts!I:J,2,FALSE)),"",VLOOKUP(Patchlist1[[#This Row],[SERVER OWNER]],Contacts!I:J,2,FALSE))</f>
        <v>parikshit.roy@allianz.de</v>
      </c>
      <c r="T1523" s="295" t="s">
        <v>995</v>
      </c>
      <c r="U1523" s="301" t="s">
        <v>180</v>
      </c>
      <c r="V1523" s="296"/>
      <c r="W1523" s="296"/>
      <c r="X1523" s="297"/>
      <c r="Y1523" s="297"/>
      <c r="Z1523" s="256"/>
      <c r="AA1523" s="302"/>
    </row>
    <row r="1524" spans="1:27" ht="18.75" hidden="1" customHeight="1">
      <c r="A1524" s="309" t="s">
        <v>2460</v>
      </c>
      <c r="B1524" s="237" t="s">
        <v>84</v>
      </c>
      <c r="C1524" s="292" t="b">
        <v>0</v>
      </c>
      <c r="D1524" s="250">
        <f>IF($C1524&lt;&gt;TRUE,IF(ISNA(VLOOKUP($B1524,'Patch Slot'!A$2:$E$39,3,FALSE)),"",VLOOKUP($B1524,'Patch Slot'!A$2:$E$39,3,FALSE)),"excluded")</f>
        <v>45885.833333333299</v>
      </c>
      <c r="E1524" s="250" t="str">
        <f>IF($C1524&lt;&gt;TRUE,IF(ISNA(VLOOKUP($B1524,'Patch Slot'!A$2:$E$39,4,FALSE)),"",VLOOKUP($B1524,'Patch Slot'!A$2:$E$39,4,FALSE)),"excluded")</f>
        <v>20:00 – 24:00</v>
      </c>
      <c r="F1524" s="251" t="s">
        <v>826</v>
      </c>
      <c r="G1524" s="250" t="str">
        <f>IF(ISNA(VLOOKUP(Patchlist1[[#This Row],[Hostname]],CPU_socket!A:B,2,FALSE)),"",VLOOKUP(Patchlist1[[#This Row],[Hostname]],CPU_socket!A:B,2,FALSE))</f>
        <v/>
      </c>
      <c r="H1524" s="250" t="str">
        <f>IF(ISNA(VLOOKUP(Patchlist1[[#This Row],[Hostname]],Vormetric!A:D,4,FALSE)),"",VLOOKUP(Patchlist1[[#This Row],[Hostname]],Vormetric!A:D,4,FALSE))</f>
        <v/>
      </c>
      <c r="I1524" s="293" t="str">
        <f>IF(ISNA(VLOOKUP(Patchlist1[[#This Row],[Hostname]],'vm hardware'!A:C,3,FALSE)),"",VLOOKUP(Patchlist1[[#This Row],[Hostname]],'vm hardware'!A:C,3,FALSE))</f>
        <v/>
      </c>
      <c r="J1524" s="251"/>
      <c r="K1524" s="251" t="s">
        <v>545</v>
      </c>
      <c r="L1524" s="251"/>
      <c r="M1524" s="251" t="s">
        <v>189</v>
      </c>
      <c r="N1524" s="251" t="s">
        <v>827</v>
      </c>
      <c r="O1524" s="310" t="s">
        <v>175</v>
      </c>
      <c r="P1524" s="294" t="s">
        <v>190</v>
      </c>
      <c r="Q1524" s="299"/>
      <c r="R1524" s="254" t="s">
        <v>192</v>
      </c>
      <c r="S1524" s="300" t="str">
        <f>IF(ISNA(VLOOKUP(Patchlist1[[#This Row],[SERVER OWNER]],Contacts!I:J,2,FALSE)),"",VLOOKUP(Patchlist1[[#This Row],[SERVER OWNER]],Contacts!I:J,2,FALSE))</f>
        <v>kenneth.fink@allianz.co.uk</v>
      </c>
      <c r="T1524" s="295" t="s">
        <v>198</v>
      </c>
      <c r="U1524" s="301" t="s">
        <v>180</v>
      </c>
      <c r="V1524" s="296"/>
      <c r="W1524" s="296"/>
      <c r="X1524" s="297"/>
      <c r="Y1524" s="297"/>
      <c r="Z1524" s="256"/>
      <c r="AA1524" s="302"/>
    </row>
    <row r="1525" spans="1:27" ht="18.75" hidden="1" customHeight="1">
      <c r="A1525" s="309" t="s">
        <v>2461</v>
      </c>
      <c r="B1525" s="237" t="s">
        <v>57</v>
      </c>
      <c r="C1525" s="292" t="b">
        <v>0</v>
      </c>
      <c r="D1525" s="250">
        <f>IF($C1525&lt;&gt;TRUE,IF(ISNA(VLOOKUP($B1525,'Patch Slot'!A$2:$E$39,3,FALSE)),"",VLOOKUP($B1525,'Patch Slot'!A$2:$E$39,3,FALSE)),"excluded")</f>
        <v>45882.833333333299</v>
      </c>
      <c r="E1525" s="250" t="str">
        <f>IF($C1525&lt;&gt;TRUE,IF(ISNA(VLOOKUP($B1525,'Patch Slot'!A$2:$E$39,4,FALSE)),"",VLOOKUP($B1525,'Patch Slot'!A$2:$E$39,4,FALSE)),"excluded")</f>
        <v>20:00 – 24:00</v>
      </c>
      <c r="F1525" s="251" t="s">
        <v>298</v>
      </c>
      <c r="G1525" s="250" t="str">
        <f>IF(ISNA(VLOOKUP(Patchlist1[[#This Row],[Hostname]],CPU_socket!A:B,2,FALSE)),"",VLOOKUP(Patchlist1[[#This Row],[Hostname]],CPU_socket!A:B,2,FALSE))</f>
        <v/>
      </c>
      <c r="H1525" s="250" t="str">
        <f>IF(ISNA(VLOOKUP(Patchlist1[[#This Row],[Hostname]],Vormetric!A:D,4,FALSE)),"",VLOOKUP(Patchlist1[[#This Row],[Hostname]],Vormetric!A:D,4,FALSE))</f>
        <v/>
      </c>
      <c r="I1525" s="293" t="str">
        <f>IF(ISNA(VLOOKUP(Patchlist1[[#This Row],[Hostname]],'vm hardware'!A:C,3,FALSE)),"",VLOOKUP(Patchlist1[[#This Row],[Hostname]],'vm hardware'!A:C,3,FALSE))</f>
        <v/>
      </c>
      <c r="J1525" s="251"/>
      <c r="K1525" s="251" t="s">
        <v>545</v>
      </c>
      <c r="L1525" s="251"/>
      <c r="M1525" s="251" t="s">
        <v>245</v>
      </c>
      <c r="N1525" s="251" t="s">
        <v>174</v>
      </c>
      <c r="O1525" s="310" t="s">
        <v>175</v>
      </c>
      <c r="P1525" s="294" t="s">
        <v>246</v>
      </c>
      <c r="Q1525" s="299"/>
      <c r="R1525" s="254" t="s">
        <v>248</v>
      </c>
      <c r="S1525" s="300" t="str">
        <f>IF(ISNA(VLOOKUP(Patchlist1[[#This Row],[SERVER OWNER]],Contacts!I:J,2,FALSE)),"",VLOOKUP(Patchlist1[[#This Row],[SERVER OWNER]],Contacts!I:J,2,FALSE))</f>
        <v>Giorgio.Conti@allianz.it</v>
      </c>
      <c r="T1525" s="295" t="s">
        <v>930</v>
      </c>
      <c r="U1525" s="301" t="s">
        <v>180</v>
      </c>
      <c r="V1525" s="296"/>
      <c r="W1525" s="296"/>
      <c r="X1525" s="297"/>
      <c r="Y1525" s="297"/>
      <c r="Z1525" s="256"/>
      <c r="AA1525" s="302"/>
    </row>
    <row r="1526" spans="1:27" ht="18.75" hidden="1" customHeight="1">
      <c r="A1526" s="309" t="s">
        <v>2462</v>
      </c>
      <c r="B1526" s="237" t="s">
        <v>29</v>
      </c>
      <c r="C1526" s="292" t="b">
        <v>1</v>
      </c>
      <c r="D1526" s="250" t="str">
        <f>IF($C1526&lt;&gt;TRUE,IF(ISNA(VLOOKUP($B1526,'Patch Slot'!A$2:$E$39,3,FALSE)),"",VLOOKUP($B1526,'Patch Slot'!A$2:$E$39,3,FALSE)),"excluded")</f>
        <v>excluded</v>
      </c>
      <c r="E1526" s="250" t="str">
        <f>IF($C1526&lt;&gt;TRUE,IF(ISNA(VLOOKUP($B1526,'Patch Slot'!A$2:$E$39,4,FALSE)),"",VLOOKUP($B1526,'Patch Slot'!A$2:$E$39,4,FALSE)),"excluded")</f>
        <v>excluded</v>
      </c>
      <c r="F1526" s="251" t="s">
        <v>171</v>
      </c>
      <c r="G1526" s="250" t="str">
        <f>IF(ISNA(VLOOKUP(Patchlist1[[#This Row],[Hostname]],CPU_socket!A:B,2,FALSE)),"",VLOOKUP(Patchlist1[[#This Row],[Hostname]],CPU_socket!A:B,2,FALSE))</f>
        <v/>
      </c>
      <c r="H1526" s="250" t="str">
        <f>IF(ISNA(VLOOKUP(Patchlist1[[#This Row],[Hostname]],Vormetric!A:D,4,FALSE)),"",VLOOKUP(Patchlist1[[#This Row],[Hostname]],Vormetric!A:D,4,FALSE))</f>
        <v/>
      </c>
      <c r="I1526" s="293" t="str">
        <f>IF(ISNA(VLOOKUP(Patchlist1[[#This Row],[Hostname]],'vm hardware'!A:C,3,FALSE)),"",VLOOKUP(Patchlist1[[#This Row],[Hostname]],'vm hardware'!A:C,3,FALSE))</f>
        <v/>
      </c>
      <c r="J1526" s="251"/>
      <c r="K1526" s="251" t="s">
        <v>545</v>
      </c>
      <c r="L1526" s="251"/>
      <c r="M1526" s="251" t="s">
        <v>448</v>
      </c>
      <c r="N1526" s="251" t="s">
        <v>174</v>
      </c>
      <c r="O1526" s="310" t="s">
        <v>279</v>
      </c>
      <c r="P1526" s="294" t="s">
        <v>750</v>
      </c>
      <c r="Q1526" s="299"/>
      <c r="R1526" s="254" t="s">
        <v>754</v>
      </c>
      <c r="S1526" s="300" t="s">
        <v>755</v>
      </c>
      <c r="T1526" s="295" t="s">
        <v>756</v>
      </c>
      <c r="U1526" s="301" t="s">
        <v>180</v>
      </c>
      <c r="V1526" s="296"/>
      <c r="W1526" s="296"/>
      <c r="X1526" s="297"/>
      <c r="Y1526" s="297" t="s">
        <v>279</v>
      </c>
      <c r="Z1526" s="256"/>
      <c r="AA1526" s="302"/>
    </row>
    <row r="1527" spans="1:27" ht="18.75" hidden="1" customHeight="1">
      <c r="A1527" s="309" t="s">
        <v>2463</v>
      </c>
      <c r="B1527" s="237" t="s">
        <v>51</v>
      </c>
      <c r="C1527" s="292" t="b">
        <v>0</v>
      </c>
      <c r="D1527" s="250">
        <f>IF($C1527&lt;&gt;TRUE,IF(ISNA(VLOOKUP($B1527,'Patch Slot'!A$2:$E$39,3,FALSE)),"",VLOOKUP($B1527,'Patch Slot'!A$2:$E$39,3,FALSE)),"excluded")</f>
        <v>45880.333333333299</v>
      </c>
      <c r="E1527" s="250" t="str">
        <f>IF($C1527&lt;&gt;TRUE,IF(ISNA(VLOOKUP($B1527,'Patch Slot'!A$2:$E$39,4,FALSE)),"",VLOOKUP($B1527,'Patch Slot'!A$2:$E$39,4,FALSE)),"excluded")</f>
        <v>08:00 – 14:00</v>
      </c>
      <c r="F1527" s="251" t="s">
        <v>182</v>
      </c>
      <c r="G1527" s="250" t="str">
        <f>IF(ISNA(VLOOKUP(Patchlist1[[#This Row],[Hostname]],CPU_socket!A:B,2,FALSE)),"",VLOOKUP(Patchlist1[[#This Row],[Hostname]],CPU_socket!A:B,2,FALSE))</f>
        <v/>
      </c>
      <c r="H1527" s="250" t="str">
        <f>IF(ISNA(VLOOKUP(Patchlist1[[#This Row],[Hostname]],Vormetric!A:D,4,FALSE)),"",VLOOKUP(Patchlist1[[#This Row],[Hostname]],Vormetric!A:D,4,FALSE))</f>
        <v/>
      </c>
      <c r="I1527" s="293" t="str">
        <f>IF(ISNA(VLOOKUP(Patchlist1[[#This Row],[Hostname]],'vm hardware'!A:C,3,FALSE)),"",VLOOKUP(Patchlist1[[#This Row],[Hostname]],'vm hardware'!A:C,3,FALSE))</f>
        <v/>
      </c>
      <c r="J1527" s="251"/>
      <c r="K1527" s="251" t="s">
        <v>545</v>
      </c>
      <c r="L1527" s="251"/>
      <c r="M1527" s="251" t="s">
        <v>2395</v>
      </c>
      <c r="N1527" s="251" t="s">
        <v>174</v>
      </c>
      <c r="O1527" s="310" t="s">
        <v>175</v>
      </c>
      <c r="P1527" s="294" t="s">
        <v>396</v>
      </c>
      <c r="Q1527" s="299"/>
      <c r="R1527" s="254" t="s">
        <v>2396</v>
      </c>
      <c r="S1527" s="300" t="str">
        <f>IF(ISNA(VLOOKUP(Patchlist1[[#This Row],[SERVER OWNER]],Contacts!I:J,2,FALSE)),"",VLOOKUP(Patchlist1[[#This Row],[SERVER OWNER]],Contacts!I:J,2,FALSE))</f>
        <v>paul.butler@allianz.ie</v>
      </c>
      <c r="T1527" s="295" t="s">
        <v>2464</v>
      </c>
      <c r="U1527" s="301" t="s">
        <v>180</v>
      </c>
      <c r="V1527" s="296"/>
      <c r="W1527" s="296"/>
      <c r="X1527" s="297"/>
      <c r="Y1527" s="297"/>
      <c r="Z1527" s="256"/>
      <c r="AA1527" s="302"/>
    </row>
    <row r="1528" spans="1:27" ht="18.75" hidden="1" customHeight="1">
      <c r="A1528" s="309" t="s">
        <v>2465</v>
      </c>
      <c r="B1528" s="237" t="s">
        <v>57</v>
      </c>
      <c r="C1528" s="292" t="b">
        <v>0</v>
      </c>
      <c r="D1528" s="250">
        <f>IF($C1528&lt;&gt;TRUE,IF(ISNA(VLOOKUP($B1528,'Patch Slot'!A$2:$E$39,3,FALSE)),"",VLOOKUP($B1528,'Patch Slot'!A$2:$E$39,3,FALSE)),"excluded")</f>
        <v>45882.833333333299</v>
      </c>
      <c r="E1528" s="250" t="str">
        <f>IF($C1528&lt;&gt;TRUE,IF(ISNA(VLOOKUP($B1528,'Patch Slot'!A$2:$E$39,4,FALSE)),"",VLOOKUP($B1528,'Patch Slot'!A$2:$E$39,4,FALSE)),"excluded")</f>
        <v>20:00 – 24:00</v>
      </c>
      <c r="F1528" s="251" t="s">
        <v>171</v>
      </c>
      <c r="G1528" s="250" t="str">
        <f>IF(ISNA(VLOOKUP(Patchlist1[[#This Row],[Hostname]],CPU_socket!A:B,2,FALSE)),"",VLOOKUP(Patchlist1[[#This Row],[Hostname]],CPU_socket!A:B,2,FALSE))</f>
        <v/>
      </c>
      <c r="H1528" s="250" t="str">
        <f>IF(ISNA(VLOOKUP(Patchlist1[[#This Row],[Hostname]],Vormetric!A:D,4,FALSE)),"",VLOOKUP(Patchlist1[[#This Row],[Hostname]],Vormetric!A:D,4,FALSE))</f>
        <v/>
      </c>
      <c r="I1528" s="293" t="str">
        <f>IF(ISNA(VLOOKUP(Patchlist1[[#This Row],[Hostname]],'vm hardware'!A:C,3,FALSE)),"",VLOOKUP(Patchlist1[[#This Row],[Hostname]],'vm hardware'!A:C,3,FALSE))</f>
        <v/>
      </c>
      <c r="J1528" s="251"/>
      <c r="K1528" s="251" t="s">
        <v>545</v>
      </c>
      <c r="L1528" s="251"/>
      <c r="M1528" s="251" t="s">
        <v>735</v>
      </c>
      <c r="N1528" s="251" t="s">
        <v>174</v>
      </c>
      <c r="O1528" s="310" t="s">
        <v>175</v>
      </c>
      <c r="P1528" s="294" t="s">
        <v>736</v>
      </c>
      <c r="Q1528" s="299"/>
      <c r="R1528" s="254" t="s">
        <v>737</v>
      </c>
      <c r="S1528" s="300" t="str">
        <f>IF(ISNA(VLOOKUP(Patchlist1[[#This Row],[SERVER OWNER]],Contacts!I:J,2,FALSE)),"",VLOOKUP(Patchlist1[[#This Row],[SERVER OWNER]],Contacts!I:J,2,FALSE))</f>
        <v>greg.george@investmentdataservices.com</v>
      </c>
      <c r="T1528" s="295" t="s">
        <v>738</v>
      </c>
      <c r="U1528" s="301" t="s">
        <v>180</v>
      </c>
      <c r="V1528" s="296"/>
      <c r="W1528" s="296"/>
      <c r="X1528" s="297"/>
      <c r="Y1528" s="297"/>
      <c r="Z1528" s="256"/>
      <c r="AA1528" s="302"/>
    </row>
    <row r="1529" spans="1:27" ht="18.75" hidden="1" customHeight="1">
      <c r="A1529" s="309" t="s">
        <v>2466</v>
      </c>
      <c r="B1529" s="237" t="s">
        <v>133</v>
      </c>
      <c r="C1529" s="292" t="b">
        <v>0</v>
      </c>
      <c r="D1529" s="250">
        <f>IF($C1529&lt;&gt;TRUE,IF(ISNA(VLOOKUP($B1529,'Patch Slot'!A$2:$E$39,3,FALSE)),"",VLOOKUP($B1529,'Patch Slot'!A$2:$E$39,3,FALSE)),"excluded")</f>
        <v>45893.833333333299</v>
      </c>
      <c r="E1529" s="250" t="str">
        <f>IF($C1529&lt;&gt;TRUE,IF(ISNA(VLOOKUP($B1529,'Patch Slot'!A$2:$E$39,4,FALSE)),"",VLOOKUP($B1529,'Patch Slot'!A$2:$E$39,4,FALSE)),"excluded")</f>
        <v>20:00 – 24:00</v>
      </c>
      <c r="F1529" s="251" t="s">
        <v>171</v>
      </c>
      <c r="G1529" s="250" t="str">
        <f>IF(ISNA(VLOOKUP(Patchlist1[[#This Row],[Hostname]],CPU_socket!A:B,2,FALSE)),"",VLOOKUP(Patchlist1[[#This Row],[Hostname]],CPU_socket!A:B,2,FALSE))</f>
        <v/>
      </c>
      <c r="H1529" s="250" t="str">
        <f>IF(ISNA(VLOOKUP(Patchlist1[[#This Row],[Hostname]],Vormetric!A:D,4,FALSE)),"",VLOOKUP(Patchlist1[[#This Row],[Hostname]],Vormetric!A:D,4,FALSE))</f>
        <v/>
      </c>
      <c r="I1529" s="293" t="str">
        <f>IF(ISNA(VLOOKUP(Patchlist1[[#This Row],[Hostname]],'vm hardware'!A:C,3,FALSE)),"",VLOOKUP(Patchlist1[[#This Row],[Hostname]],'vm hardware'!A:C,3,FALSE))</f>
        <v/>
      </c>
      <c r="J1529" s="251"/>
      <c r="K1529" s="251" t="s">
        <v>545</v>
      </c>
      <c r="L1529" s="251"/>
      <c r="M1529" s="251" t="s">
        <v>173</v>
      </c>
      <c r="N1529" s="251" t="s">
        <v>174</v>
      </c>
      <c r="O1529" s="310" t="s">
        <v>175</v>
      </c>
      <c r="P1529" s="294" t="s">
        <v>667</v>
      </c>
      <c r="Q1529" s="299"/>
      <c r="R1529" s="254" t="s">
        <v>668</v>
      </c>
      <c r="S1529" s="300" t="str">
        <f>IF(ISNA(VLOOKUP(Patchlist1[[#This Row],[SERVER OWNER]],Contacts!I:J,2,FALSE)),"",VLOOKUP(Patchlist1[[#This Row],[SERVER OWNER]],Contacts!I:J,2,FALSE))</f>
        <v>stefan.janning@allianz.com</v>
      </c>
      <c r="T1529" s="295" t="s">
        <v>669</v>
      </c>
      <c r="U1529" s="301" t="s">
        <v>180</v>
      </c>
      <c r="V1529" s="296"/>
      <c r="W1529" s="296"/>
      <c r="X1529" s="297"/>
      <c r="Y1529" s="297"/>
      <c r="Z1529" s="256"/>
      <c r="AA1529" s="302"/>
    </row>
    <row r="1530" spans="1:27" ht="18.75" hidden="1" customHeight="1">
      <c r="A1530" s="309" t="s">
        <v>2467</v>
      </c>
      <c r="B1530" s="237" t="s">
        <v>29</v>
      </c>
      <c r="C1530" s="292" t="b">
        <v>0</v>
      </c>
      <c r="D1530" s="250">
        <f>IF($C1530&lt;&gt;TRUE,IF(ISNA(VLOOKUP($B1530,'Patch Slot'!A$2:$E$39,3,FALSE)),"",VLOOKUP($B1530,'Patch Slot'!A$2:$E$39,3,FALSE)),"excluded")</f>
        <v>45875.833333333299</v>
      </c>
      <c r="E1530" s="250" t="str">
        <f>IF($C1530&lt;&gt;TRUE,IF(ISNA(VLOOKUP($B1530,'Patch Slot'!A$2:$E$39,4,FALSE)),"",VLOOKUP($B1530,'Patch Slot'!A$2:$E$39,4,FALSE)),"excluded")</f>
        <v>20:00 – 24:00</v>
      </c>
      <c r="F1530" s="251" t="s">
        <v>182</v>
      </c>
      <c r="G1530" s="250" t="str">
        <f>IF(ISNA(VLOOKUP(Patchlist1[[#This Row],[Hostname]],CPU_socket!A:B,2,FALSE)),"",VLOOKUP(Patchlist1[[#This Row],[Hostname]],CPU_socket!A:B,2,FALSE))</f>
        <v/>
      </c>
      <c r="H1530" s="250" t="str">
        <f>IF(ISNA(VLOOKUP(Patchlist1[[#This Row],[Hostname]],Vormetric!A:D,4,FALSE)),"",VLOOKUP(Patchlist1[[#This Row],[Hostname]],Vormetric!A:D,4,FALSE))</f>
        <v/>
      </c>
      <c r="I1530" s="293" t="str">
        <f>IF(ISNA(VLOOKUP(Patchlist1[[#This Row],[Hostname]],'vm hardware'!A:C,3,FALSE)),"",VLOOKUP(Patchlist1[[#This Row],[Hostname]],'vm hardware'!A:C,3,FALSE))</f>
        <v/>
      </c>
      <c r="J1530" s="251"/>
      <c r="K1530" s="251" t="s">
        <v>545</v>
      </c>
      <c r="L1530" s="251"/>
      <c r="M1530" s="251" t="s">
        <v>735</v>
      </c>
      <c r="N1530" s="251" t="s">
        <v>174</v>
      </c>
      <c r="O1530" s="310" t="s">
        <v>175</v>
      </c>
      <c r="P1530" s="294" t="s">
        <v>736</v>
      </c>
      <c r="Q1530" s="299"/>
      <c r="R1530" s="254" t="s">
        <v>737</v>
      </c>
      <c r="S1530" s="300" t="str">
        <f>IF(ISNA(VLOOKUP(Patchlist1[[#This Row],[SERVER OWNER]],Contacts!I:J,2,FALSE)),"",VLOOKUP(Patchlist1[[#This Row],[SERVER OWNER]],Contacts!I:J,2,FALSE))</f>
        <v>greg.george@investmentdataservices.com</v>
      </c>
      <c r="T1530" s="295" t="s">
        <v>837</v>
      </c>
      <c r="U1530" s="301" t="s">
        <v>180</v>
      </c>
      <c r="V1530" s="296"/>
      <c r="W1530" s="296"/>
      <c r="X1530" s="297"/>
      <c r="Y1530" s="297"/>
      <c r="Z1530" s="256"/>
      <c r="AA1530" s="302"/>
    </row>
    <row r="1531" spans="1:27" ht="18.75" hidden="1" customHeight="1">
      <c r="A1531" s="309" t="s">
        <v>2468</v>
      </c>
      <c r="B1531" s="237" t="s">
        <v>34</v>
      </c>
      <c r="C1531" s="292" t="b">
        <v>0</v>
      </c>
      <c r="D1531" s="250">
        <f>IF($C1531&lt;&gt;TRUE,IF(ISNA(VLOOKUP($B1531,'Patch Slot'!A$2:$E$39,3,FALSE)),"",VLOOKUP($B1531,'Patch Slot'!A$2:$E$39,3,FALSE)),"excluded")</f>
        <v>45876.833333333299</v>
      </c>
      <c r="E1531" s="250" t="str">
        <f>IF($C1531&lt;&gt;TRUE,IF(ISNA(VLOOKUP($B1531,'Patch Slot'!A$2:$E$39,4,FALSE)),"",VLOOKUP($B1531,'Patch Slot'!A$2:$E$39,4,FALSE)),"excluded")</f>
        <v>20:00 – 24:00</v>
      </c>
      <c r="F1531" s="251" t="s">
        <v>182</v>
      </c>
      <c r="G1531" s="250" t="str">
        <f>IF(ISNA(VLOOKUP(Patchlist1[[#This Row],[Hostname]],CPU_socket!A:B,2,FALSE)),"",VLOOKUP(Patchlist1[[#This Row],[Hostname]],CPU_socket!A:B,2,FALSE))</f>
        <v/>
      </c>
      <c r="H1531" s="250" t="str">
        <f>IF(ISNA(VLOOKUP(Patchlist1[[#This Row],[Hostname]],Vormetric!A:D,4,FALSE)),"",VLOOKUP(Patchlist1[[#This Row],[Hostname]],Vormetric!A:D,4,FALSE))</f>
        <v/>
      </c>
      <c r="I1531" s="293" t="str">
        <f>IF(ISNA(VLOOKUP(Patchlist1[[#This Row],[Hostname]],'vm hardware'!A:C,3,FALSE)),"",VLOOKUP(Patchlist1[[#This Row],[Hostname]],'vm hardware'!A:C,3,FALSE))</f>
        <v/>
      </c>
      <c r="J1531" s="251"/>
      <c r="K1531" s="251" t="s">
        <v>545</v>
      </c>
      <c r="L1531" s="251"/>
      <c r="M1531" s="251" t="s">
        <v>173</v>
      </c>
      <c r="N1531" s="251" t="s">
        <v>174</v>
      </c>
      <c r="O1531" s="310" t="s">
        <v>175</v>
      </c>
      <c r="P1531" s="294" t="s">
        <v>2469</v>
      </c>
      <c r="Q1531" s="299"/>
      <c r="R1531" s="254" t="s">
        <v>597</v>
      </c>
      <c r="S1531" s="300" t="s">
        <v>598</v>
      </c>
      <c r="T1531" s="295" t="s">
        <v>2470</v>
      </c>
      <c r="U1531" s="301" t="s">
        <v>180</v>
      </c>
      <c r="V1531" s="296"/>
      <c r="W1531" s="296"/>
      <c r="X1531" s="297"/>
      <c r="Y1531" s="297" t="s">
        <v>452</v>
      </c>
      <c r="Z1531" s="256"/>
      <c r="AA1531" s="302"/>
    </row>
    <row r="1532" spans="1:27" ht="18.75" hidden="1" customHeight="1">
      <c r="A1532" s="309" t="s">
        <v>2471</v>
      </c>
      <c r="B1532" s="237" t="s">
        <v>47</v>
      </c>
      <c r="C1532" s="292" t="b">
        <v>0</v>
      </c>
      <c r="D1532" s="250">
        <f>IF($C1532&lt;&gt;TRUE,IF(ISNA(VLOOKUP($B1532,'Patch Slot'!A$2:$E$39,3,FALSE)),"",VLOOKUP($B1532,'Patch Slot'!A$2:$E$39,3,FALSE)),"excluded")</f>
        <v>45879.333333333299</v>
      </c>
      <c r="E1532" s="250" t="str">
        <f>IF($C1532&lt;&gt;TRUE,IF(ISNA(VLOOKUP($B1532,'Patch Slot'!A$2:$E$39,4,FALSE)),"",VLOOKUP($B1532,'Patch Slot'!A$2:$E$39,4,FALSE)),"excluded")</f>
        <v>08:00 – 14:00</v>
      </c>
      <c r="F1532" s="251" t="s">
        <v>523</v>
      </c>
      <c r="G1532" s="250" t="str">
        <f>IF(ISNA(VLOOKUP(Patchlist1[[#This Row],[Hostname]],CPU_socket!A:B,2,FALSE)),"",VLOOKUP(Patchlist1[[#This Row],[Hostname]],CPU_socket!A:B,2,FALSE))</f>
        <v/>
      </c>
      <c r="H1532" s="250" t="str">
        <f>IF(ISNA(VLOOKUP(Patchlist1[[#This Row],[Hostname]],Vormetric!A:D,4,FALSE)),"",VLOOKUP(Patchlist1[[#This Row],[Hostname]],Vormetric!A:D,4,FALSE))</f>
        <v/>
      </c>
      <c r="I1532" s="293" t="str">
        <f>IF(ISNA(VLOOKUP(Patchlist1[[#This Row],[Hostname]],'vm hardware'!A:C,3,FALSE)),"",VLOOKUP(Patchlist1[[#This Row],[Hostname]],'vm hardware'!A:C,3,FALSE))</f>
        <v/>
      </c>
      <c r="J1532" s="251"/>
      <c r="K1532" s="251" t="s">
        <v>545</v>
      </c>
      <c r="L1532" s="251"/>
      <c r="M1532" s="251" t="s">
        <v>173</v>
      </c>
      <c r="N1532" s="251" t="s">
        <v>174</v>
      </c>
      <c r="O1532" s="310" t="s">
        <v>175</v>
      </c>
      <c r="P1532" s="289" t="s">
        <v>560</v>
      </c>
      <c r="Q1532" s="299"/>
      <c r="R1532" s="254" t="s">
        <v>178</v>
      </c>
      <c r="S1532" s="300" t="str">
        <f>IF(ISNA(VLOOKUP(Patchlist1[[#This Row],[SERVER OWNER]],Contacts!I:J,2,FALSE)),"",VLOOKUP(Patchlist1[[#This Row],[SERVER OWNER]],Contacts!I:J,2,FALSE))</f>
        <v>volker.janetzky@allianz.de</v>
      </c>
      <c r="T1532" s="295" t="s">
        <v>561</v>
      </c>
      <c r="U1532" s="301" t="s">
        <v>180</v>
      </c>
      <c r="V1532" s="296"/>
      <c r="W1532" s="296"/>
      <c r="X1532" s="297"/>
      <c r="Y1532" s="297"/>
      <c r="Z1532" s="256"/>
      <c r="AA1532" s="302"/>
    </row>
    <row r="1533" spans="1:27" ht="18.75" customHeight="1">
      <c r="A1533" s="309" t="s">
        <v>2472</v>
      </c>
      <c r="B1533" s="237" t="s">
        <v>54</v>
      </c>
      <c r="C1533" s="292" t="b">
        <v>0</v>
      </c>
      <c r="D1533" s="250">
        <f>IF($C1533&lt;&gt;TRUE,IF(ISNA(VLOOKUP($B1533,'Patch Slot'!A$2:$E$39,3,FALSE)),"",VLOOKUP($B1533,'Patch Slot'!A$2:$E$39,3,FALSE)),"excluded")</f>
        <v>45881.333333333299</v>
      </c>
      <c r="E1533" s="250" t="str">
        <f>IF($C1533&lt;&gt;TRUE,IF(ISNA(VLOOKUP($B1533,'Patch Slot'!A$2:$E$39,4,FALSE)),"",VLOOKUP($B1533,'Patch Slot'!A$2:$E$39,4,FALSE)),"excluded")</f>
        <v>08:00 – 14:00</v>
      </c>
      <c r="F1533" s="251" t="s">
        <v>298</v>
      </c>
      <c r="G1533" s="250" t="str">
        <f>IF(ISNA(VLOOKUP(Patchlist1[[#This Row],[Hostname]],CPU_socket!A:B,2,FALSE)),"",VLOOKUP(Patchlist1[[#This Row],[Hostname]],CPU_socket!A:B,2,FALSE))</f>
        <v/>
      </c>
      <c r="H1533" s="250" t="str">
        <f>IF(ISNA(VLOOKUP(Patchlist1[[#This Row],[Hostname]],Vormetric!A:D,4,FALSE)),"",VLOOKUP(Patchlist1[[#This Row],[Hostname]],Vormetric!A:D,4,FALSE))</f>
        <v/>
      </c>
      <c r="I1533" s="293" t="str">
        <f>IF(ISNA(VLOOKUP(Patchlist1[[#This Row],[Hostname]],'vm hardware'!A:C,3,FALSE)),"",VLOOKUP(Patchlist1[[#This Row],[Hostname]],'vm hardware'!A:C,3,FALSE))</f>
        <v/>
      </c>
      <c r="J1533" s="251"/>
      <c r="K1533" s="251" t="s">
        <v>545</v>
      </c>
      <c r="L1533" s="251"/>
      <c r="M1533" s="251" t="s">
        <v>173</v>
      </c>
      <c r="N1533" s="251" t="s">
        <v>174</v>
      </c>
      <c r="O1533" s="310" t="s">
        <v>175</v>
      </c>
      <c r="P1533" s="294" t="s">
        <v>546</v>
      </c>
      <c r="Q1533" s="299"/>
      <c r="R1533" s="254" t="s">
        <v>547</v>
      </c>
      <c r="S1533" s="300" t="str">
        <f>IF(ISNA(VLOOKUP(Patchlist1[[#This Row],[SERVER OWNER]],Contacts!I:J,2,FALSE)),"",VLOOKUP(Patchlist1[[#This Row],[SERVER OWNER]],Contacts!I:J,2,FALSE))</f>
        <v>klaus.ostermann@allianz.de</v>
      </c>
      <c r="T1533" s="295" t="s">
        <v>548</v>
      </c>
      <c r="U1533" s="301" t="s">
        <v>180</v>
      </c>
      <c r="V1533" s="296"/>
      <c r="W1533" s="296"/>
      <c r="X1533" s="297"/>
      <c r="Y1533" s="297"/>
      <c r="Z1533" s="256"/>
      <c r="AA1533" s="302"/>
    </row>
    <row r="1534" spans="1:27" ht="18.75" hidden="1" customHeight="1">
      <c r="A1534" s="309" t="s">
        <v>2473</v>
      </c>
      <c r="B1534" s="237" t="s">
        <v>67</v>
      </c>
      <c r="C1534" s="292" t="b">
        <v>0</v>
      </c>
      <c r="D1534" s="250">
        <f>IF($C1534&lt;&gt;TRUE,IF(ISNA(VLOOKUP($B1534,'Patch Slot'!A$2:$E$39,3,FALSE)),"",VLOOKUP($B1534,'Patch Slot'!A$2:$E$39,3,FALSE)),"excluded")</f>
        <v>45883.833333333299</v>
      </c>
      <c r="E1534" s="250" t="str">
        <f>IF($C1534&lt;&gt;TRUE,IF(ISNA(VLOOKUP($B1534,'Patch Slot'!A$2:$E$39,4,FALSE)),"",VLOOKUP($B1534,'Patch Slot'!A$2:$E$39,4,FALSE)),"excluded")</f>
        <v>20:00 – 24:00</v>
      </c>
      <c r="F1534" s="251" t="s">
        <v>298</v>
      </c>
      <c r="G1534" s="250" t="str">
        <f>IF(ISNA(VLOOKUP(Patchlist1[[#This Row],[Hostname]],CPU_socket!A:B,2,FALSE)),"",VLOOKUP(Patchlist1[[#This Row],[Hostname]],CPU_socket!A:B,2,FALSE))</f>
        <v/>
      </c>
      <c r="H1534" s="250" t="str">
        <f>IF(ISNA(VLOOKUP(Patchlist1[[#This Row],[Hostname]],Vormetric!A:D,4,FALSE)),"",VLOOKUP(Patchlist1[[#This Row],[Hostname]],Vormetric!A:D,4,FALSE))</f>
        <v/>
      </c>
      <c r="I1534" s="293" t="str">
        <f>IF(ISNA(VLOOKUP(Patchlist1[[#This Row],[Hostname]],'vm hardware'!A:C,3,FALSE)),"",VLOOKUP(Patchlist1[[#This Row],[Hostname]],'vm hardware'!A:C,3,FALSE))</f>
        <v/>
      </c>
      <c r="J1534" s="251"/>
      <c r="K1534" s="251" t="s">
        <v>545</v>
      </c>
      <c r="L1534" s="251"/>
      <c r="M1534" s="251" t="s">
        <v>245</v>
      </c>
      <c r="N1534" s="251" t="s">
        <v>174</v>
      </c>
      <c r="O1534" s="310" t="s">
        <v>175</v>
      </c>
      <c r="P1534" s="294" t="s">
        <v>246</v>
      </c>
      <c r="Q1534" s="299"/>
      <c r="R1534" s="254" t="s">
        <v>248</v>
      </c>
      <c r="S1534" s="300" t="str">
        <f>IF(ISNA(VLOOKUP(Patchlist1[[#This Row],[SERVER OWNER]],Contacts!I:J,2,FALSE)),"",VLOOKUP(Patchlist1[[#This Row],[SERVER OWNER]],Contacts!I:J,2,FALSE))</f>
        <v>Giorgio.Conti@allianz.it</v>
      </c>
      <c r="T1534" s="295" t="s">
        <v>249</v>
      </c>
      <c r="U1534" s="301" t="s">
        <v>180</v>
      </c>
      <c r="V1534" s="296"/>
      <c r="W1534" s="296"/>
      <c r="X1534" s="297"/>
      <c r="Y1534" s="297"/>
      <c r="Z1534" s="256"/>
      <c r="AA1534" s="302"/>
    </row>
    <row r="1535" spans="1:27" ht="18.75" hidden="1" customHeight="1">
      <c r="A1535" s="309" t="s">
        <v>2474</v>
      </c>
      <c r="B1535" s="237" t="s">
        <v>124</v>
      </c>
      <c r="C1535" s="292" t="b">
        <v>1</v>
      </c>
      <c r="D1535" s="250" t="str">
        <f>IF($C1535&lt;&gt;TRUE,IF(ISNA(VLOOKUP($B1535,'Patch Slot'!A$2:$E$39,3,FALSE)),"",VLOOKUP($B1535,'Patch Slot'!A$2:$E$39,3,FALSE)),"excluded")</f>
        <v>excluded</v>
      </c>
      <c r="E1535" s="250" t="str">
        <f>IF($C1535&lt;&gt;TRUE,IF(ISNA(VLOOKUP($B1535,'Patch Slot'!A$2:$E$39,4,FALSE)),"",VLOOKUP($B1535,'Patch Slot'!A$2:$E$39,4,FALSE)),"excluded")</f>
        <v>excluded</v>
      </c>
      <c r="F1535" s="251" t="s">
        <v>298</v>
      </c>
      <c r="G1535" s="250" t="str">
        <f>IF(ISNA(VLOOKUP(Patchlist1[[#This Row],[Hostname]],CPU_socket!A:B,2,FALSE)),"",VLOOKUP(Patchlist1[[#This Row],[Hostname]],CPU_socket!A:B,2,FALSE))</f>
        <v/>
      </c>
      <c r="H1535" s="250" t="str">
        <f>IF(ISNA(VLOOKUP(Patchlist1[[#This Row],[Hostname]],Vormetric!A:D,4,FALSE)),"",VLOOKUP(Patchlist1[[#This Row],[Hostname]],Vormetric!A:D,4,FALSE))</f>
        <v/>
      </c>
      <c r="I1535" s="293" t="str">
        <f>IF(ISNA(VLOOKUP(Patchlist1[[#This Row],[Hostname]],'vm hardware'!A:C,3,FALSE)),"",VLOOKUP(Patchlist1[[#This Row],[Hostname]],'vm hardware'!A:C,3,FALSE))</f>
        <v/>
      </c>
      <c r="J1535" s="251"/>
      <c r="K1535" s="251" t="s">
        <v>545</v>
      </c>
      <c r="L1535" s="251"/>
      <c r="M1535" s="251" t="s">
        <v>448</v>
      </c>
      <c r="N1535" s="251" t="s">
        <v>174</v>
      </c>
      <c r="O1535" s="310" t="s">
        <v>279</v>
      </c>
      <c r="P1535" s="294" t="s">
        <v>750</v>
      </c>
      <c r="Q1535" s="299"/>
      <c r="R1535" s="254" t="s">
        <v>751</v>
      </c>
      <c r="S1535" s="300" t="str">
        <f>IF(ISNA(VLOOKUP(Patchlist1[[#This Row],[SERVER OWNER]],Contacts!I:J,2,FALSE)),"",VLOOKUP(Patchlist1[[#This Row],[SERVER OWNER]],Contacts!I:J,2,FALSE))</f>
        <v>externe.thierry.le_trehour@allianz.fr</v>
      </c>
      <c r="T1535" s="295" t="s">
        <v>752</v>
      </c>
      <c r="U1535" s="301" t="s">
        <v>180</v>
      </c>
      <c r="V1535" s="296"/>
      <c r="W1535" s="296"/>
      <c r="X1535" s="297"/>
      <c r="Y1535" s="297" t="s">
        <v>279</v>
      </c>
      <c r="Z1535" s="256"/>
      <c r="AA1535" s="302"/>
    </row>
    <row r="1536" spans="1:27" ht="18.75" hidden="1" customHeight="1">
      <c r="A1536" s="309" t="s">
        <v>2475</v>
      </c>
      <c r="B1536" s="237" t="s">
        <v>67</v>
      </c>
      <c r="C1536" s="292" t="b">
        <v>0</v>
      </c>
      <c r="D1536" s="250">
        <f>IF($C1536&lt;&gt;TRUE,IF(ISNA(VLOOKUP($B1536,'Patch Slot'!A$2:$E$39,3,FALSE)),"",VLOOKUP($B1536,'Patch Slot'!A$2:$E$39,3,FALSE)),"excluded")</f>
        <v>45883.833333333299</v>
      </c>
      <c r="E1536" s="250" t="str">
        <f>IF($C1536&lt;&gt;TRUE,IF(ISNA(VLOOKUP($B1536,'Patch Slot'!A$2:$E$39,4,FALSE)),"",VLOOKUP($B1536,'Patch Slot'!A$2:$E$39,4,FALSE)),"excluded")</f>
        <v>20:00 – 24:00</v>
      </c>
      <c r="F1536" s="251" t="s">
        <v>298</v>
      </c>
      <c r="G1536" s="250" t="str">
        <f>IF(ISNA(VLOOKUP(Patchlist1[[#This Row],[Hostname]],CPU_socket!A:B,2,FALSE)),"",VLOOKUP(Patchlist1[[#This Row],[Hostname]],CPU_socket!A:B,2,FALSE))</f>
        <v/>
      </c>
      <c r="H1536" s="250" t="str">
        <f>IF(ISNA(VLOOKUP(Patchlist1[[#This Row],[Hostname]],Vormetric!A:D,4,FALSE)),"",VLOOKUP(Patchlist1[[#This Row],[Hostname]],Vormetric!A:D,4,FALSE))</f>
        <v/>
      </c>
      <c r="I1536" s="293" t="str">
        <f>IF(ISNA(VLOOKUP(Patchlist1[[#This Row],[Hostname]],'vm hardware'!A:C,3,FALSE)),"",VLOOKUP(Patchlist1[[#This Row],[Hostname]],'vm hardware'!A:C,3,FALSE))</f>
        <v/>
      </c>
      <c r="J1536" s="251"/>
      <c r="K1536" s="251" t="s">
        <v>545</v>
      </c>
      <c r="L1536" s="251"/>
      <c r="M1536" s="251" t="s">
        <v>245</v>
      </c>
      <c r="N1536" s="251" t="s">
        <v>174</v>
      </c>
      <c r="O1536" s="310" t="s">
        <v>175</v>
      </c>
      <c r="P1536" s="294" t="s">
        <v>246</v>
      </c>
      <c r="Q1536" s="299"/>
      <c r="R1536" s="254" t="s">
        <v>248</v>
      </c>
      <c r="S1536" s="300" t="str">
        <f>IF(ISNA(VLOOKUP(Patchlist1[[#This Row],[SERVER OWNER]],Contacts!I:J,2,FALSE)),"",VLOOKUP(Patchlist1[[#This Row],[SERVER OWNER]],Contacts!I:J,2,FALSE))</f>
        <v>Giorgio.Conti@allianz.it</v>
      </c>
      <c r="T1536" s="295" t="s">
        <v>930</v>
      </c>
      <c r="U1536" s="301" t="s">
        <v>180</v>
      </c>
      <c r="V1536" s="296"/>
      <c r="W1536" s="296"/>
      <c r="X1536" s="297"/>
      <c r="Y1536" s="297"/>
      <c r="Z1536" s="256"/>
      <c r="AA1536" s="302"/>
    </row>
    <row r="1537" spans="1:27" ht="18.75" hidden="1" customHeight="1">
      <c r="A1537" s="309" t="s">
        <v>2476</v>
      </c>
      <c r="B1537" s="237" t="s">
        <v>97</v>
      </c>
      <c r="C1537" s="292" t="b">
        <v>0</v>
      </c>
      <c r="D1537" s="250">
        <f>IF($C1537&lt;&gt;TRUE,IF(ISNA(VLOOKUP($B1537,'Patch Slot'!A$2:$E$39,3,FALSE)),"",VLOOKUP($B1537,'Patch Slot'!A$2:$E$39,3,FALSE)),"excluded")</f>
        <v>45887.333333333299</v>
      </c>
      <c r="E1537" s="250" t="str">
        <f>IF($C1537&lt;&gt;TRUE,IF(ISNA(VLOOKUP($B1537,'Patch Slot'!A$2:$E$39,4,FALSE)),"",VLOOKUP($B1537,'Patch Slot'!A$2:$E$39,4,FALSE)),"excluded")</f>
        <v>08:00 – 14:00</v>
      </c>
      <c r="F1537" s="251" t="s">
        <v>826</v>
      </c>
      <c r="G1537" s="250" t="str">
        <f>IF(ISNA(VLOOKUP(Patchlist1[[#This Row],[Hostname]],CPU_socket!A:B,2,FALSE)),"",VLOOKUP(Patchlist1[[#This Row],[Hostname]],CPU_socket!A:B,2,FALSE))</f>
        <v/>
      </c>
      <c r="H1537" s="250" t="str">
        <f>IF(ISNA(VLOOKUP(Patchlist1[[#This Row],[Hostname]],Vormetric!A:D,4,FALSE)),"",VLOOKUP(Patchlist1[[#This Row],[Hostname]],Vormetric!A:D,4,FALSE))</f>
        <v/>
      </c>
      <c r="I1537" s="293" t="str">
        <f>IF(ISNA(VLOOKUP(Patchlist1[[#This Row],[Hostname]],'vm hardware'!A:C,3,FALSE)),"",VLOOKUP(Patchlist1[[#This Row],[Hostname]],'vm hardware'!A:C,3,FALSE))</f>
        <v/>
      </c>
      <c r="J1537" s="251"/>
      <c r="K1537" s="251" t="s">
        <v>545</v>
      </c>
      <c r="L1537" s="251"/>
      <c r="M1537" s="251" t="s">
        <v>245</v>
      </c>
      <c r="N1537" s="251" t="s">
        <v>827</v>
      </c>
      <c r="O1537" s="310" t="s">
        <v>175</v>
      </c>
      <c r="P1537" s="294" t="s">
        <v>246</v>
      </c>
      <c r="Q1537" s="299"/>
      <c r="R1537" s="254" t="s">
        <v>248</v>
      </c>
      <c r="S1537" s="300" t="str">
        <f>IF(ISNA(VLOOKUP(Patchlist1[[#This Row],[SERVER OWNER]],Contacts!I:J,2,FALSE)),"",VLOOKUP(Patchlist1[[#This Row],[SERVER OWNER]],Contacts!I:J,2,FALSE))</f>
        <v>Giorgio.Conti@allianz.it</v>
      </c>
      <c r="T1537" s="295" t="s">
        <v>296</v>
      </c>
      <c r="U1537" s="301" t="s">
        <v>180</v>
      </c>
      <c r="V1537" s="296"/>
      <c r="W1537" s="296"/>
      <c r="X1537" s="297"/>
      <c r="Y1537" s="297"/>
      <c r="Z1537" s="256"/>
      <c r="AA1537" s="302"/>
    </row>
    <row r="1538" spans="1:27" ht="18.75" hidden="1" customHeight="1">
      <c r="A1538" s="309" t="s">
        <v>2477</v>
      </c>
      <c r="B1538" s="237" t="s">
        <v>90</v>
      </c>
      <c r="C1538" s="292" t="b">
        <v>0</v>
      </c>
      <c r="D1538" s="250">
        <f>IF($C1538&lt;&gt;TRUE,IF(ISNA(VLOOKUP($B1538,'Patch Slot'!A$2:$E$39,3,FALSE)),"",VLOOKUP($B1538,'Patch Slot'!A$2:$E$39,3,FALSE)),"excluded")</f>
        <v>45886.333333333299</v>
      </c>
      <c r="E1538" s="250" t="str">
        <f>IF($C1538&lt;&gt;TRUE,IF(ISNA(VLOOKUP($B1538,'Patch Slot'!A$2:$E$39,4,FALSE)),"",VLOOKUP($B1538,'Patch Slot'!A$2:$E$39,4,FALSE)),"excluded")</f>
        <v>08:00 – 14:00</v>
      </c>
      <c r="F1538" s="251" t="s">
        <v>171</v>
      </c>
      <c r="G1538" s="250" t="str">
        <f>IF(ISNA(VLOOKUP(Patchlist1[[#This Row],[Hostname]],CPU_socket!A:B,2,FALSE)),"",VLOOKUP(Patchlist1[[#This Row],[Hostname]],CPU_socket!A:B,2,FALSE))</f>
        <v/>
      </c>
      <c r="H1538" s="250" t="str">
        <f>IF(ISNA(VLOOKUP(Patchlist1[[#This Row],[Hostname]],Vormetric!A:D,4,FALSE)),"",VLOOKUP(Patchlist1[[#This Row],[Hostname]],Vormetric!A:D,4,FALSE))</f>
        <v>upgrade</v>
      </c>
      <c r="I1538" s="293" t="str">
        <f>IF(ISNA(VLOOKUP(Patchlist1[[#This Row],[Hostname]],'vm hardware'!A:C,3,FALSE)),"",VLOOKUP(Patchlist1[[#This Row],[Hostname]],'vm hardware'!A:C,3,FALSE))</f>
        <v/>
      </c>
      <c r="J1538" s="251"/>
      <c r="K1538" s="251" t="s">
        <v>545</v>
      </c>
      <c r="L1538" s="251"/>
      <c r="M1538" s="251" t="s">
        <v>173</v>
      </c>
      <c r="N1538" s="251" t="s">
        <v>174</v>
      </c>
      <c r="O1538" s="310" t="s">
        <v>175</v>
      </c>
      <c r="P1538" s="294" t="s">
        <v>2217</v>
      </c>
      <c r="Q1538" s="299"/>
      <c r="R1538" s="254" t="s">
        <v>1098</v>
      </c>
      <c r="S1538" s="300" t="str">
        <f>IF(ISNA(VLOOKUP(Patchlist1[[#This Row],[SERVER OWNER]],Contacts!I:J,2,FALSE)),"",VLOOKUP(Patchlist1[[#This Row],[SERVER OWNER]],Contacts!I:J,2,FALSE))</f>
        <v>stephan.wocher@allianz.com</v>
      </c>
      <c r="T1538" s="295" t="s">
        <v>1099</v>
      </c>
      <c r="U1538" s="301" t="s">
        <v>180</v>
      </c>
      <c r="V1538" s="296"/>
      <c r="W1538" s="296"/>
      <c r="X1538" s="297"/>
      <c r="Y1538" s="297" t="s">
        <v>452</v>
      </c>
      <c r="Z1538" s="256"/>
      <c r="AA1538" s="302"/>
    </row>
    <row r="1539" spans="1:27" ht="18.75" hidden="1" customHeight="1">
      <c r="A1539" s="275" t="s">
        <v>2478</v>
      </c>
      <c r="B1539" s="196" t="s">
        <v>84</v>
      </c>
      <c r="C1539" s="239" t="b">
        <v>0</v>
      </c>
      <c r="D1539" s="182">
        <f>IF($C1539&lt;&gt;TRUE,IF(ISNA(VLOOKUP($B1539,'Patch Slot'!A$2:$E$39,3,FALSE)),"",VLOOKUP($B1539,'Patch Slot'!A$2:$E$39,3,FALSE)),"excluded")</f>
        <v>45885.833333333299</v>
      </c>
      <c r="E1539" s="182" t="str">
        <f>IF($C1539&lt;&gt;TRUE,IF(ISNA(VLOOKUP($B1539,'Patch Slot'!A$2:$E$39,4,FALSE)),"",VLOOKUP($B1539,'Patch Slot'!A$2:$E$39,4,FALSE)),"excluded")</f>
        <v>20:00 – 24:00</v>
      </c>
      <c r="F1539" s="198" t="s">
        <v>826</v>
      </c>
      <c r="G1539" s="182" t="str">
        <f>IF(ISNA(VLOOKUP(Patchlist1[[#This Row],[Hostname]],CPU_socket!A:B,2,FALSE)),"",VLOOKUP(Patchlist1[[#This Row],[Hostname]],CPU_socket!A:B,2,FALSE))</f>
        <v/>
      </c>
      <c r="H1539" s="182" t="str">
        <f>IF(ISNA(VLOOKUP(Patchlist1[[#This Row],[Hostname]],Vormetric!A:D,4,FALSE)),"",VLOOKUP(Patchlist1[[#This Row],[Hostname]],Vormetric!A:D,4,FALSE))</f>
        <v/>
      </c>
      <c r="I1539" s="240" t="str">
        <f>IF(ISNA(VLOOKUP(Patchlist1[[#This Row],[Hostname]],'vm hardware'!A:C,3,FALSE)),"",VLOOKUP(Patchlist1[[#This Row],[Hostname]],'vm hardware'!A:C,3,FALSE))</f>
        <v/>
      </c>
      <c r="J1539" s="198"/>
      <c r="K1539" s="198" t="s">
        <v>545</v>
      </c>
      <c r="L1539" s="198"/>
      <c r="M1539" s="198" t="s">
        <v>411</v>
      </c>
      <c r="N1539" s="198" t="s">
        <v>827</v>
      </c>
      <c r="O1539" s="200" t="s">
        <v>175</v>
      </c>
      <c r="P1539" s="289" t="s">
        <v>412</v>
      </c>
      <c r="Q1539" s="241"/>
      <c r="R1539" s="247" t="s">
        <v>413</v>
      </c>
      <c r="S1539" s="242" t="str">
        <f>IF(ISNA(VLOOKUP(Patchlist1[[#This Row],[SERVER OWNER]],Contacts!I:J,2,FALSE)),"",VLOOKUP(Patchlist1[[#This Row],[SERVER OWNER]],Contacts!I:J,2,FALSE))</f>
        <v>ronald.rijnders@allianz.nl</v>
      </c>
      <c r="T1539" s="243" t="s">
        <v>414</v>
      </c>
      <c r="U1539" s="287" t="s">
        <v>180</v>
      </c>
      <c r="V1539" s="202"/>
      <c r="W1539" s="202"/>
      <c r="X1539" s="244"/>
      <c r="Y1539" s="244"/>
      <c r="Z1539" s="157"/>
      <c r="AA1539" s="278"/>
    </row>
    <row r="1540" spans="1:27" ht="18.75" hidden="1" customHeight="1">
      <c r="A1540" s="309" t="s">
        <v>2479</v>
      </c>
      <c r="B1540" s="237" t="s">
        <v>64</v>
      </c>
      <c r="C1540" s="292" t="b">
        <v>0</v>
      </c>
      <c r="D1540" s="250">
        <f>IF($C1540&lt;&gt;TRUE,IF(ISNA(VLOOKUP($B1540,'Patch Slot'!A$2:$E$39,3,FALSE)),"",VLOOKUP($B1540,'Patch Slot'!A$2:$E$39,3,FALSE)),"excluded")</f>
        <v>45883.333333333299</v>
      </c>
      <c r="E1540" s="250" t="str">
        <f>IF($C1540&lt;&gt;TRUE,IF(ISNA(VLOOKUP($B1540,'Patch Slot'!A$2:$E$39,4,FALSE)),"",VLOOKUP($B1540,'Patch Slot'!A$2:$E$39,4,FALSE)),"excluded")</f>
        <v>08:00 – 14:00</v>
      </c>
      <c r="F1540" s="251" t="s">
        <v>182</v>
      </c>
      <c r="G1540" s="250" t="str">
        <f>IF(ISNA(VLOOKUP(Patchlist1[[#This Row],[Hostname]],CPU_socket!A:B,2,FALSE)),"",VLOOKUP(Patchlist1[[#This Row],[Hostname]],CPU_socket!A:B,2,FALSE))</f>
        <v/>
      </c>
      <c r="H1540" s="250" t="str">
        <f>IF(ISNA(VLOOKUP(Patchlist1[[#This Row],[Hostname]],Vormetric!A:D,4,FALSE)),"",VLOOKUP(Patchlist1[[#This Row],[Hostname]],Vormetric!A:D,4,FALSE))</f>
        <v/>
      </c>
      <c r="I1540" s="293" t="str">
        <f>IF(ISNA(VLOOKUP(Patchlist1[[#This Row],[Hostname]],'vm hardware'!A:C,3,FALSE)),"",VLOOKUP(Patchlist1[[#This Row],[Hostname]],'vm hardware'!A:C,3,FALSE))</f>
        <v/>
      </c>
      <c r="J1540" s="251"/>
      <c r="K1540" s="251" t="s">
        <v>545</v>
      </c>
      <c r="L1540" s="251"/>
      <c r="M1540" s="251" t="s">
        <v>173</v>
      </c>
      <c r="N1540" s="251" t="s">
        <v>174</v>
      </c>
      <c r="O1540" s="310" t="s">
        <v>175</v>
      </c>
      <c r="P1540" s="294" t="s">
        <v>506</v>
      </c>
      <c r="Q1540" s="299"/>
      <c r="R1540" s="254" t="s">
        <v>511</v>
      </c>
      <c r="S1540" s="300" t="str">
        <f>IF(ISNA(VLOOKUP(Patchlist1[[#This Row],[SERVER OWNER]],Contacts!I:J,2,FALSE)),"",VLOOKUP(Patchlist1[[#This Row],[SERVER OWNER]],Contacts!I:J,2,FALSE))</f>
        <v>fabian.funk@allianz.de</v>
      </c>
      <c r="T1540" s="295" t="s">
        <v>869</v>
      </c>
      <c r="U1540" s="301" t="s">
        <v>180</v>
      </c>
      <c r="V1540" s="296"/>
      <c r="W1540" s="296"/>
      <c r="X1540" s="297"/>
      <c r="Y1540" s="297"/>
      <c r="Z1540" s="256"/>
      <c r="AA1540" s="302"/>
    </row>
    <row r="1541" spans="1:27" ht="18.75" hidden="1" customHeight="1">
      <c r="A1541" s="309" t="s">
        <v>2480</v>
      </c>
      <c r="B1541" s="237" t="s">
        <v>97</v>
      </c>
      <c r="C1541" s="292" t="b">
        <v>1</v>
      </c>
      <c r="D1541" s="250" t="str">
        <f>IF($C1541&lt;&gt;TRUE,IF(ISNA(VLOOKUP($B1541,'Patch Slot'!A$2:$E$39,3,FALSE)),"",VLOOKUP($B1541,'Patch Slot'!A$2:$E$39,3,FALSE)),"excluded")</f>
        <v>excluded</v>
      </c>
      <c r="E1541" s="250" t="str">
        <f>IF($C1541&lt;&gt;TRUE,IF(ISNA(VLOOKUP($B1541,'Patch Slot'!A$2:$E$39,4,FALSE)),"",VLOOKUP($B1541,'Patch Slot'!A$2:$E$39,4,FALSE)),"excluded")</f>
        <v>excluded</v>
      </c>
      <c r="F1541" s="251" t="s">
        <v>298</v>
      </c>
      <c r="G1541" s="250" t="str">
        <f>IF(ISNA(VLOOKUP(Patchlist1[[#This Row],[Hostname]],CPU_socket!A:B,2,FALSE)),"",VLOOKUP(Patchlist1[[#This Row],[Hostname]],CPU_socket!A:B,2,FALSE))</f>
        <v/>
      </c>
      <c r="H1541" s="250" t="str">
        <f>IF(ISNA(VLOOKUP(Patchlist1[[#This Row],[Hostname]],Vormetric!A:D,4,FALSE)),"",VLOOKUP(Patchlist1[[#This Row],[Hostname]],Vormetric!A:D,4,FALSE))</f>
        <v/>
      </c>
      <c r="I1541" s="293" t="str">
        <f>IF(ISNA(VLOOKUP(Patchlist1[[#This Row],[Hostname]],'vm hardware'!A:C,3,FALSE)),"",VLOOKUP(Patchlist1[[#This Row],[Hostname]],'vm hardware'!A:C,3,FALSE))</f>
        <v/>
      </c>
      <c r="J1541" s="251"/>
      <c r="K1541" s="251" t="s">
        <v>545</v>
      </c>
      <c r="L1541" s="251"/>
      <c r="M1541" s="251" t="s">
        <v>448</v>
      </c>
      <c r="N1541" s="251" t="s">
        <v>174</v>
      </c>
      <c r="O1541" s="310" t="s">
        <v>279</v>
      </c>
      <c r="P1541" s="294" t="s">
        <v>750</v>
      </c>
      <c r="Q1541" s="299"/>
      <c r="R1541" s="254" t="s">
        <v>754</v>
      </c>
      <c r="S1541" s="300" t="s">
        <v>755</v>
      </c>
      <c r="T1541" s="295" t="s">
        <v>756</v>
      </c>
      <c r="U1541" s="301" t="s">
        <v>180</v>
      </c>
      <c r="V1541" s="296"/>
      <c r="W1541" s="296"/>
      <c r="X1541" s="297"/>
      <c r="Y1541" s="297" t="s">
        <v>279</v>
      </c>
      <c r="Z1541" s="256"/>
      <c r="AA1541" s="302"/>
    </row>
    <row r="1542" spans="1:27" ht="18.75" hidden="1" customHeight="1">
      <c r="A1542" s="275" t="s">
        <v>2481</v>
      </c>
      <c r="B1542" s="196" t="s">
        <v>43</v>
      </c>
      <c r="C1542" s="239" t="b">
        <v>0</v>
      </c>
      <c r="D1542" s="182">
        <f>IF($C1542&lt;&gt;TRUE,IF(ISNA(VLOOKUP($B1542,'Patch Slot'!A$2:$E$39,3,FALSE)),"",VLOOKUP($B1542,'Patch Slot'!A$2:$E$39,3,FALSE)),"excluded")</f>
        <v>45878.333333333299</v>
      </c>
      <c r="E1542" s="182" t="str">
        <f>IF($C1542&lt;&gt;TRUE,IF(ISNA(VLOOKUP($B1542,'Patch Slot'!A$2:$E$39,4,FALSE)),"",VLOOKUP($B1542,'Patch Slot'!A$2:$E$39,4,FALSE)),"excluded")</f>
        <v>08:00 – 14:00</v>
      </c>
      <c r="F1542" s="198" t="s">
        <v>298</v>
      </c>
      <c r="G1542" s="182" t="str">
        <f>IF(ISNA(VLOOKUP(Patchlist1[[#This Row],[Hostname]],CPU_socket!A:B,2,FALSE)),"",VLOOKUP(Patchlist1[[#This Row],[Hostname]],CPU_socket!A:B,2,FALSE))</f>
        <v/>
      </c>
      <c r="H1542" s="182" t="str">
        <f>IF(ISNA(VLOOKUP(Patchlist1[[#This Row],[Hostname]],Vormetric!A:D,4,FALSE)),"",VLOOKUP(Patchlist1[[#This Row],[Hostname]],Vormetric!A:D,4,FALSE))</f>
        <v/>
      </c>
      <c r="I1542" s="240" t="str">
        <f>IF(ISNA(VLOOKUP(Patchlist1[[#This Row],[Hostname]],'vm hardware'!A:C,3,FALSE)),"",VLOOKUP(Patchlist1[[#This Row],[Hostname]],'vm hardware'!A:C,3,FALSE))</f>
        <v/>
      </c>
      <c r="J1542" s="198"/>
      <c r="K1542" s="198" t="s">
        <v>545</v>
      </c>
      <c r="L1542" s="198"/>
      <c r="M1542" s="198" t="s">
        <v>173</v>
      </c>
      <c r="N1542" s="198" t="s">
        <v>174</v>
      </c>
      <c r="O1542" s="200" t="s">
        <v>175</v>
      </c>
      <c r="P1542" s="294" t="s">
        <v>262</v>
      </c>
      <c r="Q1542" s="241"/>
      <c r="R1542" s="247" t="s">
        <v>360</v>
      </c>
      <c r="S1542" s="242" t="str">
        <f>IF(ISNA(VLOOKUP(Patchlist1[[#This Row],[SERVER OWNER]],Contacts!I:J,2,FALSE)),"",VLOOKUP(Patchlist1[[#This Row],[SERVER OWNER]],Contacts!I:J,2,FALSE))</f>
        <v>parikshit.roy@allianz.de</v>
      </c>
      <c r="T1542" s="243" t="s">
        <v>361</v>
      </c>
      <c r="U1542" s="287" t="s">
        <v>180</v>
      </c>
      <c r="V1542" s="202"/>
      <c r="W1542" s="202"/>
      <c r="X1542" s="244"/>
      <c r="Y1542" s="244"/>
      <c r="Z1542" s="157"/>
      <c r="AA1542" s="278"/>
    </row>
    <row r="1543" spans="1:27" ht="18.75" hidden="1" customHeight="1">
      <c r="A1543" s="309" t="s">
        <v>2482</v>
      </c>
      <c r="B1543" s="237" t="s">
        <v>115</v>
      </c>
      <c r="C1543" s="292" t="b">
        <v>0</v>
      </c>
      <c r="D1543" s="250">
        <f>IF($C1543&lt;&gt;TRUE,IF(ISNA(VLOOKUP($B1543,'Patch Slot'!A$2:$E$39,3,FALSE)),"",VLOOKUP($B1543,'Patch Slot'!A$2:$E$39,3,FALSE)),"excluded")</f>
        <v>45890.833333333299</v>
      </c>
      <c r="E1543" s="250" t="str">
        <f>IF($C1543&lt;&gt;TRUE,IF(ISNA(VLOOKUP($B1543,'Patch Slot'!A$2:$E$39,4,FALSE)),"",VLOOKUP($B1543,'Patch Slot'!A$2:$E$39,4,FALSE)),"excluded")</f>
        <v>20:00 – 24:00</v>
      </c>
      <c r="F1543" s="251" t="s">
        <v>826</v>
      </c>
      <c r="G1543" s="250" t="str">
        <f>IF(ISNA(VLOOKUP(Patchlist1[[#This Row],[Hostname]],CPU_socket!A:B,2,FALSE)),"",VLOOKUP(Patchlist1[[#This Row],[Hostname]],CPU_socket!A:B,2,FALSE))</f>
        <v/>
      </c>
      <c r="H1543" s="250" t="str">
        <f>IF(ISNA(VLOOKUP(Patchlist1[[#This Row],[Hostname]],Vormetric!A:D,4,FALSE)),"",VLOOKUP(Patchlist1[[#This Row],[Hostname]],Vormetric!A:D,4,FALSE))</f>
        <v/>
      </c>
      <c r="I1543" s="293" t="str">
        <f>IF(ISNA(VLOOKUP(Patchlist1[[#This Row],[Hostname]],'vm hardware'!A:C,3,FALSE)),"",VLOOKUP(Patchlist1[[#This Row],[Hostname]],'vm hardware'!A:C,3,FALSE))</f>
        <v/>
      </c>
      <c r="J1543" s="251"/>
      <c r="K1543" s="251" t="s">
        <v>545</v>
      </c>
      <c r="L1543" s="251"/>
      <c r="M1543" s="251" t="s">
        <v>245</v>
      </c>
      <c r="N1543" s="251" t="s">
        <v>827</v>
      </c>
      <c r="O1543" s="310" t="s">
        <v>175</v>
      </c>
      <c r="P1543" s="294" t="s">
        <v>246</v>
      </c>
      <c r="Q1543" s="299"/>
      <c r="R1543" s="254" t="s">
        <v>248</v>
      </c>
      <c r="S1543" s="300" t="str">
        <f>IF(ISNA(VLOOKUP(Patchlist1[[#This Row],[SERVER OWNER]],Contacts!I:J,2,FALSE)),"",VLOOKUP(Patchlist1[[#This Row],[SERVER OWNER]],Contacts!I:J,2,FALSE))</f>
        <v>Giorgio.Conti@allianz.it</v>
      </c>
      <c r="T1543" s="295" t="s">
        <v>249</v>
      </c>
      <c r="U1543" s="301" t="s">
        <v>180</v>
      </c>
      <c r="V1543" s="296"/>
      <c r="W1543" s="296"/>
      <c r="X1543" s="297"/>
      <c r="Y1543" s="297"/>
      <c r="Z1543" s="256"/>
      <c r="AA1543" s="302"/>
    </row>
    <row r="1544" spans="1:27" ht="18.75" hidden="1" customHeight="1">
      <c r="A1544" s="309" t="s">
        <v>2483</v>
      </c>
      <c r="B1544" s="237" t="s">
        <v>47</v>
      </c>
      <c r="C1544" s="292" t="b">
        <v>0</v>
      </c>
      <c r="D1544" s="250">
        <f>IF($C1544&lt;&gt;TRUE,IF(ISNA(VLOOKUP($B1544,'Patch Slot'!A$2:$E$39,3,FALSE)),"",VLOOKUP($B1544,'Patch Slot'!A$2:$E$39,3,FALSE)),"excluded")</f>
        <v>45879.333333333299</v>
      </c>
      <c r="E1544" s="250" t="str">
        <f>IF($C1544&lt;&gt;TRUE,IF(ISNA(VLOOKUP($B1544,'Patch Slot'!A$2:$E$39,4,FALSE)),"",VLOOKUP($B1544,'Patch Slot'!A$2:$E$39,4,FALSE)),"excluded")</f>
        <v>08:00 – 14:00</v>
      </c>
      <c r="F1544" s="251" t="s">
        <v>523</v>
      </c>
      <c r="G1544" s="250" t="str">
        <f>IF(ISNA(VLOOKUP(Patchlist1[[#This Row],[Hostname]],CPU_socket!A:B,2,FALSE)),"",VLOOKUP(Patchlist1[[#This Row],[Hostname]],CPU_socket!A:B,2,FALSE))</f>
        <v/>
      </c>
      <c r="H1544" s="250" t="str">
        <f>IF(ISNA(VLOOKUP(Patchlist1[[#This Row],[Hostname]],Vormetric!A:D,4,FALSE)),"",VLOOKUP(Patchlist1[[#This Row],[Hostname]],Vormetric!A:D,4,FALSE))</f>
        <v/>
      </c>
      <c r="I1544" s="293" t="str">
        <f>IF(ISNA(VLOOKUP(Patchlist1[[#This Row],[Hostname]],'vm hardware'!A:C,3,FALSE)),"",VLOOKUP(Patchlist1[[#This Row],[Hostname]],'vm hardware'!A:C,3,FALSE))</f>
        <v/>
      </c>
      <c r="J1544" s="251"/>
      <c r="K1544" s="251" t="s">
        <v>545</v>
      </c>
      <c r="L1544" s="251"/>
      <c r="M1544" s="251" t="s">
        <v>173</v>
      </c>
      <c r="N1544" s="251" t="s">
        <v>174</v>
      </c>
      <c r="O1544" s="310" t="s">
        <v>175</v>
      </c>
      <c r="P1544" s="289" t="s">
        <v>560</v>
      </c>
      <c r="Q1544" s="299"/>
      <c r="R1544" s="254" t="s">
        <v>178</v>
      </c>
      <c r="S1544" s="300" t="str">
        <f>IF(ISNA(VLOOKUP(Patchlist1[[#This Row],[SERVER OWNER]],Contacts!I:J,2,FALSE)),"",VLOOKUP(Patchlist1[[#This Row],[SERVER OWNER]],Contacts!I:J,2,FALSE))</f>
        <v>volker.janetzky@allianz.de</v>
      </c>
      <c r="T1544" s="295" t="s">
        <v>561</v>
      </c>
      <c r="U1544" s="301" t="s">
        <v>180</v>
      </c>
      <c r="V1544" s="296"/>
      <c r="W1544" s="296"/>
      <c r="X1544" s="297"/>
      <c r="Y1544" s="297"/>
      <c r="Z1544" s="256"/>
      <c r="AA1544" s="302"/>
    </row>
    <row r="1545" spans="1:27" ht="18.75" hidden="1" customHeight="1">
      <c r="A1545" s="309" t="s">
        <v>2484</v>
      </c>
      <c r="B1545" s="237" t="s">
        <v>112</v>
      </c>
      <c r="C1545" s="292" t="b">
        <v>0</v>
      </c>
      <c r="D1545" s="250">
        <f>IF($C1545&lt;&gt;TRUE,IF(ISNA(VLOOKUP($B1545,'Patch Slot'!A$2:$E$39,3,FALSE)),"",VLOOKUP($B1545,'Patch Slot'!A$2:$E$39,3,FALSE)),"excluded")</f>
        <v>45890.333333333299</v>
      </c>
      <c r="E1545" s="250" t="str">
        <f>IF($C1545&lt;&gt;TRUE,IF(ISNA(VLOOKUP($B1545,'Patch Slot'!A$2:$E$39,4,FALSE)),"",VLOOKUP($B1545,'Patch Slot'!A$2:$E$39,4,FALSE)),"excluded")</f>
        <v>08:00 – 14:00</v>
      </c>
      <c r="F1545" s="251" t="s">
        <v>826</v>
      </c>
      <c r="G1545" s="250" t="str">
        <f>IF(ISNA(VLOOKUP(Patchlist1[[#This Row],[Hostname]],CPU_socket!A:B,2,FALSE)),"",VLOOKUP(Patchlist1[[#This Row],[Hostname]],CPU_socket!A:B,2,FALSE))</f>
        <v/>
      </c>
      <c r="H1545" s="250" t="str">
        <f>IF(ISNA(VLOOKUP(Patchlist1[[#This Row],[Hostname]],Vormetric!A:D,4,FALSE)),"",VLOOKUP(Patchlist1[[#This Row],[Hostname]],Vormetric!A:D,4,FALSE))</f>
        <v/>
      </c>
      <c r="I1545" s="293" t="str">
        <f>IF(ISNA(VLOOKUP(Patchlist1[[#This Row],[Hostname]],'vm hardware'!A:C,3,FALSE)),"",VLOOKUP(Patchlist1[[#This Row],[Hostname]],'vm hardware'!A:C,3,FALSE))</f>
        <v/>
      </c>
      <c r="J1545" s="251"/>
      <c r="K1545" s="251" t="s">
        <v>545</v>
      </c>
      <c r="L1545" s="251"/>
      <c r="M1545" s="251" t="s">
        <v>245</v>
      </c>
      <c r="N1545" s="251" t="s">
        <v>827</v>
      </c>
      <c r="O1545" s="310" t="s">
        <v>175</v>
      </c>
      <c r="P1545" s="294" t="s">
        <v>246</v>
      </c>
      <c r="Q1545" s="299"/>
      <c r="R1545" s="254" t="s">
        <v>248</v>
      </c>
      <c r="S1545" s="300" t="str">
        <f>IF(ISNA(VLOOKUP(Patchlist1[[#This Row],[SERVER OWNER]],Contacts!I:J,2,FALSE)),"",VLOOKUP(Patchlist1[[#This Row],[SERVER OWNER]],Contacts!I:J,2,FALSE))</f>
        <v>Giorgio.Conti@allianz.it</v>
      </c>
      <c r="T1545" s="295" t="s">
        <v>296</v>
      </c>
      <c r="U1545" s="301" t="s">
        <v>180</v>
      </c>
      <c r="V1545" s="296"/>
      <c r="W1545" s="296"/>
      <c r="X1545" s="297"/>
      <c r="Y1545" s="297"/>
      <c r="Z1545" s="256"/>
      <c r="AA1545" s="302"/>
    </row>
    <row r="1546" spans="1:27" ht="18.75" hidden="1" customHeight="1">
      <c r="A1546" s="309" t="s">
        <v>2485</v>
      </c>
      <c r="B1546" s="237" t="s">
        <v>106</v>
      </c>
      <c r="C1546" s="292" t="b">
        <v>0</v>
      </c>
      <c r="D1546" s="250">
        <f>IF($C1546&lt;&gt;TRUE,IF(ISNA(VLOOKUP($B1546,'Patch Slot'!A$2:$E$39,3,FALSE)),"",VLOOKUP($B1546,'Patch Slot'!A$2:$E$39,3,FALSE)),"excluded")</f>
        <v>45888.833333333299</v>
      </c>
      <c r="E1546" s="250" t="str">
        <f>IF($C1546&lt;&gt;TRUE,IF(ISNA(VLOOKUP($B1546,'Patch Slot'!A$2:$E$39,4,FALSE)),"",VLOOKUP($B1546,'Patch Slot'!A$2:$E$39,4,FALSE)),"excluded")</f>
        <v>20:00 – 24:00</v>
      </c>
      <c r="F1546" s="251" t="s">
        <v>826</v>
      </c>
      <c r="G1546" s="250" t="str">
        <f>IF(ISNA(VLOOKUP(Patchlist1[[#This Row],[Hostname]],CPU_socket!A:B,2,FALSE)),"",VLOOKUP(Patchlist1[[#This Row],[Hostname]],CPU_socket!A:B,2,FALSE))</f>
        <v/>
      </c>
      <c r="H1546" s="250" t="str">
        <f>IF(ISNA(VLOOKUP(Patchlist1[[#This Row],[Hostname]],Vormetric!A:D,4,FALSE)),"",VLOOKUP(Patchlist1[[#This Row],[Hostname]],Vormetric!A:D,4,FALSE))</f>
        <v/>
      </c>
      <c r="I1546" s="293" t="str">
        <f>IF(ISNA(VLOOKUP(Patchlist1[[#This Row],[Hostname]],'vm hardware'!A:C,3,FALSE)),"",VLOOKUP(Patchlist1[[#This Row],[Hostname]],'vm hardware'!A:C,3,FALSE))</f>
        <v/>
      </c>
      <c r="J1546" s="251"/>
      <c r="K1546" s="251" t="s">
        <v>545</v>
      </c>
      <c r="L1546" s="251"/>
      <c r="M1546" s="251" t="s">
        <v>245</v>
      </c>
      <c r="N1546" s="251" t="s">
        <v>827</v>
      </c>
      <c r="O1546" s="310" t="s">
        <v>175</v>
      </c>
      <c r="P1546" s="294" t="s">
        <v>246</v>
      </c>
      <c r="Q1546" s="299"/>
      <c r="R1546" s="254" t="s">
        <v>248</v>
      </c>
      <c r="S1546" s="300" t="str">
        <f>IF(ISNA(VLOOKUP(Patchlist1[[#This Row],[SERVER OWNER]],Contacts!I:J,2,FALSE)),"",VLOOKUP(Patchlist1[[#This Row],[SERVER OWNER]],Contacts!I:J,2,FALSE))</f>
        <v>Giorgio.Conti@allianz.it</v>
      </c>
      <c r="T1546" s="295" t="s">
        <v>296</v>
      </c>
      <c r="U1546" s="301" t="s">
        <v>180</v>
      </c>
      <c r="V1546" s="296"/>
      <c r="W1546" s="296"/>
      <c r="X1546" s="297"/>
      <c r="Y1546" s="297"/>
      <c r="Z1546" s="256"/>
      <c r="AA1546" s="302"/>
    </row>
    <row r="1547" spans="1:27" ht="18.75" hidden="1" customHeight="1">
      <c r="A1547" s="309" t="s">
        <v>2486</v>
      </c>
      <c r="B1547" s="237" t="s">
        <v>29</v>
      </c>
      <c r="C1547" s="292" t="b">
        <v>0</v>
      </c>
      <c r="D1547" s="250">
        <f>IF($C1547&lt;&gt;TRUE,IF(ISNA(VLOOKUP($B1547,'Patch Slot'!A$2:$E$39,3,FALSE)),"",VLOOKUP($B1547,'Patch Slot'!A$2:$E$39,3,FALSE)),"excluded")</f>
        <v>45875.833333333299</v>
      </c>
      <c r="E1547" s="250" t="str">
        <f>IF($C1547&lt;&gt;TRUE,IF(ISNA(VLOOKUP($B1547,'Patch Slot'!A$2:$E$39,4,FALSE)),"",VLOOKUP($B1547,'Patch Slot'!A$2:$E$39,4,FALSE)),"excluded")</f>
        <v>20:00 – 24:00</v>
      </c>
      <c r="F1547" s="251" t="s">
        <v>182</v>
      </c>
      <c r="G1547" s="250" t="str">
        <f>IF(ISNA(VLOOKUP(Patchlist1[[#This Row],[Hostname]],CPU_socket!A:B,2,FALSE)),"",VLOOKUP(Patchlist1[[#This Row],[Hostname]],CPU_socket!A:B,2,FALSE))</f>
        <v/>
      </c>
      <c r="H1547" s="250" t="str">
        <f>IF(ISNA(VLOOKUP(Patchlist1[[#This Row],[Hostname]],Vormetric!A:D,4,FALSE)),"",VLOOKUP(Patchlist1[[#This Row],[Hostname]],Vormetric!A:D,4,FALSE))</f>
        <v/>
      </c>
      <c r="I1547" s="293" t="str">
        <f>IF(ISNA(VLOOKUP(Patchlist1[[#This Row],[Hostname]],'vm hardware'!A:C,3,FALSE)),"",VLOOKUP(Patchlist1[[#This Row],[Hostname]],'vm hardware'!A:C,3,FALSE))</f>
        <v/>
      </c>
      <c r="J1547" s="251"/>
      <c r="K1547" s="251" t="s">
        <v>545</v>
      </c>
      <c r="L1547" s="251"/>
      <c r="M1547" s="251" t="s">
        <v>735</v>
      </c>
      <c r="N1547" s="251" t="s">
        <v>174</v>
      </c>
      <c r="O1547" s="310" t="s">
        <v>175</v>
      </c>
      <c r="P1547" s="294" t="s">
        <v>736</v>
      </c>
      <c r="Q1547" s="299"/>
      <c r="R1547" s="254" t="s">
        <v>737</v>
      </c>
      <c r="S1547" s="300" t="str">
        <f>IF(ISNA(VLOOKUP(Patchlist1[[#This Row],[SERVER OWNER]],Contacts!I:J,2,FALSE)),"",VLOOKUP(Patchlist1[[#This Row],[SERVER OWNER]],Contacts!I:J,2,FALSE))</f>
        <v>greg.george@investmentdataservices.com</v>
      </c>
      <c r="T1547" s="295" t="s">
        <v>738</v>
      </c>
      <c r="U1547" s="301" t="s">
        <v>180</v>
      </c>
      <c r="V1547" s="296"/>
      <c r="W1547" s="296"/>
      <c r="X1547" s="297"/>
      <c r="Y1547" s="297"/>
      <c r="Z1547" s="256"/>
      <c r="AA1547" s="302"/>
    </row>
    <row r="1548" spans="1:27" ht="18.75" hidden="1" customHeight="1">
      <c r="A1548" s="309" t="s">
        <v>2487</v>
      </c>
      <c r="B1548" s="237" t="s">
        <v>29</v>
      </c>
      <c r="C1548" s="292" t="b">
        <v>0</v>
      </c>
      <c r="D1548" s="250">
        <f>IF($C1548&lt;&gt;TRUE,IF(ISNA(VLOOKUP($B1548,'Patch Slot'!A$2:$E$39,3,FALSE)),"",VLOOKUP($B1548,'Patch Slot'!A$2:$E$39,3,FALSE)),"excluded")</f>
        <v>45875.833333333299</v>
      </c>
      <c r="E1548" s="250" t="str">
        <f>IF($C1548&lt;&gt;TRUE,IF(ISNA(VLOOKUP($B1548,'Patch Slot'!A$2:$E$39,4,FALSE)),"",VLOOKUP($B1548,'Patch Slot'!A$2:$E$39,4,FALSE)),"excluded")</f>
        <v>20:00 – 24:00</v>
      </c>
      <c r="F1548" s="251" t="s">
        <v>182</v>
      </c>
      <c r="G1548" s="250" t="str">
        <f>IF(ISNA(VLOOKUP(Patchlist1[[#This Row],[Hostname]],CPU_socket!A:B,2,FALSE)),"",VLOOKUP(Patchlist1[[#This Row],[Hostname]],CPU_socket!A:B,2,FALSE))</f>
        <v/>
      </c>
      <c r="H1548" s="250" t="str">
        <f>IF(ISNA(VLOOKUP(Patchlist1[[#This Row],[Hostname]],Vormetric!A:D,4,FALSE)),"",VLOOKUP(Patchlist1[[#This Row],[Hostname]],Vormetric!A:D,4,FALSE))</f>
        <v/>
      </c>
      <c r="I1548" s="293" t="str">
        <f>IF(ISNA(VLOOKUP(Patchlist1[[#This Row],[Hostname]],'vm hardware'!A:C,3,FALSE)),"",VLOOKUP(Patchlist1[[#This Row],[Hostname]],'vm hardware'!A:C,3,FALSE))</f>
        <v/>
      </c>
      <c r="J1548" s="251"/>
      <c r="K1548" s="251" t="s">
        <v>545</v>
      </c>
      <c r="L1548" s="251"/>
      <c r="M1548" s="251" t="s">
        <v>735</v>
      </c>
      <c r="N1548" s="251" t="s">
        <v>174</v>
      </c>
      <c r="O1548" s="310" t="s">
        <v>175</v>
      </c>
      <c r="P1548" s="294" t="s">
        <v>736</v>
      </c>
      <c r="Q1548" s="299"/>
      <c r="R1548" s="254" t="s">
        <v>737</v>
      </c>
      <c r="S1548" s="300" t="str">
        <f>IF(ISNA(VLOOKUP(Patchlist1[[#This Row],[SERVER OWNER]],Contacts!I:J,2,FALSE)),"",VLOOKUP(Patchlist1[[#This Row],[SERVER OWNER]],Contacts!I:J,2,FALSE))</f>
        <v>greg.george@investmentdataservices.com</v>
      </c>
      <c r="T1548" s="295" t="s">
        <v>738</v>
      </c>
      <c r="U1548" s="301" t="s">
        <v>180</v>
      </c>
      <c r="V1548" s="296"/>
      <c r="W1548" s="296"/>
      <c r="X1548" s="297"/>
      <c r="Y1548" s="297"/>
      <c r="Z1548" s="256"/>
      <c r="AA1548" s="302"/>
    </row>
    <row r="1549" spans="1:27" ht="18.75" hidden="1" customHeight="1">
      <c r="A1549" s="275" t="s">
        <v>2488</v>
      </c>
      <c r="B1549" s="196" t="s">
        <v>106</v>
      </c>
      <c r="C1549" s="239" t="b">
        <v>0</v>
      </c>
      <c r="D1549" s="182">
        <f>IF($C1549&lt;&gt;TRUE,IF(ISNA(VLOOKUP($B1549,'Patch Slot'!A$2:$E$39,3,FALSE)),"",VLOOKUP($B1549,'Patch Slot'!A$2:$E$39,3,FALSE)),"excluded")</f>
        <v>45888.833333333299</v>
      </c>
      <c r="E1549" s="182" t="str">
        <f>IF($C1549&lt;&gt;TRUE,IF(ISNA(VLOOKUP($B1549,'Patch Slot'!A$2:$E$39,4,FALSE)),"",VLOOKUP($B1549,'Patch Slot'!A$2:$E$39,4,FALSE)),"excluded")</f>
        <v>20:00 – 24:00</v>
      </c>
      <c r="F1549" s="198" t="s">
        <v>826</v>
      </c>
      <c r="G1549" s="182" t="str">
        <f>IF(ISNA(VLOOKUP(Patchlist1[[#This Row],[Hostname]],CPU_socket!A:B,2,FALSE)),"",VLOOKUP(Patchlist1[[#This Row],[Hostname]],CPU_socket!A:B,2,FALSE))</f>
        <v/>
      </c>
      <c r="H1549" s="182" t="str">
        <f>IF(ISNA(VLOOKUP(Patchlist1[[#This Row],[Hostname]],Vormetric!A:D,4,FALSE)),"",VLOOKUP(Patchlist1[[#This Row],[Hostname]],Vormetric!A:D,4,FALSE))</f>
        <v/>
      </c>
      <c r="I1549" s="240" t="str">
        <f>IF(ISNA(VLOOKUP(Patchlist1[[#This Row],[Hostname]],'vm hardware'!A:C,3,FALSE)),"",VLOOKUP(Patchlist1[[#This Row],[Hostname]],'vm hardware'!A:C,3,FALSE))</f>
        <v/>
      </c>
      <c r="J1549" s="198"/>
      <c r="K1549" s="198" t="s">
        <v>545</v>
      </c>
      <c r="L1549" s="198"/>
      <c r="M1549" s="198" t="s">
        <v>245</v>
      </c>
      <c r="N1549" s="198" t="s">
        <v>827</v>
      </c>
      <c r="O1549" s="200" t="s">
        <v>175</v>
      </c>
      <c r="P1549" s="294" t="s">
        <v>246</v>
      </c>
      <c r="Q1549" s="241"/>
      <c r="R1549" s="247" t="s">
        <v>248</v>
      </c>
      <c r="S1549" s="242" t="str">
        <f>IF(ISNA(VLOOKUP(Patchlist1[[#This Row],[SERVER OWNER]],Contacts!I:J,2,FALSE)),"",VLOOKUP(Patchlist1[[#This Row],[SERVER OWNER]],Contacts!I:J,2,FALSE))</f>
        <v>Giorgio.Conti@allianz.it</v>
      </c>
      <c r="T1549" s="243" t="s">
        <v>296</v>
      </c>
      <c r="U1549" s="287" t="s">
        <v>180</v>
      </c>
      <c r="V1549" s="202"/>
      <c r="W1549" s="202"/>
      <c r="X1549" s="244"/>
      <c r="Y1549" s="244"/>
      <c r="Z1549" s="157"/>
      <c r="AA1549" s="278"/>
    </row>
    <row r="1550" spans="1:27" ht="18.75" hidden="1" customHeight="1">
      <c r="A1550" s="309" t="s">
        <v>2489</v>
      </c>
      <c r="B1550" s="237" t="s">
        <v>47</v>
      </c>
      <c r="C1550" s="292" t="b">
        <v>0</v>
      </c>
      <c r="D1550" s="250">
        <f>IF($C1550&lt;&gt;TRUE,IF(ISNA(VLOOKUP($B1550,'Patch Slot'!A$2:$E$39,3,FALSE)),"",VLOOKUP($B1550,'Patch Slot'!A$2:$E$39,3,FALSE)),"excluded")</f>
        <v>45879.333333333299</v>
      </c>
      <c r="E1550" s="250" t="str">
        <f>IF($C1550&lt;&gt;TRUE,IF(ISNA(VLOOKUP($B1550,'Patch Slot'!A$2:$E$39,4,FALSE)),"",VLOOKUP($B1550,'Patch Slot'!A$2:$E$39,4,FALSE)),"excluded")</f>
        <v>08:00 – 14:00</v>
      </c>
      <c r="F1550" s="251" t="s">
        <v>171</v>
      </c>
      <c r="G1550" s="250" t="str">
        <f>IF(ISNA(VLOOKUP(Patchlist1[[#This Row],[Hostname]],CPU_socket!A:B,2,FALSE)),"",VLOOKUP(Patchlist1[[#This Row],[Hostname]],CPU_socket!A:B,2,FALSE))</f>
        <v/>
      </c>
      <c r="H1550" s="250" t="str">
        <f>IF(ISNA(VLOOKUP(Patchlist1[[#This Row],[Hostname]],Vormetric!A:D,4,FALSE)),"",VLOOKUP(Patchlist1[[#This Row],[Hostname]],Vormetric!A:D,4,FALSE))</f>
        <v/>
      </c>
      <c r="I1550" s="293" t="str">
        <f>IF(ISNA(VLOOKUP(Patchlist1[[#This Row],[Hostname]],'vm hardware'!A:C,3,FALSE)),"",VLOOKUP(Patchlist1[[#This Row],[Hostname]],'vm hardware'!A:C,3,FALSE))</f>
        <v/>
      </c>
      <c r="J1550" s="251"/>
      <c r="K1550" s="251" t="s">
        <v>545</v>
      </c>
      <c r="L1550" s="251"/>
      <c r="M1550" s="251" t="s">
        <v>173</v>
      </c>
      <c r="N1550" s="251" t="s">
        <v>174</v>
      </c>
      <c r="O1550" s="310" t="s">
        <v>175</v>
      </c>
      <c r="P1550" s="294" t="s">
        <v>427</v>
      </c>
      <c r="Q1550" s="299"/>
      <c r="R1550" s="254" t="s">
        <v>1065</v>
      </c>
      <c r="S1550" s="300" t="str">
        <f>IF(ISNA(VLOOKUP(Patchlist1[[#This Row],[SERVER OWNER]],Contacts!I:J,2,FALSE)),"",VLOOKUP(Patchlist1[[#This Row],[SERVER OWNER]],Contacts!I:J,2,FALSE))</f>
        <v>MARTIN.NAU@ALLIANZ.DE</v>
      </c>
      <c r="T1550" s="295" t="s">
        <v>1066</v>
      </c>
      <c r="U1550" s="301" t="s">
        <v>180</v>
      </c>
      <c r="V1550" s="296"/>
      <c r="W1550" s="296"/>
      <c r="X1550" s="297"/>
      <c r="Y1550" s="297"/>
      <c r="Z1550" s="256"/>
      <c r="AA1550" s="302"/>
    </row>
    <row r="1551" spans="1:27" ht="18.75" hidden="1" customHeight="1">
      <c r="A1551" s="275" t="s">
        <v>2490</v>
      </c>
      <c r="B1551" s="196" t="s">
        <v>115</v>
      </c>
      <c r="C1551" s="239" t="b">
        <v>0</v>
      </c>
      <c r="D1551" s="182">
        <f>IF($C1551&lt;&gt;TRUE,IF(ISNA(VLOOKUP($B1551,'Patch Slot'!A$2:$E$39,3,FALSE)),"",VLOOKUP($B1551,'Patch Slot'!A$2:$E$39,3,FALSE)),"excluded")</f>
        <v>45890.833333333299</v>
      </c>
      <c r="E1551" s="182" t="str">
        <f>IF($C1551&lt;&gt;TRUE,IF(ISNA(VLOOKUP($B1551,'Patch Slot'!A$2:$E$39,4,FALSE)),"",VLOOKUP($B1551,'Patch Slot'!A$2:$E$39,4,FALSE)),"excluded")</f>
        <v>20:00 – 24:00</v>
      </c>
      <c r="F1551" s="198" t="s">
        <v>826</v>
      </c>
      <c r="G1551" s="182" t="str">
        <f>IF(ISNA(VLOOKUP(Patchlist1[[#This Row],[Hostname]],CPU_socket!A:B,2,FALSE)),"",VLOOKUP(Patchlist1[[#This Row],[Hostname]],CPU_socket!A:B,2,FALSE))</f>
        <v/>
      </c>
      <c r="H1551" s="182" t="str">
        <f>IF(ISNA(VLOOKUP(Patchlist1[[#This Row],[Hostname]],Vormetric!A:D,4,FALSE)),"",VLOOKUP(Patchlist1[[#This Row],[Hostname]],Vormetric!A:D,4,FALSE))</f>
        <v/>
      </c>
      <c r="I1551" s="240" t="str">
        <f>IF(ISNA(VLOOKUP(Patchlist1[[#This Row],[Hostname]],'vm hardware'!A:C,3,FALSE)),"",VLOOKUP(Patchlist1[[#This Row],[Hostname]],'vm hardware'!A:C,3,FALSE))</f>
        <v/>
      </c>
      <c r="J1551" s="198"/>
      <c r="K1551" s="198" t="s">
        <v>545</v>
      </c>
      <c r="L1551" s="198"/>
      <c r="M1551" s="198" t="s">
        <v>245</v>
      </c>
      <c r="N1551" s="198" t="s">
        <v>827</v>
      </c>
      <c r="O1551" s="200" t="s">
        <v>175</v>
      </c>
      <c r="P1551" s="294" t="s">
        <v>246</v>
      </c>
      <c r="Q1551" s="241"/>
      <c r="R1551" s="247" t="s">
        <v>248</v>
      </c>
      <c r="S1551" s="242" t="str">
        <f>IF(ISNA(VLOOKUP(Patchlist1[[#This Row],[SERVER OWNER]],Contacts!I:J,2,FALSE)),"",VLOOKUP(Patchlist1[[#This Row],[SERVER OWNER]],Contacts!I:J,2,FALSE))</f>
        <v>Giorgio.Conti@allianz.it</v>
      </c>
      <c r="T1551" s="243" t="s">
        <v>249</v>
      </c>
      <c r="U1551" s="287" t="s">
        <v>180</v>
      </c>
      <c r="V1551" s="202"/>
      <c r="W1551" s="202"/>
      <c r="X1551" s="244"/>
      <c r="Y1551" s="244"/>
      <c r="Z1551" s="157"/>
      <c r="AA1551" s="278"/>
    </row>
    <row r="1552" spans="1:27" ht="18.75" hidden="1" customHeight="1">
      <c r="A1552" s="309" t="s">
        <v>2491</v>
      </c>
      <c r="B1552" s="237" t="s">
        <v>29</v>
      </c>
      <c r="C1552" s="292" t="b">
        <v>0</v>
      </c>
      <c r="D1552" s="250">
        <f>IF($C1552&lt;&gt;TRUE,IF(ISNA(VLOOKUP($B1552,'Patch Slot'!A$2:$E$39,3,FALSE)),"",VLOOKUP($B1552,'Patch Slot'!A$2:$E$39,3,FALSE)),"excluded")</f>
        <v>45875.833333333299</v>
      </c>
      <c r="E1552" s="250" t="str">
        <f>IF($C1552&lt;&gt;TRUE,IF(ISNA(VLOOKUP($B1552,'Patch Slot'!A$2:$E$39,4,FALSE)),"",VLOOKUP($B1552,'Patch Slot'!A$2:$E$39,4,FALSE)),"excluded")</f>
        <v>20:00 – 24:00</v>
      </c>
      <c r="F1552" s="251" t="s">
        <v>182</v>
      </c>
      <c r="G1552" s="250" t="str">
        <f>IF(ISNA(VLOOKUP(Patchlist1[[#This Row],[Hostname]],CPU_socket!A:B,2,FALSE)),"",VLOOKUP(Patchlist1[[#This Row],[Hostname]],CPU_socket!A:B,2,FALSE))</f>
        <v/>
      </c>
      <c r="H1552" s="250" t="str">
        <f>IF(ISNA(VLOOKUP(Patchlist1[[#This Row],[Hostname]],Vormetric!A:D,4,FALSE)),"",VLOOKUP(Patchlist1[[#This Row],[Hostname]],Vormetric!A:D,4,FALSE))</f>
        <v/>
      </c>
      <c r="I1552" s="293" t="str">
        <f>IF(ISNA(VLOOKUP(Patchlist1[[#This Row],[Hostname]],'vm hardware'!A:C,3,FALSE)),"",VLOOKUP(Patchlist1[[#This Row],[Hostname]],'vm hardware'!A:C,3,FALSE))</f>
        <v/>
      </c>
      <c r="J1552" s="251"/>
      <c r="K1552" s="251" t="s">
        <v>545</v>
      </c>
      <c r="L1552" s="251"/>
      <c r="M1552" s="251" t="s">
        <v>735</v>
      </c>
      <c r="N1552" s="251" t="s">
        <v>174</v>
      </c>
      <c r="O1552" s="310" t="s">
        <v>175</v>
      </c>
      <c r="P1552" s="294" t="s">
        <v>736</v>
      </c>
      <c r="Q1552" s="299"/>
      <c r="R1552" s="254" t="s">
        <v>737</v>
      </c>
      <c r="S1552" s="300" t="str">
        <f>IF(ISNA(VLOOKUP(Patchlist1[[#This Row],[SERVER OWNER]],Contacts!I:J,2,FALSE)),"",VLOOKUP(Patchlist1[[#This Row],[SERVER OWNER]],Contacts!I:J,2,FALSE))</f>
        <v>greg.george@investmentdataservices.com</v>
      </c>
      <c r="T1552" s="295" t="s">
        <v>738</v>
      </c>
      <c r="U1552" s="301" t="s">
        <v>180</v>
      </c>
      <c r="V1552" s="296"/>
      <c r="W1552" s="296"/>
      <c r="X1552" s="297"/>
      <c r="Y1552" s="297"/>
      <c r="Z1552" s="256"/>
      <c r="AA1552" s="302"/>
    </row>
    <row r="1553" spans="1:27" ht="18.75" hidden="1" customHeight="1">
      <c r="A1553" s="309" t="s">
        <v>2492</v>
      </c>
      <c r="B1553" s="237" t="s">
        <v>127</v>
      </c>
      <c r="C1553" s="292" t="b">
        <v>0</v>
      </c>
      <c r="D1553" s="250">
        <f>IF($C1553&lt;&gt;TRUE,IF(ISNA(VLOOKUP($B1553,'Patch Slot'!A$2:$E$39,3,FALSE)),"",VLOOKUP($B1553,'Patch Slot'!A$2:$E$39,3,FALSE)),"excluded")</f>
        <v>45892.833333333299</v>
      </c>
      <c r="E1553" s="250" t="str">
        <f>IF($C1553&lt;&gt;TRUE,IF(ISNA(VLOOKUP($B1553,'Patch Slot'!A$2:$E$39,4,FALSE)),"",VLOOKUP($B1553,'Patch Slot'!A$2:$E$39,4,FALSE)),"excluded")</f>
        <v>20:00 – 24:00</v>
      </c>
      <c r="F1553" s="251" t="s">
        <v>826</v>
      </c>
      <c r="G1553" s="250" t="str">
        <f>IF(ISNA(VLOOKUP(Patchlist1[[#This Row],[Hostname]],CPU_socket!A:B,2,FALSE)),"",VLOOKUP(Patchlist1[[#This Row],[Hostname]],CPU_socket!A:B,2,FALSE))</f>
        <v/>
      </c>
      <c r="H1553" s="250" t="str">
        <f>IF(ISNA(VLOOKUP(Patchlist1[[#This Row],[Hostname]],Vormetric!A:D,4,FALSE)),"",VLOOKUP(Patchlist1[[#This Row],[Hostname]],Vormetric!A:D,4,FALSE))</f>
        <v/>
      </c>
      <c r="I1553" s="293" t="str">
        <f>IF(ISNA(VLOOKUP(Patchlist1[[#This Row],[Hostname]],'vm hardware'!A:C,3,FALSE)),"",VLOOKUP(Patchlist1[[#This Row],[Hostname]],'vm hardware'!A:C,3,FALSE))</f>
        <v/>
      </c>
      <c r="J1553" s="251"/>
      <c r="K1553" s="251" t="s">
        <v>545</v>
      </c>
      <c r="L1553" s="251"/>
      <c r="M1553" s="251" t="s">
        <v>189</v>
      </c>
      <c r="N1553" s="251" t="s">
        <v>827</v>
      </c>
      <c r="O1553" s="310" t="s">
        <v>175</v>
      </c>
      <c r="P1553" s="294" t="s">
        <v>190</v>
      </c>
      <c r="Q1553" s="299"/>
      <c r="R1553" s="254" t="s">
        <v>192</v>
      </c>
      <c r="S1553" s="300" t="str">
        <f>IF(ISNA(VLOOKUP(Patchlist1[[#This Row],[SERVER OWNER]],Contacts!I:J,2,FALSE)),"",VLOOKUP(Patchlist1[[#This Row],[SERVER OWNER]],Contacts!I:J,2,FALSE))</f>
        <v>kenneth.fink@allianz.co.uk</v>
      </c>
      <c r="T1553" s="295" t="s">
        <v>198</v>
      </c>
      <c r="U1553" s="301" t="s">
        <v>180</v>
      </c>
      <c r="V1553" s="296"/>
      <c r="W1553" s="296"/>
      <c r="X1553" s="297"/>
      <c r="Y1553" s="297"/>
      <c r="Z1553" s="256"/>
      <c r="AA1553" s="302"/>
    </row>
    <row r="1554" spans="1:27" ht="18.75" hidden="1" customHeight="1">
      <c r="A1554" s="309" t="s">
        <v>2493</v>
      </c>
      <c r="B1554" s="237" t="s">
        <v>47</v>
      </c>
      <c r="C1554" s="292" t="b">
        <v>0</v>
      </c>
      <c r="D1554" s="250">
        <f>IF($C1554&lt;&gt;TRUE,IF(ISNA(VLOOKUP($B1554,'Patch Slot'!A$2:$E$39,3,FALSE)),"",VLOOKUP($B1554,'Patch Slot'!A$2:$E$39,3,FALSE)),"excluded")</f>
        <v>45879.333333333299</v>
      </c>
      <c r="E1554" s="250" t="str">
        <f>IF($C1554&lt;&gt;TRUE,IF(ISNA(VLOOKUP($B1554,'Patch Slot'!A$2:$E$39,4,FALSE)),"",VLOOKUP($B1554,'Patch Slot'!A$2:$E$39,4,FALSE)),"excluded")</f>
        <v>08:00 – 14:00</v>
      </c>
      <c r="F1554" s="251" t="s">
        <v>298</v>
      </c>
      <c r="G1554" s="250" t="str">
        <f>IF(ISNA(VLOOKUP(Patchlist1[[#This Row],[Hostname]],CPU_socket!A:B,2,FALSE)),"",VLOOKUP(Patchlist1[[#This Row],[Hostname]],CPU_socket!A:B,2,FALSE))</f>
        <v/>
      </c>
      <c r="H1554" s="250" t="str">
        <f>IF(ISNA(VLOOKUP(Patchlist1[[#This Row],[Hostname]],Vormetric!A:D,4,FALSE)),"",VLOOKUP(Patchlist1[[#This Row],[Hostname]],Vormetric!A:D,4,FALSE))</f>
        <v/>
      </c>
      <c r="I1554" s="293" t="str">
        <f>IF(ISNA(VLOOKUP(Patchlist1[[#This Row],[Hostname]],'vm hardware'!A:C,3,FALSE)),"",VLOOKUP(Patchlist1[[#This Row],[Hostname]],'vm hardware'!A:C,3,FALSE))</f>
        <v/>
      </c>
      <c r="J1554" s="251"/>
      <c r="K1554" s="251" t="s">
        <v>545</v>
      </c>
      <c r="L1554" s="251"/>
      <c r="M1554" s="251" t="s">
        <v>173</v>
      </c>
      <c r="N1554" s="251" t="s">
        <v>174</v>
      </c>
      <c r="O1554" s="310" t="s">
        <v>175</v>
      </c>
      <c r="P1554" s="294" t="s">
        <v>262</v>
      </c>
      <c r="Q1554" s="299"/>
      <c r="R1554" s="254" t="s">
        <v>360</v>
      </c>
      <c r="S1554" s="300" t="str">
        <f>IF(ISNA(VLOOKUP(Patchlist1[[#This Row],[SERVER OWNER]],Contacts!I:J,2,FALSE)),"",VLOOKUP(Patchlist1[[#This Row],[SERVER OWNER]],Contacts!I:J,2,FALSE))</f>
        <v>parikshit.roy@allianz.de</v>
      </c>
      <c r="T1554" s="295" t="s">
        <v>1004</v>
      </c>
      <c r="U1554" s="301" t="s">
        <v>180</v>
      </c>
      <c r="V1554" s="296"/>
      <c r="W1554" s="296"/>
      <c r="X1554" s="297"/>
      <c r="Y1554" s="297"/>
      <c r="Z1554" s="256"/>
      <c r="AA1554" s="302"/>
    </row>
    <row r="1555" spans="1:27" ht="18.75" hidden="1" customHeight="1">
      <c r="A1555" s="309" t="s">
        <v>2494</v>
      </c>
      <c r="B1555" s="237" t="s">
        <v>47</v>
      </c>
      <c r="C1555" s="292" t="b">
        <v>0</v>
      </c>
      <c r="D1555" s="250">
        <f>IF($C1555&lt;&gt;TRUE,IF(ISNA(VLOOKUP($B1555,'Patch Slot'!A$2:$E$39,3,FALSE)),"",VLOOKUP($B1555,'Patch Slot'!A$2:$E$39,3,FALSE)),"excluded")</f>
        <v>45879.333333333299</v>
      </c>
      <c r="E1555" s="250" t="str">
        <f>IF($C1555&lt;&gt;TRUE,IF(ISNA(VLOOKUP($B1555,'Patch Slot'!A$2:$E$39,4,FALSE)),"",VLOOKUP($B1555,'Patch Slot'!A$2:$E$39,4,FALSE)),"excluded")</f>
        <v>08:00 – 14:00</v>
      </c>
      <c r="F1555" s="251" t="s">
        <v>171</v>
      </c>
      <c r="G1555" s="250" t="str">
        <f>IF(ISNA(VLOOKUP(Patchlist1[[#This Row],[Hostname]],CPU_socket!A:B,2,FALSE)),"",VLOOKUP(Patchlist1[[#This Row],[Hostname]],CPU_socket!A:B,2,FALSE))</f>
        <v/>
      </c>
      <c r="H1555" s="250" t="str">
        <f>IF(ISNA(VLOOKUP(Patchlist1[[#This Row],[Hostname]],Vormetric!A:D,4,FALSE)),"",VLOOKUP(Patchlist1[[#This Row],[Hostname]],Vormetric!A:D,4,FALSE))</f>
        <v/>
      </c>
      <c r="I1555" s="293" t="str">
        <f>IF(ISNA(VLOOKUP(Patchlist1[[#This Row],[Hostname]],'vm hardware'!A:C,3,FALSE)),"",VLOOKUP(Patchlist1[[#This Row],[Hostname]],'vm hardware'!A:C,3,FALSE))</f>
        <v/>
      </c>
      <c r="J1555" s="251"/>
      <c r="K1555" s="251" t="s">
        <v>545</v>
      </c>
      <c r="L1555" s="251"/>
      <c r="M1555" s="251" t="s">
        <v>173</v>
      </c>
      <c r="N1555" s="251" t="s">
        <v>174</v>
      </c>
      <c r="O1555" s="310" t="s">
        <v>175</v>
      </c>
      <c r="P1555" s="294" t="s">
        <v>845</v>
      </c>
      <c r="Q1555" s="299"/>
      <c r="R1555" s="254" t="s">
        <v>846</v>
      </c>
      <c r="S1555" s="300" t="s">
        <v>847</v>
      </c>
      <c r="T1555" s="295" t="s">
        <v>1460</v>
      </c>
      <c r="U1555" s="301" t="s">
        <v>180</v>
      </c>
      <c r="V1555" s="296"/>
      <c r="W1555" s="296"/>
      <c r="X1555" s="297"/>
      <c r="Y1555" s="297"/>
      <c r="Z1555" s="256"/>
      <c r="AA1555" s="302"/>
    </row>
    <row r="1556" spans="1:27" ht="18.75" hidden="1" customHeight="1">
      <c r="A1556" s="309" t="s">
        <v>2495</v>
      </c>
      <c r="B1556" s="237" t="s">
        <v>43</v>
      </c>
      <c r="C1556" s="292" t="b">
        <v>0</v>
      </c>
      <c r="D1556" s="250">
        <f>IF($C1556&lt;&gt;TRUE,IF(ISNA(VLOOKUP($B1556,'Patch Slot'!A$2:$E$39,3,FALSE)),"",VLOOKUP($B1556,'Patch Slot'!A$2:$E$39,3,FALSE)),"excluded")</f>
        <v>45878.333333333299</v>
      </c>
      <c r="E1556" s="250" t="str">
        <f>IF($C1556&lt;&gt;TRUE,IF(ISNA(VLOOKUP($B1556,'Patch Slot'!A$2:$E$39,4,FALSE)),"",VLOOKUP($B1556,'Patch Slot'!A$2:$E$39,4,FALSE)),"excluded")</f>
        <v>08:00 – 14:00</v>
      </c>
      <c r="F1556" s="251" t="s">
        <v>182</v>
      </c>
      <c r="G1556" s="250" t="str">
        <f>IF(ISNA(VLOOKUP(Patchlist1[[#This Row],[Hostname]],CPU_socket!A:B,2,FALSE)),"",VLOOKUP(Patchlist1[[#This Row],[Hostname]],CPU_socket!A:B,2,FALSE))</f>
        <v/>
      </c>
      <c r="H1556" s="250" t="str">
        <f>IF(ISNA(VLOOKUP(Patchlist1[[#This Row],[Hostname]],Vormetric!A:D,4,FALSE)),"",VLOOKUP(Patchlist1[[#This Row],[Hostname]],Vormetric!A:D,4,FALSE))</f>
        <v/>
      </c>
      <c r="I1556" s="293" t="str">
        <f>IF(ISNA(VLOOKUP(Patchlist1[[#This Row],[Hostname]],'vm hardware'!A:C,3,FALSE)),"",VLOOKUP(Patchlist1[[#This Row],[Hostname]],'vm hardware'!A:C,3,FALSE))</f>
        <v/>
      </c>
      <c r="J1556" s="251"/>
      <c r="K1556" s="251" t="s">
        <v>545</v>
      </c>
      <c r="L1556" s="251"/>
      <c r="M1556" s="251" t="s">
        <v>173</v>
      </c>
      <c r="N1556" s="251" t="s">
        <v>174</v>
      </c>
      <c r="O1556" s="310" t="s">
        <v>175</v>
      </c>
      <c r="P1556" t="s">
        <v>583</v>
      </c>
      <c r="Q1556" s="299"/>
      <c r="R1556" s="254" t="s">
        <v>584</v>
      </c>
      <c r="S1556" s="300" t="str">
        <f>IF(ISNA(VLOOKUP(Patchlist1[[#This Row],[SERVER OWNER]],Contacts!I:J,2,FALSE)),"",VLOOKUP(Patchlist1[[#This Row],[SERVER OWNER]],Contacts!I:J,2,FALSE))</f>
        <v>dhanujay.nallabati1@allianz.de</v>
      </c>
      <c r="T1556" s="295" t="s">
        <v>585</v>
      </c>
      <c r="U1556" s="301" t="s">
        <v>180</v>
      </c>
      <c r="V1556" s="296"/>
      <c r="W1556" s="296"/>
      <c r="X1556" s="297"/>
      <c r="Y1556" s="297"/>
      <c r="Z1556" s="256"/>
      <c r="AA1556" s="302"/>
    </row>
    <row r="1557" spans="1:27" ht="18.75" hidden="1" customHeight="1">
      <c r="A1557" s="309" t="s">
        <v>2496</v>
      </c>
      <c r="B1557" s="237" t="s">
        <v>47</v>
      </c>
      <c r="C1557" s="292" t="b">
        <v>0</v>
      </c>
      <c r="D1557" s="250">
        <f>IF($C1557&lt;&gt;TRUE,IF(ISNA(VLOOKUP($B1557,'Patch Slot'!A$2:$E$39,3,FALSE)),"",VLOOKUP($B1557,'Patch Slot'!A$2:$E$39,3,FALSE)),"excluded")</f>
        <v>45879.333333333299</v>
      </c>
      <c r="E1557" s="250" t="str">
        <f>IF($C1557&lt;&gt;TRUE,IF(ISNA(VLOOKUP($B1557,'Patch Slot'!A$2:$E$39,4,FALSE)),"",VLOOKUP($B1557,'Patch Slot'!A$2:$E$39,4,FALSE)),"excluded")</f>
        <v>08:00 – 14:00</v>
      </c>
      <c r="F1557" s="251" t="s">
        <v>298</v>
      </c>
      <c r="G1557" s="250" t="str">
        <f>IF(ISNA(VLOOKUP(Patchlist1[[#This Row],[Hostname]],CPU_socket!A:B,2,FALSE)),"",VLOOKUP(Patchlist1[[#This Row],[Hostname]],CPU_socket!A:B,2,FALSE))</f>
        <v/>
      </c>
      <c r="H1557" s="250" t="str">
        <f>IF(ISNA(VLOOKUP(Patchlist1[[#This Row],[Hostname]],Vormetric!A:D,4,FALSE)),"",VLOOKUP(Patchlist1[[#This Row],[Hostname]],Vormetric!A:D,4,FALSE))</f>
        <v/>
      </c>
      <c r="I1557" s="293" t="str">
        <f>IF(ISNA(VLOOKUP(Patchlist1[[#This Row],[Hostname]],'vm hardware'!A:C,3,FALSE)),"",VLOOKUP(Patchlist1[[#This Row],[Hostname]],'vm hardware'!A:C,3,FALSE))</f>
        <v/>
      </c>
      <c r="J1557" s="251"/>
      <c r="K1557" s="251" t="s">
        <v>545</v>
      </c>
      <c r="L1557" s="251"/>
      <c r="M1557" s="251" t="s">
        <v>173</v>
      </c>
      <c r="N1557" s="251" t="s">
        <v>174</v>
      </c>
      <c r="O1557" s="310" t="s">
        <v>175</v>
      </c>
      <c r="P1557" s="294" t="s">
        <v>502</v>
      </c>
      <c r="Q1557" s="299"/>
      <c r="R1557" s="254" t="s">
        <v>503</v>
      </c>
      <c r="S1557" s="300" t="str">
        <f>IF(ISNA(VLOOKUP(Patchlist1[[#This Row],[SERVER OWNER]],Contacts!I:J,2,FALSE)),"",VLOOKUP(Patchlist1[[#This Row],[SERVER OWNER]],Contacts!I:J,2,FALSE))</f>
        <v>mark.heinrich@allianz.de</v>
      </c>
      <c r="T1557" s="295" t="s">
        <v>504</v>
      </c>
      <c r="U1557" s="301" t="s">
        <v>180</v>
      </c>
      <c r="V1557" s="296"/>
      <c r="W1557" s="296"/>
      <c r="X1557" s="297"/>
      <c r="Y1557" s="297"/>
      <c r="Z1557" s="256"/>
      <c r="AA1557" s="302"/>
    </row>
    <row r="1558" spans="1:27" ht="18.75" hidden="1" customHeight="1">
      <c r="A1558" s="309" t="s">
        <v>2497</v>
      </c>
      <c r="B1558" s="237" t="s">
        <v>24</v>
      </c>
      <c r="C1558" s="292" t="b">
        <v>1</v>
      </c>
      <c r="D1558" s="250" t="str">
        <f>IF($C1558&lt;&gt;TRUE,IF(ISNA(VLOOKUP($B1558,'Patch Slot'!A$2:$E$39,3,FALSE)),"",VLOOKUP($B1558,'Patch Slot'!A$2:$E$39,3,FALSE)),"excluded")</f>
        <v>excluded</v>
      </c>
      <c r="E1558" s="250" t="str">
        <f>IF($C1558&lt;&gt;TRUE,IF(ISNA(VLOOKUP($B1558,'Patch Slot'!A$2:$E$39,4,FALSE)),"",VLOOKUP($B1558,'Patch Slot'!A$2:$E$39,4,FALSE)),"excluded")</f>
        <v>excluded</v>
      </c>
      <c r="F1558" s="251" t="s">
        <v>523</v>
      </c>
      <c r="G1558" s="250" t="str">
        <f>IF(ISNA(VLOOKUP(Patchlist1[[#This Row],[Hostname]],CPU_socket!A:B,2,FALSE)),"",VLOOKUP(Patchlist1[[#This Row],[Hostname]],CPU_socket!A:B,2,FALSE))</f>
        <v/>
      </c>
      <c r="H1558" s="250" t="str">
        <f>IF(ISNA(VLOOKUP(Patchlist1[[#This Row],[Hostname]],Vormetric!A:D,4,FALSE)),"",VLOOKUP(Patchlist1[[#This Row],[Hostname]],Vormetric!A:D,4,FALSE))</f>
        <v/>
      </c>
      <c r="I1558" s="293" t="str">
        <f>IF(ISNA(VLOOKUP(Patchlist1[[#This Row],[Hostname]],'vm hardware'!A:C,3,FALSE)),"",VLOOKUP(Patchlist1[[#This Row],[Hostname]],'vm hardware'!A:C,3,FALSE))</f>
        <v/>
      </c>
      <c r="J1558" s="251"/>
      <c r="K1558" s="251" t="s">
        <v>545</v>
      </c>
      <c r="L1558" s="251"/>
      <c r="M1558" s="251" t="s">
        <v>448</v>
      </c>
      <c r="N1558" s="251" t="s">
        <v>174</v>
      </c>
      <c r="O1558" s="310" t="s">
        <v>279</v>
      </c>
      <c r="P1558" s="294" t="s">
        <v>1127</v>
      </c>
      <c r="Q1558" s="299"/>
      <c r="R1558" s="254" t="s">
        <v>1128</v>
      </c>
      <c r="S1558" s="300" t="str">
        <f>IF(ISNA(VLOOKUP(Patchlist1[[#This Row],[SERVER OWNER]],Contacts!I:J,2,FALSE)),"",VLOOKUP(Patchlist1[[#This Row],[SERVER OWNER]],Contacts!I:J,2,FALSE))</f>
        <v>externe.najim.belkadi@allianz.fr</v>
      </c>
      <c r="T1558" s="295" t="s">
        <v>1170</v>
      </c>
      <c r="U1558" s="301" t="s">
        <v>180</v>
      </c>
      <c r="V1558" s="296"/>
      <c r="W1558" s="296"/>
      <c r="X1558" s="297"/>
      <c r="Y1558" s="297" t="s">
        <v>279</v>
      </c>
      <c r="Z1558" s="256"/>
      <c r="AA1558" s="302"/>
    </row>
    <row r="1559" spans="1:27" ht="18.75" hidden="1" customHeight="1">
      <c r="A1559" s="309" t="s">
        <v>2498</v>
      </c>
      <c r="B1559" s="237" t="s">
        <v>47</v>
      </c>
      <c r="C1559" s="292" t="b">
        <v>0</v>
      </c>
      <c r="D1559" s="250">
        <f>IF($C1559&lt;&gt;TRUE,IF(ISNA(VLOOKUP($B1559,'Patch Slot'!A$2:$E$39,3,FALSE)),"",VLOOKUP($B1559,'Patch Slot'!A$2:$E$39,3,FALSE)),"excluded")</f>
        <v>45879.333333333299</v>
      </c>
      <c r="E1559" s="250" t="str">
        <f>IF($C1559&lt;&gt;TRUE,IF(ISNA(VLOOKUP($B1559,'Patch Slot'!A$2:$E$39,4,FALSE)),"",VLOOKUP($B1559,'Patch Slot'!A$2:$E$39,4,FALSE)),"excluded")</f>
        <v>08:00 – 14:00</v>
      </c>
      <c r="F1559" s="251" t="s">
        <v>171</v>
      </c>
      <c r="G1559" s="250" t="str">
        <f>IF(ISNA(VLOOKUP(Patchlist1[[#This Row],[Hostname]],CPU_socket!A:B,2,FALSE)),"",VLOOKUP(Patchlist1[[#This Row],[Hostname]],CPU_socket!A:B,2,FALSE))</f>
        <v/>
      </c>
      <c r="H1559" s="250" t="str">
        <f>IF(ISNA(VLOOKUP(Patchlist1[[#This Row],[Hostname]],Vormetric!A:D,4,FALSE)),"",VLOOKUP(Patchlist1[[#This Row],[Hostname]],Vormetric!A:D,4,FALSE))</f>
        <v/>
      </c>
      <c r="I1559" s="293" t="str">
        <f>IF(ISNA(VLOOKUP(Patchlist1[[#This Row],[Hostname]],'vm hardware'!A:C,3,FALSE)),"",VLOOKUP(Patchlist1[[#This Row],[Hostname]],'vm hardware'!A:C,3,FALSE))</f>
        <v/>
      </c>
      <c r="J1559" s="251"/>
      <c r="K1559" s="251" t="s">
        <v>545</v>
      </c>
      <c r="L1559" s="251"/>
      <c r="M1559" s="251" t="s">
        <v>173</v>
      </c>
      <c r="N1559" s="251" t="s">
        <v>174</v>
      </c>
      <c r="O1559" s="310" t="s">
        <v>175</v>
      </c>
      <c r="P1559" s="294" t="s">
        <v>262</v>
      </c>
      <c r="Q1559" s="299"/>
      <c r="R1559" s="254" t="s">
        <v>360</v>
      </c>
      <c r="S1559" s="300" t="str">
        <f>IF(ISNA(VLOOKUP(Patchlist1[[#This Row],[SERVER OWNER]],Contacts!I:J,2,FALSE)),"",VLOOKUP(Patchlist1[[#This Row],[SERVER OWNER]],Contacts!I:J,2,FALSE))</f>
        <v>parikshit.roy@allianz.de</v>
      </c>
      <c r="T1559" s="295" t="s">
        <v>524</v>
      </c>
      <c r="U1559" s="301" t="s">
        <v>180</v>
      </c>
      <c r="V1559" s="296"/>
      <c r="W1559" s="296"/>
      <c r="X1559" s="297"/>
      <c r="Y1559" s="297"/>
      <c r="Z1559" s="256"/>
      <c r="AA1559" s="302"/>
    </row>
    <row r="1560" spans="1:27" ht="18.75" hidden="1" customHeight="1">
      <c r="A1560" s="309" t="s">
        <v>2499</v>
      </c>
      <c r="B1560" s="237" t="s">
        <v>60</v>
      </c>
      <c r="C1560" s="292" t="b">
        <v>0</v>
      </c>
      <c r="D1560" s="250">
        <f>IF($C1560&lt;&gt;TRUE,IF(ISNA(VLOOKUP($B1560,'Patch Slot'!A$2:$E$39,3,FALSE)),"",VLOOKUP($B1560,'Patch Slot'!A$2:$E$39,3,FALSE)),"excluded")</f>
        <v>45883.041666666635</v>
      </c>
      <c r="E1560" s="250" t="str">
        <f>IF($C1560&lt;&gt;TRUE,IF(ISNA(VLOOKUP($B1560,'Patch Slot'!A$2:$E$39,4,FALSE)),"",VLOOKUP($B1560,'Patch Slot'!A$2:$E$39,4,FALSE)),"excluded")</f>
        <v>01:00 – 05:00</v>
      </c>
      <c r="F1560" s="251" t="s">
        <v>171</v>
      </c>
      <c r="G1560" s="250" t="str">
        <f>IF(ISNA(VLOOKUP(Patchlist1[[#This Row],[Hostname]],CPU_socket!A:B,2,FALSE)),"",VLOOKUP(Patchlist1[[#This Row],[Hostname]],CPU_socket!A:B,2,FALSE))</f>
        <v/>
      </c>
      <c r="H1560" s="250" t="str">
        <f>IF(ISNA(VLOOKUP(Patchlist1[[#This Row],[Hostname]],Vormetric!A:D,4,FALSE)),"",VLOOKUP(Patchlist1[[#This Row],[Hostname]],Vormetric!A:D,4,FALSE))</f>
        <v/>
      </c>
      <c r="I1560" s="293" t="str">
        <f>IF(ISNA(VLOOKUP(Patchlist1[[#This Row],[Hostname]],'vm hardware'!A:C,3,FALSE)),"",VLOOKUP(Patchlist1[[#This Row],[Hostname]],'vm hardware'!A:C,3,FALSE))</f>
        <v/>
      </c>
      <c r="J1560" s="251"/>
      <c r="K1560" s="251" t="s">
        <v>545</v>
      </c>
      <c r="L1560" s="251"/>
      <c r="M1560" s="251" t="s">
        <v>173</v>
      </c>
      <c r="N1560" s="251" t="s">
        <v>174</v>
      </c>
      <c r="O1560" s="310" t="s">
        <v>175</v>
      </c>
      <c r="P1560" t="s">
        <v>1435</v>
      </c>
      <c r="Q1560" s="299"/>
      <c r="R1560" s="254" t="s">
        <v>1436</v>
      </c>
      <c r="S1560" s="300" t="str">
        <f>IF(ISNA(VLOOKUP(Patchlist1[[#This Row],[SERVER OWNER]],Contacts!I:J,2,FALSE)),"",VLOOKUP(Patchlist1[[#This Row],[SERVER OWNER]],Contacts!I:J,2,FALSE))</f>
        <v>severin.frank@allianz.de</v>
      </c>
      <c r="T1560" s="295" t="s">
        <v>1437</v>
      </c>
      <c r="U1560" s="301" t="s">
        <v>180</v>
      </c>
      <c r="V1560" s="296"/>
      <c r="W1560" s="296"/>
      <c r="X1560" s="297"/>
      <c r="Y1560" s="297"/>
      <c r="Z1560" s="256"/>
      <c r="AA1560" s="302"/>
    </row>
    <row r="1561" spans="1:27" ht="18.75" hidden="1" customHeight="1">
      <c r="A1561" s="309" t="s">
        <v>2500</v>
      </c>
      <c r="B1561" s="237" t="s">
        <v>24</v>
      </c>
      <c r="C1561" s="292" t="b">
        <v>0</v>
      </c>
      <c r="D1561" s="250">
        <f>IF($C1561&lt;&gt;TRUE,IF(ISNA(VLOOKUP($B1561,'Patch Slot'!A$2:$E$39,3,FALSE)),"",VLOOKUP($B1561,'Patch Slot'!A$2:$E$39,3,FALSE)),"excluded")</f>
        <v>45874.333333333299</v>
      </c>
      <c r="E1561" s="250" t="str">
        <f>IF($C1561&lt;&gt;TRUE,IF(ISNA(VLOOKUP($B1561,'Patch Slot'!A$2:$E$39,4,FALSE)),"",VLOOKUP($B1561,'Patch Slot'!A$2:$E$39,4,FALSE)),"excluded")</f>
        <v>08:00 – 14:00</v>
      </c>
      <c r="F1561" s="251" t="s">
        <v>523</v>
      </c>
      <c r="G1561" s="250" t="str">
        <f>IF(ISNA(VLOOKUP(Patchlist1[[#This Row],[Hostname]],CPU_socket!A:B,2,FALSE)),"",VLOOKUP(Patchlist1[[#This Row],[Hostname]],CPU_socket!A:B,2,FALSE))</f>
        <v/>
      </c>
      <c r="H1561" s="250" t="str">
        <f>IF(ISNA(VLOOKUP(Patchlist1[[#This Row],[Hostname]],Vormetric!A:D,4,FALSE)),"",VLOOKUP(Patchlist1[[#This Row],[Hostname]],Vormetric!A:D,4,FALSE))</f>
        <v/>
      </c>
      <c r="I1561" s="293" t="str">
        <f>IF(ISNA(VLOOKUP(Patchlist1[[#This Row],[Hostname]],'vm hardware'!A:C,3,FALSE)),"",VLOOKUP(Patchlist1[[#This Row],[Hostname]],'vm hardware'!A:C,3,FALSE))</f>
        <v/>
      </c>
      <c r="J1561" s="251"/>
      <c r="K1561" s="251" t="s">
        <v>545</v>
      </c>
      <c r="L1561" s="251"/>
      <c r="M1561" s="251" t="s">
        <v>448</v>
      </c>
      <c r="N1561" s="251" t="s">
        <v>174</v>
      </c>
      <c r="O1561" s="310" t="s">
        <v>175</v>
      </c>
      <c r="P1561" s="294" t="s">
        <v>2273</v>
      </c>
      <c r="Q1561" s="299"/>
      <c r="R1561" s="254" t="s">
        <v>1679</v>
      </c>
      <c r="S1561" s="300" t="str">
        <f>IF(ISNA(VLOOKUP(Patchlist1[[#This Row],[SERVER OWNER]],Contacts!I:J,2,FALSE)),"",VLOOKUP(Patchlist1[[#This Row],[SERVER OWNER]],Contacts!I:J,2,FALSE))</f>
        <v>rachid.bouzekri@allianz.com</v>
      </c>
      <c r="T1561" s="295" t="s">
        <v>1680</v>
      </c>
      <c r="U1561" s="301" t="s">
        <v>180</v>
      </c>
      <c r="V1561" s="296"/>
      <c r="W1561" s="296"/>
      <c r="X1561" s="297"/>
      <c r="Y1561" s="297" t="s">
        <v>452</v>
      </c>
      <c r="Z1561" s="256"/>
      <c r="AA1561" s="302"/>
    </row>
    <row r="1562" spans="1:27" ht="18.75" hidden="1" customHeight="1">
      <c r="A1562" s="309" t="s">
        <v>2501</v>
      </c>
      <c r="B1562" s="237" t="s">
        <v>29</v>
      </c>
      <c r="C1562" s="292" t="b">
        <v>0</v>
      </c>
      <c r="D1562" s="250">
        <f>IF($C1562&lt;&gt;TRUE,IF(ISNA(VLOOKUP($B1562,'Patch Slot'!A$2:$E$39,3,FALSE)),"",VLOOKUP($B1562,'Patch Slot'!A$2:$E$39,3,FALSE)),"excluded")</f>
        <v>45875.833333333299</v>
      </c>
      <c r="E1562" s="250" t="str">
        <f>IF($C1562&lt;&gt;TRUE,IF(ISNA(VLOOKUP($B1562,'Patch Slot'!A$2:$E$39,4,FALSE)),"",VLOOKUP($B1562,'Patch Slot'!A$2:$E$39,4,FALSE)),"excluded")</f>
        <v>20:00 – 24:00</v>
      </c>
      <c r="F1562" s="251" t="s">
        <v>182</v>
      </c>
      <c r="G1562" s="250" t="str">
        <f>IF(ISNA(VLOOKUP(Patchlist1[[#This Row],[Hostname]],CPU_socket!A:B,2,FALSE)),"",VLOOKUP(Patchlist1[[#This Row],[Hostname]],CPU_socket!A:B,2,FALSE))</f>
        <v/>
      </c>
      <c r="H1562" s="250" t="str">
        <f>IF(ISNA(VLOOKUP(Patchlist1[[#This Row],[Hostname]],Vormetric!A:D,4,FALSE)),"",VLOOKUP(Patchlist1[[#This Row],[Hostname]],Vormetric!A:D,4,FALSE))</f>
        <v/>
      </c>
      <c r="I1562" s="293" t="str">
        <f>IF(ISNA(VLOOKUP(Patchlist1[[#This Row],[Hostname]],'vm hardware'!A:C,3,FALSE)),"",VLOOKUP(Patchlist1[[#This Row],[Hostname]],'vm hardware'!A:C,3,FALSE))</f>
        <v/>
      </c>
      <c r="J1562" s="251"/>
      <c r="K1562" s="251" t="s">
        <v>545</v>
      </c>
      <c r="L1562" s="251"/>
      <c r="M1562" s="251" t="s">
        <v>735</v>
      </c>
      <c r="N1562" s="251" t="s">
        <v>174</v>
      </c>
      <c r="O1562" s="310" t="s">
        <v>175</v>
      </c>
      <c r="P1562" s="294" t="s">
        <v>736</v>
      </c>
      <c r="Q1562" s="299"/>
      <c r="R1562" s="254" t="s">
        <v>737</v>
      </c>
      <c r="S1562" s="300" t="str">
        <f>IF(ISNA(VLOOKUP(Patchlist1[[#This Row],[SERVER OWNER]],Contacts!I:J,2,FALSE)),"",VLOOKUP(Patchlist1[[#This Row],[SERVER OWNER]],Contacts!I:J,2,FALSE))</f>
        <v>greg.george@investmentdataservices.com</v>
      </c>
      <c r="T1562" s="295" t="s">
        <v>738</v>
      </c>
      <c r="U1562" s="301" t="s">
        <v>180</v>
      </c>
      <c r="V1562" s="296"/>
      <c r="W1562" s="296"/>
      <c r="X1562" s="297"/>
      <c r="Y1562" s="297"/>
      <c r="Z1562" s="256"/>
      <c r="AA1562" s="302"/>
    </row>
    <row r="1563" spans="1:27" ht="18.75" hidden="1" customHeight="1">
      <c r="A1563" s="309" t="s">
        <v>2502</v>
      </c>
      <c r="B1563" s="237" t="s">
        <v>90</v>
      </c>
      <c r="C1563" s="292" t="b">
        <v>0</v>
      </c>
      <c r="D1563" s="250">
        <f>IF($C1563&lt;&gt;TRUE,IF(ISNA(VLOOKUP($B1563,'Patch Slot'!A$2:$E$39,3,FALSE)),"",VLOOKUP($B1563,'Patch Slot'!A$2:$E$39,3,FALSE)),"excluded")</f>
        <v>45886.333333333299</v>
      </c>
      <c r="E1563" s="250" t="str">
        <f>IF($C1563&lt;&gt;TRUE,IF(ISNA(VLOOKUP($B1563,'Patch Slot'!A$2:$E$39,4,FALSE)),"",VLOOKUP($B1563,'Patch Slot'!A$2:$E$39,4,FALSE)),"excluded")</f>
        <v>08:00 – 14:00</v>
      </c>
      <c r="F1563" s="251" t="s">
        <v>298</v>
      </c>
      <c r="G1563" s="250" t="str">
        <f>IF(ISNA(VLOOKUP(Patchlist1[[#This Row],[Hostname]],CPU_socket!A:B,2,FALSE)),"",VLOOKUP(Patchlist1[[#This Row],[Hostname]],CPU_socket!A:B,2,FALSE))</f>
        <v/>
      </c>
      <c r="H1563" s="250" t="str">
        <f>IF(ISNA(VLOOKUP(Patchlist1[[#This Row],[Hostname]],Vormetric!A:D,4,FALSE)),"",VLOOKUP(Patchlist1[[#This Row],[Hostname]],Vormetric!A:D,4,FALSE))</f>
        <v/>
      </c>
      <c r="I1563" s="293" t="str">
        <f>IF(ISNA(VLOOKUP(Patchlist1[[#This Row],[Hostname]],'vm hardware'!A:C,3,FALSE)),"",VLOOKUP(Patchlist1[[#This Row],[Hostname]],'vm hardware'!A:C,3,FALSE))</f>
        <v/>
      </c>
      <c r="J1563" s="251"/>
      <c r="K1563" s="251" t="s">
        <v>545</v>
      </c>
      <c r="L1563" s="251"/>
      <c r="M1563" s="251" t="s">
        <v>448</v>
      </c>
      <c r="N1563" s="251" t="s">
        <v>174</v>
      </c>
      <c r="O1563" s="310" t="s">
        <v>175</v>
      </c>
      <c r="P1563" s="294" t="s">
        <v>1160</v>
      </c>
      <c r="Q1563" s="299"/>
      <c r="R1563" s="254" t="s">
        <v>1161</v>
      </c>
      <c r="S1563" s="300" t="str">
        <f>IF(ISNA(VLOOKUP(Patchlist1[[#This Row],[SERVER OWNER]],Contacts!I:J,2,FALSE)),"",VLOOKUP(Patchlist1[[#This Row],[SERVER OWNER]],Contacts!I:J,2,FALSE))</f>
        <v>frederic.barat@allianz.fr</v>
      </c>
      <c r="T1563" s="295" t="s">
        <v>1162</v>
      </c>
      <c r="U1563" s="301" t="s">
        <v>180</v>
      </c>
      <c r="V1563" s="296"/>
      <c r="W1563" s="296"/>
      <c r="X1563" s="297"/>
      <c r="Y1563" s="297" t="s">
        <v>452</v>
      </c>
      <c r="Z1563" s="256"/>
      <c r="AA1563" s="302"/>
    </row>
    <row r="1564" spans="1:27" ht="18.75" customHeight="1">
      <c r="A1564" s="309" t="s">
        <v>2503</v>
      </c>
      <c r="B1564" s="237" t="s">
        <v>54</v>
      </c>
      <c r="C1564" s="292" t="b">
        <v>0</v>
      </c>
      <c r="D1564" s="250">
        <f>IF($C1564&lt;&gt;TRUE,IF(ISNA(VLOOKUP($B1564,'Patch Slot'!A$2:$E$39,3,FALSE)),"",VLOOKUP($B1564,'Patch Slot'!A$2:$E$39,3,FALSE)),"excluded")</f>
        <v>45881.333333333299</v>
      </c>
      <c r="E1564" s="250" t="str">
        <f>IF($C1564&lt;&gt;TRUE,IF(ISNA(VLOOKUP($B1564,'Patch Slot'!A$2:$E$39,4,FALSE)),"",VLOOKUP($B1564,'Patch Slot'!A$2:$E$39,4,FALSE)),"excluded")</f>
        <v>08:00 – 14:00</v>
      </c>
      <c r="F1564" s="251" t="s">
        <v>298</v>
      </c>
      <c r="G1564" s="250" t="str">
        <f>IF(ISNA(VLOOKUP(Patchlist1[[#This Row],[Hostname]],CPU_socket!A:B,2,FALSE)),"",VLOOKUP(Patchlist1[[#This Row],[Hostname]],CPU_socket!A:B,2,FALSE))</f>
        <v/>
      </c>
      <c r="H1564" s="250" t="str">
        <f>IF(ISNA(VLOOKUP(Patchlist1[[#This Row],[Hostname]],Vormetric!A:D,4,FALSE)),"",VLOOKUP(Patchlist1[[#This Row],[Hostname]],Vormetric!A:D,4,FALSE))</f>
        <v/>
      </c>
      <c r="I1564" s="293" t="str">
        <f>IF(ISNA(VLOOKUP(Patchlist1[[#This Row],[Hostname]],'vm hardware'!A:C,3,FALSE)),"",VLOOKUP(Patchlist1[[#This Row],[Hostname]],'vm hardware'!A:C,3,FALSE))</f>
        <v/>
      </c>
      <c r="J1564" s="251"/>
      <c r="K1564" s="251" t="s">
        <v>545</v>
      </c>
      <c r="L1564" s="251"/>
      <c r="M1564" s="251" t="s">
        <v>173</v>
      </c>
      <c r="N1564" s="251" t="s">
        <v>174</v>
      </c>
      <c r="O1564" s="310" t="s">
        <v>175</v>
      </c>
      <c r="P1564" s="294" t="s">
        <v>546</v>
      </c>
      <c r="Q1564" s="299"/>
      <c r="R1564" s="254" t="s">
        <v>547</v>
      </c>
      <c r="S1564" s="300" t="str">
        <f>IF(ISNA(VLOOKUP(Patchlist1[[#This Row],[SERVER OWNER]],Contacts!I:J,2,FALSE)),"",VLOOKUP(Patchlist1[[#This Row],[SERVER OWNER]],Contacts!I:J,2,FALSE))</f>
        <v>klaus.ostermann@allianz.de</v>
      </c>
      <c r="T1564" s="295" t="s">
        <v>548</v>
      </c>
      <c r="U1564" s="301" t="s">
        <v>180</v>
      </c>
      <c r="V1564" s="296"/>
      <c r="W1564" s="296"/>
      <c r="X1564" s="297"/>
      <c r="Y1564" s="297"/>
      <c r="Z1564" s="256"/>
      <c r="AA1564" s="302"/>
    </row>
    <row r="1565" spans="1:27" ht="18.75" hidden="1" customHeight="1">
      <c r="A1565" s="309" t="s">
        <v>2504</v>
      </c>
      <c r="B1565" s="237" t="s">
        <v>18</v>
      </c>
      <c r="C1565" s="292" t="b">
        <v>0</v>
      </c>
      <c r="D1565" s="250">
        <f>IF($C1565&lt;&gt;TRUE,IF(ISNA(VLOOKUP($B1565,'Patch Slot'!A$2:$E$39,3,FALSE)),"",VLOOKUP($B1565,'Patch Slot'!A$2:$E$39,3,FALSE)),"excluded")</f>
        <v>45873.833333333299</v>
      </c>
      <c r="E1565" s="250" t="str">
        <f>IF($C1565&lt;&gt;TRUE,IF(ISNA(VLOOKUP($B1565,'Patch Slot'!A$2:$E$39,4,FALSE)),"",VLOOKUP($B1565,'Patch Slot'!A$2:$E$39,4,FALSE)),"excluded")</f>
        <v>20:00 – 24:00</v>
      </c>
      <c r="F1565" s="251" t="s">
        <v>171</v>
      </c>
      <c r="G1565" s="250" t="str">
        <f>IF(ISNA(VLOOKUP(Patchlist1[[#This Row],[Hostname]],CPU_socket!A:B,2,FALSE)),"",VLOOKUP(Patchlist1[[#This Row],[Hostname]],CPU_socket!A:B,2,FALSE))</f>
        <v/>
      </c>
      <c r="H1565" s="250" t="str">
        <f>IF(ISNA(VLOOKUP(Patchlist1[[#This Row],[Hostname]],Vormetric!A:D,4,FALSE)),"",VLOOKUP(Patchlist1[[#This Row],[Hostname]],Vormetric!A:D,4,FALSE))</f>
        <v/>
      </c>
      <c r="I1565" s="293" t="str">
        <f>IF(ISNA(VLOOKUP(Patchlist1[[#This Row],[Hostname]],'vm hardware'!A:C,3,FALSE)),"",VLOOKUP(Patchlist1[[#This Row],[Hostname]],'vm hardware'!A:C,3,FALSE))</f>
        <v/>
      </c>
      <c r="J1565" s="251"/>
      <c r="K1565" s="251" t="s">
        <v>545</v>
      </c>
      <c r="L1565" s="251"/>
      <c r="M1565" s="251" t="s">
        <v>448</v>
      </c>
      <c r="N1565" s="251" t="s">
        <v>174</v>
      </c>
      <c r="O1565" s="310" t="s">
        <v>175</v>
      </c>
      <c r="P1565" s="294" t="s">
        <v>2291</v>
      </c>
      <c r="Q1565" s="299"/>
      <c r="R1565" s="254" t="s">
        <v>1821</v>
      </c>
      <c r="S1565" s="300" t="str">
        <f>IF(ISNA(VLOOKUP(Patchlist1[[#This Row],[SERVER OWNER]],Contacts!I:J,2,FALSE)),"",VLOOKUP(Patchlist1[[#This Row],[SERVER OWNER]],Contacts!I:J,2,FALSE))</f>
        <v>farouk.aissaoui_2@allianz.fr</v>
      </c>
      <c r="T1565" s="295" t="s">
        <v>1822</v>
      </c>
      <c r="U1565" s="301" t="s">
        <v>180</v>
      </c>
      <c r="V1565" s="296"/>
      <c r="W1565" s="296"/>
      <c r="X1565" s="297"/>
      <c r="Y1565" s="297" t="s">
        <v>452</v>
      </c>
      <c r="Z1565" s="256"/>
      <c r="AA1565" s="302"/>
    </row>
    <row r="1566" spans="1:27" ht="18.75" hidden="1" customHeight="1">
      <c r="A1566" s="309" t="s">
        <v>2505</v>
      </c>
      <c r="B1566" s="237" t="s">
        <v>24</v>
      </c>
      <c r="C1566" s="292" t="b">
        <v>1</v>
      </c>
      <c r="D1566" s="250" t="str">
        <f>IF($C1566&lt;&gt;TRUE,IF(ISNA(VLOOKUP($B1566,'Patch Slot'!A$2:$E$39,3,FALSE)),"",VLOOKUP($B1566,'Patch Slot'!A$2:$E$39,3,FALSE)),"excluded")</f>
        <v>excluded</v>
      </c>
      <c r="E1566" s="250" t="str">
        <f>IF($C1566&lt;&gt;TRUE,IF(ISNA(VLOOKUP($B1566,'Patch Slot'!A$2:$E$39,4,FALSE)),"",VLOOKUP($B1566,'Patch Slot'!A$2:$E$39,4,FALSE)),"excluded")</f>
        <v>excluded</v>
      </c>
      <c r="F1566" s="251" t="s">
        <v>298</v>
      </c>
      <c r="G1566" s="250" t="str">
        <f>IF(ISNA(VLOOKUP(Patchlist1[[#This Row],[Hostname]],CPU_socket!A:B,2,FALSE)),"",VLOOKUP(Patchlist1[[#This Row],[Hostname]],CPU_socket!A:B,2,FALSE))</f>
        <v/>
      </c>
      <c r="H1566" s="250" t="str">
        <f>IF(ISNA(VLOOKUP(Patchlist1[[#This Row],[Hostname]],Vormetric!A:D,4,FALSE)),"",VLOOKUP(Patchlist1[[#This Row],[Hostname]],Vormetric!A:D,4,FALSE))</f>
        <v/>
      </c>
      <c r="I1566" s="293" t="str">
        <f>IF(ISNA(VLOOKUP(Patchlist1[[#This Row],[Hostname]],'vm hardware'!A:C,3,FALSE)),"",VLOOKUP(Patchlist1[[#This Row],[Hostname]],'vm hardware'!A:C,3,FALSE))</f>
        <v/>
      </c>
      <c r="J1566" s="251"/>
      <c r="K1566" s="251" t="s">
        <v>545</v>
      </c>
      <c r="L1566" s="251"/>
      <c r="M1566" s="251" t="s">
        <v>448</v>
      </c>
      <c r="N1566" s="251" t="s">
        <v>174</v>
      </c>
      <c r="O1566" s="310" t="s">
        <v>279</v>
      </c>
      <c r="P1566" t="s">
        <v>1404</v>
      </c>
      <c r="Q1566" s="299"/>
      <c r="R1566" s="254" t="s">
        <v>1412</v>
      </c>
      <c r="S1566" s="300" t="str">
        <f>IF(ISNA(VLOOKUP(Patchlist1[[#This Row],[SERVER OWNER]],Contacts!I:J,2,FALSE)),"",VLOOKUP(Patchlist1[[#This Row],[SERVER OWNER]],Contacts!I:J,2,FALSE))</f>
        <v>externe.jonathan.l-etourdi@allianz.fr</v>
      </c>
      <c r="T1566" s="295" t="s">
        <v>1413</v>
      </c>
      <c r="U1566" s="301" t="s">
        <v>180</v>
      </c>
      <c r="V1566" s="296"/>
      <c r="W1566" s="296"/>
      <c r="X1566" s="297"/>
      <c r="Y1566" s="297" t="s">
        <v>279</v>
      </c>
      <c r="Z1566" s="256"/>
      <c r="AA1566" s="302"/>
    </row>
    <row r="1567" spans="1:27" ht="18.75" hidden="1" customHeight="1">
      <c r="A1567" s="309" t="s">
        <v>2506</v>
      </c>
      <c r="B1567" s="237" t="s">
        <v>97</v>
      </c>
      <c r="C1567" s="292" t="b">
        <v>1</v>
      </c>
      <c r="D1567" s="250" t="str">
        <f>IF($C1567&lt;&gt;TRUE,IF(ISNA(VLOOKUP($B1567,'Patch Slot'!A$2:$E$39,3,FALSE)),"",VLOOKUP($B1567,'Patch Slot'!A$2:$E$39,3,FALSE)),"excluded")</f>
        <v>excluded</v>
      </c>
      <c r="E1567" s="250" t="str">
        <f>IF($C1567&lt;&gt;TRUE,IF(ISNA(VLOOKUP($B1567,'Patch Slot'!A$2:$E$39,4,FALSE)),"",VLOOKUP($B1567,'Patch Slot'!A$2:$E$39,4,FALSE)),"excluded")</f>
        <v>excluded</v>
      </c>
      <c r="F1567" s="251" t="s">
        <v>826</v>
      </c>
      <c r="G1567" s="250" t="str">
        <f>IF(ISNA(VLOOKUP(Patchlist1[[#This Row],[Hostname]],CPU_socket!A:B,2,FALSE)),"",VLOOKUP(Patchlist1[[#This Row],[Hostname]],CPU_socket!A:B,2,FALSE))</f>
        <v/>
      </c>
      <c r="H1567" s="250" t="str">
        <f>IF(ISNA(VLOOKUP(Patchlist1[[#This Row],[Hostname]],Vormetric!A:D,4,FALSE)),"",VLOOKUP(Patchlist1[[#This Row],[Hostname]],Vormetric!A:D,4,FALSE))</f>
        <v/>
      </c>
      <c r="I1567" s="293" t="str">
        <f>IF(ISNA(VLOOKUP(Patchlist1[[#This Row],[Hostname]],'vm hardware'!A:C,3,FALSE)),"",VLOOKUP(Patchlist1[[#This Row],[Hostname]],'vm hardware'!A:C,3,FALSE))</f>
        <v/>
      </c>
      <c r="J1567" s="251"/>
      <c r="K1567" s="251" t="s">
        <v>545</v>
      </c>
      <c r="L1567" s="251"/>
      <c r="M1567" s="251" t="s">
        <v>173</v>
      </c>
      <c r="N1567" s="251" t="s">
        <v>827</v>
      </c>
      <c r="O1567" s="310" t="s">
        <v>279</v>
      </c>
      <c r="P1567" t="s">
        <v>1107</v>
      </c>
      <c r="Q1567" s="299"/>
      <c r="R1567" s="254" t="s">
        <v>1108</v>
      </c>
      <c r="S1567" s="300" t="str">
        <f>IF(ISNA(VLOOKUP(Patchlist1[[#This Row],[SERVER OWNER]],Contacts!I:J,2,FALSE)),"",VLOOKUP(Patchlist1[[#This Row],[SERVER OWNER]],Contacts!I:J,2,FALSE))</f>
        <v>REGHU.MOHAN1@ALLIANZ.COM</v>
      </c>
      <c r="T1567" s="295" t="s">
        <v>1109</v>
      </c>
      <c r="U1567" s="301" t="s">
        <v>180</v>
      </c>
      <c r="V1567" s="296"/>
      <c r="W1567" s="296"/>
      <c r="X1567" s="297"/>
      <c r="Y1567" s="297" t="s">
        <v>279</v>
      </c>
      <c r="Z1567" s="256"/>
      <c r="AA1567" s="302"/>
    </row>
    <row r="1568" spans="1:27" ht="18.75" hidden="1" customHeight="1">
      <c r="A1568" s="309" t="s">
        <v>2507</v>
      </c>
      <c r="B1568" s="237" t="s">
        <v>100</v>
      </c>
      <c r="C1568" s="292" t="b">
        <v>0</v>
      </c>
      <c r="D1568" s="250">
        <f>IF($C1568&lt;&gt;TRUE,IF(ISNA(VLOOKUP($B1568,'Patch Slot'!A$2:$E$39,3,FALSE)),"",VLOOKUP($B1568,'Patch Slot'!A$2:$E$39,3,FALSE)),"excluded")</f>
        <v>45887.833333333299</v>
      </c>
      <c r="E1568" s="250" t="str">
        <f>IF($C1568&lt;&gt;TRUE,IF(ISNA(VLOOKUP($B1568,'Patch Slot'!A$2:$E$39,4,FALSE)),"",VLOOKUP($B1568,'Patch Slot'!A$2:$E$39,4,FALSE)),"excluded")</f>
        <v>20:00 – 24:00</v>
      </c>
      <c r="F1568" s="251" t="s">
        <v>826</v>
      </c>
      <c r="G1568" s="250" t="str">
        <f>IF(ISNA(VLOOKUP(Patchlist1[[#This Row],[Hostname]],CPU_socket!A:B,2,FALSE)),"",VLOOKUP(Patchlist1[[#This Row],[Hostname]],CPU_socket!A:B,2,FALSE))</f>
        <v/>
      </c>
      <c r="H1568" s="250" t="str">
        <f>IF(ISNA(VLOOKUP(Patchlist1[[#This Row],[Hostname]],Vormetric!A:D,4,FALSE)),"",VLOOKUP(Patchlist1[[#This Row],[Hostname]],Vormetric!A:D,4,FALSE))</f>
        <v/>
      </c>
      <c r="I1568" s="293" t="str">
        <f>IF(ISNA(VLOOKUP(Patchlist1[[#This Row],[Hostname]],'vm hardware'!A:C,3,FALSE)),"",VLOOKUP(Patchlist1[[#This Row],[Hostname]],'vm hardware'!A:C,3,FALSE))</f>
        <v/>
      </c>
      <c r="J1568" s="251"/>
      <c r="K1568" s="251" t="s">
        <v>545</v>
      </c>
      <c r="L1568" s="251"/>
      <c r="M1568" s="251" t="s">
        <v>245</v>
      </c>
      <c r="N1568" s="251" t="s">
        <v>827</v>
      </c>
      <c r="O1568" s="310" t="s">
        <v>175</v>
      </c>
      <c r="P1568" s="294" t="s">
        <v>246</v>
      </c>
      <c r="Q1568" s="299"/>
      <c r="R1568" s="254" t="s">
        <v>248</v>
      </c>
      <c r="S1568" s="300" t="str">
        <f>IF(ISNA(VLOOKUP(Patchlist1[[#This Row],[SERVER OWNER]],Contacts!I:J,2,FALSE)),"",VLOOKUP(Patchlist1[[#This Row],[SERVER OWNER]],Contacts!I:J,2,FALSE))</f>
        <v>Giorgio.Conti@allianz.it</v>
      </c>
      <c r="T1568" s="295" t="s">
        <v>296</v>
      </c>
      <c r="U1568" s="301" t="s">
        <v>180</v>
      </c>
      <c r="V1568" s="296"/>
      <c r="W1568" s="296"/>
      <c r="X1568" s="297"/>
      <c r="Y1568" s="297"/>
      <c r="Z1568" s="256"/>
      <c r="AA1568" s="302"/>
    </row>
    <row r="1569" spans="1:27" ht="18.75" hidden="1" customHeight="1">
      <c r="A1569" s="309" t="s">
        <v>2508</v>
      </c>
      <c r="B1569" s="237" t="s">
        <v>47</v>
      </c>
      <c r="C1569" s="292" t="b">
        <v>0</v>
      </c>
      <c r="D1569" s="250">
        <f>IF($C1569&lt;&gt;TRUE,IF(ISNA(VLOOKUP($B1569,'Patch Slot'!A$2:$E$39,3,FALSE)),"",VLOOKUP($B1569,'Patch Slot'!A$2:$E$39,3,FALSE)),"excluded")</f>
        <v>45879.333333333299</v>
      </c>
      <c r="E1569" s="250" t="str">
        <f>IF($C1569&lt;&gt;TRUE,IF(ISNA(VLOOKUP($B1569,'Patch Slot'!A$2:$E$39,4,FALSE)),"",VLOOKUP($B1569,'Patch Slot'!A$2:$E$39,4,FALSE)),"excluded")</f>
        <v>08:00 – 14:00</v>
      </c>
      <c r="F1569" s="251" t="s">
        <v>182</v>
      </c>
      <c r="G1569" s="250" t="str">
        <f>IF(ISNA(VLOOKUP(Patchlist1[[#This Row],[Hostname]],CPU_socket!A:B,2,FALSE)),"",VLOOKUP(Patchlist1[[#This Row],[Hostname]],CPU_socket!A:B,2,FALSE))</f>
        <v/>
      </c>
      <c r="H1569" s="250" t="str">
        <f>IF(ISNA(VLOOKUP(Patchlist1[[#This Row],[Hostname]],Vormetric!A:D,4,FALSE)),"",VLOOKUP(Patchlist1[[#This Row],[Hostname]],Vormetric!A:D,4,FALSE))</f>
        <v>upgrade</v>
      </c>
      <c r="I1569" s="293" t="str">
        <f>IF(ISNA(VLOOKUP(Patchlist1[[#This Row],[Hostname]],'vm hardware'!A:C,3,FALSE)),"",VLOOKUP(Patchlist1[[#This Row],[Hostname]],'vm hardware'!A:C,3,FALSE))</f>
        <v/>
      </c>
      <c r="J1569" s="251"/>
      <c r="K1569" s="251" t="s">
        <v>545</v>
      </c>
      <c r="L1569" s="251"/>
      <c r="M1569" s="251" t="s">
        <v>448</v>
      </c>
      <c r="N1569" s="251" t="s">
        <v>174</v>
      </c>
      <c r="O1569" s="310" t="s">
        <v>175</v>
      </c>
      <c r="P1569" s="294" t="s">
        <v>1160</v>
      </c>
      <c r="Q1569" s="299"/>
      <c r="R1569" s="254" t="s">
        <v>1462</v>
      </c>
      <c r="S1569" s="300" t="str">
        <f>IF(ISNA(VLOOKUP(Patchlist1[[#This Row],[SERVER OWNER]],Contacts!I:J,2,FALSE)),"",VLOOKUP(Patchlist1[[#This Row],[SERVER OWNER]],Contacts!I:J,2,FALSE))</f>
        <v>externe.paul.khauv@allianz.fr</v>
      </c>
      <c r="T1569" s="295" t="s">
        <v>1463</v>
      </c>
      <c r="U1569" s="301" t="s">
        <v>180</v>
      </c>
      <c r="V1569" s="296"/>
      <c r="W1569" s="296"/>
      <c r="X1569" s="297"/>
      <c r="Y1569" s="297" t="s">
        <v>452</v>
      </c>
      <c r="Z1569" s="256"/>
      <c r="AA1569" s="302"/>
    </row>
    <row r="1570" spans="1:27" ht="18.75" hidden="1" customHeight="1">
      <c r="A1570" s="309" t="s">
        <v>2509</v>
      </c>
      <c r="B1570" s="237" t="s">
        <v>57</v>
      </c>
      <c r="C1570" s="292" t="b">
        <v>0</v>
      </c>
      <c r="D1570" s="250">
        <f>IF($C1570&lt;&gt;TRUE,IF(ISNA(VLOOKUP($B1570,'Patch Slot'!A$2:$E$39,3,FALSE)),"",VLOOKUP($B1570,'Patch Slot'!A$2:$E$39,3,FALSE)),"excluded")</f>
        <v>45882.833333333299</v>
      </c>
      <c r="E1570" s="250" t="str">
        <f>IF($C1570&lt;&gt;TRUE,IF(ISNA(VLOOKUP($B1570,'Patch Slot'!A$2:$E$39,4,FALSE)),"",VLOOKUP($B1570,'Patch Slot'!A$2:$E$39,4,FALSE)),"excluded")</f>
        <v>20:00 – 24:00</v>
      </c>
      <c r="F1570" s="251" t="s">
        <v>298</v>
      </c>
      <c r="G1570" s="250" t="str">
        <f>IF(ISNA(VLOOKUP(Patchlist1[[#This Row],[Hostname]],CPU_socket!A:B,2,FALSE)),"",VLOOKUP(Patchlist1[[#This Row],[Hostname]],CPU_socket!A:B,2,FALSE))</f>
        <v/>
      </c>
      <c r="H1570" s="250" t="str">
        <f>IF(ISNA(VLOOKUP(Patchlist1[[#This Row],[Hostname]],Vormetric!A:D,4,FALSE)),"",VLOOKUP(Patchlist1[[#This Row],[Hostname]],Vormetric!A:D,4,FALSE))</f>
        <v/>
      </c>
      <c r="I1570" s="293" t="str">
        <f>IF(ISNA(VLOOKUP(Patchlist1[[#This Row],[Hostname]],'vm hardware'!A:C,3,FALSE)),"",VLOOKUP(Patchlist1[[#This Row],[Hostname]],'vm hardware'!A:C,3,FALSE))</f>
        <v/>
      </c>
      <c r="J1570" s="251"/>
      <c r="K1570" s="251" t="s">
        <v>545</v>
      </c>
      <c r="L1570" s="251"/>
      <c r="M1570" s="251" t="s">
        <v>173</v>
      </c>
      <c r="N1570" s="251" t="s">
        <v>174</v>
      </c>
      <c r="O1570" s="310" t="s">
        <v>175</v>
      </c>
      <c r="P1570" s="294" t="s">
        <v>262</v>
      </c>
      <c r="Q1570" s="299"/>
      <c r="R1570" s="254" t="s">
        <v>360</v>
      </c>
      <c r="S1570" s="300" t="str">
        <f>IF(ISNA(VLOOKUP(Patchlist1[[#This Row],[SERVER OWNER]],Contacts!I:J,2,FALSE)),"",VLOOKUP(Patchlist1[[#This Row],[SERVER OWNER]],Contacts!I:J,2,FALSE))</f>
        <v>parikshit.roy@allianz.de</v>
      </c>
      <c r="T1570" s="295" t="s">
        <v>992</v>
      </c>
      <c r="U1570" s="301" t="s">
        <v>180</v>
      </c>
      <c r="V1570" s="296"/>
      <c r="W1570" s="296"/>
      <c r="X1570" s="297"/>
      <c r="Y1570" s="297"/>
      <c r="Z1570" s="256"/>
      <c r="AA1570" s="302"/>
    </row>
    <row r="1571" spans="1:27" ht="18.75" hidden="1" customHeight="1">
      <c r="A1571" s="309" t="s">
        <v>2510</v>
      </c>
      <c r="B1571" s="237" t="s">
        <v>43</v>
      </c>
      <c r="C1571" s="292" t="b">
        <v>1</v>
      </c>
      <c r="D1571" s="250" t="str">
        <f>IF($C1571&lt;&gt;TRUE,IF(ISNA(VLOOKUP($B1571,'Patch Slot'!A$2:$E$39,3,FALSE)),"",VLOOKUP($B1571,'Patch Slot'!A$2:$E$39,3,FALSE)),"excluded")</f>
        <v>excluded</v>
      </c>
      <c r="E1571" s="250" t="str">
        <f>IF($C1571&lt;&gt;TRUE,IF(ISNA(VLOOKUP($B1571,'Patch Slot'!A$2:$E$39,4,FALSE)),"",VLOOKUP($B1571,'Patch Slot'!A$2:$E$39,4,FALSE)),"excluded")</f>
        <v>excluded</v>
      </c>
      <c r="F1571" s="251" t="s">
        <v>200</v>
      </c>
      <c r="G1571" s="250" t="str">
        <f>IF(ISNA(VLOOKUP(Patchlist1[[#This Row],[Hostname]],CPU_socket!A:B,2,FALSE)),"",VLOOKUP(Patchlist1[[#This Row],[Hostname]],CPU_socket!A:B,2,FALSE))</f>
        <v/>
      </c>
      <c r="H1571" s="250" t="str">
        <f>IF(ISNA(VLOOKUP(Patchlist1[[#This Row],[Hostname]],Vormetric!A:D,4,FALSE)),"",VLOOKUP(Patchlist1[[#This Row],[Hostname]],Vormetric!A:D,4,FALSE))</f>
        <v/>
      </c>
      <c r="I1571" s="293" t="str">
        <f>IF(ISNA(VLOOKUP(Patchlist1[[#This Row],[Hostname]],'vm hardware'!A:C,3,FALSE)),"",VLOOKUP(Patchlist1[[#This Row],[Hostname]],'vm hardware'!A:C,3,FALSE))</f>
        <v/>
      </c>
      <c r="J1571" s="251"/>
      <c r="K1571" s="251" t="s">
        <v>1172</v>
      </c>
      <c r="L1571" s="251"/>
      <c r="M1571" s="251" t="s">
        <v>496</v>
      </c>
      <c r="N1571" s="251" t="s">
        <v>174</v>
      </c>
      <c r="O1571" s="310" t="s">
        <v>279</v>
      </c>
      <c r="P1571" t="s">
        <v>479</v>
      </c>
      <c r="Q1571" s="299"/>
      <c r="R1571" s="254" t="s">
        <v>480</v>
      </c>
      <c r="S1571" s="242" t="s">
        <v>481</v>
      </c>
      <c r="T1571" s="295" t="s">
        <v>1173</v>
      </c>
      <c r="U1571" s="301" t="s">
        <v>283</v>
      </c>
      <c r="V1571" s="296"/>
      <c r="W1571" s="296"/>
      <c r="X1571" s="297"/>
      <c r="Y1571" s="297" t="s">
        <v>279</v>
      </c>
      <c r="Z1571" s="256"/>
      <c r="AA1571" s="302"/>
    </row>
    <row r="1572" spans="1:27" ht="18.75" hidden="1" customHeight="1">
      <c r="A1572" s="309" t="s">
        <v>2511</v>
      </c>
      <c r="B1572" s="237" t="s">
        <v>97</v>
      </c>
      <c r="C1572" s="292" t="b">
        <v>1</v>
      </c>
      <c r="D1572" s="250" t="str">
        <f>IF($C1572&lt;&gt;TRUE,IF(ISNA(VLOOKUP($B1572,'Patch Slot'!A$2:$E$39,3,FALSE)),"",VLOOKUP($B1572,'Patch Slot'!A$2:$E$39,3,FALSE)),"excluded")</f>
        <v>excluded</v>
      </c>
      <c r="E1572" s="250" t="str">
        <f>IF($C1572&lt;&gt;TRUE,IF(ISNA(VLOOKUP($B1572,'Patch Slot'!A$2:$E$39,4,FALSE)),"",VLOOKUP($B1572,'Patch Slot'!A$2:$E$39,4,FALSE)),"excluded")</f>
        <v>excluded</v>
      </c>
      <c r="F1572" s="251" t="s">
        <v>298</v>
      </c>
      <c r="G1572" s="250" t="str">
        <f>IF(ISNA(VLOOKUP(Patchlist1[[#This Row],[Hostname]],CPU_socket!A:B,2,FALSE)),"",VLOOKUP(Patchlist1[[#This Row],[Hostname]],CPU_socket!A:B,2,FALSE))</f>
        <v/>
      </c>
      <c r="H1572" s="250" t="str">
        <f>IF(ISNA(VLOOKUP(Patchlist1[[#This Row],[Hostname]],Vormetric!A:D,4,FALSE)),"",VLOOKUP(Patchlist1[[#This Row],[Hostname]],Vormetric!A:D,4,FALSE))</f>
        <v/>
      </c>
      <c r="I1572" s="293" t="str">
        <f>IF(ISNA(VLOOKUP(Patchlist1[[#This Row],[Hostname]],'vm hardware'!A:C,3,FALSE)),"",VLOOKUP(Patchlist1[[#This Row],[Hostname]],'vm hardware'!A:C,3,FALSE))</f>
        <v/>
      </c>
      <c r="J1572" s="251"/>
      <c r="K1572" s="251" t="s">
        <v>545</v>
      </c>
      <c r="L1572" s="251"/>
      <c r="M1572" s="251" t="s">
        <v>448</v>
      </c>
      <c r="N1572" s="251" t="s">
        <v>174</v>
      </c>
      <c r="O1572" s="310" t="s">
        <v>279</v>
      </c>
      <c r="P1572" s="294" t="s">
        <v>750</v>
      </c>
      <c r="Q1572" s="299"/>
      <c r="R1572" s="254" t="s">
        <v>754</v>
      </c>
      <c r="S1572" s="300" t="s">
        <v>755</v>
      </c>
      <c r="T1572" s="295" t="s">
        <v>756</v>
      </c>
      <c r="U1572" s="301" t="s">
        <v>180</v>
      </c>
      <c r="V1572" s="296"/>
      <c r="W1572" s="296"/>
      <c r="X1572" s="297"/>
      <c r="Y1572" s="297" t="s">
        <v>279</v>
      </c>
      <c r="Z1572" s="256"/>
      <c r="AA1572" s="302"/>
    </row>
    <row r="1573" spans="1:27" ht="18.75" hidden="1" customHeight="1">
      <c r="A1573" s="309" t="s">
        <v>2512</v>
      </c>
      <c r="B1573" s="237" t="s">
        <v>100</v>
      </c>
      <c r="C1573" s="292" t="b">
        <v>0</v>
      </c>
      <c r="D1573" s="250">
        <f>IF($C1573&lt;&gt;TRUE,IF(ISNA(VLOOKUP($B1573,'Patch Slot'!A$2:$E$39,3,FALSE)),"",VLOOKUP($B1573,'Patch Slot'!A$2:$E$39,3,FALSE)),"excluded")</f>
        <v>45887.833333333299</v>
      </c>
      <c r="E1573" s="250" t="str">
        <f>IF($C1573&lt;&gt;TRUE,IF(ISNA(VLOOKUP($B1573,'Patch Slot'!A$2:$E$39,4,FALSE)),"",VLOOKUP($B1573,'Patch Slot'!A$2:$E$39,4,FALSE)),"excluded")</f>
        <v>20:00 – 24:00</v>
      </c>
      <c r="F1573" s="251" t="s">
        <v>826</v>
      </c>
      <c r="G1573" s="250" t="str">
        <f>IF(ISNA(VLOOKUP(Patchlist1[[#This Row],[Hostname]],CPU_socket!A:B,2,FALSE)),"",VLOOKUP(Patchlist1[[#This Row],[Hostname]],CPU_socket!A:B,2,FALSE))</f>
        <v/>
      </c>
      <c r="H1573" s="250" t="str">
        <f>IF(ISNA(VLOOKUP(Patchlist1[[#This Row],[Hostname]],Vormetric!A:D,4,FALSE)),"",VLOOKUP(Patchlist1[[#This Row],[Hostname]],Vormetric!A:D,4,FALSE))</f>
        <v/>
      </c>
      <c r="I1573" s="293" t="str">
        <f>IF(ISNA(VLOOKUP(Patchlist1[[#This Row],[Hostname]],'vm hardware'!A:C,3,FALSE)),"",VLOOKUP(Patchlist1[[#This Row],[Hostname]],'vm hardware'!A:C,3,FALSE))</f>
        <v/>
      </c>
      <c r="J1573" s="251"/>
      <c r="K1573" s="251" t="s">
        <v>545</v>
      </c>
      <c r="L1573" s="251"/>
      <c r="M1573" s="251" t="s">
        <v>245</v>
      </c>
      <c r="N1573" s="251" t="s">
        <v>827</v>
      </c>
      <c r="O1573" s="310" t="s">
        <v>175</v>
      </c>
      <c r="P1573" s="294" t="s">
        <v>246</v>
      </c>
      <c r="Q1573" s="299"/>
      <c r="R1573" s="254" t="s">
        <v>248</v>
      </c>
      <c r="S1573" s="300" t="str">
        <f>IF(ISNA(VLOOKUP(Patchlist1[[#This Row],[SERVER OWNER]],Contacts!I:J,2,FALSE)),"",VLOOKUP(Patchlist1[[#This Row],[SERVER OWNER]],Contacts!I:J,2,FALSE))</f>
        <v>Giorgio.Conti@allianz.it</v>
      </c>
      <c r="T1573" s="295" t="s">
        <v>296</v>
      </c>
      <c r="U1573" s="301" t="s">
        <v>180</v>
      </c>
      <c r="V1573" s="296"/>
      <c r="W1573" s="296"/>
      <c r="X1573" s="297"/>
      <c r="Y1573" s="297"/>
      <c r="Z1573" s="256"/>
      <c r="AA1573" s="302"/>
    </row>
    <row r="1574" spans="1:27" ht="18.75" hidden="1" customHeight="1">
      <c r="A1574" s="309" t="s">
        <v>2513</v>
      </c>
      <c r="B1574" s="237" t="s">
        <v>24</v>
      </c>
      <c r="C1574" s="292" t="b">
        <v>1</v>
      </c>
      <c r="D1574" s="250" t="str">
        <f>IF($C1574&lt;&gt;TRUE,IF(ISNA(VLOOKUP($B1574,'Patch Slot'!A$2:$E$39,3,FALSE)),"",VLOOKUP($B1574,'Patch Slot'!A$2:$E$39,3,FALSE)),"excluded")</f>
        <v>excluded</v>
      </c>
      <c r="E1574" s="250" t="str">
        <f>IF($C1574&lt;&gt;TRUE,IF(ISNA(VLOOKUP($B1574,'Patch Slot'!A$2:$E$39,4,FALSE)),"",VLOOKUP($B1574,'Patch Slot'!A$2:$E$39,4,FALSE)),"excluded")</f>
        <v>excluded</v>
      </c>
      <c r="F1574" s="251" t="s">
        <v>182</v>
      </c>
      <c r="G1574" s="250" t="str">
        <f>IF(ISNA(VLOOKUP(Patchlist1[[#This Row],[Hostname]],CPU_socket!A:B,2,FALSE)),"",VLOOKUP(Patchlist1[[#This Row],[Hostname]],CPU_socket!A:B,2,FALSE))</f>
        <v/>
      </c>
      <c r="H1574" s="250" t="str">
        <f>IF(ISNA(VLOOKUP(Patchlist1[[#This Row],[Hostname]],Vormetric!A:D,4,FALSE)),"",VLOOKUP(Patchlist1[[#This Row],[Hostname]],Vormetric!A:D,4,FALSE))</f>
        <v/>
      </c>
      <c r="I1574" s="293" t="str">
        <f>IF(ISNA(VLOOKUP(Patchlist1[[#This Row],[Hostname]],'vm hardware'!A:C,3,FALSE)),"",VLOOKUP(Patchlist1[[#This Row],[Hostname]],'vm hardware'!A:C,3,FALSE))</f>
        <v/>
      </c>
      <c r="J1574" s="251"/>
      <c r="K1574" s="251" t="s">
        <v>545</v>
      </c>
      <c r="L1574" s="251"/>
      <c r="M1574" s="251" t="s">
        <v>448</v>
      </c>
      <c r="N1574" s="251" t="s">
        <v>174</v>
      </c>
      <c r="O1574" s="310" t="s">
        <v>279</v>
      </c>
      <c r="P1574" s="294" t="s">
        <v>750</v>
      </c>
      <c r="Q1574" s="299"/>
      <c r="R1574" s="254" t="s">
        <v>751</v>
      </c>
      <c r="S1574" s="300" t="str">
        <f>IF(ISNA(VLOOKUP(Patchlist1[[#This Row],[SERVER OWNER]],Contacts!I:J,2,FALSE)),"",VLOOKUP(Patchlist1[[#This Row],[SERVER OWNER]],Contacts!I:J,2,FALSE))</f>
        <v>externe.thierry.le_trehour@allianz.fr</v>
      </c>
      <c r="T1574" s="295" t="s">
        <v>752</v>
      </c>
      <c r="U1574" s="301" t="s">
        <v>180</v>
      </c>
      <c r="V1574" s="296"/>
      <c r="W1574" s="296"/>
      <c r="X1574" s="297"/>
      <c r="Y1574" s="297" t="s">
        <v>279</v>
      </c>
      <c r="Z1574" s="256"/>
      <c r="AA1574" s="302"/>
    </row>
    <row r="1575" spans="1:27" ht="18.75" hidden="1" customHeight="1">
      <c r="A1575" s="309" t="s">
        <v>2514</v>
      </c>
      <c r="B1575" s="237" t="s">
        <v>57</v>
      </c>
      <c r="C1575" s="292" t="b">
        <v>0</v>
      </c>
      <c r="D1575" s="250">
        <f>IF($C1575&lt;&gt;TRUE,IF(ISNA(VLOOKUP($B1575,'Patch Slot'!A$2:$E$39,3,FALSE)),"",VLOOKUP($B1575,'Patch Slot'!A$2:$E$39,3,FALSE)),"excluded")</f>
        <v>45882.833333333299</v>
      </c>
      <c r="E1575" s="250" t="str">
        <f>IF($C1575&lt;&gt;TRUE,IF(ISNA(VLOOKUP($B1575,'Patch Slot'!A$2:$E$39,4,FALSE)),"",VLOOKUP($B1575,'Patch Slot'!A$2:$E$39,4,FALSE)),"excluded")</f>
        <v>20:00 – 24:00</v>
      </c>
      <c r="F1575" s="251" t="s">
        <v>298</v>
      </c>
      <c r="G1575" s="250" t="str">
        <f>IF(ISNA(VLOOKUP(Patchlist1[[#This Row],[Hostname]],CPU_socket!A:B,2,FALSE)),"",VLOOKUP(Patchlist1[[#This Row],[Hostname]],CPU_socket!A:B,2,FALSE))</f>
        <v/>
      </c>
      <c r="H1575" s="250" t="str">
        <f>IF(ISNA(VLOOKUP(Patchlist1[[#This Row],[Hostname]],Vormetric!A:D,4,FALSE)),"",VLOOKUP(Patchlist1[[#This Row],[Hostname]],Vormetric!A:D,4,FALSE))</f>
        <v/>
      </c>
      <c r="I1575" s="293" t="str">
        <f>IF(ISNA(VLOOKUP(Patchlist1[[#This Row],[Hostname]],'vm hardware'!A:C,3,FALSE)),"",VLOOKUP(Patchlist1[[#This Row],[Hostname]],'vm hardware'!A:C,3,FALSE))</f>
        <v/>
      </c>
      <c r="J1575" s="251"/>
      <c r="K1575" s="251" t="s">
        <v>545</v>
      </c>
      <c r="L1575" s="251"/>
      <c r="M1575" s="251" t="s">
        <v>245</v>
      </c>
      <c r="N1575" s="251" t="s">
        <v>174</v>
      </c>
      <c r="O1575" s="310" t="s">
        <v>175</v>
      </c>
      <c r="P1575" s="294" t="s">
        <v>246</v>
      </c>
      <c r="Q1575" s="299"/>
      <c r="R1575" s="254" t="s">
        <v>248</v>
      </c>
      <c r="S1575" s="300" t="str">
        <f>IF(ISNA(VLOOKUP(Patchlist1[[#This Row],[SERVER OWNER]],Contacts!I:J,2,FALSE)),"",VLOOKUP(Patchlist1[[#This Row],[SERVER OWNER]],Contacts!I:J,2,FALSE))</f>
        <v>Giorgio.Conti@allianz.it</v>
      </c>
      <c r="T1575" s="295" t="s">
        <v>930</v>
      </c>
      <c r="U1575" s="301" t="s">
        <v>180</v>
      </c>
      <c r="V1575" s="296"/>
      <c r="W1575" s="296"/>
      <c r="X1575" s="297"/>
      <c r="Y1575" s="297"/>
      <c r="Z1575" s="256"/>
      <c r="AA1575" s="302"/>
    </row>
    <row r="1576" spans="1:27" ht="18.75" hidden="1" customHeight="1">
      <c r="A1576" s="309" t="s">
        <v>2515</v>
      </c>
      <c r="B1576" s="237" t="s">
        <v>133</v>
      </c>
      <c r="C1576" s="292" t="b">
        <v>0</v>
      </c>
      <c r="D1576" s="250">
        <f>IF($C1576&lt;&gt;TRUE,IF(ISNA(VLOOKUP($B1576,'Patch Slot'!A$2:$E$39,3,FALSE)),"",VLOOKUP($B1576,'Patch Slot'!A$2:$E$39,3,FALSE)),"excluded")</f>
        <v>45893.833333333299</v>
      </c>
      <c r="E1576" s="250" t="str">
        <f>IF($C1576&lt;&gt;TRUE,IF(ISNA(VLOOKUP($B1576,'Patch Slot'!A$2:$E$39,4,FALSE)),"",VLOOKUP($B1576,'Patch Slot'!A$2:$E$39,4,FALSE)),"excluded")</f>
        <v>20:00 – 24:00</v>
      </c>
      <c r="F1576" s="251" t="s">
        <v>523</v>
      </c>
      <c r="G1576" s="250" t="str">
        <f>IF(ISNA(VLOOKUP(Patchlist1[[#This Row],[Hostname]],CPU_socket!A:B,2,FALSE)),"",VLOOKUP(Patchlist1[[#This Row],[Hostname]],CPU_socket!A:B,2,FALSE))</f>
        <v/>
      </c>
      <c r="H1576" s="250" t="str">
        <f>IF(ISNA(VLOOKUP(Patchlist1[[#This Row],[Hostname]],Vormetric!A:D,4,FALSE)),"",VLOOKUP(Patchlist1[[#This Row],[Hostname]],Vormetric!A:D,4,FALSE))</f>
        <v/>
      </c>
      <c r="I1576" s="293" t="str">
        <f>IF(ISNA(VLOOKUP(Patchlist1[[#This Row],[Hostname]],'vm hardware'!A:C,3,FALSE)),"",VLOOKUP(Patchlist1[[#This Row],[Hostname]],'vm hardware'!A:C,3,FALSE))</f>
        <v/>
      </c>
      <c r="J1576" s="251"/>
      <c r="K1576" s="251" t="s">
        <v>545</v>
      </c>
      <c r="L1576" s="251"/>
      <c r="M1576" s="251" t="s">
        <v>245</v>
      </c>
      <c r="N1576" s="251" t="s">
        <v>174</v>
      </c>
      <c r="O1576" s="310" t="s">
        <v>175</v>
      </c>
      <c r="P1576" s="294" t="s">
        <v>246</v>
      </c>
      <c r="Q1576" s="299"/>
      <c r="R1576" s="254" t="s">
        <v>248</v>
      </c>
      <c r="S1576" s="300" t="str">
        <f>IF(ISNA(VLOOKUP(Patchlist1[[#This Row],[SERVER OWNER]],Contacts!I:J,2,FALSE)),"",VLOOKUP(Patchlist1[[#This Row],[SERVER OWNER]],Contacts!I:J,2,FALSE))</f>
        <v>Giorgio.Conti@allianz.it</v>
      </c>
      <c r="T1576" s="295" t="s">
        <v>296</v>
      </c>
      <c r="U1576" s="301" t="s">
        <v>180</v>
      </c>
      <c r="V1576" s="296"/>
      <c r="W1576" s="296"/>
      <c r="X1576" s="297"/>
      <c r="Y1576" s="297"/>
      <c r="Z1576" s="256"/>
      <c r="AA1576" s="302"/>
    </row>
    <row r="1577" spans="1:27" ht="18.75" hidden="1" customHeight="1">
      <c r="A1577" s="309" t="s">
        <v>2516</v>
      </c>
      <c r="B1577" s="237" t="s">
        <v>84</v>
      </c>
      <c r="C1577" s="292" t="b">
        <v>0</v>
      </c>
      <c r="D1577" s="250">
        <f>IF($C1577&lt;&gt;TRUE,IF(ISNA(VLOOKUP($B1577,'Patch Slot'!A$2:$E$39,3,FALSE)),"",VLOOKUP($B1577,'Patch Slot'!A$2:$E$39,3,FALSE)),"excluded")</f>
        <v>45885.833333333299</v>
      </c>
      <c r="E1577" s="250" t="str">
        <f>IF($C1577&lt;&gt;TRUE,IF(ISNA(VLOOKUP($B1577,'Patch Slot'!A$2:$E$39,4,FALSE)),"",VLOOKUP($B1577,'Patch Slot'!A$2:$E$39,4,FALSE)),"excluded")</f>
        <v>20:00 – 24:00</v>
      </c>
      <c r="F1577" s="251" t="s">
        <v>826</v>
      </c>
      <c r="G1577" s="250" t="str">
        <f>IF(ISNA(VLOOKUP(Patchlist1[[#This Row],[Hostname]],CPU_socket!A:B,2,FALSE)),"",VLOOKUP(Patchlist1[[#This Row],[Hostname]],CPU_socket!A:B,2,FALSE))</f>
        <v/>
      </c>
      <c r="H1577" s="250" t="str">
        <f>IF(ISNA(VLOOKUP(Patchlist1[[#This Row],[Hostname]],Vormetric!A:D,4,FALSE)),"",VLOOKUP(Patchlist1[[#This Row],[Hostname]],Vormetric!A:D,4,FALSE))</f>
        <v/>
      </c>
      <c r="I1577" s="293" t="str">
        <f>IF(ISNA(VLOOKUP(Patchlist1[[#This Row],[Hostname]],'vm hardware'!A:C,3,FALSE)),"",VLOOKUP(Patchlist1[[#This Row],[Hostname]],'vm hardware'!A:C,3,FALSE))</f>
        <v/>
      </c>
      <c r="J1577" s="251"/>
      <c r="K1577" s="251" t="s">
        <v>545</v>
      </c>
      <c r="L1577" s="251"/>
      <c r="M1577" s="251" t="s">
        <v>245</v>
      </c>
      <c r="N1577" s="251" t="s">
        <v>827</v>
      </c>
      <c r="O1577" s="310" t="s">
        <v>175</v>
      </c>
      <c r="P1577" s="294" t="s">
        <v>246</v>
      </c>
      <c r="Q1577" s="299"/>
      <c r="R1577" s="254" t="s">
        <v>248</v>
      </c>
      <c r="S1577" s="300" t="str">
        <f>IF(ISNA(VLOOKUP(Patchlist1[[#This Row],[SERVER OWNER]],Contacts!I:J,2,FALSE)),"",VLOOKUP(Patchlist1[[#This Row],[SERVER OWNER]],Contacts!I:J,2,FALSE))</f>
        <v>Giorgio.Conti@allianz.it</v>
      </c>
      <c r="T1577" s="295" t="s">
        <v>930</v>
      </c>
      <c r="U1577" s="301" t="s">
        <v>180</v>
      </c>
      <c r="V1577" s="296"/>
      <c r="W1577" s="296"/>
      <c r="X1577" s="297"/>
      <c r="Y1577" s="297"/>
      <c r="Z1577" s="256"/>
      <c r="AA1577" s="302"/>
    </row>
    <row r="1578" spans="1:27" ht="18.75" hidden="1" customHeight="1">
      <c r="A1578" s="309" t="s">
        <v>2517</v>
      </c>
      <c r="B1578" s="237" t="s">
        <v>115</v>
      </c>
      <c r="C1578" s="292" t="b">
        <v>0</v>
      </c>
      <c r="D1578" s="250">
        <f>IF($C1578&lt;&gt;TRUE,IF(ISNA(VLOOKUP($B1578,'Patch Slot'!A$2:$E$39,3,FALSE)),"",VLOOKUP($B1578,'Patch Slot'!A$2:$E$39,3,FALSE)),"excluded")</f>
        <v>45890.833333333299</v>
      </c>
      <c r="E1578" s="250" t="str">
        <f>IF($C1578&lt;&gt;TRUE,IF(ISNA(VLOOKUP($B1578,'Patch Slot'!A$2:$E$39,4,FALSE)),"",VLOOKUP($B1578,'Patch Slot'!A$2:$E$39,4,FALSE)),"excluded")</f>
        <v>20:00 – 24:00</v>
      </c>
      <c r="F1578" s="251" t="s">
        <v>826</v>
      </c>
      <c r="G1578" s="250" t="str">
        <f>IF(ISNA(VLOOKUP(Patchlist1[[#This Row],[Hostname]],CPU_socket!A:B,2,FALSE)),"",VLOOKUP(Patchlist1[[#This Row],[Hostname]],CPU_socket!A:B,2,FALSE))</f>
        <v/>
      </c>
      <c r="H1578" s="250" t="str">
        <f>IF(ISNA(VLOOKUP(Patchlist1[[#This Row],[Hostname]],Vormetric!A:D,4,FALSE)),"",VLOOKUP(Patchlist1[[#This Row],[Hostname]],Vormetric!A:D,4,FALSE))</f>
        <v/>
      </c>
      <c r="I1578" s="293" t="str">
        <f>IF(ISNA(VLOOKUP(Patchlist1[[#This Row],[Hostname]],'vm hardware'!A:C,3,FALSE)),"",VLOOKUP(Patchlist1[[#This Row],[Hostname]],'vm hardware'!A:C,3,FALSE))</f>
        <v/>
      </c>
      <c r="J1578" s="251"/>
      <c r="K1578" s="251" t="s">
        <v>545</v>
      </c>
      <c r="L1578" s="251"/>
      <c r="M1578" s="251" t="s">
        <v>245</v>
      </c>
      <c r="N1578" s="251" t="s">
        <v>827</v>
      </c>
      <c r="O1578" s="310" t="s">
        <v>175</v>
      </c>
      <c r="P1578" s="294" t="s">
        <v>246</v>
      </c>
      <c r="Q1578" s="299"/>
      <c r="R1578" s="254" t="s">
        <v>248</v>
      </c>
      <c r="S1578" s="300" t="str">
        <f>IF(ISNA(VLOOKUP(Patchlist1[[#This Row],[SERVER OWNER]],Contacts!I:J,2,FALSE)),"",VLOOKUP(Patchlist1[[#This Row],[SERVER OWNER]],Contacts!I:J,2,FALSE))</f>
        <v>Giorgio.Conti@allianz.it</v>
      </c>
      <c r="T1578" s="295" t="s">
        <v>930</v>
      </c>
      <c r="U1578" s="301" t="s">
        <v>180</v>
      </c>
      <c r="V1578" s="296"/>
      <c r="W1578" s="296"/>
      <c r="X1578" s="297"/>
      <c r="Y1578" s="297"/>
      <c r="Z1578" s="256"/>
      <c r="AA1578" s="302"/>
    </row>
    <row r="1579" spans="1:27" ht="18.75" hidden="1" customHeight="1">
      <c r="A1579" s="309" t="s">
        <v>2518</v>
      </c>
      <c r="B1579" s="237" t="s">
        <v>43</v>
      </c>
      <c r="C1579" s="292" t="b">
        <v>0</v>
      </c>
      <c r="D1579" s="250">
        <f>IF($C1579&lt;&gt;TRUE,IF(ISNA(VLOOKUP($B1579,'Patch Slot'!A$2:$E$39,3,FALSE)),"",VLOOKUP($B1579,'Patch Slot'!A$2:$E$39,3,FALSE)),"excluded")</f>
        <v>45878.333333333299</v>
      </c>
      <c r="E1579" s="250" t="str">
        <f>IF($C1579&lt;&gt;TRUE,IF(ISNA(VLOOKUP($B1579,'Patch Slot'!A$2:$E$39,4,FALSE)),"",VLOOKUP($B1579,'Patch Slot'!A$2:$E$39,4,FALSE)),"excluded")</f>
        <v>08:00 – 14:00</v>
      </c>
      <c r="F1579" s="251" t="s">
        <v>523</v>
      </c>
      <c r="G1579" s="250" t="str">
        <f>IF(ISNA(VLOOKUP(Patchlist1[[#This Row],[Hostname]],CPU_socket!A:B,2,FALSE)),"",VLOOKUP(Patchlist1[[#This Row],[Hostname]],CPU_socket!A:B,2,FALSE))</f>
        <v/>
      </c>
      <c r="H1579" s="250" t="str">
        <f>IF(ISNA(VLOOKUP(Patchlist1[[#This Row],[Hostname]],Vormetric!A:D,4,FALSE)),"",VLOOKUP(Patchlist1[[#This Row],[Hostname]],Vormetric!A:D,4,FALSE))</f>
        <v/>
      </c>
      <c r="I1579" s="293" t="str">
        <f>IF(ISNA(VLOOKUP(Patchlist1[[#This Row],[Hostname]],'vm hardware'!A:C,3,FALSE)),"",VLOOKUP(Patchlist1[[#This Row],[Hostname]],'vm hardware'!A:C,3,FALSE))</f>
        <v/>
      </c>
      <c r="J1579" s="251"/>
      <c r="K1579" s="251" t="s">
        <v>545</v>
      </c>
      <c r="L1579" s="251"/>
      <c r="M1579" s="251" t="s">
        <v>173</v>
      </c>
      <c r="N1579" s="251" t="s">
        <v>174</v>
      </c>
      <c r="O1579" s="310" t="s">
        <v>175</v>
      </c>
      <c r="P1579" s="294" t="s">
        <v>1334</v>
      </c>
      <c r="Q1579" s="299"/>
      <c r="R1579" s="254" t="s">
        <v>1335</v>
      </c>
      <c r="S1579" s="300" t="str">
        <f>IF(ISNA(VLOOKUP(Patchlist1[[#This Row],[SERVER OWNER]],Contacts!I:J,2,FALSE)),"",VLOOKUP(Patchlist1[[#This Row],[SERVER OWNER]],Contacts!I:J,2,FALSE))</f>
        <v>peter.wildermuth@allianz.de</v>
      </c>
      <c r="T1579" s="295" t="s">
        <v>1336</v>
      </c>
      <c r="U1579" s="301" t="s">
        <v>180</v>
      </c>
      <c r="V1579" s="296"/>
      <c r="W1579" s="296"/>
      <c r="X1579" s="297"/>
      <c r="Y1579" s="297"/>
      <c r="Z1579" s="256"/>
      <c r="AA1579" s="302"/>
    </row>
    <row r="1580" spans="1:27" ht="18.75" hidden="1" customHeight="1">
      <c r="A1580" s="309" t="s">
        <v>2519</v>
      </c>
      <c r="B1580" s="237" t="s">
        <v>118</v>
      </c>
      <c r="C1580" s="292" t="b">
        <v>0</v>
      </c>
      <c r="D1580" s="250">
        <f>IF($C1580&lt;&gt;TRUE,IF(ISNA(VLOOKUP($B1580,'Patch Slot'!A$2:$E$39,3,FALSE)),"",VLOOKUP($B1580,'Patch Slot'!A$2:$E$39,3,FALSE)),"excluded")</f>
        <v>45891.833333333299</v>
      </c>
      <c r="E1580" s="250" t="str">
        <f>IF($C1580&lt;&gt;TRUE,IF(ISNA(VLOOKUP($B1580,'Patch Slot'!A$2:$E$39,4,FALSE)),"",VLOOKUP($B1580,'Patch Slot'!A$2:$E$39,4,FALSE)),"excluded")</f>
        <v>20:00 – 24:00</v>
      </c>
      <c r="F1580" s="251" t="s">
        <v>298</v>
      </c>
      <c r="G1580" s="250" t="str">
        <f>IF(ISNA(VLOOKUP(Patchlist1[[#This Row],[Hostname]],CPU_socket!A:B,2,FALSE)),"",VLOOKUP(Patchlist1[[#This Row],[Hostname]],CPU_socket!A:B,2,FALSE))</f>
        <v/>
      </c>
      <c r="H1580" s="250" t="str">
        <f>IF(ISNA(VLOOKUP(Patchlist1[[#This Row],[Hostname]],Vormetric!A:D,4,FALSE)),"",VLOOKUP(Patchlist1[[#This Row],[Hostname]],Vormetric!A:D,4,FALSE))</f>
        <v/>
      </c>
      <c r="I1580" s="293" t="str">
        <f>IF(ISNA(VLOOKUP(Patchlist1[[#This Row],[Hostname]],'vm hardware'!A:C,3,FALSE)),"",VLOOKUP(Patchlist1[[#This Row],[Hostname]],'vm hardware'!A:C,3,FALSE))</f>
        <v/>
      </c>
      <c r="J1580" s="251"/>
      <c r="K1580" s="251" t="s">
        <v>545</v>
      </c>
      <c r="L1580" s="251"/>
      <c r="M1580" s="251" t="s">
        <v>448</v>
      </c>
      <c r="N1580" s="251" t="s">
        <v>174</v>
      </c>
      <c r="O1580" s="310" t="s">
        <v>175</v>
      </c>
      <c r="P1580" s="294" t="s">
        <v>2161</v>
      </c>
      <c r="Q1580" s="299"/>
      <c r="R1580" s="254" t="s">
        <v>1827</v>
      </c>
      <c r="S1580" s="300" t="str">
        <f>IF(ISNA(VLOOKUP(Patchlist1[[#This Row],[SERVER OWNER]],Contacts!I:J,2,FALSE)),"",VLOOKUP(Patchlist1[[#This Row],[SERVER OWNER]],Contacts!I:J,2,FALSE))</f>
        <v>mohammed.bellamri@allianz.fr</v>
      </c>
      <c r="T1580" s="295" t="s">
        <v>2177</v>
      </c>
      <c r="U1580" s="301" t="s">
        <v>180</v>
      </c>
      <c r="V1580" s="296"/>
      <c r="W1580" s="296"/>
      <c r="X1580" s="297"/>
      <c r="Y1580" s="297" t="s">
        <v>452</v>
      </c>
      <c r="Z1580" s="256"/>
      <c r="AA1580" s="302"/>
    </row>
    <row r="1581" spans="1:27" ht="18.75" hidden="1" customHeight="1">
      <c r="A1581" s="309" t="s">
        <v>2520</v>
      </c>
      <c r="B1581" s="237" t="s">
        <v>39</v>
      </c>
      <c r="C1581" s="292" t="b">
        <v>0</v>
      </c>
      <c r="D1581" s="250">
        <f>IF($C1581&lt;&gt;TRUE,IF(ISNA(VLOOKUP($B1581,'Patch Slot'!A$2:$E$39,3,FALSE)),"",VLOOKUP($B1581,'Patch Slot'!A$2:$E$39,3,FALSE)),"excluded")</f>
        <v>45877.833333333299</v>
      </c>
      <c r="E1581" s="250" t="str">
        <f>IF($C1581&lt;&gt;TRUE,IF(ISNA(VLOOKUP($B1581,'Patch Slot'!A$2:$E$39,4,FALSE)),"",VLOOKUP($B1581,'Patch Slot'!A$2:$E$39,4,FALSE)),"excluded")</f>
        <v>20:00 – 24:00</v>
      </c>
      <c r="F1581" s="251" t="s">
        <v>171</v>
      </c>
      <c r="G1581" s="250" t="str">
        <f>IF(ISNA(VLOOKUP(Patchlist1[[#This Row],[Hostname]],CPU_socket!A:B,2,FALSE)),"",VLOOKUP(Patchlist1[[#This Row],[Hostname]],CPU_socket!A:B,2,FALSE))</f>
        <v/>
      </c>
      <c r="H1581" s="250" t="str">
        <f>IF(ISNA(VLOOKUP(Patchlist1[[#This Row],[Hostname]],Vormetric!A:D,4,FALSE)),"",VLOOKUP(Patchlist1[[#This Row],[Hostname]],Vormetric!A:D,4,FALSE))</f>
        <v/>
      </c>
      <c r="I1581" s="293" t="str">
        <f>IF(ISNA(VLOOKUP(Patchlist1[[#This Row],[Hostname]],'vm hardware'!A:C,3,FALSE)),"",VLOOKUP(Patchlist1[[#This Row],[Hostname]],'vm hardware'!A:C,3,FALSE))</f>
        <v/>
      </c>
      <c r="J1581" s="251"/>
      <c r="K1581" s="251" t="s">
        <v>545</v>
      </c>
      <c r="L1581" s="251"/>
      <c r="M1581" s="251" t="s">
        <v>540</v>
      </c>
      <c r="N1581" s="251" t="s">
        <v>174</v>
      </c>
      <c r="O1581" s="310" t="s">
        <v>175</v>
      </c>
      <c r="P1581" t="s">
        <v>1135</v>
      </c>
      <c r="Q1581" s="299"/>
      <c r="R1581" s="254" t="s">
        <v>1136</v>
      </c>
      <c r="S1581" s="300" t="str">
        <f>IF(ISNA(VLOOKUP(Patchlist1[[#This Row],[SERVER OWNER]],Contacts!I:J,2,FALSE)),"",VLOOKUP(Patchlist1[[#This Row],[SERVER OWNER]],Contacts!I:J,2,FALSE))</f>
        <v>petros.vamvakaris@allianz.gr</v>
      </c>
      <c r="T1581" s="295" t="s">
        <v>1137</v>
      </c>
      <c r="U1581" s="301" t="s">
        <v>180</v>
      </c>
      <c r="V1581" s="296"/>
      <c r="W1581" s="296"/>
      <c r="X1581" s="297"/>
      <c r="Y1581" s="297"/>
      <c r="Z1581" s="256"/>
      <c r="AA1581" s="302"/>
    </row>
    <row r="1582" spans="1:27" ht="18.75" hidden="1" customHeight="1">
      <c r="A1582" s="309" t="s">
        <v>2521</v>
      </c>
      <c r="B1582" s="237" t="s">
        <v>112</v>
      </c>
      <c r="C1582" s="292" t="b">
        <v>1</v>
      </c>
      <c r="D1582" s="250" t="str">
        <f>IF($C1582&lt;&gt;TRUE,IF(ISNA(VLOOKUP($B1582,'Patch Slot'!A$2:$E$39,3,FALSE)),"",VLOOKUP($B1582,'Patch Slot'!A$2:$E$39,3,FALSE)),"excluded")</f>
        <v>excluded</v>
      </c>
      <c r="E1582" s="250" t="str">
        <f>IF($C1582&lt;&gt;TRUE,IF(ISNA(VLOOKUP($B1582,'Patch Slot'!A$2:$E$39,4,FALSE)),"",VLOOKUP($B1582,'Patch Slot'!A$2:$E$39,4,FALSE)),"excluded")</f>
        <v>excluded</v>
      </c>
      <c r="F1582" s="251" t="s">
        <v>171</v>
      </c>
      <c r="G1582" s="250" t="str">
        <f>IF(ISNA(VLOOKUP(Patchlist1[[#This Row],[Hostname]],CPU_socket!A:B,2,FALSE)),"",VLOOKUP(Patchlist1[[#This Row],[Hostname]],CPU_socket!A:B,2,FALSE))</f>
        <v/>
      </c>
      <c r="H1582" s="250" t="str">
        <f>IF(ISNA(VLOOKUP(Patchlist1[[#This Row],[Hostname]],Vormetric!A:D,4,FALSE)),"",VLOOKUP(Patchlist1[[#This Row],[Hostname]],Vormetric!A:D,4,FALSE))</f>
        <v/>
      </c>
      <c r="I1582" s="293" t="str">
        <f>IF(ISNA(VLOOKUP(Patchlist1[[#This Row],[Hostname]],'vm hardware'!A:C,3,FALSE)),"",VLOOKUP(Patchlist1[[#This Row],[Hostname]],'vm hardware'!A:C,3,FALSE))</f>
        <v/>
      </c>
      <c r="J1582" s="251"/>
      <c r="K1582" s="251" t="s">
        <v>545</v>
      </c>
      <c r="L1582" s="251"/>
      <c r="M1582" s="251" t="s">
        <v>448</v>
      </c>
      <c r="N1582" s="251" t="s">
        <v>174</v>
      </c>
      <c r="O1582" s="310" t="s">
        <v>279</v>
      </c>
      <c r="P1582" s="294" t="s">
        <v>750</v>
      </c>
      <c r="Q1582" s="299"/>
      <c r="R1582" s="254" t="s">
        <v>751</v>
      </c>
      <c r="S1582" s="300" t="str">
        <f>IF(ISNA(VLOOKUP(Patchlist1[[#This Row],[SERVER OWNER]],Contacts!I:J,2,FALSE)),"",VLOOKUP(Patchlist1[[#This Row],[SERVER OWNER]],Contacts!I:J,2,FALSE))</f>
        <v>externe.thierry.le_trehour@allianz.fr</v>
      </c>
      <c r="T1582" s="295" t="s">
        <v>752</v>
      </c>
      <c r="U1582" s="301" t="s">
        <v>180</v>
      </c>
      <c r="V1582" s="296"/>
      <c r="W1582" s="296"/>
      <c r="X1582" s="297"/>
      <c r="Y1582" s="297" t="s">
        <v>279</v>
      </c>
      <c r="Z1582" s="256"/>
      <c r="AA1582" s="302"/>
    </row>
    <row r="1583" spans="1:27" ht="18.75" hidden="1" customHeight="1">
      <c r="A1583" s="309" t="s">
        <v>2522</v>
      </c>
      <c r="B1583" s="237" t="s">
        <v>124</v>
      </c>
      <c r="C1583" s="292" t="b">
        <v>0</v>
      </c>
      <c r="D1583" s="250">
        <f>IF($C1583&lt;&gt;TRUE,IF(ISNA(VLOOKUP($B1583,'Patch Slot'!A$2:$E$39,3,FALSE)),"",VLOOKUP($B1583,'Patch Slot'!A$2:$E$39,3,FALSE)),"excluded")</f>
        <v>45892.666666666635</v>
      </c>
      <c r="E1583" s="250" t="str">
        <f>IF($C1583&lt;&gt;TRUE,IF(ISNA(VLOOKUP($B1583,'Patch Slot'!A$2:$E$39,4,FALSE)),"",VLOOKUP($B1583,'Patch Slot'!A$2:$E$39,4,FALSE)),"excluded")</f>
        <v>16:00 – 20:00</v>
      </c>
      <c r="F1583" s="251" t="s">
        <v>826</v>
      </c>
      <c r="G1583" s="250" t="str">
        <f>IF(ISNA(VLOOKUP(Patchlist1[[#This Row],[Hostname]],CPU_socket!A:B,2,FALSE)),"",VLOOKUP(Patchlist1[[#This Row],[Hostname]],CPU_socket!A:B,2,FALSE))</f>
        <v/>
      </c>
      <c r="H1583" s="250" t="str">
        <f>IF(ISNA(VLOOKUP(Patchlist1[[#This Row],[Hostname]],Vormetric!A:D,4,FALSE)),"",VLOOKUP(Patchlist1[[#This Row],[Hostname]],Vormetric!A:D,4,FALSE))</f>
        <v/>
      </c>
      <c r="I1583" s="293" t="str">
        <f>IF(ISNA(VLOOKUP(Patchlist1[[#This Row],[Hostname]],'vm hardware'!A:C,3,FALSE)),"",VLOOKUP(Patchlist1[[#This Row],[Hostname]],'vm hardware'!A:C,3,FALSE))</f>
        <v/>
      </c>
      <c r="J1583" s="251"/>
      <c r="K1583" s="251" t="s">
        <v>545</v>
      </c>
      <c r="L1583" s="251"/>
      <c r="M1583" s="251" t="s">
        <v>443</v>
      </c>
      <c r="N1583" s="251" t="s">
        <v>827</v>
      </c>
      <c r="O1583" s="310" t="s">
        <v>175</v>
      </c>
      <c r="P1583" s="294" t="s">
        <v>2169</v>
      </c>
      <c r="Q1583" s="299"/>
      <c r="R1583" s="254" t="s">
        <v>695</v>
      </c>
      <c r="S1583" s="300" t="s">
        <v>696</v>
      </c>
      <c r="T1583" s="295" t="s">
        <v>853</v>
      </c>
      <c r="U1583" s="301" t="s">
        <v>180</v>
      </c>
      <c r="V1583" s="296"/>
      <c r="W1583" s="296"/>
      <c r="X1583" s="297"/>
      <c r="Y1583" s="297"/>
      <c r="Z1583" s="256"/>
      <c r="AA1583" s="302"/>
    </row>
    <row r="1584" spans="1:27" ht="18.75" hidden="1" customHeight="1">
      <c r="A1584" s="309" t="s">
        <v>2523</v>
      </c>
      <c r="B1584" s="237" t="s">
        <v>67</v>
      </c>
      <c r="C1584" s="292" t="b">
        <v>0</v>
      </c>
      <c r="D1584" s="250">
        <f>IF($C1584&lt;&gt;TRUE,IF(ISNA(VLOOKUP($B1584,'Patch Slot'!A$2:$E$39,3,FALSE)),"",VLOOKUP($B1584,'Patch Slot'!A$2:$E$39,3,FALSE)),"excluded")</f>
        <v>45883.833333333299</v>
      </c>
      <c r="E1584" s="250" t="str">
        <f>IF($C1584&lt;&gt;TRUE,IF(ISNA(VLOOKUP($B1584,'Patch Slot'!A$2:$E$39,4,FALSE)),"",VLOOKUP($B1584,'Patch Slot'!A$2:$E$39,4,FALSE)),"excluded")</f>
        <v>20:00 – 24:00</v>
      </c>
      <c r="F1584" s="251" t="s">
        <v>298</v>
      </c>
      <c r="G1584" s="250" t="str">
        <f>IF(ISNA(VLOOKUP(Patchlist1[[#This Row],[Hostname]],CPU_socket!A:B,2,FALSE)),"",VLOOKUP(Patchlist1[[#This Row],[Hostname]],CPU_socket!A:B,2,FALSE))</f>
        <v/>
      </c>
      <c r="H1584" s="250" t="str">
        <f>IF(ISNA(VLOOKUP(Patchlist1[[#This Row],[Hostname]],Vormetric!A:D,4,FALSE)),"",VLOOKUP(Patchlist1[[#This Row],[Hostname]],Vormetric!A:D,4,FALSE))</f>
        <v/>
      </c>
      <c r="I1584" s="293" t="str">
        <f>IF(ISNA(VLOOKUP(Patchlist1[[#This Row],[Hostname]],'vm hardware'!A:C,3,FALSE)),"",VLOOKUP(Patchlist1[[#This Row],[Hostname]],'vm hardware'!A:C,3,FALSE))</f>
        <v/>
      </c>
      <c r="J1584" s="251"/>
      <c r="K1584" s="251" t="s">
        <v>545</v>
      </c>
      <c r="L1584" s="251"/>
      <c r="M1584" s="251" t="s">
        <v>245</v>
      </c>
      <c r="N1584" s="251" t="s">
        <v>174</v>
      </c>
      <c r="O1584" s="310" t="s">
        <v>175</v>
      </c>
      <c r="P1584" s="294" t="s">
        <v>246</v>
      </c>
      <c r="Q1584" s="299"/>
      <c r="R1584" s="254" t="s">
        <v>248</v>
      </c>
      <c r="S1584" s="300" t="str">
        <f>IF(ISNA(VLOOKUP(Patchlist1[[#This Row],[SERVER OWNER]],Contacts!I:J,2,FALSE)),"",VLOOKUP(Patchlist1[[#This Row],[SERVER OWNER]],Contacts!I:J,2,FALSE))</f>
        <v>Giorgio.Conti@allianz.it</v>
      </c>
      <c r="T1584" s="295" t="s">
        <v>249</v>
      </c>
      <c r="U1584" s="301" t="s">
        <v>180</v>
      </c>
      <c r="V1584" s="296"/>
      <c r="W1584" s="296"/>
      <c r="X1584" s="297"/>
      <c r="Y1584" s="297"/>
      <c r="Z1584" s="256"/>
      <c r="AA1584" s="302"/>
    </row>
    <row r="1585" spans="1:27" ht="18.75" hidden="1" customHeight="1">
      <c r="A1585" s="309" t="s">
        <v>2524</v>
      </c>
      <c r="B1585" s="237" t="s">
        <v>124</v>
      </c>
      <c r="C1585" s="292" t="b">
        <v>0</v>
      </c>
      <c r="D1585" s="250">
        <f>IF($C1585&lt;&gt;TRUE,IF(ISNA(VLOOKUP($B1585,'Patch Slot'!A$2:$E$39,3,FALSE)),"",VLOOKUP($B1585,'Patch Slot'!A$2:$E$39,3,FALSE)),"excluded")</f>
        <v>45892.666666666635</v>
      </c>
      <c r="E1585" s="250" t="str">
        <f>IF($C1585&lt;&gt;TRUE,IF(ISNA(VLOOKUP($B1585,'Patch Slot'!A$2:$E$39,4,FALSE)),"",VLOOKUP($B1585,'Patch Slot'!A$2:$E$39,4,FALSE)),"excluded")</f>
        <v>16:00 – 20:00</v>
      </c>
      <c r="F1585" s="251" t="s">
        <v>826</v>
      </c>
      <c r="G1585" s="250" t="str">
        <f>IF(ISNA(VLOOKUP(Patchlist1[[#This Row],[Hostname]],CPU_socket!A:B,2,FALSE)),"",VLOOKUP(Patchlist1[[#This Row],[Hostname]],CPU_socket!A:B,2,FALSE))</f>
        <v/>
      </c>
      <c r="H1585" s="250" t="str">
        <f>IF(ISNA(VLOOKUP(Patchlist1[[#This Row],[Hostname]],Vormetric!A:D,4,FALSE)),"",VLOOKUP(Patchlist1[[#This Row],[Hostname]],Vormetric!A:D,4,FALSE))</f>
        <v/>
      </c>
      <c r="I1585" s="293" t="str">
        <f>IF(ISNA(VLOOKUP(Patchlist1[[#This Row],[Hostname]],'vm hardware'!A:C,3,FALSE)),"",VLOOKUP(Patchlist1[[#This Row],[Hostname]],'vm hardware'!A:C,3,FALSE))</f>
        <v/>
      </c>
      <c r="J1585" s="251"/>
      <c r="K1585" s="251" t="s">
        <v>545</v>
      </c>
      <c r="L1585" s="251"/>
      <c r="M1585" s="251" t="s">
        <v>443</v>
      </c>
      <c r="N1585" s="251" t="s">
        <v>827</v>
      </c>
      <c r="O1585" s="310" t="s">
        <v>175</v>
      </c>
      <c r="P1585" s="294" t="s">
        <v>2169</v>
      </c>
      <c r="Q1585" s="299"/>
      <c r="R1585" s="254" t="s">
        <v>695</v>
      </c>
      <c r="S1585" s="300" t="s">
        <v>696</v>
      </c>
      <c r="T1585" s="295" t="s">
        <v>853</v>
      </c>
      <c r="U1585" s="301" t="s">
        <v>180</v>
      </c>
      <c r="V1585" s="296"/>
      <c r="W1585" s="296"/>
      <c r="X1585" s="297"/>
      <c r="Y1585" s="297"/>
      <c r="Z1585" s="256"/>
      <c r="AA1585" s="302"/>
    </row>
    <row r="1586" spans="1:27" ht="18.75" hidden="1" customHeight="1">
      <c r="A1586" s="309" t="s">
        <v>2525</v>
      </c>
      <c r="B1586" s="237" t="s">
        <v>57</v>
      </c>
      <c r="C1586" s="292" t="b">
        <v>0</v>
      </c>
      <c r="D1586" s="250">
        <f>IF($C1586&lt;&gt;TRUE,IF(ISNA(VLOOKUP($B1586,'Patch Slot'!A$2:$E$39,3,FALSE)),"",VLOOKUP($B1586,'Patch Slot'!A$2:$E$39,3,FALSE)),"excluded")</f>
        <v>45882.833333333299</v>
      </c>
      <c r="E1586" s="250" t="str">
        <f>IF($C1586&lt;&gt;TRUE,IF(ISNA(VLOOKUP($B1586,'Patch Slot'!A$2:$E$39,4,FALSE)),"",VLOOKUP($B1586,'Patch Slot'!A$2:$E$39,4,FALSE)),"excluded")</f>
        <v>20:00 – 24:00</v>
      </c>
      <c r="F1586" s="251" t="s">
        <v>171</v>
      </c>
      <c r="G1586" s="250" t="str">
        <f>IF(ISNA(VLOOKUP(Patchlist1[[#This Row],[Hostname]],CPU_socket!A:B,2,FALSE)),"",VLOOKUP(Patchlist1[[#This Row],[Hostname]],CPU_socket!A:B,2,FALSE))</f>
        <v/>
      </c>
      <c r="H1586" s="250" t="str">
        <f>IF(ISNA(VLOOKUP(Patchlist1[[#This Row],[Hostname]],Vormetric!A:D,4,FALSE)),"",VLOOKUP(Patchlist1[[#This Row],[Hostname]],Vormetric!A:D,4,FALSE))</f>
        <v/>
      </c>
      <c r="I1586" s="293" t="str">
        <f>IF(ISNA(VLOOKUP(Patchlist1[[#This Row],[Hostname]],'vm hardware'!A:C,3,FALSE)),"",VLOOKUP(Patchlist1[[#This Row],[Hostname]],'vm hardware'!A:C,3,FALSE))</f>
        <v/>
      </c>
      <c r="J1586" s="251"/>
      <c r="K1586" s="251" t="s">
        <v>545</v>
      </c>
      <c r="L1586" s="251"/>
      <c r="M1586" s="251" t="s">
        <v>735</v>
      </c>
      <c r="N1586" s="251" t="s">
        <v>174</v>
      </c>
      <c r="O1586" s="310" t="s">
        <v>175</v>
      </c>
      <c r="P1586" s="294" t="s">
        <v>736</v>
      </c>
      <c r="Q1586" s="299"/>
      <c r="R1586" s="254" t="s">
        <v>737</v>
      </c>
      <c r="S1586" s="300" t="str">
        <f>IF(ISNA(VLOOKUP(Patchlist1[[#This Row],[SERVER OWNER]],Contacts!I:J,2,FALSE)),"",VLOOKUP(Patchlist1[[#This Row],[SERVER OWNER]],Contacts!I:J,2,FALSE))</f>
        <v>greg.george@investmentdataservices.com</v>
      </c>
      <c r="T1586" s="295" t="s">
        <v>837</v>
      </c>
      <c r="U1586" s="301" t="s">
        <v>180</v>
      </c>
      <c r="V1586" s="296"/>
      <c r="W1586" s="296"/>
      <c r="X1586" s="297"/>
      <c r="Y1586" s="297"/>
      <c r="Z1586" s="256"/>
      <c r="AA1586" s="302"/>
    </row>
    <row r="1587" spans="1:27" ht="18.75" hidden="1" customHeight="1">
      <c r="A1587" s="309" t="s">
        <v>2526</v>
      </c>
      <c r="B1587" s="237" t="s">
        <v>103</v>
      </c>
      <c r="C1587" s="292" t="b">
        <v>0</v>
      </c>
      <c r="D1587" s="250">
        <f>IF($C1587&lt;&gt;TRUE,IF(ISNA(VLOOKUP($B1587,'Patch Slot'!A$2:$E$39,3,FALSE)),"",VLOOKUP($B1587,'Patch Slot'!A$2:$E$39,3,FALSE)),"excluded")</f>
        <v>45888.333333333299</v>
      </c>
      <c r="E1587" s="250" t="str">
        <f>IF($C1587&lt;&gt;TRUE,IF(ISNA(VLOOKUP($B1587,'Patch Slot'!A$2:$E$39,4,FALSE)),"",VLOOKUP($B1587,'Patch Slot'!A$2:$E$39,4,FALSE)),"excluded")</f>
        <v>08:00 – 14:00</v>
      </c>
      <c r="F1587" s="251" t="s">
        <v>182</v>
      </c>
      <c r="G1587" s="250" t="str">
        <f>IF(ISNA(VLOOKUP(Patchlist1[[#This Row],[Hostname]],CPU_socket!A:B,2,FALSE)),"",VLOOKUP(Patchlist1[[#This Row],[Hostname]],CPU_socket!A:B,2,FALSE))</f>
        <v/>
      </c>
      <c r="H1587" s="250" t="str">
        <f>IF(ISNA(VLOOKUP(Patchlist1[[#This Row],[Hostname]],Vormetric!A:D,4,FALSE)),"",VLOOKUP(Patchlist1[[#This Row],[Hostname]],Vormetric!A:D,4,FALSE))</f>
        <v/>
      </c>
      <c r="I1587" s="293" t="str">
        <f>IF(ISNA(VLOOKUP(Patchlist1[[#This Row],[Hostname]],'vm hardware'!A:C,3,FALSE)),"",VLOOKUP(Patchlist1[[#This Row],[Hostname]],'vm hardware'!A:C,3,FALSE))</f>
        <v/>
      </c>
      <c r="J1587" s="251"/>
      <c r="K1587" s="251" t="s">
        <v>545</v>
      </c>
      <c r="L1587" s="251"/>
      <c r="M1587" s="251" t="s">
        <v>173</v>
      </c>
      <c r="N1587" s="251" t="s">
        <v>174</v>
      </c>
      <c r="O1587" s="310" t="s">
        <v>175</v>
      </c>
      <c r="P1587" s="294" t="s">
        <v>506</v>
      </c>
      <c r="Q1587" s="299"/>
      <c r="R1587" s="254" t="s">
        <v>511</v>
      </c>
      <c r="S1587" s="300" t="str">
        <f>IF(ISNA(VLOOKUP(Patchlist1[[#This Row],[SERVER OWNER]],Contacts!I:J,2,FALSE)),"",VLOOKUP(Patchlist1[[#This Row],[SERVER OWNER]],Contacts!I:J,2,FALSE))</f>
        <v>fabian.funk@allianz.de</v>
      </c>
      <c r="T1587" s="295" t="s">
        <v>509</v>
      </c>
      <c r="U1587" s="301" t="s">
        <v>180</v>
      </c>
      <c r="V1587" s="296"/>
      <c r="W1587" s="296"/>
      <c r="X1587" s="297"/>
      <c r="Y1587" s="297"/>
      <c r="Z1587" s="256"/>
      <c r="AA1587" s="302"/>
    </row>
    <row r="1588" spans="1:27" ht="18.75" hidden="1" customHeight="1">
      <c r="A1588" s="309" t="s">
        <v>2527</v>
      </c>
      <c r="B1588" s="237" t="s">
        <v>29</v>
      </c>
      <c r="C1588" s="292" t="b">
        <v>0</v>
      </c>
      <c r="D1588" s="250">
        <f>IF($C1588&lt;&gt;TRUE,IF(ISNA(VLOOKUP($B1588,'Patch Slot'!A$2:$E$39,3,FALSE)),"",VLOOKUP($B1588,'Patch Slot'!A$2:$E$39,3,FALSE)),"excluded")</f>
        <v>45875.833333333299</v>
      </c>
      <c r="E1588" s="250" t="str">
        <f>IF($C1588&lt;&gt;TRUE,IF(ISNA(VLOOKUP($B1588,'Patch Slot'!A$2:$E$39,4,FALSE)),"",VLOOKUP($B1588,'Patch Slot'!A$2:$E$39,4,FALSE)),"excluded")</f>
        <v>20:00 – 24:00</v>
      </c>
      <c r="F1588" s="251" t="s">
        <v>182</v>
      </c>
      <c r="G1588" s="250" t="str">
        <f>IF(ISNA(VLOOKUP(Patchlist1[[#This Row],[Hostname]],CPU_socket!A:B,2,FALSE)),"",VLOOKUP(Patchlist1[[#This Row],[Hostname]],CPU_socket!A:B,2,FALSE))</f>
        <v/>
      </c>
      <c r="H1588" s="250" t="str">
        <f>IF(ISNA(VLOOKUP(Patchlist1[[#This Row],[Hostname]],Vormetric!A:D,4,FALSE)),"",VLOOKUP(Patchlist1[[#This Row],[Hostname]],Vormetric!A:D,4,FALSE))</f>
        <v/>
      </c>
      <c r="I1588" s="293" t="str">
        <f>IF(ISNA(VLOOKUP(Patchlist1[[#This Row],[Hostname]],'vm hardware'!A:C,3,FALSE)),"",VLOOKUP(Patchlist1[[#This Row],[Hostname]],'vm hardware'!A:C,3,FALSE))</f>
        <v/>
      </c>
      <c r="J1588" s="251"/>
      <c r="K1588" s="251" t="s">
        <v>545</v>
      </c>
      <c r="L1588" s="251"/>
      <c r="M1588" s="251" t="s">
        <v>735</v>
      </c>
      <c r="N1588" s="251" t="s">
        <v>174</v>
      </c>
      <c r="O1588" s="310" t="s">
        <v>175</v>
      </c>
      <c r="P1588" s="294" t="s">
        <v>736</v>
      </c>
      <c r="Q1588" s="299"/>
      <c r="R1588" s="254" t="s">
        <v>737</v>
      </c>
      <c r="S1588" s="300" t="str">
        <f>IF(ISNA(VLOOKUP(Patchlist1[[#This Row],[SERVER OWNER]],Contacts!I:J,2,FALSE)),"",VLOOKUP(Patchlist1[[#This Row],[SERVER OWNER]],Contacts!I:J,2,FALSE))</f>
        <v>greg.george@investmentdataservices.com</v>
      </c>
      <c r="T1588" s="295" t="s">
        <v>738</v>
      </c>
      <c r="U1588" s="301" t="s">
        <v>180</v>
      </c>
      <c r="V1588" s="296"/>
      <c r="W1588" s="296"/>
      <c r="X1588" s="297"/>
      <c r="Y1588" s="297"/>
      <c r="Z1588" s="256"/>
      <c r="AA1588" s="302"/>
    </row>
    <row r="1589" spans="1:27" ht="18.75" hidden="1" customHeight="1">
      <c r="A1589" s="309" t="s">
        <v>2528</v>
      </c>
      <c r="B1589" s="237" t="s">
        <v>43</v>
      </c>
      <c r="C1589" s="292" t="b">
        <v>0</v>
      </c>
      <c r="D1589" s="250">
        <f>IF($C1589&lt;&gt;TRUE,IF(ISNA(VLOOKUP($B1589,'Patch Slot'!A$2:$E$39,3,FALSE)),"",VLOOKUP($B1589,'Patch Slot'!A$2:$E$39,3,FALSE)),"excluded")</f>
        <v>45878.333333333299</v>
      </c>
      <c r="E1589" s="250" t="str">
        <f>IF($C1589&lt;&gt;TRUE,IF(ISNA(VLOOKUP($B1589,'Patch Slot'!A$2:$E$39,4,FALSE)),"",VLOOKUP($B1589,'Patch Slot'!A$2:$E$39,4,FALSE)),"excluded")</f>
        <v>08:00 – 14:00</v>
      </c>
      <c r="F1589" s="251" t="s">
        <v>523</v>
      </c>
      <c r="G1589" s="250" t="str">
        <f>IF(ISNA(VLOOKUP(Patchlist1[[#This Row],[Hostname]],CPU_socket!A:B,2,FALSE)),"",VLOOKUP(Patchlist1[[#This Row],[Hostname]],CPU_socket!A:B,2,FALSE))</f>
        <v/>
      </c>
      <c r="H1589" s="250" t="str">
        <f>IF(ISNA(VLOOKUP(Patchlist1[[#This Row],[Hostname]],Vormetric!A:D,4,FALSE)),"",VLOOKUP(Patchlist1[[#This Row],[Hostname]],Vormetric!A:D,4,FALSE))</f>
        <v>upgrade</v>
      </c>
      <c r="I1589" s="293" t="str">
        <f>IF(ISNA(VLOOKUP(Patchlist1[[#This Row],[Hostname]],'vm hardware'!A:C,3,FALSE)),"",VLOOKUP(Patchlist1[[#This Row],[Hostname]],'vm hardware'!A:C,3,FALSE))</f>
        <v/>
      </c>
      <c r="J1589" s="251"/>
      <c r="K1589" s="251" t="s">
        <v>545</v>
      </c>
      <c r="L1589" s="251"/>
      <c r="M1589" s="251" t="s">
        <v>802</v>
      </c>
      <c r="N1589" s="251" t="s">
        <v>174</v>
      </c>
      <c r="O1589" s="310" t="s">
        <v>175</v>
      </c>
      <c r="P1589" s="294" t="s">
        <v>803</v>
      </c>
      <c r="Q1589" s="299"/>
      <c r="R1589" s="254" t="s">
        <v>804</v>
      </c>
      <c r="S1589" s="300" t="str">
        <f>IF(ISNA(VLOOKUP(Patchlist1[[#This Row],[SERVER OWNER]],Contacts!I:J,2,FALSE)),"",VLOOKUP(Patchlist1[[#This Row],[SERVER OWNER]],Contacts!I:J,2,FALSE))</f>
        <v>gabor.szeles@allianz.com</v>
      </c>
      <c r="T1589" s="295" t="s">
        <v>2529</v>
      </c>
      <c r="U1589" s="301" t="s">
        <v>180</v>
      </c>
      <c r="V1589" s="296"/>
      <c r="W1589" s="296"/>
      <c r="X1589" s="297"/>
      <c r="Y1589" s="297"/>
      <c r="Z1589" s="256"/>
      <c r="AA1589" s="302"/>
    </row>
    <row r="1590" spans="1:27" ht="18.75" hidden="1" customHeight="1">
      <c r="A1590" s="309" t="s">
        <v>2530</v>
      </c>
      <c r="B1590" s="237" t="s">
        <v>84</v>
      </c>
      <c r="C1590" s="292" t="b">
        <v>0</v>
      </c>
      <c r="D1590" s="250">
        <f>IF($C1590&lt;&gt;TRUE,IF(ISNA(VLOOKUP($B1590,'Patch Slot'!A$2:$E$39,3,FALSE)),"",VLOOKUP($B1590,'Patch Slot'!A$2:$E$39,3,FALSE)),"excluded")</f>
        <v>45885.833333333299</v>
      </c>
      <c r="E1590" s="250" t="str">
        <f>IF($C1590&lt;&gt;TRUE,IF(ISNA(VLOOKUP($B1590,'Patch Slot'!A$2:$E$39,4,FALSE)),"",VLOOKUP($B1590,'Patch Slot'!A$2:$E$39,4,FALSE)),"excluded")</f>
        <v>20:00 – 24:00</v>
      </c>
      <c r="F1590" s="251" t="s">
        <v>826</v>
      </c>
      <c r="G1590" s="250" t="str">
        <f>IF(ISNA(VLOOKUP(Patchlist1[[#This Row],[Hostname]],CPU_socket!A:B,2,FALSE)),"",VLOOKUP(Patchlist1[[#This Row],[Hostname]],CPU_socket!A:B,2,FALSE))</f>
        <v/>
      </c>
      <c r="H1590" s="250" t="str">
        <f>IF(ISNA(VLOOKUP(Patchlist1[[#This Row],[Hostname]],Vormetric!A:D,4,FALSE)),"",VLOOKUP(Patchlist1[[#This Row],[Hostname]],Vormetric!A:D,4,FALSE))</f>
        <v/>
      </c>
      <c r="I1590" s="293" t="str">
        <f>IF(ISNA(VLOOKUP(Patchlist1[[#This Row],[Hostname]],'vm hardware'!A:C,3,FALSE)),"",VLOOKUP(Patchlist1[[#This Row],[Hostname]],'vm hardware'!A:C,3,FALSE))</f>
        <v/>
      </c>
      <c r="J1590" s="251"/>
      <c r="K1590" s="251" t="s">
        <v>545</v>
      </c>
      <c r="L1590" s="251"/>
      <c r="M1590" s="251" t="s">
        <v>411</v>
      </c>
      <c r="N1590" s="251" t="s">
        <v>827</v>
      </c>
      <c r="O1590" s="310" t="s">
        <v>175</v>
      </c>
      <c r="P1590" s="289" t="s">
        <v>412</v>
      </c>
      <c r="Q1590" s="299"/>
      <c r="R1590" s="254" t="s">
        <v>413</v>
      </c>
      <c r="S1590" s="300" t="str">
        <f>IF(ISNA(VLOOKUP(Patchlist1[[#This Row],[SERVER OWNER]],Contacts!I:J,2,FALSE)),"",VLOOKUP(Patchlist1[[#This Row],[SERVER OWNER]],Contacts!I:J,2,FALSE))</f>
        <v>ronald.rijnders@allianz.nl</v>
      </c>
      <c r="T1590" s="295" t="s">
        <v>414</v>
      </c>
      <c r="U1590" s="301" t="s">
        <v>180</v>
      </c>
      <c r="V1590" s="296"/>
      <c r="W1590" s="296"/>
      <c r="X1590" s="297"/>
      <c r="Y1590" s="297"/>
      <c r="Z1590" s="256"/>
      <c r="AA1590" s="302"/>
    </row>
    <row r="1591" spans="1:27" ht="18.75" hidden="1" customHeight="1">
      <c r="A1591" s="309" t="s">
        <v>2531</v>
      </c>
      <c r="B1591" s="237" t="s">
        <v>29</v>
      </c>
      <c r="C1591" s="292" t="b">
        <v>0</v>
      </c>
      <c r="D1591" s="250">
        <f>IF($C1591&lt;&gt;TRUE,IF(ISNA(VLOOKUP($B1591,'Patch Slot'!A$2:$E$39,3,FALSE)),"",VLOOKUP($B1591,'Patch Slot'!A$2:$E$39,3,FALSE)),"excluded")</f>
        <v>45875.833333333299</v>
      </c>
      <c r="E1591" s="250" t="str">
        <f>IF($C1591&lt;&gt;TRUE,IF(ISNA(VLOOKUP($B1591,'Patch Slot'!A$2:$E$39,4,FALSE)),"",VLOOKUP($B1591,'Patch Slot'!A$2:$E$39,4,FALSE)),"excluded")</f>
        <v>20:00 – 24:00</v>
      </c>
      <c r="F1591" s="251" t="s">
        <v>298</v>
      </c>
      <c r="G1591" s="250" t="str">
        <f>IF(ISNA(VLOOKUP(Patchlist1[[#This Row],[Hostname]],CPU_socket!A:B,2,FALSE)),"",VLOOKUP(Patchlist1[[#This Row],[Hostname]],CPU_socket!A:B,2,FALSE))</f>
        <v/>
      </c>
      <c r="H1591" s="250" t="str">
        <f>IF(ISNA(VLOOKUP(Patchlist1[[#This Row],[Hostname]],Vormetric!A:D,4,FALSE)),"",VLOOKUP(Patchlist1[[#This Row],[Hostname]],Vormetric!A:D,4,FALSE))</f>
        <v/>
      </c>
      <c r="I1591" s="293" t="str">
        <f>IF(ISNA(VLOOKUP(Patchlist1[[#This Row],[Hostname]],'vm hardware'!A:C,3,FALSE)),"",VLOOKUP(Patchlist1[[#This Row],[Hostname]],'vm hardware'!A:C,3,FALSE))</f>
        <v/>
      </c>
      <c r="J1591" s="251"/>
      <c r="K1591" s="251" t="s">
        <v>545</v>
      </c>
      <c r="L1591" s="251"/>
      <c r="M1591" s="251" t="s">
        <v>173</v>
      </c>
      <c r="N1591" s="251" t="s">
        <v>174</v>
      </c>
      <c r="O1591" s="310" t="s">
        <v>175</v>
      </c>
      <c r="P1591" s="294" t="s">
        <v>506</v>
      </c>
      <c r="Q1591" s="299"/>
      <c r="R1591" s="254" t="s">
        <v>511</v>
      </c>
      <c r="S1591" s="300" t="str">
        <f>IF(ISNA(VLOOKUP(Patchlist1[[#This Row],[SERVER OWNER]],Contacts!I:J,2,FALSE)),"",VLOOKUP(Patchlist1[[#This Row],[SERVER OWNER]],Contacts!I:J,2,FALSE))</f>
        <v>fabian.funk@allianz.de</v>
      </c>
      <c r="T1591" s="295" t="s">
        <v>509</v>
      </c>
      <c r="U1591" s="301" t="s">
        <v>180</v>
      </c>
      <c r="V1591" s="296"/>
      <c r="W1591" s="296"/>
      <c r="X1591" s="297"/>
      <c r="Y1591" s="297"/>
      <c r="Z1591" s="256"/>
      <c r="AA1591" s="302"/>
    </row>
    <row r="1592" spans="1:27" ht="18.75" customHeight="1">
      <c r="A1592" s="309" t="s">
        <v>2532</v>
      </c>
      <c r="B1592" s="237" t="s">
        <v>54</v>
      </c>
      <c r="C1592" s="292" t="b">
        <v>0</v>
      </c>
      <c r="D1592" s="250">
        <f>IF($C1592&lt;&gt;TRUE,IF(ISNA(VLOOKUP($B1592,'Patch Slot'!A$2:$E$39,3,FALSE)),"",VLOOKUP($B1592,'Patch Slot'!A$2:$E$39,3,FALSE)),"excluded")</f>
        <v>45881.333333333299</v>
      </c>
      <c r="E1592" s="250" t="str">
        <f>IF($C1592&lt;&gt;TRUE,IF(ISNA(VLOOKUP($B1592,'Patch Slot'!A$2:$E$39,4,FALSE)),"",VLOOKUP($B1592,'Patch Slot'!A$2:$E$39,4,FALSE)),"excluded")</f>
        <v>08:00 – 14:00</v>
      </c>
      <c r="F1592" s="251" t="s">
        <v>171</v>
      </c>
      <c r="G1592" s="250" t="str">
        <f>IF(ISNA(VLOOKUP(Patchlist1[[#This Row],[Hostname]],CPU_socket!A:B,2,FALSE)),"",VLOOKUP(Patchlist1[[#This Row],[Hostname]],CPU_socket!A:B,2,FALSE))</f>
        <v/>
      </c>
      <c r="H1592" s="250" t="str">
        <f>IF(ISNA(VLOOKUP(Patchlist1[[#This Row],[Hostname]],Vormetric!A:D,4,FALSE)),"",VLOOKUP(Patchlist1[[#This Row],[Hostname]],Vormetric!A:D,4,FALSE))</f>
        <v/>
      </c>
      <c r="I1592" s="293" t="str">
        <f>IF(ISNA(VLOOKUP(Patchlist1[[#This Row],[Hostname]],'vm hardware'!A:C,3,FALSE)),"",VLOOKUP(Patchlist1[[#This Row],[Hostname]],'vm hardware'!A:C,3,FALSE))</f>
        <v/>
      </c>
      <c r="J1592" s="251"/>
      <c r="K1592" s="251" t="s">
        <v>545</v>
      </c>
      <c r="L1592" s="251"/>
      <c r="M1592" s="251" t="s">
        <v>173</v>
      </c>
      <c r="N1592" s="251" t="s">
        <v>174</v>
      </c>
      <c r="O1592" s="310" t="s">
        <v>175</v>
      </c>
      <c r="P1592" s="294" t="s">
        <v>546</v>
      </c>
      <c r="Q1592" s="299"/>
      <c r="R1592" s="254" t="s">
        <v>547</v>
      </c>
      <c r="S1592" s="300" t="str">
        <f>IF(ISNA(VLOOKUP(Patchlist1[[#This Row],[SERVER OWNER]],Contacts!I:J,2,FALSE)),"",VLOOKUP(Patchlist1[[#This Row],[SERVER OWNER]],Contacts!I:J,2,FALSE))</f>
        <v>klaus.ostermann@allianz.de</v>
      </c>
      <c r="T1592" s="295" t="s">
        <v>548</v>
      </c>
      <c r="U1592" s="301" t="s">
        <v>180</v>
      </c>
      <c r="V1592" s="296"/>
      <c r="W1592" s="296"/>
      <c r="X1592" s="297"/>
      <c r="Y1592" s="297"/>
      <c r="Z1592" s="256"/>
      <c r="AA1592" s="302"/>
    </row>
    <row r="1593" spans="1:27" ht="18.75" hidden="1" customHeight="1">
      <c r="A1593" s="309" t="s">
        <v>2533</v>
      </c>
      <c r="B1593" s="237" t="s">
        <v>24</v>
      </c>
      <c r="C1593" s="292" t="b">
        <v>0</v>
      </c>
      <c r="D1593" s="250">
        <f>IF($C1593&lt;&gt;TRUE,IF(ISNA(VLOOKUP($B1593,'Patch Slot'!A$2:$E$39,3,FALSE)),"",VLOOKUP($B1593,'Patch Slot'!A$2:$E$39,3,FALSE)),"excluded")</f>
        <v>45874.333333333299</v>
      </c>
      <c r="E1593" s="250" t="str">
        <f>IF($C1593&lt;&gt;TRUE,IF(ISNA(VLOOKUP($B1593,'Patch Slot'!A$2:$E$39,4,FALSE)),"",VLOOKUP($B1593,'Patch Slot'!A$2:$E$39,4,FALSE)),"excluded")</f>
        <v>08:00 – 14:00</v>
      </c>
      <c r="F1593" s="251" t="s">
        <v>171</v>
      </c>
      <c r="G1593" s="250" t="str">
        <f>IF(ISNA(VLOOKUP(Patchlist1[[#This Row],[Hostname]],CPU_socket!A:B,2,FALSE)),"",VLOOKUP(Patchlist1[[#This Row],[Hostname]],CPU_socket!A:B,2,FALSE))</f>
        <v/>
      </c>
      <c r="H1593" s="250" t="str">
        <f>IF(ISNA(VLOOKUP(Patchlist1[[#This Row],[Hostname]],Vormetric!A:D,4,FALSE)),"",VLOOKUP(Patchlist1[[#This Row],[Hostname]],Vormetric!A:D,4,FALSE))</f>
        <v/>
      </c>
      <c r="I1593" s="293" t="str">
        <f>IF(ISNA(VLOOKUP(Patchlist1[[#This Row],[Hostname]],'vm hardware'!A:C,3,FALSE)),"",VLOOKUP(Patchlist1[[#This Row],[Hostname]],'vm hardware'!A:C,3,FALSE))</f>
        <v/>
      </c>
      <c r="J1593" s="251"/>
      <c r="K1593" s="251" t="s">
        <v>1172</v>
      </c>
      <c r="L1593" s="251"/>
      <c r="M1593" s="251" t="s">
        <v>540</v>
      </c>
      <c r="N1593" s="251" t="s">
        <v>174</v>
      </c>
      <c r="O1593" s="310" t="s">
        <v>175</v>
      </c>
      <c r="P1593" s="294" t="s">
        <v>2534</v>
      </c>
      <c r="Q1593" s="299"/>
      <c r="R1593" s="254" t="s">
        <v>542</v>
      </c>
      <c r="S1593" s="300" t="str">
        <f>IF(ISNA(VLOOKUP(Patchlist1[[#This Row],[SERVER OWNER]],Contacts!I:J,2,FALSE)),"",VLOOKUP(Patchlist1[[#This Row],[SERVER OWNER]],Contacts!I:J,2,FALSE))</f>
        <v>konstantinos.monios@allianz.gr</v>
      </c>
      <c r="T1593" s="295" t="s">
        <v>1456</v>
      </c>
      <c r="U1593" s="301" t="s">
        <v>180</v>
      </c>
      <c r="V1593" s="296"/>
      <c r="W1593" s="296"/>
      <c r="X1593" s="297"/>
      <c r="Y1593" s="297"/>
      <c r="Z1593" s="256"/>
      <c r="AA1593" s="302"/>
    </row>
    <row r="1594" spans="1:27" ht="18.75" hidden="1" customHeight="1">
      <c r="A1594" s="309" t="s">
        <v>2535</v>
      </c>
      <c r="B1594" s="237" t="s">
        <v>24</v>
      </c>
      <c r="C1594" s="292" t="b">
        <v>1</v>
      </c>
      <c r="D1594" s="250" t="str">
        <f>IF($C1594&lt;&gt;TRUE,IF(ISNA(VLOOKUP($B1594,'Patch Slot'!A$2:$E$39,3,FALSE)),"",VLOOKUP($B1594,'Patch Slot'!A$2:$E$39,3,FALSE)),"excluded")</f>
        <v>excluded</v>
      </c>
      <c r="E1594" s="250" t="str">
        <f>IF($C1594&lt;&gt;TRUE,IF(ISNA(VLOOKUP($B1594,'Patch Slot'!A$2:$E$39,4,FALSE)),"",VLOOKUP($B1594,'Patch Slot'!A$2:$E$39,4,FALSE)),"excluded")</f>
        <v>excluded</v>
      </c>
      <c r="F1594" s="251" t="s">
        <v>523</v>
      </c>
      <c r="G1594" s="250" t="str">
        <f>IF(ISNA(VLOOKUP(Patchlist1[[#This Row],[Hostname]],CPU_socket!A:B,2,FALSE)),"",VLOOKUP(Patchlist1[[#This Row],[Hostname]],CPU_socket!A:B,2,FALSE))</f>
        <v/>
      </c>
      <c r="H1594" s="250" t="str">
        <f>IF(ISNA(VLOOKUP(Patchlist1[[#This Row],[Hostname]],Vormetric!A:D,4,FALSE)),"",VLOOKUP(Patchlist1[[#This Row],[Hostname]],Vormetric!A:D,4,FALSE))</f>
        <v/>
      </c>
      <c r="I1594" s="293" t="str">
        <f>IF(ISNA(VLOOKUP(Patchlist1[[#This Row],[Hostname]],'vm hardware'!A:C,3,FALSE)),"",VLOOKUP(Patchlist1[[#This Row],[Hostname]],'vm hardware'!A:C,3,FALSE))</f>
        <v/>
      </c>
      <c r="J1594" s="251"/>
      <c r="K1594" s="251" t="s">
        <v>545</v>
      </c>
      <c r="L1594" s="251"/>
      <c r="M1594" s="251" t="s">
        <v>448</v>
      </c>
      <c r="N1594" s="251" t="s">
        <v>174</v>
      </c>
      <c r="O1594" s="310" t="s">
        <v>279</v>
      </c>
      <c r="P1594" s="294" t="s">
        <v>1127</v>
      </c>
      <c r="Q1594" s="299"/>
      <c r="R1594" s="254" t="s">
        <v>1128</v>
      </c>
      <c r="S1594" s="300" t="str">
        <f>IF(ISNA(VLOOKUP(Patchlist1[[#This Row],[SERVER OWNER]],Contacts!I:J,2,FALSE)),"",VLOOKUP(Patchlist1[[#This Row],[SERVER OWNER]],Contacts!I:J,2,FALSE))</f>
        <v>externe.najim.belkadi@allianz.fr</v>
      </c>
      <c r="T1594" s="295" t="s">
        <v>1170</v>
      </c>
      <c r="U1594" s="301" t="s">
        <v>180</v>
      </c>
      <c r="V1594" s="296"/>
      <c r="W1594" s="296"/>
      <c r="X1594" s="297"/>
      <c r="Y1594" s="297" t="s">
        <v>279</v>
      </c>
      <c r="Z1594" s="256"/>
      <c r="AA1594" s="302"/>
    </row>
    <row r="1595" spans="1:27" ht="18.75" customHeight="1">
      <c r="A1595" s="309" t="s">
        <v>2536</v>
      </c>
      <c r="B1595" s="237" t="s">
        <v>54</v>
      </c>
      <c r="C1595" s="292" t="b">
        <v>0</v>
      </c>
      <c r="D1595" s="250">
        <f>IF($C1595&lt;&gt;TRUE,IF(ISNA(VLOOKUP($B1595,'Patch Slot'!A$2:$E$39,3,FALSE)),"",VLOOKUP($B1595,'Patch Slot'!A$2:$E$39,3,FALSE)),"excluded")</f>
        <v>45881.333333333299</v>
      </c>
      <c r="E1595" s="250" t="str">
        <f>IF($C1595&lt;&gt;TRUE,IF(ISNA(VLOOKUP($B1595,'Patch Slot'!A$2:$E$39,4,FALSE)),"",VLOOKUP($B1595,'Patch Slot'!A$2:$E$39,4,FALSE)),"excluded")</f>
        <v>08:00 – 14:00</v>
      </c>
      <c r="F1595" s="251" t="s">
        <v>298</v>
      </c>
      <c r="G1595" s="250" t="str">
        <f>IF(ISNA(VLOOKUP(Patchlist1[[#This Row],[Hostname]],CPU_socket!A:B,2,FALSE)),"",VLOOKUP(Patchlist1[[#This Row],[Hostname]],CPU_socket!A:B,2,FALSE))</f>
        <v/>
      </c>
      <c r="H1595" s="250" t="str">
        <f>IF(ISNA(VLOOKUP(Patchlist1[[#This Row],[Hostname]],Vormetric!A:D,4,FALSE)),"",VLOOKUP(Patchlist1[[#This Row],[Hostname]],Vormetric!A:D,4,FALSE))</f>
        <v/>
      </c>
      <c r="I1595" s="293" t="str">
        <f>IF(ISNA(VLOOKUP(Patchlist1[[#This Row],[Hostname]],'vm hardware'!A:C,3,FALSE)),"",VLOOKUP(Patchlist1[[#This Row],[Hostname]],'vm hardware'!A:C,3,FALSE))</f>
        <v/>
      </c>
      <c r="J1595" s="251"/>
      <c r="K1595" s="251" t="s">
        <v>545</v>
      </c>
      <c r="L1595" s="251"/>
      <c r="M1595" s="251" t="s">
        <v>173</v>
      </c>
      <c r="N1595" s="251" t="s">
        <v>174</v>
      </c>
      <c r="O1595" s="310" t="s">
        <v>175</v>
      </c>
      <c r="P1595" s="294" t="s">
        <v>546</v>
      </c>
      <c r="Q1595" s="299"/>
      <c r="R1595" s="254" t="s">
        <v>547</v>
      </c>
      <c r="S1595" s="300" t="str">
        <f>IF(ISNA(VLOOKUP(Patchlist1[[#This Row],[SERVER OWNER]],Contacts!I:J,2,FALSE)),"",VLOOKUP(Patchlist1[[#This Row],[SERVER OWNER]],Contacts!I:J,2,FALSE))</f>
        <v>klaus.ostermann@allianz.de</v>
      </c>
      <c r="T1595" s="295" t="s">
        <v>548</v>
      </c>
      <c r="U1595" s="301" t="s">
        <v>180</v>
      </c>
      <c r="V1595" s="296"/>
      <c r="W1595" s="296"/>
      <c r="X1595" s="297"/>
      <c r="Y1595" s="297"/>
      <c r="Z1595" s="256"/>
      <c r="AA1595" s="302"/>
    </row>
    <row r="1596" spans="1:27" ht="18.75" hidden="1" customHeight="1">
      <c r="A1596" s="309" t="s">
        <v>2537</v>
      </c>
      <c r="B1596" s="237" t="s">
        <v>67</v>
      </c>
      <c r="C1596" s="292" t="b">
        <v>0</v>
      </c>
      <c r="D1596" s="250">
        <f>IF($C1596&lt;&gt;TRUE,IF(ISNA(VLOOKUP($B1596,'Patch Slot'!A$2:$E$39,3,FALSE)),"",VLOOKUP($B1596,'Patch Slot'!A$2:$E$39,3,FALSE)),"excluded")</f>
        <v>45883.833333333299</v>
      </c>
      <c r="E1596" s="250" t="str">
        <f>IF($C1596&lt;&gt;TRUE,IF(ISNA(VLOOKUP($B1596,'Patch Slot'!A$2:$E$39,4,FALSE)),"",VLOOKUP($B1596,'Patch Slot'!A$2:$E$39,4,FALSE)),"excluded")</f>
        <v>20:00 – 24:00</v>
      </c>
      <c r="F1596" s="251" t="s">
        <v>298</v>
      </c>
      <c r="G1596" s="250" t="str">
        <f>IF(ISNA(VLOOKUP(Patchlist1[[#This Row],[Hostname]],CPU_socket!A:B,2,FALSE)),"",VLOOKUP(Patchlist1[[#This Row],[Hostname]],CPU_socket!A:B,2,FALSE))</f>
        <v/>
      </c>
      <c r="H1596" s="250" t="str">
        <f>IF(ISNA(VLOOKUP(Patchlist1[[#This Row],[Hostname]],Vormetric!A:D,4,FALSE)),"",VLOOKUP(Patchlist1[[#This Row],[Hostname]],Vormetric!A:D,4,FALSE))</f>
        <v/>
      </c>
      <c r="I1596" s="293" t="str">
        <f>IF(ISNA(VLOOKUP(Patchlist1[[#This Row],[Hostname]],'vm hardware'!A:C,3,FALSE)),"",VLOOKUP(Patchlist1[[#This Row],[Hostname]],'vm hardware'!A:C,3,FALSE))</f>
        <v/>
      </c>
      <c r="J1596" s="251"/>
      <c r="K1596" s="251" t="s">
        <v>545</v>
      </c>
      <c r="L1596" s="251"/>
      <c r="M1596" s="251" t="s">
        <v>245</v>
      </c>
      <c r="N1596" s="251" t="s">
        <v>174</v>
      </c>
      <c r="O1596" s="310" t="s">
        <v>175</v>
      </c>
      <c r="P1596" s="294" t="s">
        <v>246</v>
      </c>
      <c r="Q1596" s="299"/>
      <c r="R1596" s="254" t="s">
        <v>248</v>
      </c>
      <c r="S1596" s="300" t="str">
        <f>IF(ISNA(VLOOKUP(Patchlist1[[#This Row],[SERVER OWNER]],Contacts!I:J,2,FALSE)),"",VLOOKUP(Patchlist1[[#This Row],[SERVER OWNER]],Contacts!I:J,2,FALSE))</f>
        <v>Giorgio.Conti@allianz.it</v>
      </c>
      <c r="T1596" s="295" t="s">
        <v>249</v>
      </c>
      <c r="U1596" s="301" t="s">
        <v>180</v>
      </c>
      <c r="V1596" s="296"/>
      <c r="W1596" s="296"/>
      <c r="X1596" s="297"/>
      <c r="Y1596" s="297"/>
      <c r="Z1596" s="256"/>
      <c r="AA1596" s="302"/>
    </row>
    <row r="1597" spans="1:27" ht="18.75" hidden="1" customHeight="1">
      <c r="A1597" s="309" t="s">
        <v>2538</v>
      </c>
      <c r="B1597" s="237" t="s">
        <v>47</v>
      </c>
      <c r="C1597" s="292" t="b">
        <v>1</v>
      </c>
      <c r="D1597" s="250" t="str">
        <f>IF($C1597&lt;&gt;TRUE,IF(ISNA(VLOOKUP($B1597,'Patch Slot'!A$2:$E$39,3,FALSE)),"",VLOOKUP($B1597,'Patch Slot'!A$2:$E$39,3,FALSE)),"excluded")</f>
        <v>excluded</v>
      </c>
      <c r="E1597" s="250" t="str">
        <f>IF($C1597&lt;&gt;TRUE,IF(ISNA(VLOOKUP($B1597,'Patch Slot'!A$2:$E$39,4,FALSE)),"",VLOOKUP($B1597,'Patch Slot'!A$2:$E$39,4,FALSE)),"excluded")</f>
        <v>excluded</v>
      </c>
      <c r="F1597" s="251" t="s">
        <v>171</v>
      </c>
      <c r="G1597" s="250" t="str">
        <f>IF(ISNA(VLOOKUP(Patchlist1[[#This Row],[Hostname]],CPU_socket!A:B,2,FALSE)),"",VLOOKUP(Patchlist1[[#This Row],[Hostname]],CPU_socket!A:B,2,FALSE))</f>
        <v/>
      </c>
      <c r="H1597" s="250" t="str">
        <f>IF(ISNA(VLOOKUP(Patchlist1[[#This Row],[Hostname]],Vormetric!A:D,4,FALSE)),"",VLOOKUP(Patchlist1[[#This Row],[Hostname]],Vormetric!A:D,4,FALSE))</f>
        <v/>
      </c>
      <c r="I1597" s="293" t="str">
        <f>IF(ISNA(VLOOKUP(Patchlist1[[#This Row],[Hostname]],'vm hardware'!A:C,3,FALSE)),"",VLOOKUP(Patchlist1[[#This Row],[Hostname]],'vm hardware'!A:C,3,FALSE))</f>
        <v/>
      </c>
      <c r="J1597" s="251"/>
      <c r="K1597" s="251" t="s">
        <v>172</v>
      </c>
      <c r="L1597" s="251"/>
      <c r="M1597" s="251" t="s">
        <v>173</v>
      </c>
      <c r="N1597" s="251" t="s">
        <v>174</v>
      </c>
      <c r="O1597" s="310" t="s">
        <v>279</v>
      </c>
      <c r="P1597" s="294" t="s">
        <v>769</v>
      </c>
      <c r="Q1597" s="299"/>
      <c r="R1597" s="254" t="s">
        <v>770</v>
      </c>
      <c r="S1597" s="300" t="str">
        <f>IF(ISNA(VLOOKUP(Patchlist1[[#This Row],[SERVER OWNER]],Contacts!I:J,2,FALSE)),"",VLOOKUP(Patchlist1[[#This Row],[SERVER OWNER]],Contacts!I:J,2,FALSE))</f>
        <v>wenting.xin@allianz.de</v>
      </c>
      <c r="T1597" s="295" t="s">
        <v>771</v>
      </c>
      <c r="U1597" s="301" t="s">
        <v>180</v>
      </c>
      <c r="V1597" s="296"/>
      <c r="W1597" s="296"/>
      <c r="X1597" s="297"/>
      <c r="Y1597" s="297" t="s">
        <v>279</v>
      </c>
      <c r="Z1597" s="256"/>
      <c r="AA1597" s="302"/>
    </row>
    <row r="1598" spans="1:27" ht="18.75" hidden="1" customHeight="1">
      <c r="A1598" s="309" t="s">
        <v>2539</v>
      </c>
      <c r="B1598" s="237" t="s">
        <v>93</v>
      </c>
      <c r="C1598" s="292" t="b">
        <v>1</v>
      </c>
      <c r="D1598" s="250" t="str">
        <f>IF($C1598&lt;&gt;TRUE,IF(ISNA(VLOOKUP($B1598,'Patch Slot'!A$2:$E$39,3,FALSE)),"",VLOOKUP($B1598,'Patch Slot'!A$2:$E$39,3,FALSE)),"excluded")</f>
        <v>excluded</v>
      </c>
      <c r="E1598" s="250" t="str">
        <f>IF($C1598&lt;&gt;TRUE,IF(ISNA(VLOOKUP($B1598,'Patch Slot'!A$2:$E$39,4,FALSE)),"",VLOOKUP($B1598,'Patch Slot'!A$2:$E$39,4,FALSE)),"excluded")</f>
        <v>excluded</v>
      </c>
      <c r="F1598" s="251" t="s">
        <v>826</v>
      </c>
      <c r="G1598" s="250" t="str">
        <f>IF(ISNA(VLOOKUP(Patchlist1[[#This Row],[Hostname]],CPU_socket!A:B,2,FALSE)),"",VLOOKUP(Patchlist1[[#This Row],[Hostname]],CPU_socket!A:B,2,FALSE))</f>
        <v/>
      </c>
      <c r="H1598" s="250" t="str">
        <f>IF(ISNA(VLOOKUP(Patchlist1[[#This Row],[Hostname]],Vormetric!A:D,4,FALSE)),"",VLOOKUP(Patchlist1[[#This Row],[Hostname]],Vormetric!A:D,4,FALSE))</f>
        <v/>
      </c>
      <c r="I1598" s="293" t="str">
        <f>IF(ISNA(VLOOKUP(Patchlist1[[#This Row],[Hostname]],'vm hardware'!A:C,3,FALSE)),"",VLOOKUP(Patchlist1[[#This Row],[Hostname]],'vm hardware'!A:C,3,FALSE))</f>
        <v/>
      </c>
      <c r="J1598" s="251"/>
      <c r="K1598" s="251" t="s">
        <v>545</v>
      </c>
      <c r="L1598" s="251"/>
      <c r="M1598" s="251" t="s">
        <v>372</v>
      </c>
      <c r="N1598" s="251" t="s">
        <v>827</v>
      </c>
      <c r="O1598" s="310" t="s">
        <v>175</v>
      </c>
      <c r="P1598" s="294" t="s">
        <v>1625</v>
      </c>
      <c r="Q1598" s="299"/>
      <c r="R1598" s="254" t="s">
        <v>1626</v>
      </c>
      <c r="S1598" s="300" t="str">
        <f>IF(ISNA(VLOOKUP(Patchlist1[[#This Row],[SERVER OWNER]],Contacts!I:J,2,FALSE)),"",VLOOKUP(Patchlist1[[#This Row],[SERVER OWNER]],Contacts!I:J,2,FALSE))</f>
        <v>gerard.samson@allianz.com</v>
      </c>
      <c r="T1598" s="295" t="s">
        <v>1627</v>
      </c>
      <c r="U1598" s="301" t="s">
        <v>180</v>
      </c>
      <c r="V1598" s="296"/>
      <c r="W1598" s="296"/>
      <c r="X1598" s="297"/>
      <c r="Y1598" s="297" t="s">
        <v>452</v>
      </c>
      <c r="Z1598" s="256"/>
      <c r="AA1598" s="302"/>
    </row>
    <row r="1599" spans="1:27" ht="18.75" customHeight="1">
      <c r="A1599"/>
      <c r="T1599" s="155"/>
    </row>
    <row r="1600" spans="1:27" ht="18.75" customHeight="1">
      <c r="A1600" s="321"/>
      <c r="T1600" s="155"/>
    </row>
    <row r="1601" spans="1:20" ht="18.75" customHeight="1">
      <c r="A1601"/>
      <c r="T1601" s="155"/>
    </row>
    <row r="1602" spans="1:20" ht="18.75" customHeight="1">
      <c r="A1602"/>
      <c r="T1602" s="155"/>
    </row>
    <row r="1603" spans="1:20" ht="18.75" customHeight="1">
      <c r="A1603"/>
      <c r="T1603" s="155"/>
    </row>
    <row r="1604" spans="1:20" ht="18.75" customHeight="1">
      <c r="A1604"/>
      <c r="T1604" s="155"/>
    </row>
    <row r="1605" spans="1:20" ht="18.75" customHeight="1">
      <c r="A1605"/>
      <c r="T1605" s="155"/>
    </row>
    <row r="1606" spans="1:20" ht="18.75" customHeight="1">
      <c r="A1606"/>
      <c r="T1606" s="155"/>
    </row>
    <row r="1607" spans="1:20" ht="18.75" customHeight="1">
      <c r="A1607"/>
      <c r="T1607" s="155"/>
    </row>
    <row r="1608" spans="1:20" ht="18.75" customHeight="1">
      <c r="A1608"/>
      <c r="T1608" s="155"/>
    </row>
    <row r="1609" spans="1:20" ht="18.75" customHeight="1">
      <c r="A1609"/>
      <c r="T1609" s="155"/>
    </row>
    <row r="1610" spans="1:20" ht="18.75" customHeight="1">
      <c r="A1610"/>
      <c r="T1610" s="155"/>
    </row>
    <row r="1611" spans="1:20" ht="18.75" customHeight="1">
      <c r="T1611" s="155"/>
    </row>
    <row r="1612" spans="1:20" ht="18.75" customHeight="1">
      <c r="T1612" s="155"/>
    </row>
    <row r="1613" spans="1:20" ht="18.75" customHeight="1">
      <c r="T1613" s="155"/>
    </row>
    <row r="1614" spans="1:20" ht="18.75" customHeight="1">
      <c r="T1614" s="155"/>
    </row>
    <row r="1615" spans="1:20" ht="18.75" customHeight="1">
      <c r="T1615" s="155"/>
    </row>
    <row r="1616" spans="1:20" ht="18.75" customHeight="1">
      <c r="T1616" s="155"/>
    </row>
    <row r="1617" spans="20:20" ht="18.75" customHeight="1">
      <c r="T1617" s="155"/>
    </row>
    <row r="1618" spans="20:20" ht="18.75" customHeight="1">
      <c r="T1618" s="155"/>
    </row>
    <row r="1619" spans="20:20" ht="18.75" customHeight="1">
      <c r="T1619" s="155"/>
    </row>
    <row r="1620" spans="20:20" ht="18.75" customHeight="1">
      <c r="T1620" s="155"/>
    </row>
    <row r="1621" spans="20:20" ht="18.75" customHeight="1">
      <c r="T1621" s="155"/>
    </row>
    <row r="1622" spans="20:20" ht="18.75" customHeight="1">
      <c r="T1622" s="155"/>
    </row>
    <row r="1623" spans="20:20" ht="18.75" customHeight="1">
      <c r="T1623" s="155"/>
    </row>
    <row r="1624" spans="20:20" ht="18.75" customHeight="1">
      <c r="T1624" s="155"/>
    </row>
    <row r="1625" spans="20:20" ht="18.75" customHeight="1">
      <c r="T1625" s="155"/>
    </row>
    <row r="1626" spans="20:20" ht="18.75" customHeight="1">
      <c r="T1626" s="155"/>
    </row>
    <row r="1627" spans="20:20" ht="18.75" customHeight="1">
      <c r="T1627" s="155"/>
    </row>
    <row r="1628" spans="20:20" ht="18.75" customHeight="1">
      <c r="T1628" s="155"/>
    </row>
    <row r="1629" spans="20:20" ht="18.75" customHeight="1">
      <c r="T1629" s="155"/>
    </row>
    <row r="1630" spans="20:20" ht="18.75" customHeight="1">
      <c r="T1630" s="155"/>
    </row>
    <row r="1631" spans="20:20" ht="18.75" customHeight="1">
      <c r="T1631" s="155"/>
    </row>
    <row r="1632" spans="20:20" ht="18.75" customHeight="1">
      <c r="T1632" s="155"/>
    </row>
    <row r="1633" spans="20:20" ht="18.75" customHeight="1">
      <c r="T1633" s="155"/>
    </row>
    <row r="1634" spans="20:20" ht="18.75" customHeight="1">
      <c r="T1634" s="155"/>
    </row>
    <row r="1635" spans="20:20" ht="18.75" customHeight="1">
      <c r="T1635" s="155"/>
    </row>
    <row r="1636" spans="20:20" ht="18.75" customHeight="1">
      <c r="T1636" s="155"/>
    </row>
    <row r="1637" spans="20:20" ht="18.75" customHeight="1">
      <c r="T1637" s="155"/>
    </row>
    <row r="1638" spans="20:20" ht="18.75" customHeight="1">
      <c r="T1638" s="155"/>
    </row>
    <row r="1639" spans="20:20" ht="18.75" customHeight="1">
      <c r="T1639" s="155"/>
    </row>
    <row r="1640" spans="20:20" ht="18.75" customHeight="1">
      <c r="T1640" s="155"/>
    </row>
    <row r="1641" spans="20:20" ht="18.75" customHeight="1">
      <c r="T1641" s="155"/>
    </row>
    <row r="1642" spans="20:20" ht="18.75" customHeight="1">
      <c r="T1642" s="155"/>
    </row>
    <row r="1643" spans="20:20" ht="18.75" customHeight="1">
      <c r="T1643" s="155"/>
    </row>
    <row r="1644" spans="20:20" ht="18.75" customHeight="1">
      <c r="T1644" s="155"/>
    </row>
    <row r="1645" spans="20:20" ht="18.75" customHeight="1">
      <c r="T1645" s="155"/>
    </row>
    <row r="1646" spans="20:20" ht="18.75" customHeight="1">
      <c r="T1646" s="155"/>
    </row>
    <row r="1647" spans="20:20" ht="18.75" customHeight="1">
      <c r="T1647" s="155"/>
    </row>
    <row r="1648" spans="20:20" ht="18.75" customHeight="1">
      <c r="T1648" s="155"/>
    </row>
    <row r="1649" spans="20:20" ht="18.75" customHeight="1">
      <c r="T1649" s="155"/>
    </row>
    <row r="1650" spans="20:20" ht="18.75" customHeight="1">
      <c r="T1650" s="155"/>
    </row>
    <row r="1651" spans="20:20" ht="18.75" customHeight="1">
      <c r="T1651" s="155"/>
    </row>
    <row r="1652" spans="20:20" ht="18.75" customHeight="1">
      <c r="T1652" s="155"/>
    </row>
    <row r="1653" spans="20:20" ht="18.75" customHeight="1">
      <c r="T1653" s="155"/>
    </row>
    <row r="1654" spans="20:20" ht="18.75" customHeight="1">
      <c r="T1654" s="155"/>
    </row>
    <row r="1655" spans="20:20" ht="18.75" customHeight="1">
      <c r="T1655" s="155"/>
    </row>
    <row r="1656" spans="20:20" ht="18.75" customHeight="1">
      <c r="T1656" s="155"/>
    </row>
    <row r="1657" spans="20:20" ht="18.75" customHeight="1">
      <c r="T1657" s="155"/>
    </row>
    <row r="1658" spans="20:20" ht="18.75" customHeight="1">
      <c r="T1658" s="155"/>
    </row>
    <row r="1659" spans="20:20" ht="18.75" customHeight="1">
      <c r="T1659" s="155"/>
    </row>
    <row r="1660" spans="20:20" ht="18.75" customHeight="1">
      <c r="T1660" s="155"/>
    </row>
    <row r="1661" spans="20:20" ht="18.75" customHeight="1">
      <c r="T1661" s="155"/>
    </row>
    <row r="1662" spans="20:20" ht="18.75" customHeight="1">
      <c r="T1662" s="155"/>
    </row>
    <row r="1663" spans="20:20" ht="18.75" customHeight="1">
      <c r="T1663" s="155"/>
    </row>
    <row r="1664" spans="20:20" ht="18.75" customHeight="1">
      <c r="T1664" s="155"/>
    </row>
    <row r="1665" spans="1:20" ht="18.75" customHeight="1">
      <c r="T1665" s="155"/>
    </row>
    <row r="1666" spans="1:20" ht="18.75" customHeight="1">
      <c r="T1666" s="155"/>
    </row>
    <row r="1667" spans="1:20" ht="18.75" customHeight="1">
      <c r="T1667" s="155"/>
    </row>
    <row r="1669" spans="1:20" ht="18.75" customHeight="1">
      <c r="A1669" s="158"/>
    </row>
    <row r="1670" spans="1:20" ht="18.75" customHeight="1">
      <c r="A1670" s="158"/>
    </row>
    <row r="1671" spans="1:20" ht="18.75" customHeight="1">
      <c r="A1671" s="158"/>
      <c r="G1671" s="160"/>
      <c r="H1671" s="160"/>
    </row>
    <row r="1672" spans="1:20" ht="18.75" customHeight="1">
      <c r="A1672" s="158"/>
      <c r="G1672" s="160"/>
      <c r="H1672" s="160"/>
    </row>
    <row r="1673" spans="1:20" ht="18.75" customHeight="1">
      <c r="A1673" s="158"/>
      <c r="G1673" s="160"/>
      <c r="H1673" s="160"/>
    </row>
    <row r="1674" spans="1:20" ht="18.75" customHeight="1">
      <c r="A1674" s="158"/>
      <c r="G1674" s="160"/>
      <c r="H1674" s="160"/>
    </row>
    <row r="1675" spans="1:20" ht="18.75" customHeight="1">
      <c r="A1675" s="158"/>
      <c r="G1675" s="160"/>
      <c r="H1675" s="160"/>
    </row>
    <row r="1676" spans="1:20" ht="18.75" customHeight="1">
      <c r="A1676" s="158"/>
      <c r="G1676" s="160"/>
      <c r="H1676" s="160"/>
    </row>
    <row r="1677" spans="1:20" ht="18.75" customHeight="1">
      <c r="A1677" s="158"/>
      <c r="G1677" s="160"/>
      <c r="H1677" s="160"/>
    </row>
    <row r="1678" spans="1:20" ht="18.75" customHeight="1">
      <c r="A1678" s="158"/>
      <c r="G1678" s="160"/>
      <c r="H1678" s="160"/>
    </row>
    <row r="1679" spans="1:20" ht="18.75" customHeight="1">
      <c r="A1679" s="158"/>
      <c r="G1679" s="160"/>
      <c r="H1679" s="160"/>
    </row>
    <row r="1680" spans="1:20" ht="18.75" customHeight="1">
      <c r="G1680" s="160"/>
      <c r="H1680" s="160"/>
    </row>
    <row r="1681" spans="7:8" ht="18.75" customHeight="1">
      <c r="G1681" s="160"/>
      <c r="H1681" s="160"/>
    </row>
    <row r="1682" spans="7:8" ht="18.75" customHeight="1">
      <c r="G1682" s="160"/>
      <c r="H1682" s="160"/>
    </row>
    <row r="1683" spans="7:8" ht="18.75" customHeight="1">
      <c r="G1683" s="160"/>
      <c r="H1683" s="160"/>
    </row>
    <row r="1684" spans="7:8" ht="18.75" customHeight="1">
      <c r="G1684" s="160"/>
      <c r="H1684" s="160"/>
    </row>
    <row r="1685" spans="7:8" ht="18.75" customHeight="1">
      <c r="G1685" s="160"/>
      <c r="H1685" s="160"/>
    </row>
    <row r="1686" spans="7:8" ht="18.75" customHeight="1">
      <c r="G1686" s="160"/>
      <c r="H1686" s="160"/>
    </row>
    <row r="1687" spans="7:8" ht="18.75" customHeight="1">
      <c r="G1687" s="160"/>
      <c r="H1687" s="160"/>
    </row>
    <row r="1688" spans="7:8" ht="18.75" customHeight="1">
      <c r="G1688" s="160"/>
      <c r="H1688" s="160"/>
    </row>
    <row r="1689" spans="7:8" ht="18.75" customHeight="1">
      <c r="G1689" s="160"/>
      <c r="H1689" s="160"/>
    </row>
    <row r="1690" spans="7:8" ht="18.75" customHeight="1">
      <c r="G1690" s="160"/>
      <c r="H1690" s="160"/>
    </row>
    <row r="1691" spans="7:8" ht="18.75" customHeight="1">
      <c r="G1691" s="160"/>
      <c r="H1691" s="160"/>
    </row>
    <row r="1692" spans="7:8" ht="18.75" customHeight="1">
      <c r="G1692" s="160"/>
      <c r="H1692" s="160"/>
    </row>
    <row r="1693" spans="7:8" ht="18.75" customHeight="1">
      <c r="G1693" s="160"/>
      <c r="H1693" s="160"/>
    </row>
    <row r="1694" spans="7:8" ht="18.75" customHeight="1">
      <c r="G1694" s="160"/>
      <c r="H1694" s="160"/>
    </row>
    <row r="1695" spans="7:8" ht="18.75" customHeight="1">
      <c r="G1695" s="160"/>
      <c r="H1695" s="160"/>
    </row>
    <row r="1696" spans="7:8" ht="18.75" customHeight="1">
      <c r="G1696" s="160"/>
      <c r="H1696" s="160"/>
    </row>
    <row r="1697" spans="7:8" ht="18.75" customHeight="1">
      <c r="G1697" s="160"/>
      <c r="H1697" s="160"/>
    </row>
    <row r="1698" spans="7:8" ht="18.75" customHeight="1">
      <c r="G1698" s="160"/>
      <c r="H1698" s="160"/>
    </row>
    <row r="1699" spans="7:8" ht="18.75" customHeight="1">
      <c r="G1699" s="160"/>
      <c r="H1699" s="160"/>
    </row>
    <row r="1700" spans="7:8" ht="18.75" customHeight="1">
      <c r="G1700" s="160"/>
      <c r="H1700" s="160"/>
    </row>
    <row r="1701" spans="7:8" ht="18.75" customHeight="1">
      <c r="G1701" s="160"/>
      <c r="H1701" s="160"/>
    </row>
    <row r="1702" spans="7:8" ht="18.75" customHeight="1">
      <c r="G1702" s="160"/>
      <c r="H1702" s="160"/>
    </row>
    <row r="1703" spans="7:8" ht="18.75" customHeight="1">
      <c r="G1703" s="160"/>
      <c r="H1703" s="160"/>
    </row>
    <row r="1704" spans="7:8" ht="18.75" customHeight="1">
      <c r="G1704" s="160"/>
      <c r="H1704" s="160"/>
    </row>
    <row r="1705" spans="7:8" ht="18.75" customHeight="1">
      <c r="G1705" s="160"/>
      <c r="H1705" s="160"/>
    </row>
    <row r="1706" spans="7:8" ht="18.75" customHeight="1">
      <c r="G1706" s="160"/>
      <c r="H1706" s="160"/>
    </row>
    <row r="1707" spans="7:8" ht="18.75" customHeight="1">
      <c r="G1707" s="160"/>
      <c r="H1707" s="160"/>
    </row>
    <row r="1708" spans="7:8" ht="18.75" customHeight="1">
      <c r="G1708" s="160"/>
      <c r="H1708" s="160"/>
    </row>
    <row r="1709" spans="7:8" ht="18.75" customHeight="1">
      <c r="G1709" s="160"/>
      <c r="H1709" s="160"/>
    </row>
    <row r="1710" spans="7:8" ht="18.75" customHeight="1">
      <c r="G1710" s="160"/>
      <c r="H1710" s="160"/>
    </row>
    <row r="1711" spans="7:8" ht="18.75" customHeight="1">
      <c r="G1711" s="160"/>
      <c r="H1711" s="160"/>
    </row>
    <row r="1712" spans="7:8" ht="18.75" customHeight="1">
      <c r="G1712" s="160"/>
      <c r="H1712" s="160"/>
    </row>
    <row r="1713" spans="7:8" ht="18.75" customHeight="1">
      <c r="G1713" s="160"/>
      <c r="H1713" s="160"/>
    </row>
    <row r="1714" spans="7:8" ht="18.75" customHeight="1">
      <c r="G1714" s="160"/>
      <c r="H1714" s="160"/>
    </row>
    <row r="1715" spans="7:8" ht="18.75" customHeight="1">
      <c r="G1715" s="160"/>
      <c r="H1715" s="160"/>
    </row>
    <row r="1716" spans="7:8" ht="18.75" customHeight="1">
      <c r="G1716" s="160"/>
      <c r="H1716" s="160"/>
    </row>
    <row r="1717" spans="7:8" ht="18.75" customHeight="1">
      <c r="G1717" s="160"/>
      <c r="H1717" s="160"/>
    </row>
    <row r="1718" spans="7:8" ht="18.75" customHeight="1">
      <c r="G1718" s="160"/>
      <c r="H1718" s="160"/>
    </row>
    <row r="1719" spans="7:8" ht="18.75" customHeight="1">
      <c r="G1719" s="160"/>
      <c r="H1719" s="160"/>
    </row>
    <row r="1720" spans="7:8" ht="18.75" customHeight="1">
      <c r="G1720" s="160"/>
      <c r="H1720" s="160"/>
    </row>
    <row r="1721" spans="7:8" ht="18.75" customHeight="1">
      <c r="G1721" s="160"/>
      <c r="H1721" s="160"/>
    </row>
    <row r="1722" spans="7:8" ht="18.75" customHeight="1">
      <c r="G1722" s="160"/>
      <c r="H1722" s="160"/>
    </row>
    <row r="1723" spans="7:8" ht="18.75" customHeight="1">
      <c r="G1723" s="160"/>
      <c r="H1723" s="160"/>
    </row>
    <row r="1724" spans="7:8" ht="18.75" customHeight="1">
      <c r="G1724" s="160"/>
      <c r="H1724" s="160"/>
    </row>
    <row r="1725" spans="7:8" ht="18.75" customHeight="1">
      <c r="G1725" s="160"/>
      <c r="H1725" s="160"/>
    </row>
    <row r="1726" spans="7:8" ht="18.75" customHeight="1">
      <c r="G1726" s="160"/>
      <c r="H1726" s="160"/>
    </row>
    <row r="1727" spans="7:8" ht="18.75" customHeight="1">
      <c r="G1727" s="160"/>
      <c r="H1727" s="160"/>
    </row>
    <row r="1728" spans="7:8" ht="18.75" customHeight="1">
      <c r="G1728" s="160"/>
      <c r="H1728" s="160"/>
    </row>
    <row r="1729" spans="2:8" ht="18.75" customHeight="1">
      <c r="G1729" s="160"/>
      <c r="H1729" s="160"/>
    </row>
    <row r="1730" spans="2:8" ht="18.75" customHeight="1">
      <c r="G1730" s="160"/>
      <c r="H1730" s="160"/>
    </row>
    <row r="1731" spans="2:8" ht="18.75" customHeight="1">
      <c r="G1731" s="160"/>
      <c r="H1731" s="160"/>
    </row>
    <row r="1732" spans="2:8" ht="18.75" customHeight="1">
      <c r="G1732" s="160"/>
      <c r="H1732" s="160"/>
    </row>
    <row r="1734" spans="2:8" ht="18.75" customHeight="1">
      <c r="B1734" s="158"/>
    </row>
    <row r="1735" spans="2:8" ht="18.75" customHeight="1">
      <c r="B1735" s="158"/>
    </row>
    <row r="1736" spans="2:8" ht="18.75" customHeight="1">
      <c r="B1736" s="158"/>
    </row>
    <row r="1737" spans="2:8" ht="18.75" customHeight="1">
      <c r="B1737" s="158"/>
    </row>
    <row r="1738" spans="2:8" ht="18.75" customHeight="1">
      <c r="B1738" s="158"/>
    </row>
    <row r="1739" spans="2:8" ht="18.75" customHeight="1">
      <c r="B1739" s="158"/>
    </row>
    <row r="1740" spans="2:8" ht="18.75" customHeight="1">
      <c r="B1740" s="158"/>
    </row>
    <row r="1741" spans="2:8" ht="18.75" customHeight="1">
      <c r="B1741" s="158"/>
    </row>
    <row r="1742" spans="2:8" ht="18.75" customHeight="1">
      <c r="B1742" s="158"/>
    </row>
    <row r="1743" spans="2:8" ht="18.75" customHeight="1">
      <c r="B1743" s="158"/>
    </row>
    <row r="1744" spans="2:8" ht="18.75" customHeight="1">
      <c r="B1744" s="158"/>
    </row>
    <row r="1745" spans="2:2" ht="18.75" customHeight="1">
      <c r="B1745" s="158"/>
    </row>
    <row r="1746" spans="2:2" ht="18.75" customHeight="1">
      <c r="B1746" s="158"/>
    </row>
    <row r="1747" spans="2:2" ht="18.75" customHeight="1">
      <c r="B1747" s="158"/>
    </row>
    <row r="1748" spans="2:2" ht="18.75" customHeight="1">
      <c r="B1748" s="158"/>
    </row>
  </sheetData>
  <customSheetViews>
    <customSheetView guid="{83C5DDE9-B394-4E8F-AECD-6030C0367B1C}" scale="80" showAutoFilter="1">
      <pane xSplit="1" ySplit="1" topLeftCell="B2" activePane="bottomRight" state="frozen"/>
      <selection pane="bottomRight" activeCell="F9" sqref="F9"/>
      <pageMargins left="0" right="0" top="0" bottom="0" header="0" footer="0"/>
      <autoFilter ref="A1:M1608" xr:uid="{ED0480E4-B06B-44A6-B6D6-38848664992B}"/>
    </customSheetView>
  </customSheetViews>
  <phoneticPr fontId="34" type="noConversion"/>
  <conditionalFormatting sqref="A1:A1048576">
    <cfRule type="duplicateValues" dxfId="401" priority="57"/>
  </conditionalFormatting>
  <conditionalFormatting sqref="A1601:A1048576 A1:A1598">
    <cfRule type="duplicateValues" dxfId="400" priority="58"/>
  </conditionalFormatting>
  <conditionalFormatting sqref="A1601:A1048576">
    <cfRule type="duplicateValues" dxfId="399" priority="274"/>
  </conditionalFormatting>
  <conditionalFormatting sqref="A1668:A1048576 A1:A1598">
    <cfRule type="duplicateValues" dxfId="398" priority="899"/>
  </conditionalFormatting>
  <conditionalFormatting sqref="A1680:A1048576 A1:A1598">
    <cfRule type="duplicateValues" dxfId="397" priority="901"/>
  </conditionalFormatting>
  <conditionalFormatting sqref="A1680:A1048576 A1668 A1:A1598">
    <cfRule type="duplicateValues" dxfId="396" priority="900"/>
  </conditionalFormatting>
  <conditionalFormatting sqref="A1707:A1048576 A1700 A1:A1598">
    <cfRule type="duplicateValues" dxfId="395" priority="904"/>
  </conditionalFormatting>
  <conditionalFormatting sqref="A1749:A1048576 A1733 A1:A1598">
    <cfRule type="duplicateValues" dxfId="394" priority="42004"/>
  </conditionalFormatting>
  <conditionalFormatting sqref="A1749:A1048576">
    <cfRule type="duplicateValues" dxfId="393" priority="931"/>
    <cfRule type="duplicateValues" dxfId="392" priority="42033"/>
    <cfRule type="duplicateValues" dxfId="391" priority="42042"/>
    <cfRule type="duplicateValues" dxfId="390" priority="42054"/>
    <cfRule type="duplicateValues" dxfId="389" priority="42078"/>
    <cfRule type="duplicateValues" dxfId="388" priority="42084"/>
    <cfRule type="duplicateValues" dxfId="387" priority="42105"/>
    <cfRule type="duplicateValues" dxfId="386" priority="42111"/>
    <cfRule type="duplicateValues" dxfId="385" priority="42112"/>
    <cfRule type="duplicateValues" dxfId="384" priority="42114"/>
    <cfRule type="duplicateValues" dxfId="383" priority="42116"/>
  </conditionalFormatting>
  <conditionalFormatting sqref="A1:E1">
    <cfRule type="duplicateValues" dxfId="382" priority="42329"/>
  </conditionalFormatting>
  <conditionalFormatting sqref="B1105 B1155 B1178 B1190 B1199:B1237 D1105:D1237 C1:C1048576">
    <cfRule type="containsText" dxfId="381" priority="37" operator="containsText" text="TRUE">
      <formula>NOT(ISERROR(SEARCH("TRUE",B1)))</formula>
    </cfRule>
  </conditionalFormatting>
  <conditionalFormatting sqref="B1105 B1155 B1178 B1190 C1597:E1597 B2:C1097 C1141:C1596 D2:E1598">
    <cfRule type="containsText" dxfId="380" priority="38" operator="containsText" text="infra">
      <formula>NOT(ISERROR(SEARCH("infra",B2)))</formula>
    </cfRule>
  </conditionalFormatting>
  <conditionalFormatting sqref="B1108">
    <cfRule type="containsText" dxfId="379" priority="99" operator="containsText" text="infra">
      <formula>NOT(ISERROR(SEARCH("infra",B1108)))</formula>
    </cfRule>
    <cfRule type="containsText" dxfId="378" priority="104" operator="containsText" text="exclude">
      <formula>NOT(ISERROR(SEARCH("exclude",B1108)))</formula>
    </cfRule>
  </conditionalFormatting>
  <conditionalFormatting sqref="B1126">
    <cfRule type="containsText" dxfId="377" priority="87" operator="containsText" text="infra">
      <formula>NOT(ISERROR(SEARCH("infra",B1126)))</formula>
    </cfRule>
    <cfRule type="containsText" dxfId="376" priority="92" operator="containsText" text="exclude">
      <formula>NOT(ISERROR(SEARCH("exclude",B1126)))</formula>
    </cfRule>
  </conditionalFormatting>
  <conditionalFormatting sqref="B1135 B1137 B1180:B1181 B1184 B1199:B1237 C1598:E1598">
    <cfRule type="containsText" dxfId="375" priority="17" operator="containsText" text="infra">
      <formula>NOT(ISERROR(SEARCH("infra",B1135)))</formula>
    </cfRule>
  </conditionalFormatting>
  <conditionalFormatting sqref="B1142">
    <cfRule type="containsText" dxfId="374" priority="76" operator="containsText" text="infra">
      <formula>NOT(ISERROR(SEARCH("infra",B1142)))</formula>
    </cfRule>
    <cfRule type="containsText" dxfId="373" priority="81" operator="containsText" text="exclude">
      <formula>NOT(ISERROR(SEARCH("exclude",B1142)))</formula>
    </cfRule>
  </conditionalFormatting>
  <conditionalFormatting sqref="B1266">
    <cfRule type="containsText" dxfId="372" priority="12" operator="containsText" text="excluded">
      <formula>NOT(ISERROR(SEARCH("excluded",B1266)))</formula>
    </cfRule>
    <cfRule type="containsText" dxfId="371" priority="13" operator="containsText" text="TRUE">
      <formula>NOT(ISERROR(SEARCH("TRUE",B1266)))</formula>
    </cfRule>
    <cfRule type="containsText" dxfId="370" priority="14" operator="containsText" text="infra">
      <formula>NOT(ISERROR(SEARCH("infra",B1266)))</formula>
    </cfRule>
  </conditionalFormatting>
  <conditionalFormatting sqref="B1275:B1276 B1344 B1359 B1367 B1377 B1392 B1405 B1415:B1416 B1422 B1439 B1454 B1456 B1489 B1495 B1526 B1530 B1547:B1548 B1552 B1562 B1588 B1591">
    <cfRule type="containsText" dxfId="369" priority="4" operator="containsText" text="excluded">
      <formula>NOT(ISERROR(SEARCH("excluded",B1275)))</formula>
    </cfRule>
    <cfRule type="containsText" dxfId="368" priority="5" operator="containsText" text="TRUE">
      <formula>NOT(ISERROR(SEARCH("TRUE",B1275)))</formula>
    </cfRule>
    <cfRule type="containsText" dxfId="367" priority="6" operator="containsText" text="infra">
      <formula>NOT(ISERROR(SEARCH("infra",B1275)))</formula>
    </cfRule>
  </conditionalFormatting>
  <conditionalFormatting sqref="B1069:E1069 B1098:B1099 B1:E1 C1098:D1100 C1103:D1103">
    <cfRule type="containsText" dxfId="366" priority="1168" operator="containsText" text="infra">
      <formula>NOT(ISERROR(SEARCH("infra",B1)))</formula>
    </cfRule>
  </conditionalFormatting>
  <conditionalFormatting sqref="C1099:C1100 C1104 C1126:C1134 C1138:C1139">
    <cfRule type="containsText" dxfId="365" priority="25" operator="containsText" text="infra">
      <formula>NOT(ISERROR(SEARCH("infra",C1099)))</formula>
    </cfRule>
  </conditionalFormatting>
  <conditionalFormatting sqref="C1105:C1106 C1108:C1110 C1126:C1134 C1138">
    <cfRule type="containsText" dxfId="364" priority="68" operator="containsText" text="infra">
      <formula>NOT(ISERROR(SEARCH("infra",C1105)))</formula>
    </cfRule>
  </conditionalFormatting>
  <conditionalFormatting sqref="C1106 C1108:C1110">
    <cfRule type="containsText" dxfId="363" priority="18" operator="containsText" text="infra">
      <formula>NOT(ISERROR(SEARCH("infra",C1106)))</formula>
    </cfRule>
  </conditionalFormatting>
  <conditionalFormatting sqref="C1126:C1134 C1138 C1105:C1106 C1108:C1110">
    <cfRule type="containsText" dxfId="362" priority="66" operator="containsText" text="excluded">
      <formula>NOT(ISERROR(SEARCH("excluded",C1105)))</formula>
    </cfRule>
    <cfRule type="containsText" dxfId="361" priority="67" operator="containsText" text="TRUE">
      <formula>NOT(ISERROR(SEARCH("TRUE",C1105)))</formula>
    </cfRule>
  </conditionalFormatting>
  <conditionalFormatting sqref="D19 D24 D26 D307:D308 D319 D334 D352 D501:D503 D711:D712 D895">
    <cfRule type="containsText" dxfId="360" priority="29" operator="containsText" text="excluded">
      <formula>NOT(ISERROR(SEARCH("excluded",D19)))</formula>
    </cfRule>
    <cfRule type="containsText" dxfId="359" priority="30" operator="containsText" text="TRUE">
      <formula>NOT(ISERROR(SEARCH("TRUE",D19)))</formula>
    </cfRule>
    <cfRule type="containsText" dxfId="358" priority="31" operator="containsText" text="infra">
      <formula>NOT(ISERROR(SEARCH("infra",D19)))</formula>
    </cfRule>
  </conditionalFormatting>
  <conditionalFormatting sqref="B1199:B1237 B1105 B1155 B1178 B1190 C1239:C1598 D1105:D1237 C1141:C1237">
    <cfRule type="containsText" dxfId="357" priority="35" operator="containsText" text="excluded">
      <formula>NOT(ISERROR(SEARCH("excluded",B1105)))</formula>
    </cfRule>
  </conditionalFormatting>
  <conditionalFormatting sqref="D1:E1048576">
    <cfRule type="containsText" dxfId="356" priority="596" operator="containsText" text="exclude">
      <formula>NOT(ISERROR(SEARCH("exclude",D1)))</formula>
    </cfRule>
  </conditionalFormatting>
  <conditionalFormatting sqref="D322:E322">
    <cfRule type="containsText" dxfId="355" priority="367" operator="containsText" text="exclude">
      <formula>NOT(ISERROR(SEARCH("exclude",D322)))</formula>
    </cfRule>
  </conditionalFormatting>
  <conditionalFormatting sqref="D345:E346">
    <cfRule type="containsText" dxfId="354" priority="365" operator="containsText" text="exclude">
      <formula>NOT(ISERROR(SEARCH("exclude",D345)))</formula>
    </cfRule>
  </conditionalFormatting>
  <conditionalFormatting sqref="D387:E387">
    <cfRule type="containsText" dxfId="353" priority="363" operator="containsText" text="exclude">
      <formula>NOT(ISERROR(SEARCH("exclude",D387)))</formula>
    </cfRule>
  </conditionalFormatting>
  <conditionalFormatting sqref="D568:E570">
    <cfRule type="containsText" dxfId="352" priority="597" operator="containsText" text="infra">
      <formula>NOT(ISERROR(SEARCH("infra",D568)))</formula>
    </cfRule>
  </conditionalFormatting>
  <conditionalFormatting sqref="D571:E572 D677:E678 D713:E718">
    <cfRule type="containsText" dxfId="351" priority="448" operator="containsText" text="exclude">
      <formula>NOT(ISERROR(SEARCH("exclude",D571)))</formula>
    </cfRule>
    <cfRule type="containsText" dxfId="350" priority="449" operator="containsText" text="infra">
      <formula>NOT(ISERROR(SEARCH("infra",D571)))</formula>
    </cfRule>
  </conditionalFormatting>
  <conditionalFormatting sqref="D573:E573 D769:E769 D930:E950 D953:E953 D967:E986">
    <cfRule type="containsText" dxfId="349" priority="1149" operator="containsText" text="infra">
      <formula>NOT(ISERROR(SEARCH("infra",D573)))</formula>
    </cfRule>
  </conditionalFormatting>
  <conditionalFormatting sqref="D583:E583">
    <cfRule type="containsText" dxfId="348" priority="500" operator="containsText" text="exclude">
      <formula>NOT(ISERROR(SEARCH("exclude",D583)))</formula>
    </cfRule>
    <cfRule type="containsText" dxfId="347" priority="501" operator="containsText" text="infra">
      <formula>NOT(ISERROR(SEARCH("infra",D583)))</formula>
    </cfRule>
  </conditionalFormatting>
  <conditionalFormatting sqref="D586:E587">
    <cfRule type="containsText" dxfId="346" priority="286" operator="containsText" text="exclude">
      <formula>NOT(ISERROR(SEARCH("exclude",D586)))</formula>
    </cfRule>
    <cfRule type="containsText" dxfId="345" priority="287" operator="containsText" text="infra">
      <formula>NOT(ISERROR(SEARCH("infra",D586)))</formula>
    </cfRule>
  </conditionalFormatting>
  <conditionalFormatting sqref="D639:E639">
    <cfRule type="containsText" dxfId="344" priority="372" operator="containsText" text="exclude">
      <formula>NOT(ISERROR(SEARCH("exclude",D639)))</formula>
    </cfRule>
    <cfRule type="containsText" dxfId="343" priority="373" operator="containsText" text="infra">
      <formula>NOT(ISERROR(SEARCH("infra",D639)))</formula>
    </cfRule>
  </conditionalFormatting>
  <conditionalFormatting sqref="D660:E660">
    <cfRule type="containsText" dxfId="342" priority="460" operator="containsText" text="exclude">
      <formula>NOT(ISERROR(SEARCH("exclude",D660)))</formula>
    </cfRule>
    <cfRule type="containsText" dxfId="341" priority="461" operator="containsText" text="infra">
      <formula>NOT(ISERROR(SEARCH("infra",D660)))</formula>
    </cfRule>
  </conditionalFormatting>
  <conditionalFormatting sqref="D665:E666">
    <cfRule type="containsText" dxfId="340" priority="446" operator="containsText" text="exclude">
      <formula>NOT(ISERROR(SEARCH("exclude",D665)))</formula>
    </cfRule>
    <cfRule type="containsText" dxfId="339" priority="447" operator="containsText" text="infra">
      <formula>NOT(ISERROR(SEARCH("infra",D665)))</formula>
    </cfRule>
  </conditionalFormatting>
  <conditionalFormatting sqref="D723:E723">
    <cfRule type="containsText" dxfId="338" priority="368" operator="containsText" text="exclude">
      <formula>NOT(ISERROR(SEARCH("exclude",D723)))</formula>
    </cfRule>
    <cfRule type="containsText" dxfId="337" priority="369" operator="containsText" text="infra">
      <formula>NOT(ISERROR(SEARCH("infra",D723)))</formula>
    </cfRule>
  </conditionalFormatting>
  <conditionalFormatting sqref="D725:E725">
    <cfRule type="containsText" dxfId="336" priority="409" operator="containsText" text="exclude">
      <formula>NOT(ISERROR(SEARCH("exclude",D725)))</formula>
    </cfRule>
    <cfRule type="containsText" dxfId="335" priority="410" operator="containsText" text="infra">
      <formula>NOT(ISERROR(SEARCH("infra",D725)))</formula>
    </cfRule>
  </conditionalFormatting>
  <conditionalFormatting sqref="D930:E950 D953:E953 D967:E986 D989:E1069 D569:E570 D896:E925">
    <cfRule type="containsText" dxfId="334" priority="1150" operator="containsText" text="exclude">
      <formula>NOT(ISERROR(SEARCH("exclude",D569)))</formula>
    </cfRule>
  </conditionalFormatting>
  <conditionalFormatting sqref="D751:E751">
    <cfRule type="containsText" dxfId="333" priority="514" operator="containsText" text="exclude">
      <formula>NOT(ISERROR(SEARCH("exclude",D751)))</formula>
    </cfRule>
    <cfRule type="containsText" dxfId="332" priority="515" operator="containsText" text="infra">
      <formula>NOT(ISERROR(SEARCH("infra",D751)))</formula>
    </cfRule>
  </conditionalFormatting>
  <conditionalFormatting sqref="D759:E759">
    <cfRule type="containsText" dxfId="331" priority="591" operator="containsText" text="exclude">
      <formula>NOT(ISERROR(SEARCH("exclude",D759)))</formula>
    </cfRule>
    <cfRule type="containsText" dxfId="330" priority="592" operator="containsText" text="infra">
      <formula>NOT(ISERROR(SEARCH("infra",D759)))</formula>
    </cfRule>
  </conditionalFormatting>
  <conditionalFormatting sqref="D764:E764">
    <cfRule type="containsText" dxfId="329" priority="393" operator="containsText" text="exclude">
      <formula>NOT(ISERROR(SEARCH("exclude",D764)))</formula>
    </cfRule>
    <cfRule type="containsText" dxfId="328" priority="394" operator="containsText" text="infra">
      <formula>NOT(ISERROR(SEARCH("infra",D764)))</formula>
    </cfRule>
  </conditionalFormatting>
  <conditionalFormatting sqref="D768:E768">
    <cfRule type="containsText" dxfId="327" priority="432" operator="containsText" text="exclude">
      <formula>NOT(ISERROR(SEARCH("exclude",D768)))</formula>
    </cfRule>
    <cfRule type="containsText" dxfId="326" priority="433" operator="containsText" text="infra">
      <formula>NOT(ISERROR(SEARCH("infra",D768)))</formula>
    </cfRule>
  </conditionalFormatting>
  <conditionalFormatting sqref="D793:E797">
    <cfRule type="containsText" dxfId="325" priority="581" operator="containsText" text="exclude">
      <formula>NOT(ISERROR(SEARCH("exclude",D793)))</formula>
    </cfRule>
    <cfRule type="containsText" dxfId="324" priority="582" operator="containsText" text="infra">
      <formula>NOT(ISERROR(SEARCH("infra",D793)))</formula>
    </cfRule>
  </conditionalFormatting>
  <conditionalFormatting sqref="D799:E806">
    <cfRule type="containsText" dxfId="323" priority="512" operator="containsText" text="exclude">
      <formula>NOT(ISERROR(SEARCH("exclude",D799)))</formula>
    </cfRule>
    <cfRule type="containsText" dxfId="322" priority="513" operator="containsText" text="infra">
      <formula>NOT(ISERROR(SEARCH("infra",D799)))</formula>
    </cfRule>
  </conditionalFormatting>
  <conditionalFormatting sqref="D809:E809">
    <cfRule type="containsText" dxfId="321" priority="427" operator="containsText" text="exclude">
      <formula>NOT(ISERROR(SEARCH("exclude",D809)))</formula>
    </cfRule>
    <cfRule type="containsText" dxfId="320" priority="428" operator="containsText" text="infra">
      <formula>NOT(ISERROR(SEARCH("infra",D809)))</formula>
    </cfRule>
  </conditionalFormatting>
  <conditionalFormatting sqref="D812:E812">
    <cfRule type="containsText" dxfId="319" priority="553" operator="containsText" text="exclude">
      <formula>NOT(ISERROR(SEARCH("exclude",D812)))</formula>
    </cfRule>
    <cfRule type="containsText" dxfId="318" priority="554" operator="containsText" text="infra">
      <formula>NOT(ISERROR(SEARCH("infra",D812)))</formula>
    </cfRule>
  </conditionalFormatting>
  <conditionalFormatting sqref="D924:E924">
    <cfRule type="containsText" dxfId="317" priority="454" operator="containsText" text="exclude">
      <formula>NOT(ISERROR(SEARCH("exclude",D924)))</formula>
    </cfRule>
    <cfRule type="containsText" dxfId="316" priority="455" operator="containsText" text="infra">
      <formula>NOT(ISERROR(SEARCH("infra",D924)))</formula>
    </cfRule>
  </conditionalFormatting>
  <conditionalFormatting sqref="D926:E929">
    <cfRule type="containsText" dxfId="315" priority="452" operator="containsText" text="exclude">
      <formula>NOT(ISERROR(SEARCH("exclude",D926)))</formula>
    </cfRule>
    <cfRule type="containsText" dxfId="314" priority="453" operator="containsText" text="infra">
      <formula>NOT(ISERROR(SEARCH("infra",D926)))</formula>
    </cfRule>
  </conditionalFormatting>
  <conditionalFormatting sqref="D940:E941">
    <cfRule type="containsText" dxfId="313" priority="290" operator="containsText" text="exclude">
      <formula>NOT(ISERROR(SEARCH("exclude",D940)))</formula>
    </cfRule>
    <cfRule type="containsText" dxfId="312" priority="291" operator="containsText" text="infra">
      <formula>NOT(ISERROR(SEARCH("infra",D940)))</formula>
    </cfRule>
  </conditionalFormatting>
  <conditionalFormatting sqref="D951:E952">
    <cfRule type="containsText" dxfId="311" priority="384" operator="containsText" text="exclude">
      <formula>NOT(ISERROR(SEARCH("exclude",D951)))</formula>
    </cfRule>
    <cfRule type="containsText" dxfId="310" priority="385" operator="containsText" text="infra">
      <formula>NOT(ISERROR(SEARCH("infra",D951)))</formula>
    </cfRule>
  </conditionalFormatting>
  <conditionalFormatting sqref="D981:E981">
    <cfRule type="containsText" dxfId="309" priority="380" operator="containsText" text="exclude">
      <formula>NOT(ISERROR(SEARCH("exclude",D981)))</formula>
    </cfRule>
    <cfRule type="containsText" dxfId="308" priority="381" operator="containsText" text="infra">
      <formula>NOT(ISERROR(SEARCH("infra",D981)))</formula>
    </cfRule>
  </conditionalFormatting>
  <conditionalFormatting sqref="D986:E988">
    <cfRule type="containsText" dxfId="307" priority="378" operator="containsText" text="exclude">
      <formula>NOT(ISERROR(SEARCH("exclude",D986)))</formula>
    </cfRule>
    <cfRule type="containsText" dxfId="306" priority="379" operator="containsText" text="infra">
      <formula>NOT(ISERROR(SEARCH("infra",D986)))</formula>
    </cfRule>
  </conditionalFormatting>
  <conditionalFormatting sqref="D991:E991">
    <cfRule type="containsText" dxfId="305" priority="615" operator="containsText" text="exclude">
      <formula>NOT(ISERROR(SEARCH("exclude",D991)))</formula>
    </cfRule>
    <cfRule type="containsText" dxfId="304" priority="616" operator="containsText" text="infra">
      <formula>NOT(ISERROR(SEARCH("infra",D991)))</formula>
    </cfRule>
  </conditionalFormatting>
  <conditionalFormatting sqref="E19 E24 E26 E307:E308 E319 E334 E352 E501:E503 E711:E712 E895 E1105">
    <cfRule type="containsText" dxfId="303" priority="28" operator="containsText" text="infra">
      <formula>NOT(ISERROR(SEARCH("infra",E19)))</formula>
    </cfRule>
  </conditionalFormatting>
  <conditionalFormatting sqref="I336 I859:I861 I963:I965 G966:I973 I974:I975 G976:I1100 G336 G859:G861 G963:G965 G974:G975 G1:I335 G337:I858 G862:I962">
    <cfRule type="containsText" dxfId="302" priority="1073" operator="containsText" text="shutdown">
      <formula>NOT(ISERROR(SEARCH("shutdown",G1)))</formula>
    </cfRule>
  </conditionalFormatting>
  <conditionalFormatting sqref="G336 I336:J336 G859:G861 I859:J861 G963:G965 I963:J965 G966:J973 G974:G975 I974:J975 G976:J1100 G1:J335 G337:J858 G862:J962">
    <cfRule type="containsText" dxfId="301" priority="1074" operator="containsText" text="Yes">
      <formula>NOT(ISERROR(SEARCH("Yes",G1)))</formula>
    </cfRule>
  </conditionalFormatting>
  <conditionalFormatting sqref="H336">
    <cfRule type="containsText" dxfId="300" priority="180" operator="containsText" text="Vormetric">
      <formula>NOT(ISERROR(SEARCH("Vormetric",H336)))</formula>
    </cfRule>
    <cfRule type="containsText" dxfId="299" priority="181" operator="containsText" text="shutdown">
      <formula>NOT(ISERROR(SEARCH("shutdown",H336)))</formula>
    </cfRule>
    <cfRule type="containsText" dxfId="298" priority="182" operator="containsText" text="Yes">
      <formula>NOT(ISERROR(SEARCH("Yes",H336)))</formula>
    </cfRule>
  </conditionalFormatting>
  <conditionalFormatting sqref="H859:H861">
    <cfRule type="containsText" dxfId="297" priority="168" operator="containsText" text="Vormetric">
      <formula>NOT(ISERROR(SEARCH("Vormetric",H859)))</formula>
    </cfRule>
    <cfRule type="containsText" dxfId="296" priority="169" operator="containsText" text="shutdown">
      <formula>NOT(ISERROR(SEARCH("shutdown",H859)))</formula>
    </cfRule>
    <cfRule type="containsText" dxfId="295" priority="170" operator="containsText" text="Yes">
      <formula>NOT(ISERROR(SEARCH("Yes",H859)))</formula>
    </cfRule>
  </conditionalFormatting>
  <conditionalFormatting sqref="H963:H965">
    <cfRule type="containsText" dxfId="294" priority="159" operator="containsText" text="Vormetric">
      <formula>NOT(ISERROR(SEARCH("Vormetric",H963)))</formula>
    </cfRule>
    <cfRule type="containsText" dxfId="293" priority="160" operator="containsText" text="shutdown">
      <formula>NOT(ISERROR(SEARCH("shutdown",H963)))</formula>
    </cfRule>
    <cfRule type="containsText" dxfId="292" priority="161" operator="containsText" text="Yes">
      <formula>NOT(ISERROR(SEARCH("Yes",H963)))</formula>
    </cfRule>
  </conditionalFormatting>
  <conditionalFormatting sqref="H974:H975">
    <cfRule type="containsText" dxfId="291" priority="153" operator="containsText" text="Vormetric">
      <formula>NOT(ISERROR(SEARCH("Vormetric",H974)))</formula>
    </cfRule>
    <cfRule type="containsText" dxfId="290" priority="154" operator="containsText" text="shutdown">
      <formula>NOT(ISERROR(SEARCH("shutdown",H974)))</formula>
    </cfRule>
    <cfRule type="containsText" dxfId="289" priority="155" operator="containsText" text="Yes">
      <formula>NOT(ISERROR(SEARCH("Yes",H974)))</formula>
    </cfRule>
  </conditionalFormatting>
  <conditionalFormatting sqref="I336 I859:I861 I963:I965 H966:I973 I974:I975 H976:I1100 H1:I335 H337:I858 H862:I962">
    <cfRule type="containsText" dxfId="288" priority="1049" operator="containsText" text="Vormetric">
      <formula>NOT(ISERROR(SEARCH("Vormetric",H1)))</formula>
    </cfRule>
  </conditionalFormatting>
  <conditionalFormatting sqref="I1:I1598">
    <cfRule type="containsText" dxfId="287" priority="1051" operator="containsText" text="Yes">
      <formula>NOT(ISERROR(SEARCH("Yes",I1)))</formula>
    </cfRule>
    <cfRule type="containsText" dxfId="286" priority="1053" operator="containsText" text="NFS task">
      <formula>NOT(ISERROR(SEARCH("NFS task",I1)))</formula>
    </cfRule>
  </conditionalFormatting>
  <conditionalFormatting sqref="A2:A1598">
    <cfRule type="duplicateValues" dxfId="285" priority="115197"/>
    <cfRule type="duplicateValues" dxfId="284" priority="115198"/>
  </conditionalFormatting>
  <hyperlinks>
    <hyperlink ref="J62" r:id="rId1" display="Divya.Lal@allianz.com;zaitha.nizam@allianz.com;andy.james@allianz.co.uk;servicedelivery-oracle@allianz.co.uk;ukmiddlewaremailbox@allianz.co.uk;itoperations-middleware@allianz.co.uk;azukpatchingvulnerability@allianz.co.uk;" xr:uid="{153B7A35-9846-4FC5-B37F-FE7DD53BA3CC}"/>
    <hyperlink ref="J90:J91" r:id="rId2" display="Divya.Lal@allianz.com;zaitha.nizam@allianz.com;andy.james@allianz.co.uk;servicedelivery-oracle@allianz.co.uk;ukmiddlewaremailbox@allianz.co.uk;itoperations-middleware@allianz.co.uk;azukpatchingvulnerability@allianz.co.uk;" xr:uid="{180A0871-BEF5-4AD4-8B46-CAA7BA5DA398}"/>
    <hyperlink ref="J102:J103" r:id="rId3" display="Divya.Lal@allianz.com;zaitha.nizam@allianz.com;andy.james@allianz.co.uk;servicedelivery-oracle@allianz.co.uk;ukmiddlewaremailbox@allianz.co.uk;itoperations-middleware@allianz.co.uk;azukpatchingvulnerability@allianz.co.uk;" xr:uid="{01ABC476-715E-4544-B17C-C8F891E2FE7C}"/>
    <hyperlink ref="J131" r:id="rId4" display="Divya.Lal@allianz.com;zaitha.nizam@allianz.com;andy.james@allianz.co.uk;servicedelivery-oracle@allianz.co.uk;ukmiddlewaremailbox@allianz.co.uk;itoperations-middleware@allianz.co.uk;azukpatchingvulnerability@allianz.co.uk;" xr:uid="{7D79D8C2-0923-47DD-8B8C-7944B8DF1248}"/>
    <hyperlink ref="Q5:Q15" r:id="rId5" display="george.koshy1@allianz.com;Shyam.Prasad1@allianz.com" xr:uid="{81418076-84CB-4E95-A517-681807C6C641}"/>
    <hyperlink ref="Q154:Q157" r:id="rId6" display="george.koshy1@allianz.com;Shyam.Prasad1@allianz.com" xr:uid="{7BD2FE19-F688-41E1-9BF1-538316E8AAB5}"/>
    <hyperlink ref="Q481" r:id="rId7" display="george.koshy1@allianz.com;Shyam.Prasad1@allianz.com" xr:uid="{F370EEDD-0F33-40EF-B1E8-C756B06DB637}"/>
    <hyperlink ref="Q363" r:id="rId8" xr:uid="{0B4C4AD3-F9E7-423B-B136-8A2B4EEFB203}"/>
    <hyperlink ref="Q89" r:id="rId9" display="IDS-DB-BETRIEB@ids.allianz.com" xr:uid="{AF245606-829E-46F3-95FE-D829941ED8EB}"/>
    <hyperlink ref="R562" r:id="rId10" display="_x000a_Yaowamarn Samarnpholboon" xr:uid="{DF593984-D3C0-4293-B538-979970884913}"/>
    <hyperlink ref="Q3" r:id="rId11" xr:uid="{D50B62B9-AB79-44C5-A2F4-612A44E68BDF}"/>
    <hyperlink ref="Q373" r:id="rId12" xr:uid="{207385B3-637F-40BC-A7C2-C066D08737E4}"/>
    <hyperlink ref="Q268" r:id="rId13" display="gulliver.support@allianz.com;" xr:uid="{A1FF4A61-CD30-4249-B1FC-999093A40A8F}"/>
    <hyperlink ref="Q634" r:id="rId14" display="gulliver.support@allianz.com;" xr:uid="{9AD0E69C-53B9-4DCC-9C74-40A8D6A9FEBA}"/>
    <hyperlink ref="Q50" r:id="rId15" xr:uid="{B7550866-13A0-46F5-A8F8-AFAC0AFAAE84}"/>
    <hyperlink ref="Q128" r:id="rId16" xr:uid="{437F5075-939A-4C20-839D-8B2BA6D43A52}"/>
    <hyperlink ref="Q74" r:id="rId17" xr:uid="{A2208CE6-2CEF-4FE9-AD08-3FBF42CC3118}"/>
    <hyperlink ref="Q39" r:id="rId18" xr:uid="{CA8595EE-0923-4925-9BDB-1D7BD948BA05}"/>
    <hyperlink ref="Q18" r:id="rId19" xr:uid="{246B3D88-C6D1-4DC0-B67B-6114FEF9F0A6}"/>
    <hyperlink ref="T356" r:id="rId20" xr:uid="{F76ADC25-B194-4D74-A61C-3499228C920F}"/>
    <hyperlink ref="T915" r:id="rId21" xr:uid="{FD2475CF-369A-4CF3-9C25-612CB014FEA9}"/>
    <hyperlink ref="P1070" r:id="rId22" xr:uid="{09334166-7222-44FD-A8FD-813B355A2D44}"/>
    <hyperlink ref="P1071" r:id="rId23" xr:uid="{DB82A922-4A90-4E7D-8656-44C38DA93F94}"/>
    <hyperlink ref="P1072" r:id="rId24" xr:uid="{7C15BFB7-0F67-41A6-BA72-46E18FF8A3D7}"/>
    <hyperlink ref="P1073" r:id="rId25" xr:uid="{8B87306B-E1E6-4414-8A0D-3B79A655985A}"/>
    <hyperlink ref="P1074" r:id="rId26" xr:uid="{3B08FA82-164E-42C7-B601-8419E718C281}"/>
    <hyperlink ref="P1075" r:id="rId27" xr:uid="{0A94D7D1-A411-422E-BA85-FF917C59EB8A}"/>
    <hyperlink ref="P1064" r:id="rId28" xr:uid="{D9EEB581-007B-4680-A72E-FA2BFB3068CE}"/>
    <hyperlink ref="P1065" r:id="rId29" xr:uid="{B8CF353A-4709-46A4-9521-EB38D5A1DE4E}"/>
    <hyperlink ref="P1079" r:id="rId30" xr:uid="{D5978827-2CA2-401F-9F3E-FDBDCC4B9190}"/>
    <hyperlink ref="P1083" r:id="rId31" xr:uid="{51A834FF-97B9-4CD6-A559-74A9FCCF00E4}"/>
    <hyperlink ref="P1066" r:id="rId32" xr:uid="{8CF423E5-FA8E-4D23-A3B8-D5D95381B390}"/>
    <hyperlink ref="P1067" r:id="rId33" xr:uid="{CFD4706B-B68E-45FC-B3B7-1D2B79681230}"/>
    <hyperlink ref="P1068" r:id="rId34" xr:uid="{2C6DD270-68C7-45CA-9799-CCE604914E5B}"/>
    <hyperlink ref="P1061" r:id="rId35" xr:uid="{764E21CC-7820-4878-9030-A4AA3AF50B8C}"/>
    <hyperlink ref="P1062" r:id="rId36" xr:uid="{FE100F39-003E-44F8-8C04-CE7EB22F4FBA}"/>
    <hyperlink ref="P1063" r:id="rId37" xr:uid="{D7A89BDD-14B5-47F8-BCD2-3689F8EC36F4}"/>
    <hyperlink ref="P1076" r:id="rId38" xr:uid="{7AF44B7E-37D2-49AA-9BEF-2BDB90708960}"/>
    <hyperlink ref="P1092" r:id="rId39" xr:uid="{F451E6AF-028C-4493-A7C9-2F0005979EA1}"/>
    <hyperlink ref="P1199" r:id="rId40" display="https://aztech.service-now.com/sys_user_group.do?sys_id=5cbe29ae48fa26009d04ad5a5ffdf128" xr:uid="{FC368674-A968-4F08-AABD-095B516D4F58}"/>
    <hyperlink ref="Q20" r:id="rId41" xr:uid="{6663E638-CF74-4F4F-8F90-B5671D08756A}"/>
    <hyperlink ref="T1222" r:id="rId42" xr:uid="{580D72E2-B4DA-42E9-A269-10F468F88C9D}"/>
    <hyperlink ref="P1313" r:id="rId43" display="https://aztech.service-now.com/sys_user_group.do?sys_id=5cbe29ae48fa26009d04ad5a5ffdf128" xr:uid="{4B7CF77D-DE1A-4228-A929-5A1EAE191C43}"/>
    <hyperlink ref="P1351" r:id="rId44" display="https://aztech.service-now.com/sys_user_group.do?sys_id=5cbe29ae48fa26009d04ad5a5ffdf128" xr:uid="{CE2FB745-106D-41BF-8B22-E98364A72B7A}"/>
    <hyperlink ref="P1355" r:id="rId45" display="https://aztech.service-now.com/sys_user_group.do?sys_id=5cbe29ae48fa26009d04ad5a5ffdf128" xr:uid="{CE57EFD0-1DE6-4463-B2B6-41846EB80B11}"/>
    <hyperlink ref="P1373" r:id="rId46" display="https://aztech.service-now.com/sys_user_group.do?sys_id=5cbe29ae48fa26009d04ad5a5ffdf128" xr:uid="{106B1351-23B2-42F3-96CB-C57A54ECAF8C}"/>
    <hyperlink ref="P1407" r:id="rId47" display="https://aztech.service-now.com/sys_user_group.do?sys_id=5cbe29ae48fa26009d04ad5a5ffdf128" xr:uid="{501E1A8B-7B76-45AC-BA07-DD4FB6FF9201}"/>
    <hyperlink ref="P1412" r:id="rId48" display="https://aztech.service-now.com/sys_user_group.do?sys_id=5cbe29ae48fa26009d04ad5a5ffdf128" xr:uid="{621A1DD2-2588-4D42-BF4F-9746DDDDE59D}"/>
    <hyperlink ref="P1418" r:id="rId49" display="https://aztech.service-now.com/sys_user_group.do?sys_id=5cbe29ae48fa26009d04ad5a5ffdf128" xr:uid="{6D3F350E-03E8-4E68-A1BE-AF6EABBD1737}"/>
    <hyperlink ref="P1475" r:id="rId50" display="https://aztech.service-now.com/sys_user_group.do?sys_id=5cbe29ae48fa26009d04ad5a5ffdf128" xr:uid="{EDDF8460-3BFF-4A00-83E8-887DDD62314A}"/>
    <hyperlink ref="P1484" r:id="rId51" display="https://aztech.service-now.com/sys_user_group.do?sys_id=5cbe29ae48fa26009d04ad5a5ffdf128" xr:uid="{EFBB494F-29EB-487F-811D-E56006485531}"/>
    <hyperlink ref="P1486" r:id="rId52" display="https://aztech.service-now.com/sys_user_group.do?sys_id=5cbe29ae48fa26009d04ad5a5ffdf128" xr:uid="{B4DCD65A-78DF-4682-8DBD-1E66A7FC903C}"/>
    <hyperlink ref="P1524" r:id="rId53" display="https://aztech.service-now.com/sys_user_group.do?sys_id=5cbe29ae48fa26009d04ad5a5ffdf128" xr:uid="{800F16E9-3330-44D7-9C63-E92213163699}"/>
    <hyperlink ref="P1553" r:id="rId54" display="https://aztech.service-now.com/sys_user_group.do?sys_id=5cbe29ae48fa26009d04ad5a5ffdf128" xr:uid="{9F3511EE-D536-40BB-8175-F65F0A687B1E}"/>
    <hyperlink ref="T1197" r:id="rId55" xr:uid="{6D51047B-F6C3-4171-B389-5928F4D23880}"/>
    <hyperlink ref="T1163" r:id="rId56" xr:uid="{17828A52-82CF-4479-903C-10EE5370231A}"/>
    <hyperlink ref="T1172" r:id="rId57" xr:uid="{9FBA683D-E3DF-4C6B-9DF6-3B28891B57DF}"/>
    <hyperlink ref="T1169" r:id="rId58" xr:uid="{7B6D8D1C-905B-4B14-8907-EAB80BAA89B2}"/>
    <hyperlink ref="T1207" r:id="rId59" xr:uid="{BD32ABFA-024C-4D7B-B666-E5DA34DE2094}"/>
    <hyperlink ref="T1179" r:id="rId60" xr:uid="{CE264D8B-0CAD-4CE4-87E3-5BB17543ED36}"/>
    <hyperlink ref="T1188" r:id="rId61" xr:uid="{B4678F0A-9501-4074-83E8-CB776D1C9BAC}"/>
    <hyperlink ref="T1196" r:id="rId62" xr:uid="{0DA11C4D-FC67-4CB4-900E-FE5D1A27BC44}"/>
  </hyperlinks>
  <pageMargins left="0.7" right="0.7" top="0.75" bottom="0.75" header="0.3" footer="0.3"/>
  <pageSetup scale="105" orientation="portrait" horizontalDpi="90" verticalDpi="90" r:id="rId63"/>
  <headerFooter>
    <oddHeader>&amp;C&amp;"Calibri"&amp;10&amp;K000000Internal&amp;1#_x000D_&amp;"Arial"&amp;10&amp;K000000</oddHeader>
  </headerFooter>
  <tableParts count="1">
    <tablePart r:id="rId6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26" operator="equal" id="{9B90771C-8FEE-4C1D-9409-263F8410CE59}">
            <xm:f>'Patch Slot'!$A$43</xm:f>
            <x14:dxf>
              <font>
                <b/>
                <i val="0"/>
                <color theme="1"/>
              </font>
              <fill>
                <patternFill patternType="solid">
                  <bgColor rgb="FF92D050"/>
                </patternFill>
              </fill>
            </x14:dxf>
          </x14:cfRule>
          <xm:sqref>B1075 B1079 B1083 B1086 B1:B1069</xm:sqref>
        </x14:conditionalFormatting>
        <x14:conditionalFormatting xmlns:xm="http://schemas.microsoft.com/office/excel/2006/main">
          <x14:cfRule type="cellIs" priority="36" operator="equal" id="{677C9F5D-0CB2-4C32-8D19-EC91DEFCBA6A}">
            <xm:f>'Patch Slot'!$A$43</xm:f>
            <x14:dxf>
              <font>
                <b/>
                <i val="0"/>
                <color theme="1"/>
              </font>
              <fill>
                <patternFill patternType="solid">
                  <bgColor rgb="FF92D050"/>
                </patternFill>
              </fill>
            </x14:dxf>
          </x14:cfRule>
          <xm:sqref>B1105 B1155 B1178 B1190 B1199:B1201</xm:sqref>
        </x14:conditionalFormatting>
        <x14:conditionalFormatting xmlns:xm="http://schemas.microsoft.com/office/excel/2006/main">
          <x14:cfRule type="cellIs" priority="100" operator="equal" id="{13AD8E33-29AB-46F1-9CA1-EB0211BF215B}">
            <xm:f>'Patch Slot'!$A$43</xm:f>
            <x14:dxf>
              <font>
                <color theme="1"/>
              </font>
              <fill>
                <patternFill patternType="solid">
                  <bgColor rgb="FF92D050"/>
                </patternFill>
              </fill>
            </x14:dxf>
          </x14:cfRule>
          <xm:sqref>B1108</xm:sqref>
        </x14:conditionalFormatting>
        <x14:conditionalFormatting xmlns:xm="http://schemas.microsoft.com/office/excel/2006/main">
          <x14:cfRule type="cellIs" priority="88" operator="equal" id="{177F0DAF-58AB-4637-B829-21FDA241E79E}">
            <xm:f>'Patch Slot'!$A$43</xm:f>
            <x14:dxf>
              <font>
                <color theme="1"/>
              </font>
              <fill>
                <patternFill patternType="solid">
                  <bgColor rgb="FF92D050"/>
                </patternFill>
              </fill>
            </x14:dxf>
          </x14:cfRule>
          <xm:sqref>B1126</xm:sqref>
        </x14:conditionalFormatting>
        <x14:conditionalFormatting xmlns:xm="http://schemas.microsoft.com/office/excel/2006/main">
          <x14:cfRule type="cellIs" priority="16" operator="equal" id="{D6C72FF7-A374-4DAD-A592-30D03F6A7BB0}">
            <xm:f>'Patch Slot'!$A$43</xm:f>
            <x14:dxf>
              <font>
                <b/>
                <i val="0"/>
                <color theme="1"/>
              </font>
              <fill>
                <patternFill patternType="solid">
                  <bgColor rgb="FF92D050"/>
                </patternFill>
              </fill>
            </x14:dxf>
          </x14:cfRule>
          <xm:sqref>B1135 B1137 B1180:B1181 B1184</xm:sqref>
        </x14:conditionalFormatting>
        <x14:conditionalFormatting xmlns:xm="http://schemas.microsoft.com/office/excel/2006/main">
          <x14:cfRule type="cellIs" priority="77" operator="equal" id="{69149466-A116-445D-865B-C888D641D841}">
            <xm:f>'Patch Slot'!$A$43</xm:f>
            <x14:dxf>
              <font>
                <color theme="1"/>
              </font>
              <fill>
                <patternFill patternType="solid">
                  <bgColor rgb="FF92D050"/>
                </patternFill>
              </fill>
            </x14:dxf>
          </x14:cfRule>
          <xm:sqref>B1142</xm:sqref>
        </x14:conditionalFormatting>
        <x14:conditionalFormatting xmlns:xm="http://schemas.microsoft.com/office/excel/2006/main">
          <x14:cfRule type="cellIs" priority="1070" operator="equal" id="{64E724FE-181E-4E5B-832D-B150299C7D97}">
            <xm:f>'Patch Slot'!$A$43</xm:f>
            <x14:dxf>
              <font>
                <b/>
                <i val="0"/>
                <color theme="1"/>
              </font>
              <fill>
                <patternFill patternType="solid">
                  <bgColor rgb="FF92D050"/>
                </patternFill>
              </fill>
            </x14:dxf>
          </x14:cfRule>
          <xm:sqref>B1202:B1237 B1097:B1099</xm:sqref>
        </x14:conditionalFormatting>
        <x14:conditionalFormatting xmlns:xm="http://schemas.microsoft.com/office/excel/2006/main">
          <x14:cfRule type="cellIs" priority="15" operator="equal" id="{000E42C6-C29B-4E18-9FAB-B829EF8884F2}">
            <xm:f>'Patch Slot'!$A$43</xm:f>
            <x14:dxf>
              <font>
                <b/>
                <i val="0"/>
                <color theme="1"/>
              </font>
              <fill>
                <patternFill patternType="solid">
                  <bgColor rgb="FF92D050"/>
                </patternFill>
              </fill>
            </x14:dxf>
          </x14:cfRule>
          <xm:sqref>B1266</xm:sqref>
        </x14:conditionalFormatting>
        <x14:conditionalFormatting xmlns:xm="http://schemas.microsoft.com/office/excel/2006/main">
          <x14:cfRule type="cellIs" priority="7" operator="equal" id="{978E714E-A972-43FD-9583-EDF6C24F7465}">
            <xm:f>'Patch Slot'!$A$43</xm:f>
            <x14:dxf>
              <font>
                <b/>
                <i val="0"/>
                <color theme="1"/>
              </font>
              <fill>
                <patternFill patternType="solid">
                  <bgColor rgb="FF92D050"/>
                </patternFill>
              </fill>
            </x14:dxf>
          </x14:cfRule>
          <xm:sqref>B1275:B1276 B1344 B1359 B1367 B1377 B1392 B1405 B1415:B1416 B1422 B1439 B1454 B1456 B1489 B1495 B1526 B1530 B1547:B1548 B1552 B1562 B1588 B1591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BD28-4FBE-4FA7-81EE-A3CD6DBA74FD}">
  <dimension ref="A1:W748"/>
  <sheetViews>
    <sheetView workbookViewId="0">
      <selection activeCell="A271" sqref="A271:H313"/>
    </sheetView>
  </sheetViews>
  <sheetFormatPr defaultColWidth="19.5703125" defaultRowHeight="18" customHeight="1"/>
  <cols>
    <col min="1" max="1" width="16.7109375" style="155" bestFit="1" customWidth="1"/>
    <col min="2" max="2" width="39.85546875" style="155" bestFit="1" customWidth="1"/>
    <col min="3" max="3" width="9.42578125" style="155" bestFit="1" customWidth="1"/>
    <col min="4" max="4" width="23.5703125" style="155" bestFit="1" customWidth="1"/>
    <col min="5" max="5" width="19.85546875" style="155" bestFit="1" customWidth="1"/>
    <col min="6" max="6" width="19" style="155" bestFit="1" customWidth="1"/>
    <col min="7" max="7" width="14.5703125" style="155" bestFit="1" customWidth="1"/>
    <col min="8" max="8" width="64" style="155" bestFit="1" customWidth="1"/>
    <col min="9" max="9" width="18" style="155" bestFit="1" customWidth="1"/>
    <col min="10" max="10" width="22.7109375" style="155" bestFit="1" customWidth="1"/>
    <col min="11" max="11" width="17.28515625" style="155" bestFit="1" customWidth="1"/>
    <col min="12" max="12" width="41.42578125" style="155" bestFit="1" customWidth="1"/>
    <col min="13" max="13" width="12.5703125" style="155" bestFit="1" customWidth="1"/>
    <col min="14" max="14" width="23.85546875" style="155" bestFit="1" customWidth="1"/>
    <col min="15" max="15" width="46.28515625" style="155" bestFit="1" customWidth="1"/>
    <col min="16" max="16" width="43.85546875" style="155" bestFit="1" customWidth="1"/>
    <col min="17" max="17" width="40.85546875" style="155" bestFit="1" customWidth="1"/>
    <col min="18" max="18" width="61.28515625" style="155" bestFit="1" customWidth="1"/>
    <col min="19" max="19" width="229.85546875" style="159" bestFit="1" customWidth="1"/>
    <col min="20" max="20" width="18.85546875" style="155" bestFit="1" customWidth="1"/>
    <col min="21" max="21" width="10.28515625" style="155" bestFit="1" customWidth="1"/>
    <col min="22" max="23" width="18.7109375" style="155" bestFit="1" customWidth="1"/>
    <col min="24" max="16384" width="19.5703125" style="155"/>
  </cols>
  <sheetData>
    <row r="1" spans="1:23" ht="45" customHeight="1">
      <c r="A1" s="185" t="s">
        <v>145</v>
      </c>
      <c r="B1" s="185" t="s">
        <v>146</v>
      </c>
      <c r="C1" s="186" t="s">
        <v>147</v>
      </c>
      <c r="D1" s="161" t="s">
        <v>2540</v>
      </c>
      <c r="E1" s="162" t="s">
        <v>2541</v>
      </c>
      <c r="F1" s="187" t="s">
        <v>150</v>
      </c>
      <c r="G1" s="163" t="s">
        <v>165</v>
      </c>
      <c r="H1" s="164" t="s">
        <v>2542</v>
      </c>
      <c r="I1" s="164" t="s">
        <v>2543</v>
      </c>
      <c r="J1" s="164" t="s">
        <v>154</v>
      </c>
      <c r="K1" s="164" t="s">
        <v>155</v>
      </c>
      <c r="L1" s="164" t="s">
        <v>156</v>
      </c>
      <c r="M1" s="165" t="s">
        <v>157</v>
      </c>
      <c r="N1" s="188" t="s">
        <v>158</v>
      </c>
      <c r="O1" s="189" t="s">
        <v>159</v>
      </c>
      <c r="P1" s="189" t="s">
        <v>160</v>
      </c>
      <c r="Q1" s="190" t="s">
        <v>161</v>
      </c>
      <c r="R1" s="191" t="s">
        <v>162</v>
      </c>
      <c r="S1" s="164" t="s">
        <v>163</v>
      </c>
      <c r="T1" s="164" t="s">
        <v>2544</v>
      </c>
      <c r="U1" s="164" t="s">
        <v>166</v>
      </c>
      <c r="V1" s="192" t="s">
        <v>168</v>
      </c>
      <c r="W1" s="192" t="s">
        <v>169</v>
      </c>
    </row>
    <row r="2" spans="1:23" ht="18" hidden="1" customHeight="1">
      <c r="A2" s="195" t="s">
        <v>2545</v>
      </c>
      <c r="B2" s="196" t="s">
        <v>80</v>
      </c>
      <c r="C2" s="197" t="b">
        <v>0</v>
      </c>
      <c r="D2" s="182">
        <f>IF($C2&lt;&gt;TRUE,IF(ISNA(VLOOKUP($B2,'Patch Slot'!A$2:$E$39,3,FALSE)),"",VLOOKUP($B2,'Patch Slot'!A$2:$E$39,3,FALSE)),"exclude")</f>
        <v>45885.666666666635</v>
      </c>
      <c r="E2" s="182" t="str">
        <f>IF($C2&lt;&gt;TRUE,IF(ISNA(VLOOKUP($B2,'Patch Slot'!A$1:$E$39,4,FALSE)),"",VLOOKUP($B2,'Patch Slot'!A$1:$E$39,4,FALSE)),"excluded")</f>
        <v>16:00 – 20:00</v>
      </c>
      <c r="F2" s="198" t="s">
        <v>182</v>
      </c>
      <c r="G2" s="198"/>
      <c r="H2" s="199" t="s">
        <v>2546</v>
      </c>
      <c r="I2" s="199" t="s">
        <v>4</v>
      </c>
      <c r="J2" s="198" t="s">
        <v>2547</v>
      </c>
      <c r="K2" s="198">
        <v>7.9</v>
      </c>
      <c r="L2" s="198" t="s">
        <v>173</v>
      </c>
      <c r="M2" s="198" t="s">
        <v>174</v>
      </c>
      <c r="N2" s="200" t="s">
        <v>175</v>
      </c>
      <c r="O2" s="198" t="s">
        <v>1308</v>
      </c>
      <c r="P2" s="201"/>
      <c r="Q2" s="198" t="s">
        <v>1309</v>
      </c>
      <c r="R2" s="198" t="str">
        <f>IF(ISNA(VLOOKUP(Patchlist2[[#This Row],[SERVER OWNER]],Contacts!I:J,2,FALSE)),"",VLOOKUP(Patchlist2[[#This Row],[SERVER OWNER]],Contacts!I:J,2,FALSE))</f>
        <v>martin.berger@allianz.com</v>
      </c>
      <c r="S2" s="255" t="s">
        <v>2548</v>
      </c>
      <c r="T2" s="202"/>
      <c r="U2" s="202"/>
      <c r="V2" s="157"/>
      <c r="W2" s="157"/>
    </row>
    <row r="3" spans="1:23" ht="18" hidden="1" customHeight="1">
      <c r="A3" s="195" t="s">
        <v>2549</v>
      </c>
      <c r="B3" s="196" t="s">
        <v>80</v>
      </c>
      <c r="C3" s="197" t="b">
        <v>0</v>
      </c>
      <c r="D3" s="182">
        <f>IF($C3&lt;&gt;TRUE,IF(ISNA(VLOOKUP($B3,'Patch Slot'!A$2:$E$39,3,FALSE)),"",VLOOKUP($B3,'Patch Slot'!A$2:$E$39,3,FALSE)),"exclude")</f>
        <v>45885.666666666635</v>
      </c>
      <c r="E3" s="182" t="str">
        <f>IF($C3&lt;&gt;TRUE,IF(ISNA(VLOOKUP($B3,'Patch Slot'!A$1:$E$39,4,FALSE)),"",VLOOKUP($B3,'Patch Slot'!A$1:$E$39,4,FALSE)),"excluded")</f>
        <v>16:00 – 20:00</v>
      </c>
      <c r="F3" s="198" t="s">
        <v>182</v>
      </c>
      <c r="G3" s="198"/>
      <c r="H3" s="199" t="s">
        <v>2550</v>
      </c>
      <c r="I3" s="199" t="s">
        <v>4</v>
      </c>
      <c r="J3" s="198" t="s">
        <v>2547</v>
      </c>
      <c r="K3" s="198">
        <v>7.9</v>
      </c>
      <c r="L3" s="198" t="s">
        <v>173</v>
      </c>
      <c r="M3" s="198" t="s">
        <v>174</v>
      </c>
      <c r="N3" s="200" t="s">
        <v>175</v>
      </c>
      <c r="O3" s="198" t="s">
        <v>1308</v>
      </c>
      <c r="P3" s="201"/>
      <c r="Q3" s="198" t="s">
        <v>1309</v>
      </c>
      <c r="R3" s="198" t="str">
        <f>IF(ISNA(VLOOKUP(Patchlist2[[#This Row],[SERVER OWNER]],Contacts!I:J,2,FALSE)),"",VLOOKUP(Patchlist2[[#This Row],[SERVER OWNER]],Contacts!I:J,2,FALSE))</f>
        <v>martin.berger@allianz.com</v>
      </c>
      <c r="S3" s="255" t="s">
        <v>2548</v>
      </c>
      <c r="T3" s="202"/>
      <c r="U3" s="202"/>
      <c r="V3" s="157"/>
      <c r="W3" s="157"/>
    </row>
    <row r="4" spans="1:23" ht="18" hidden="1" customHeight="1">
      <c r="A4" s="195" t="s">
        <v>2551</v>
      </c>
      <c r="B4" s="196" t="s">
        <v>80</v>
      </c>
      <c r="C4" s="197" t="b">
        <v>0</v>
      </c>
      <c r="D4" s="182">
        <f>IF($C4&lt;&gt;TRUE,IF(ISNA(VLOOKUP($B4,'Patch Slot'!A$2:$E$39,3,FALSE)),"",VLOOKUP($B4,'Patch Slot'!A$2:$E$39,3,FALSE)),"exclude")</f>
        <v>45885.666666666635</v>
      </c>
      <c r="E4" s="182" t="str">
        <f>IF($C4&lt;&gt;TRUE,IF(ISNA(VLOOKUP($B4,'Patch Slot'!A$1:$E$39,4,FALSE)),"",VLOOKUP($B4,'Patch Slot'!A$1:$E$39,4,FALSE)),"excluded")</f>
        <v>16:00 – 20:00</v>
      </c>
      <c r="F4" s="198" t="s">
        <v>182</v>
      </c>
      <c r="G4" s="198"/>
      <c r="H4" s="199" t="s">
        <v>2552</v>
      </c>
      <c r="I4" s="199" t="s">
        <v>4</v>
      </c>
      <c r="J4" s="198" t="s">
        <v>2553</v>
      </c>
      <c r="K4" s="198">
        <v>7.9</v>
      </c>
      <c r="L4" s="198" t="s">
        <v>173</v>
      </c>
      <c r="M4" s="198" t="s">
        <v>174</v>
      </c>
      <c r="N4" s="200" t="s">
        <v>175</v>
      </c>
      <c r="O4" s="198" t="s">
        <v>1308</v>
      </c>
      <c r="P4" s="201"/>
      <c r="Q4" s="198" t="s">
        <v>1309</v>
      </c>
      <c r="R4" s="198" t="str">
        <f>IF(ISNA(VLOOKUP(Patchlist2[[#This Row],[SERVER OWNER]],Contacts!I:J,2,FALSE)),"",VLOOKUP(Patchlist2[[#This Row],[SERVER OWNER]],Contacts!I:J,2,FALSE))</f>
        <v>martin.berger@allianz.com</v>
      </c>
      <c r="S4" s="255" t="s">
        <v>2548</v>
      </c>
      <c r="T4" s="202"/>
      <c r="U4" s="202"/>
      <c r="V4" s="157"/>
      <c r="W4" s="157"/>
    </row>
    <row r="5" spans="1:23" ht="18" hidden="1" customHeight="1">
      <c r="A5" s="195" t="s">
        <v>2554</v>
      </c>
      <c r="B5" s="196" t="s">
        <v>80</v>
      </c>
      <c r="C5" s="197" t="b">
        <v>0</v>
      </c>
      <c r="D5" s="182">
        <f>IF($C5&lt;&gt;TRUE,IF(ISNA(VLOOKUP($B5,'Patch Slot'!A$2:$E$39,3,FALSE)),"",VLOOKUP($B5,'Patch Slot'!A$2:$E$39,3,FALSE)),"exclude")</f>
        <v>45885.666666666635</v>
      </c>
      <c r="E5" s="182" t="str">
        <f>IF($C5&lt;&gt;TRUE,IF(ISNA(VLOOKUP($B5,'Patch Slot'!A$1:$E$39,4,FALSE)),"",VLOOKUP($B5,'Patch Slot'!A$1:$E$39,4,FALSE)),"excluded")</f>
        <v>16:00 – 20:00</v>
      </c>
      <c r="F5" s="198" t="s">
        <v>182</v>
      </c>
      <c r="G5" s="198"/>
      <c r="H5" s="199" t="s">
        <v>2555</v>
      </c>
      <c r="I5" s="199" t="s">
        <v>4</v>
      </c>
      <c r="J5" s="198" t="s">
        <v>2553</v>
      </c>
      <c r="K5" s="198">
        <v>7.8</v>
      </c>
      <c r="L5" s="198" t="s">
        <v>173</v>
      </c>
      <c r="M5" s="198" t="s">
        <v>174</v>
      </c>
      <c r="N5" s="200" t="s">
        <v>175</v>
      </c>
      <c r="O5" s="198" t="s">
        <v>1308</v>
      </c>
      <c r="P5" s="201"/>
      <c r="Q5" s="198" t="s">
        <v>1309</v>
      </c>
      <c r="R5" s="198" t="str">
        <f>IF(ISNA(VLOOKUP(Patchlist2[[#This Row],[SERVER OWNER]],Contacts!I:J,2,FALSE)),"",VLOOKUP(Patchlist2[[#This Row],[SERVER OWNER]],Contacts!I:J,2,FALSE))</f>
        <v>martin.berger@allianz.com</v>
      </c>
      <c r="S5" s="255" t="s">
        <v>2548</v>
      </c>
      <c r="T5" s="202"/>
      <c r="U5" s="202"/>
      <c r="V5" s="157"/>
      <c r="W5" s="157"/>
    </row>
    <row r="6" spans="1:23" ht="18" hidden="1" customHeight="1">
      <c r="A6" s="195" t="s">
        <v>2556</v>
      </c>
      <c r="B6" s="196" t="s">
        <v>80</v>
      </c>
      <c r="C6" s="197" t="b">
        <v>0</v>
      </c>
      <c r="D6" s="182">
        <f>IF($C6&lt;&gt;TRUE,IF(ISNA(VLOOKUP($B6,'Patch Slot'!A$2:$E$39,3,FALSE)),"",VLOOKUP($B6,'Patch Slot'!A$2:$E$39,3,FALSE)),"exclude")</f>
        <v>45885.666666666635</v>
      </c>
      <c r="E6" s="182" t="str">
        <f>IF($C6&lt;&gt;TRUE,IF(ISNA(VLOOKUP($B6,'Patch Slot'!A$1:$E$39,4,FALSE)),"",VLOOKUP($B6,'Patch Slot'!A$1:$E$39,4,FALSE)),"excluded")</f>
        <v>16:00 – 20:00</v>
      </c>
      <c r="F6" s="198" t="s">
        <v>182</v>
      </c>
      <c r="G6" s="198"/>
      <c r="H6" s="199" t="s">
        <v>2557</v>
      </c>
      <c r="I6" s="199" t="s">
        <v>4</v>
      </c>
      <c r="J6" s="198" t="s">
        <v>2553</v>
      </c>
      <c r="K6" s="198">
        <v>7.9</v>
      </c>
      <c r="L6" s="198" t="s">
        <v>173</v>
      </c>
      <c r="M6" s="198" t="s">
        <v>174</v>
      </c>
      <c r="N6" s="200" t="s">
        <v>175</v>
      </c>
      <c r="O6" s="198" t="s">
        <v>1308</v>
      </c>
      <c r="P6" s="201"/>
      <c r="Q6" s="198" t="s">
        <v>1309</v>
      </c>
      <c r="R6" s="198" t="str">
        <f>IF(ISNA(VLOOKUP(Patchlist2[[#This Row],[SERVER OWNER]],Contacts!I:J,2,FALSE)),"",VLOOKUP(Patchlist2[[#This Row],[SERVER OWNER]],Contacts!I:J,2,FALSE))</f>
        <v>martin.berger@allianz.com</v>
      </c>
      <c r="S6" s="255" t="s">
        <v>2548</v>
      </c>
      <c r="T6" s="202"/>
      <c r="U6" s="202"/>
      <c r="V6" s="157"/>
      <c r="W6" s="157"/>
    </row>
    <row r="7" spans="1:23" ht="18" hidden="1" customHeight="1">
      <c r="A7" s="195" t="s">
        <v>2558</v>
      </c>
      <c r="B7" s="196" t="s">
        <v>80</v>
      </c>
      <c r="C7" s="197" t="b">
        <v>0</v>
      </c>
      <c r="D7" s="182">
        <f>IF($C7&lt;&gt;TRUE,IF(ISNA(VLOOKUP($B7,'Patch Slot'!A$2:$E$39,3,FALSE)),"",VLOOKUP($B7,'Patch Slot'!A$2:$E$39,3,FALSE)),"exclude")</f>
        <v>45885.666666666635</v>
      </c>
      <c r="E7" s="182" t="str">
        <f>IF($C7&lt;&gt;TRUE,IF(ISNA(VLOOKUP($B7,'Patch Slot'!A$1:$E$39,4,FALSE)),"",VLOOKUP($B7,'Patch Slot'!A$1:$E$39,4,FALSE)),"excluded")</f>
        <v>16:00 – 20:00</v>
      </c>
      <c r="F7" s="198" t="s">
        <v>182</v>
      </c>
      <c r="G7" s="198"/>
      <c r="H7" s="199" t="s">
        <v>2559</v>
      </c>
      <c r="I7" s="199" t="s">
        <v>4</v>
      </c>
      <c r="J7" s="198" t="s">
        <v>2553</v>
      </c>
      <c r="K7" s="198">
        <v>7.9</v>
      </c>
      <c r="L7" s="198" t="s">
        <v>173</v>
      </c>
      <c r="M7" s="198" t="s">
        <v>174</v>
      </c>
      <c r="N7" s="200" t="s">
        <v>175</v>
      </c>
      <c r="O7" s="198" t="s">
        <v>1308</v>
      </c>
      <c r="P7" s="201"/>
      <c r="Q7" s="198" t="s">
        <v>1309</v>
      </c>
      <c r="R7" s="198" t="str">
        <f>IF(ISNA(VLOOKUP(Patchlist2[[#This Row],[SERVER OWNER]],Contacts!I:J,2,FALSE)),"",VLOOKUP(Patchlist2[[#This Row],[SERVER OWNER]],Contacts!I:J,2,FALSE))</f>
        <v>martin.berger@allianz.com</v>
      </c>
      <c r="S7" s="255" t="s">
        <v>2548</v>
      </c>
      <c r="T7" s="202"/>
      <c r="U7" s="202"/>
      <c r="V7" s="157"/>
      <c r="W7" s="157"/>
    </row>
    <row r="8" spans="1:23" ht="18" hidden="1" customHeight="1">
      <c r="A8" s="259" t="s">
        <v>2560</v>
      </c>
      <c r="B8" s="196" t="s">
        <v>18</v>
      </c>
      <c r="C8" s="197" t="b">
        <v>0</v>
      </c>
      <c r="D8" s="182">
        <f>IF($C8&lt;&gt;TRUE,IF(ISNA(VLOOKUP($B8,'Patch Slot'!A$2:$E$39,3,FALSE)),"",VLOOKUP($B8,'Patch Slot'!A$2:$E$39,3,FALSE)),"exclude")</f>
        <v>45873.833333333299</v>
      </c>
      <c r="E8" s="182" t="str">
        <f>IF($C8&lt;&gt;TRUE,IF(ISNA(VLOOKUP($B8,'Patch Slot'!A$1:$E$39,4,FALSE)),"",VLOOKUP($B8,'Patch Slot'!A$1:$E$39,4,FALSE)),"excluded")</f>
        <v>20:00 – 24:00</v>
      </c>
      <c r="F8" s="198" t="s">
        <v>182</v>
      </c>
      <c r="G8" s="198"/>
      <c r="H8" s="203"/>
      <c r="I8" s="203"/>
      <c r="J8" s="247" t="s">
        <v>2561</v>
      </c>
      <c r="K8" s="247"/>
      <c r="L8" s="247" t="s">
        <v>189</v>
      </c>
      <c r="M8" s="247" t="s">
        <v>174</v>
      </c>
      <c r="N8" s="200" t="s">
        <v>175</v>
      </c>
      <c r="O8" s="213" t="s">
        <v>2562</v>
      </c>
      <c r="P8" s="201"/>
      <c r="Q8" s="247" t="s">
        <v>192</v>
      </c>
      <c r="R8" s="198" t="str">
        <f>IF(ISNA(VLOOKUP(Patchlist2[[#This Row],[SERVER OWNER]],Contacts!I:J,2,FALSE)),"",VLOOKUP(Patchlist2[[#This Row],[SERVER OWNER]],Contacts!I:J,2,FALSE))</f>
        <v>kenneth.fink@allianz.co.uk</v>
      </c>
      <c r="S8" s="255" t="s">
        <v>198</v>
      </c>
      <c r="T8" s="157"/>
      <c r="U8" s="157"/>
      <c r="V8" s="157"/>
      <c r="W8" s="157"/>
    </row>
    <row r="9" spans="1:23" ht="18" hidden="1" customHeight="1">
      <c r="A9" s="259" t="s">
        <v>2563</v>
      </c>
      <c r="B9" s="196" t="s">
        <v>18</v>
      </c>
      <c r="C9" s="197" t="b">
        <v>1</v>
      </c>
      <c r="D9" s="182" t="str">
        <f>IF($C9&lt;&gt;TRUE,IF(ISNA(VLOOKUP($B9,'Patch Slot'!A$2:$E$39,3,FALSE)),"",VLOOKUP($B9,'Patch Slot'!A$2:$E$39,3,FALSE)),"exclude")</f>
        <v>exclude</v>
      </c>
      <c r="E9" s="182" t="str">
        <f>IF($C9&lt;&gt;TRUE,IF(ISNA(VLOOKUP($B9,'Patch Slot'!A$1:$E$39,4,FALSE)),"",VLOOKUP($B9,'Patch Slot'!A$1:$E$39,4,FALSE)),"excluded")</f>
        <v>excluded</v>
      </c>
      <c r="F9" s="198" t="s">
        <v>171</v>
      </c>
      <c r="G9" s="198"/>
      <c r="H9" s="203"/>
      <c r="I9" s="203"/>
      <c r="J9" s="247" t="s">
        <v>2564</v>
      </c>
      <c r="K9" s="247"/>
      <c r="L9" s="247" t="s">
        <v>173</v>
      </c>
      <c r="M9" s="247" t="s">
        <v>174</v>
      </c>
      <c r="N9" s="200" t="s">
        <v>279</v>
      </c>
      <c r="O9" t="s">
        <v>2565</v>
      </c>
      <c r="P9" s="201"/>
      <c r="Q9" s="247" t="s">
        <v>2566</v>
      </c>
      <c r="R9" s="198" t="str">
        <f>IF(ISNA(VLOOKUP(Patchlist2[[#This Row],[SERVER OWNER]],Contacts!I:J,2,FALSE)),"",VLOOKUP(Patchlist2[[#This Row],[SERVER OWNER]],Contacts!I:J,2,FALSE))</f>
        <v>ROBIN.JOSEPH@ALLIANZ.COM</v>
      </c>
      <c r="S9" s="198" t="s">
        <v>2567</v>
      </c>
      <c r="T9" s="157"/>
      <c r="U9" s="157"/>
      <c r="V9" s="157"/>
      <c r="W9" s="157"/>
    </row>
    <row r="10" spans="1:23" ht="18" hidden="1" customHeight="1">
      <c r="A10" s="195" t="s">
        <v>2568</v>
      </c>
      <c r="B10" s="196" t="s">
        <v>109</v>
      </c>
      <c r="C10" s="197" t="b">
        <v>0</v>
      </c>
      <c r="D10" s="182">
        <f>IF($C10&lt;&gt;TRUE,IF(ISNA(VLOOKUP($B10,'Patch Slot'!A$2:$E$39,3,FALSE)),"",VLOOKUP($B10,'Patch Slot'!A$2:$E$39,3,FALSE)),"exclude")</f>
        <v>45889.833333333299</v>
      </c>
      <c r="E10" s="182" t="str">
        <f>IF($C10&lt;&gt;TRUE,IF(ISNA(VLOOKUP($B10,'Patch Slot'!A$1:$E$39,4,FALSE)),"",VLOOKUP($B10,'Patch Slot'!A$1:$E$39,4,FALSE)),"excluded")</f>
        <v>20:00 – 24:00</v>
      </c>
      <c r="F10" s="198" t="s">
        <v>182</v>
      </c>
      <c r="G10" s="198"/>
      <c r="H10" s="199" t="s">
        <v>2569</v>
      </c>
      <c r="I10" s="199" t="s">
        <v>4</v>
      </c>
      <c r="J10" s="198" t="s">
        <v>2553</v>
      </c>
      <c r="K10" s="198">
        <v>8.1</v>
      </c>
      <c r="L10" s="198" t="s">
        <v>173</v>
      </c>
      <c r="M10" s="198" t="s">
        <v>174</v>
      </c>
      <c r="N10" s="200" t="s">
        <v>175</v>
      </c>
      <c r="O10" s="198" t="s">
        <v>667</v>
      </c>
      <c r="P10" s="201"/>
      <c r="Q10" s="198" t="s">
        <v>668</v>
      </c>
      <c r="R10" s="198" t="str">
        <f>IF(ISNA(VLOOKUP(Patchlist2[[#This Row],[SERVER OWNER]],Contacts!I:J,2,FALSE)),"",VLOOKUP(Patchlist2[[#This Row],[SERVER OWNER]],Contacts!I:J,2,FALSE))</f>
        <v>stefan.janning@allianz.com</v>
      </c>
      <c r="S10" s="251" t="s">
        <v>1912</v>
      </c>
      <c r="T10" s="202"/>
      <c r="U10" s="202"/>
      <c r="V10" s="157"/>
      <c r="W10" s="157"/>
    </row>
    <row r="11" spans="1:23" ht="18" hidden="1" customHeight="1">
      <c r="A11" s="195" t="s">
        <v>2570</v>
      </c>
      <c r="B11" s="196" t="s">
        <v>109</v>
      </c>
      <c r="C11" s="197" t="b">
        <v>0</v>
      </c>
      <c r="D11" s="182">
        <f>IF($C11&lt;&gt;TRUE,IF(ISNA(VLOOKUP($B11,'Patch Slot'!A$2:$E$39,3,FALSE)),"",VLOOKUP($B11,'Patch Slot'!A$2:$E$39,3,FALSE)),"exclude")</f>
        <v>45889.833333333299</v>
      </c>
      <c r="E11" s="182" t="str">
        <f>IF($C11&lt;&gt;TRUE,IF(ISNA(VLOOKUP($B11,'Patch Slot'!A$1:$E$39,4,FALSE)),"",VLOOKUP($B11,'Patch Slot'!A$1:$E$39,4,FALSE)),"excluded")</f>
        <v>20:00 – 24:00</v>
      </c>
      <c r="F11" s="198" t="s">
        <v>826</v>
      </c>
      <c r="G11" s="198"/>
      <c r="H11" s="199" t="s">
        <v>2571</v>
      </c>
      <c r="I11" s="199" t="s">
        <v>4</v>
      </c>
      <c r="J11" s="198" t="s">
        <v>2553</v>
      </c>
      <c r="K11" s="198">
        <v>8.1</v>
      </c>
      <c r="L11" s="198" t="s">
        <v>173</v>
      </c>
      <c r="M11" s="198" t="s">
        <v>827</v>
      </c>
      <c r="N11" s="200" t="s">
        <v>175</v>
      </c>
      <c r="O11" s="198" t="s">
        <v>1308</v>
      </c>
      <c r="P11" s="201"/>
      <c r="Q11" s="198" t="s">
        <v>1309</v>
      </c>
      <c r="R11" s="198" t="str">
        <f>IF(ISNA(VLOOKUP(Patchlist2[[#This Row],[SERVER OWNER]],Contacts!I:J,2,FALSE)),"",VLOOKUP(Patchlist2[[#This Row],[SERVER OWNER]],Contacts!I:J,2,FALSE))</f>
        <v>martin.berger@allianz.com</v>
      </c>
      <c r="S11" s="251" t="s">
        <v>2572</v>
      </c>
      <c r="T11" s="202"/>
      <c r="U11" s="202"/>
      <c r="V11" s="157"/>
      <c r="W11" s="157"/>
    </row>
    <row r="12" spans="1:23" ht="18" hidden="1" customHeight="1">
      <c r="A12" s="195" t="s">
        <v>2573</v>
      </c>
      <c r="B12" s="196" t="s">
        <v>67</v>
      </c>
      <c r="C12" s="197" t="b">
        <v>0</v>
      </c>
      <c r="D12" s="182">
        <f>IF($C12&lt;&gt;TRUE,IF(ISNA(VLOOKUP($B12,'Patch Slot'!A$2:$E$39,3,FALSE)),"",VLOOKUP($B12,'Patch Slot'!A$2:$E$39,3,FALSE)),"exclude")</f>
        <v>45883.833333333299</v>
      </c>
      <c r="E12" s="182" t="str">
        <f>IF($C12&lt;&gt;TRUE,IF(ISNA(VLOOKUP($B12,'Patch Slot'!A$1:$E$39,4,FALSE)),"",VLOOKUP($B12,'Patch Slot'!A$1:$E$39,4,FALSE)),"excluded")</f>
        <v>20:00 – 24:00</v>
      </c>
      <c r="F12" s="198" t="s">
        <v>826</v>
      </c>
      <c r="G12" s="198"/>
      <c r="H12" s="199" t="s">
        <v>2574</v>
      </c>
      <c r="I12" s="199" t="s">
        <v>4</v>
      </c>
      <c r="J12" s="198" t="s">
        <v>2553</v>
      </c>
      <c r="K12" s="198">
        <v>8.1</v>
      </c>
      <c r="L12" s="198" t="s">
        <v>173</v>
      </c>
      <c r="M12" s="198" t="s">
        <v>827</v>
      </c>
      <c r="N12" s="200" t="s">
        <v>175</v>
      </c>
      <c r="O12" s="198" t="s">
        <v>1693</v>
      </c>
      <c r="P12" s="201"/>
      <c r="Q12" s="198" t="s">
        <v>1556</v>
      </c>
      <c r="R12" s="198" t="str">
        <f>IF(ISNA(VLOOKUP(Patchlist2[[#This Row],[SERVER OWNER]],Contacts!I:J,2,FALSE)),"",VLOOKUP(Patchlist2[[#This Row],[SERVER OWNER]],Contacts!I:J,2,FALSE))</f>
        <v>philippe.mittmann@allianz.de</v>
      </c>
      <c r="S12" s="251" t="s">
        <v>2575</v>
      </c>
      <c r="T12" s="202"/>
      <c r="U12" s="198"/>
      <c r="V12" s="157"/>
      <c r="W12" s="157"/>
    </row>
    <row r="13" spans="1:23" ht="18" hidden="1" customHeight="1">
      <c r="A13" s="195" t="s">
        <v>2576</v>
      </c>
      <c r="B13" s="196" t="s">
        <v>67</v>
      </c>
      <c r="C13" s="197" t="b">
        <v>0</v>
      </c>
      <c r="D13" s="182">
        <f>IF($C13&lt;&gt;TRUE,IF(ISNA(VLOOKUP($B13,'Patch Slot'!A$2:$E$39,3,FALSE)),"",VLOOKUP($B13,'Patch Slot'!A$2:$E$39,3,FALSE)),"exclude")</f>
        <v>45883.833333333299</v>
      </c>
      <c r="E13" s="182" t="str">
        <f>IF($C13&lt;&gt;TRUE,IF(ISNA(VLOOKUP($B13,'Patch Slot'!A$1:$E$39,4,FALSE)),"",VLOOKUP($B13,'Patch Slot'!A$1:$E$39,4,FALSE)),"excluded")</f>
        <v>20:00 – 24:00</v>
      </c>
      <c r="F13" s="198" t="s">
        <v>826</v>
      </c>
      <c r="G13" s="198"/>
      <c r="H13" s="199" t="s">
        <v>2577</v>
      </c>
      <c r="I13" s="199" t="s">
        <v>4</v>
      </c>
      <c r="J13" s="198" t="s">
        <v>2553</v>
      </c>
      <c r="K13" s="198">
        <v>8.1</v>
      </c>
      <c r="L13" s="198" t="s">
        <v>173</v>
      </c>
      <c r="M13" s="198" t="s">
        <v>827</v>
      </c>
      <c r="N13" s="200" t="s">
        <v>175</v>
      </c>
      <c r="O13" s="198" t="s">
        <v>1693</v>
      </c>
      <c r="P13" s="201"/>
      <c r="Q13" s="198" t="s">
        <v>1556</v>
      </c>
      <c r="R13" s="198" t="str">
        <f>IF(ISNA(VLOOKUP(Patchlist2[[#This Row],[SERVER OWNER]],Contacts!I:J,2,FALSE)),"",VLOOKUP(Patchlist2[[#This Row],[SERVER OWNER]],Contacts!I:J,2,FALSE))</f>
        <v>philippe.mittmann@allianz.de</v>
      </c>
      <c r="S13" s="251" t="s">
        <v>2575</v>
      </c>
      <c r="T13" s="202"/>
      <c r="U13" s="198"/>
      <c r="V13" s="157"/>
      <c r="W13" s="157"/>
    </row>
    <row r="14" spans="1:23" ht="18" hidden="1" customHeight="1">
      <c r="A14" s="195" t="s">
        <v>2578</v>
      </c>
      <c r="B14" s="196" t="s">
        <v>67</v>
      </c>
      <c r="C14" s="197" t="b">
        <v>0</v>
      </c>
      <c r="D14" s="182">
        <f>IF($C14&lt;&gt;TRUE,IF(ISNA(VLOOKUP($B14,'Patch Slot'!A$2:$E$39,3,FALSE)),"",VLOOKUP($B14,'Patch Slot'!A$2:$E$39,3,FALSE)),"exclude")</f>
        <v>45883.833333333299</v>
      </c>
      <c r="E14" s="182" t="str">
        <f>IF($C14&lt;&gt;TRUE,IF(ISNA(VLOOKUP($B14,'Patch Slot'!A$1:$E$39,4,FALSE)),"",VLOOKUP($B14,'Patch Slot'!A$1:$E$39,4,FALSE)),"excluded")</f>
        <v>20:00 – 24:00</v>
      </c>
      <c r="F14" s="198" t="s">
        <v>826</v>
      </c>
      <c r="G14" s="198"/>
      <c r="H14" s="199" t="s">
        <v>2579</v>
      </c>
      <c r="I14" s="199" t="s">
        <v>4</v>
      </c>
      <c r="J14" s="198" t="s">
        <v>2553</v>
      </c>
      <c r="K14" s="198">
        <v>8.1</v>
      </c>
      <c r="L14" s="198" t="s">
        <v>173</v>
      </c>
      <c r="M14" s="198" t="s">
        <v>827</v>
      </c>
      <c r="N14" s="200" t="s">
        <v>175</v>
      </c>
      <c r="O14" s="198" t="s">
        <v>1693</v>
      </c>
      <c r="P14" s="201"/>
      <c r="Q14" s="198" t="s">
        <v>1556</v>
      </c>
      <c r="R14" s="198" t="str">
        <f>IF(ISNA(VLOOKUP(Patchlist2[[#This Row],[SERVER OWNER]],Contacts!I:J,2,FALSE)),"",VLOOKUP(Patchlist2[[#This Row],[SERVER OWNER]],Contacts!I:J,2,FALSE))</f>
        <v>philippe.mittmann@allianz.de</v>
      </c>
      <c r="S14" s="251" t="s">
        <v>2575</v>
      </c>
      <c r="T14" s="202"/>
      <c r="U14" s="198"/>
      <c r="V14" s="157"/>
      <c r="W14" s="157"/>
    </row>
    <row r="15" spans="1:23" ht="18" hidden="1" customHeight="1">
      <c r="A15" s="204" t="s">
        <v>2580</v>
      </c>
      <c r="B15" s="196" t="s">
        <v>76</v>
      </c>
      <c r="C15" s="197" t="b">
        <v>0</v>
      </c>
      <c r="D15" s="182">
        <f>IF($C15&lt;&gt;TRUE,IF(ISNA(VLOOKUP($B15,'Patch Slot'!A$2:$E$39,3,FALSE)),"",VLOOKUP($B15,'Patch Slot'!A$2:$E$39,3,FALSE)),"exclude")</f>
        <v>45885.166666666635</v>
      </c>
      <c r="E15" s="182" t="str">
        <f>IF($C15&lt;&gt;TRUE,IF(ISNA(VLOOKUP($B15,'Patch Slot'!A$1:$E$39,4,FALSE)),"",VLOOKUP($B15,'Patch Slot'!A$1:$E$39,4,FALSE)),"excluded")</f>
        <v>04:00 – 08:00</v>
      </c>
      <c r="F15" s="198" t="s">
        <v>171</v>
      </c>
      <c r="G15" s="198"/>
      <c r="H15" s="203"/>
      <c r="I15" s="203"/>
      <c r="J15" s="198" t="s">
        <v>2553</v>
      </c>
      <c r="K15" s="198"/>
      <c r="L15" s="198" t="s">
        <v>173</v>
      </c>
      <c r="M15" s="198" t="s">
        <v>174</v>
      </c>
      <c r="N15" s="200" t="s">
        <v>175</v>
      </c>
      <c r="O15" s="213" t="s">
        <v>2581</v>
      </c>
      <c r="P15" s="201"/>
      <c r="Q15" s="247" t="s">
        <v>360</v>
      </c>
      <c r="R15" s="198" t="str">
        <f>IF(ISNA(VLOOKUP(Patchlist2[[#This Row],[SERVER OWNER]],Contacts!I:J,2,FALSE)),"",VLOOKUP(Patchlist2[[#This Row],[SERVER OWNER]],Contacts!I:J,2,FALSE))</f>
        <v>parikshit.roy@allianz.de</v>
      </c>
      <c r="S15" s="251" t="s">
        <v>2575</v>
      </c>
      <c r="T15" s="157"/>
      <c r="U15" s="157"/>
      <c r="V15" s="157"/>
      <c r="W15" s="157"/>
    </row>
    <row r="16" spans="1:23" ht="18" hidden="1" customHeight="1">
      <c r="A16" s="195" t="s">
        <v>2582</v>
      </c>
      <c r="B16" s="196" t="s">
        <v>67</v>
      </c>
      <c r="C16" s="197" t="b">
        <v>0</v>
      </c>
      <c r="D16" s="182">
        <f>IF($C16&lt;&gt;TRUE,IF(ISNA(VLOOKUP($B16,'Patch Slot'!A$2:$E$39,3,FALSE)),"",VLOOKUP($B16,'Patch Slot'!A$2:$E$39,3,FALSE)),"exclude")</f>
        <v>45883.833333333299</v>
      </c>
      <c r="E16" s="182" t="str">
        <f>IF($C16&lt;&gt;TRUE,IF(ISNA(VLOOKUP($B16,'Patch Slot'!A$1:$E$39,4,FALSE)),"",VLOOKUP($B16,'Patch Slot'!A$1:$E$39,4,FALSE)),"excluded")</f>
        <v>20:00 – 24:00</v>
      </c>
      <c r="F16" s="198" t="s">
        <v>826</v>
      </c>
      <c r="G16" s="198"/>
      <c r="H16" s="199" t="s">
        <v>2583</v>
      </c>
      <c r="I16" s="199" t="s">
        <v>4</v>
      </c>
      <c r="J16" s="198" t="s">
        <v>2553</v>
      </c>
      <c r="K16" s="198">
        <v>8.1</v>
      </c>
      <c r="L16" s="198" t="s">
        <v>173</v>
      </c>
      <c r="M16" s="198" t="s">
        <v>827</v>
      </c>
      <c r="N16" s="200" t="s">
        <v>175</v>
      </c>
      <c r="O16" s="198" t="s">
        <v>1693</v>
      </c>
      <c r="P16" s="201"/>
      <c r="Q16" s="198" t="s">
        <v>1556</v>
      </c>
      <c r="R16" s="198" t="str">
        <f>IF(ISNA(VLOOKUP(Patchlist2[[#This Row],[SERVER OWNER]],Contacts!I:J,2,FALSE)),"",VLOOKUP(Patchlist2[[#This Row],[SERVER OWNER]],Contacts!I:J,2,FALSE))</f>
        <v>philippe.mittmann@allianz.de</v>
      </c>
      <c r="S16" s="251" t="s">
        <v>1921</v>
      </c>
      <c r="T16" s="202"/>
      <c r="U16" s="198"/>
      <c r="V16" s="157"/>
      <c r="W16" s="157"/>
    </row>
    <row r="17" spans="1:23" ht="18" hidden="1" customHeight="1">
      <c r="A17" s="204" t="s">
        <v>2584</v>
      </c>
      <c r="B17" s="196" t="s">
        <v>76</v>
      </c>
      <c r="C17" s="197" t="b">
        <v>0</v>
      </c>
      <c r="D17" s="182">
        <f>IF($C17&lt;&gt;TRUE,IF(ISNA(VLOOKUP($B17,'Patch Slot'!A$2:$E$39,3,FALSE)),"",VLOOKUP($B17,'Patch Slot'!A$2:$E$39,3,FALSE)),"exclude")</f>
        <v>45885.166666666635</v>
      </c>
      <c r="E17" s="182" t="str">
        <f>IF($C17&lt;&gt;TRUE,IF(ISNA(VLOOKUP($B17,'Patch Slot'!A$1:$E$39,4,FALSE)),"",VLOOKUP($B17,'Patch Slot'!A$1:$E$39,4,FALSE)),"excluded")</f>
        <v>04:00 – 08:00</v>
      </c>
      <c r="F17" s="198" t="s">
        <v>171</v>
      </c>
      <c r="G17" s="198"/>
      <c r="H17" s="203"/>
      <c r="I17" s="203"/>
      <c r="J17" s="198" t="s">
        <v>2553</v>
      </c>
      <c r="K17" s="198">
        <v>8.1</v>
      </c>
      <c r="L17" s="198" t="s">
        <v>173</v>
      </c>
      <c r="M17" s="198" t="s">
        <v>174</v>
      </c>
      <c r="N17" s="200" t="s">
        <v>175</v>
      </c>
      <c r="O17" s="198" t="s">
        <v>2581</v>
      </c>
      <c r="P17" s="201"/>
      <c r="Q17" s="198" t="s">
        <v>2585</v>
      </c>
      <c r="R17" s="198" t="str">
        <f>IF(ISNA(VLOOKUP(Patchlist2[[#This Row],[SERVER OWNER]],Contacts!I:J,2,FALSE)),"",VLOOKUP(Patchlist2[[#This Row],[SERVER OWNER]],Contacts!I:J,2,FALSE))</f>
        <v>alex.jobin-jacob@allianz.com</v>
      </c>
      <c r="S17" s="251" t="s">
        <v>1921</v>
      </c>
      <c r="T17" s="202"/>
      <c r="U17" s="202"/>
      <c r="V17" s="157"/>
      <c r="W17" s="157"/>
    </row>
    <row r="18" spans="1:23" ht="18" hidden="1" customHeight="1">
      <c r="A18" s="195" t="s">
        <v>2586</v>
      </c>
      <c r="B18" s="196" t="s">
        <v>67</v>
      </c>
      <c r="C18" s="197" t="b">
        <v>0</v>
      </c>
      <c r="D18" s="182">
        <f>IF($C18&lt;&gt;TRUE,IF(ISNA(VLOOKUP($B18,'Patch Slot'!A$2:$E$39,3,FALSE)),"",VLOOKUP($B18,'Patch Slot'!A$2:$E$39,3,FALSE)),"exclude")</f>
        <v>45883.833333333299</v>
      </c>
      <c r="E18" s="182" t="str">
        <f>IF($C18&lt;&gt;TRUE,IF(ISNA(VLOOKUP($B18,'Patch Slot'!A$1:$E$39,4,FALSE)),"",VLOOKUP($B18,'Patch Slot'!A$1:$E$39,4,FALSE)),"excluded")</f>
        <v>20:00 – 24:00</v>
      </c>
      <c r="F18" s="198" t="s">
        <v>826</v>
      </c>
      <c r="G18" s="198"/>
      <c r="H18" s="199" t="s">
        <v>2587</v>
      </c>
      <c r="I18" s="199" t="s">
        <v>4</v>
      </c>
      <c r="J18" s="198" t="s">
        <v>2564</v>
      </c>
      <c r="K18" s="198">
        <v>8.1</v>
      </c>
      <c r="L18" s="198" t="s">
        <v>173</v>
      </c>
      <c r="M18" s="198" t="s">
        <v>827</v>
      </c>
      <c r="N18" s="200" t="s">
        <v>175</v>
      </c>
      <c r="O18" s="198" t="s">
        <v>1308</v>
      </c>
      <c r="P18" s="201"/>
      <c r="Q18" s="198" t="s">
        <v>1309</v>
      </c>
      <c r="R18" s="198" t="str">
        <f>IF(ISNA(VLOOKUP(Patchlist2[[#This Row],[SERVER OWNER]],Contacts!I:J,2,FALSE)),"",VLOOKUP(Patchlist2[[#This Row],[SERVER OWNER]],Contacts!I:J,2,FALSE))</f>
        <v>martin.berger@allianz.com</v>
      </c>
      <c r="S18" s="198" t="s">
        <v>1921</v>
      </c>
      <c r="T18" s="202"/>
      <c r="U18" s="202"/>
      <c r="V18" s="157"/>
      <c r="W18" s="157"/>
    </row>
    <row r="19" spans="1:23" ht="18" hidden="1" customHeight="1">
      <c r="A19" s="195" t="s">
        <v>2588</v>
      </c>
      <c r="B19" s="196" t="s">
        <v>67</v>
      </c>
      <c r="C19" s="197" t="b">
        <v>0</v>
      </c>
      <c r="D19" s="182">
        <f>IF($C19&lt;&gt;TRUE,IF(ISNA(VLOOKUP($B19,'Patch Slot'!A$2:$E$39,3,FALSE)),"",VLOOKUP($B19,'Patch Slot'!A$2:$E$39,3,FALSE)),"exclude")</f>
        <v>45883.833333333299</v>
      </c>
      <c r="E19" s="182" t="str">
        <f>IF($C19&lt;&gt;TRUE,IF(ISNA(VLOOKUP($B19,'Patch Slot'!A$1:$E$39,4,FALSE)),"",VLOOKUP($B19,'Patch Slot'!A$1:$E$39,4,FALSE)),"excluded")</f>
        <v>20:00 – 24:00</v>
      </c>
      <c r="F19" s="198" t="s">
        <v>826</v>
      </c>
      <c r="G19" s="198"/>
      <c r="H19" s="199" t="s">
        <v>2589</v>
      </c>
      <c r="I19" s="199" t="s">
        <v>4</v>
      </c>
      <c r="J19" s="198" t="s">
        <v>2564</v>
      </c>
      <c r="K19" s="198">
        <v>8.1</v>
      </c>
      <c r="L19" s="198" t="s">
        <v>173</v>
      </c>
      <c r="M19" s="198" t="s">
        <v>827</v>
      </c>
      <c r="N19" s="200" t="s">
        <v>175</v>
      </c>
      <c r="O19" s="198" t="s">
        <v>1308</v>
      </c>
      <c r="P19" s="201"/>
      <c r="Q19" s="198" t="s">
        <v>1309</v>
      </c>
      <c r="R19" s="198" t="str">
        <f>IF(ISNA(VLOOKUP(Patchlist2[[#This Row],[SERVER OWNER]],Contacts!I:J,2,FALSE)),"",VLOOKUP(Patchlist2[[#This Row],[SERVER OWNER]],Contacts!I:J,2,FALSE))</f>
        <v>martin.berger@allianz.com</v>
      </c>
      <c r="S19" s="251" t="s">
        <v>1921</v>
      </c>
      <c r="T19" s="202"/>
      <c r="U19" s="202"/>
      <c r="V19" s="157"/>
      <c r="W19" s="157"/>
    </row>
    <row r="20" spans="1:23" ht="18" hidden="1" customHeight="1">
      <c r="A20" s="195" t="s">
        <v>2590</v>
      </c>
      <c r="B20" s="196" t="s">
        <v>67</v>
      </c>
      <c r="C20" s="197" t="b">
        <v>0</v>
      </c>
      <c r="D20" s="182">
        <f>IF($C20&lt;&gt;TRUE,IF(ISNA(VLOOKUP($B20,'Patch Slot'!A$2:$E$39,3,FALSE)),"",VLOOKUP($B20,'Patch Slot'!A$2:$E$39,3,FALSE)),"exclude")</f>
        <v>45883.833333333299</v>
      </c>
      <c r="E20" s="182" t="str">
        <f>IF($C20&lt;&gt;TRUE,IF(ISNA(VLOOKUP($B20,'Patch Slot'!A$1:$E$39,4,FALSE)),"",VLOOKUP($B20,'Patch Slot'!A$1:$E$39,4,FALSE)),"excluded")</f>
        <v>20:00 – 24:00</v>
      </c>
      <c r="F20" s="198" t="s">
        <v>826</v>
      </c>
      <c r="G20" s="198"/>
      <c r="H20" s="199" t="s">
        <v>2591</v>
      </c>
      <c r="I20" s="199" t="s">
        <v>4</v>
      </c>
      <c r="J20" s="198" t="s">
        <v>2553</v>
      </c>
      <c r="K20" s="198">
        <v>8.1</v>
      </c>
      <c r="L20" s="198" t="s">
        <v>173</v>
      </c>
      <c r="M20" s="198" t="s">
        <v>827</v>
      </c>
      <c r="N20" s="200" t="s">
        <v>175</v>
      </c>
      <c r="O20" s="198" t="s">
        <v>1693</v>
      </c>
      <c r="P20" s="201"/>
      <c r="Q20" s="198" t="s">
        <v>1556</v>
      </c>
      <c r="R20" s="198" t="str">
        <f>IF(ISNA(VLOOKUP(Patchlist2[[#This Row],[SERVER OWNER]],Contacts!I:J,2,FALSE)),"",VLOOKUP(Patchlist2[[#This Row],[SERVER OWNER]],Contacts!I:J,2,FALSE))</f>
        <v>philippe.mittmann@allianz.de</v>
      </c>
      <c r="S20" s="251" t="s">
        <v>1921</v>
      </c>
      <c r="T20" s="202"/>
      <c r="U20" s="198"/>
      <c r="V20" s="157"/>
      <c r="W20" s="157"/>
    </row>
    <row r="21" spans="1:23" ht="18" hidden="1" customHeight="1">
      <c r="A21" s="195" t="s">
        <v>2592</v>
      </c>
      <c r="B21" s="196" t="s">
        <v>67</v>
      </c>
      <c r="C21" s="197" t="b">
        <v>1</v>
      </c>
      <c r="D21" s="182" t="str">
        <f>IF($C21&lt;&gt;TRUE,IF(ISNA(VLOOKUP($B21,'Patch Slot'!A$2:$E$39,3,FALSE)),"",VLOOKUP($B21,'Patch Slot'!A$2:$E$39,3,FALSE)),"exclude")</f>
        <v>exclude</v>
      </c>
      <c r="E21" s="182" t="str">
        <f>IF($C21&lt;&gt;TRUE,IF(ISNA(VLOOKUP($B21,'Patch Slot'!A$1:$E$39,4,FALSE)),"",VLOOKUP($B21,'Patch Slot'!A$1:$E$39,4,FALSE)),"excluded")</f>
        <v>excluded</v>
      </c>
      <c r="F21" s="198" t="s">
        <v>182</v>
      </c>
      <c r="G21" s="198"/>
      <c r="H21" s="199" t="s">
        <v>2593</v>
      </c>
      <c r="I21" s="199" t="s">
        <v>4</v>
      </c>
      <c r="J21" s="198" t="s">
        <v>2553</v>
      </c>
      <c r="K21" s="198">
        <v>8.1</v>
      </c>
      <c r="L21" s="198" t="s">
        <v>173</v>
      </c>
      <c r="M21" s="198" t="s">
        <v>174</v>
      </c>
      <c r="N21" s="200" t="s">
        <v>279</v>
      </c>
      <c r="O21" s="198" t="s">
        <v>2594</v>
      </c>
      <c r="P21" s="201"/>
      <c r="Q21" s="198" t="s">
        <v>2595</v>
      </c>
      <c r="R21" s="198" t="str">
        <f>IF(ISNA(VLOOKUP(Patchlist2[[#This Row],[SERVER OWNER]],Contacts!I:J,2,FALSE)),"",VLOOKUP(Patchlist2[[#This Row],[SERVER OWNER]],Contacts!I:J,2,FALSE))</f>
        <v>rosalia.sokolov@allianz.com</v>
      </c>
      <c r="S21" s="251" t="s">
        <v>1921</v>
      </c>
      <c r="T21" s="202"/>
      <c r="U21" s="202"/>
      <c r="V21" s="157"/>
      <c r="W21" s="157"/>
    </row>
    <row r="22" spans="1:23" ht="18" hidden="1" customHeight="1">
      <c r="A22" s="195" t="s">
        <v>2596</v>
      </c>
      <c r="B22" s="196" t="s">
        <v>67</v>
      </c>
      <c r="C22" s="197" t="b">
        <v>1</v>
      </c>
      <c r="D22" s="182" t="str">
        <f>IF($C22&lt;&gt;TRUE,IF(ISNA(VLOOKUP($B22,'Patch Slot'!A$2:$E$39,3,FALSE)),"",VLOOKUP($B22,'Patch Slot'!A$2:$E$39,3,FALSE)),"exclude")</f>
        <v>exclude</v>
      </c>
      <c r="E22" s="182" t="str">
        <f>IF($C22&lt;&gt;TRUE,IF(ISNA(VLOOKUP($B22,'Patch Slot'!A$1:$E$39,4,FALSE)),"",VLOOKUP($B22,'Patch Slot'!A$1:$E$39,4,FALSE)),"excluded")</f>
        <v>excluded</v>
      </c>
      <c r="F22" s="198" t="s">
        <v>171</v>
      </c>
      <c r="G22" s="198"/>
      <c r="H22" s="199" t="s">
        <v>2597</v>
      </c>
      <c r="I22" s="199" t="s">
        <v>4</v>
      </c>
      <c r="J22" s="198" t="s">
        <v>2564</v>
      </c>
      <c r="K22" s="198">
        <v>8.1</v>
      </c>
      <c r="L22" s="198" t="s">
        <v>173</v>
      </c>
      <c r="M22" s="198" t="s">
        <v>174</v>
      </c>
      <c r="N22" s="200" t="s">
        <v>279</v>
      </c>
      <c r="O22" s="198" t="s">
        <v>2594</v>
      </c>
      <c r="P22" s="201"/>
      <c r="Q22" s="198" t="s">
        <v>2595</v>
      </c>
      <c r="R22" s="198" t="str">
        <f>IF(ISNA(VLOOKUP(Patchlist2[[#This Row],[SERVER OWNER]],Contacts!I:J,2,FALSE)),"",VLOOKUP(Patchlist2[[#This Row],[SERVER OWNER]],Contacts!I:J,2,FALSE))</f>
        <v>rosalia.sokolov@allianz.com</v>
      </c>
      <c r="S22" s="251" t="s">
        <v>2575</v>
      </c>
      <c r="T22" s="202"/>
      <c r="U22" s="202"/>
      <c r="V22" s="157"/>
      <c r="W22" s="157"/>
    </row>
    <row r="23" spans="1:23" ht="18" hidden="1" customHeight="1">
      <c r="A23" s="195" t="s">
        <v>2598</v>
      </c>
      <c r="B23" s="196" t="s">
        <v>109</v>
      </c>
      <c r="C23" s="197" t="b">
        <v>0</v>
      </c>
      <c r="D23" s="182">
        <f>IF($C23&lt;&gt;TRUE,IF(ISNA(VLOOKUP($B23,'Patch Slot'!A$2:$E$39,3,FALSE)),"",VLOOKUP($B23,'Patch Slot'!A$2:$E$39,3,FALSE)),"exclude")</f>
        <v>45889.833333333299</v>
      </c>
      <c r="E23" s="182" t="str">
        <f>IF($C23&lt;&gt;TRUE,IF(ISNA(VLOOKUP($B23,'Patch Slot'!A$1:$E$39,4,FALSE)),"",VLOOKUP($B23,'Patch Slot'!A$1:$E$39,4,FALSE)),"excluded")</f>
        <v>20:00 – 24:00</v>
      </c>
      <c r="F23" s="198" t="s">
        <v>826</v>
      </c>
      <c r="G23" s="198"/>
      <c r="H23" s="199" t="s">
        <v>2599</v>
      </c>
      <c r="I23" s="199" t="s">
        <v>4</v>
      </c>
      <c r="J23" s="198" t="s">
        <v>2564</v>
      </c>
      <c r="K23" s="198">
        <v>8.6</v>
      </c>
      <c r="L23" s="198" t="s">
        <v>173</v>
      </c>
      <c r="M23" s="198" t="s">
        <v>827</v>
      </c>
      <c r="N23" s="200" t="s">
        <v>175</v>
      </c>
      <c r="O23" s="198" t="s">
        <v>2600</v>
      </c>
      <c r="P23" s="201"/>
      <c r="Q23" s="198" t="s">
        <v>907</v>
      </c>
      <c r="R23" s="198" t="s">
        <v>2601</v>
      </c>
      <c r="S23" s="251" t="s">
        <v>2575</v>
      </c>
      <c r="T23" s="202"/>
      <c r="U23" s="198"/>
      <c r="V23" s="157"/>
      <c r="W23" s="157"/>
    </row>
    <row r="24" spans="1:23" ht="18" hidden="1" customHeight="1">
      <c r="A24" s="195" t="s">
        <v>2602</v>
      </c>
      <c r="B24" s="196" t="s">
        <v>109</v>
      </c>
      <c r="C24" s="197" t="b">
        <v>0</v>
      </c>
      <c r="D24" s="182">
        <f>IF($C24&lt;&gt;TRUE,IF(ISNA(VLOOKUP($B24,'Patch Slot'!A$2:$E$39,3,FALSE)),"",VLOOKUP($B24,'Patch Slot'!A$2:$E$39,3,FALSE)),"exclude")</f>
        <v>45889.833333333299</v>
      </c>
      <c r="E24" s="182" t="str">
        <f>IF($C24&lt;&gt;TRUE,IF(ISNA(VLOOKUP($B24,'Patch Slot'!A$1:$E$39,4,FALSE)),"",VLOOKUP($B24,'Patch Slot'!A$1:$E$39,4,FALSE)),"excluded")</f>
        <v>20:00 – 24:00</v>
      </c>
      <c r="F24" s="198" t="s">
        <v>826</v>
      </c>
      <c r="G24" s="198"/>
      <c r="H24" s="199" t="s">
        <v>2603</v>
      </c>
      <c r="I24" s="199" t="s">
        <v>4</v>
      </c>
      <c r="J24" s="198" t="s">
        <v>2564</v>
      </c>
      <c r="K24" s="198">
        <v>8.6</v>
      </c>
      <c r="L24" s="198" t="s">
        <v>173</v>
      </c>
      <c r="M24" s="198" t="s">
        <v>827</v>
      </c>
      <c r="N24" s="200" t="s">
        <v>175</v>
      </c>
      <c r="O24" s="198" t="s">
        <v>2600</v>
      </c>
      <c r="P24" s="201"/>
      <c r="Q24" s="198" t="s">
        <v>907</v>
      </c>
      <c r="R24" s="198" t="s">
        <v>2601</v>
      </c>
      <c r="S24" s="251" t="s">
        <v>2575</v>
      </c>
      <c r="T24" s="202"/>
      <c r="U24" s="198"/>
      <c r="V24" s="157"/>
      <c r="W24" s="157"/>
    </row>
    <row r="25" spans="1:23" ht="18" hidden="1" customHeight="1">
      <c r="A25" s="195" t="s">
        <v>2604</v>
      </c>
      <c r="B25" s="196" t="s">
        <v>109</v>
      </c>
      <c r="C25" s="197" t="b">
        <v>0</v>
      </c>
      <c r="D25" s="182">
        <f>IF($C25&lt;&gt;TRUE,IF(ISNA(VLOOKUP($B25,'Patch Slot'!A$2:$E$39,3,FALSE)),"",VLOOKUP($B25,'Patch Slot'!A$2:$E$39,3,FALSE)),"exclude")</f>
        <v>45889.833333333299</v>
      </c>
      <c r="E25" s="182" t="str">
        <f>IF($C25&lt;&gt;TRUE,IF(ISNA(VLOOKUP($B25,'Patch Slot'!A$1:$E$39,4,FALSE)),"",VLOOKUP($B25,'Patch Slot'!A$1:$E$39,4,FALSE)),"excluded")</f>
        <v>20:00 – 24:00</v>
      </c>
      <c r="F25" s="198" t="s">
        <v>826</v>
      </c>
      <c r="G25" s="198"/>
      <c r="H25" s="199" t="s">
        <v>2605</v>
      </c>
      <c r="I25" s="199" t="s">
        <v>4</v>
      </c>
      <c r="J25" s="198" t="s">
        <v>2547</v>
      </c>
      <c r="K25" s="198">
        <v>8.6</v>
      </c>
      <c r="L25" s="198" t="s">
        <v>173</v>
      </c>
      <c r="M25" s="198" t="s">
        <v>827</v>
      </c>
      <c r="N25" s="200" t="s">
        <v>175</v>
      </c>
      <c r="O25" s="198" t="s">
        <v>2600</v>
      </c>
      <c r="P25" s="201"/>
      <c r="Q25" s="198" t="s">
        <v>907</v>
      </c>
      <c r="R25" s="198" t="s">
        <v>2601</v>
      </c>
      <c r="S25" s="198" t="s">
        <v>2575</v>
      </c>
      <c r="T25" s="202"/>
      <c r="U25" s="198"/>
      <c r="V25" s="157"/>
      <c r="W25" s="157"/>
    </row>
    <row r="26" spans="1:23" ht="18" hidden="1" customHeight="1">
      <c r="A26" s="195" t="s">
        <v>2606</v>
      </c>
      <c r="B26" s="196" t="s">
        <v>109</v>
      </c>
      <c r="C26" s="197" t="b">
        <v>0</v>
      </c>
      <c r="D26" s="182">
        <f>IF($C26&lt;&gt;TRUE,IF(ISNA(VLOOKUP($B26,'Patch Slot'!A$2:$E$39,3,FALSE)),"",VLOOKUP($B26,'Patch Slot'!A$2:$E$39,3,FALSE)),"exclude")</f>
        <v>45889.833333333299</v>
      </c>
      <c r="E26" s="182" t="str">
        <f>IF($C26&lt;&gt;TRUE,IF(ISNA(VLOOKUP($B26,'Patch Slot'!A$1:$E$39,4,FALSE)),"",VLOOKUP($B26,'Patch Slot'!A$1:$E$39,4,FALSE)),"excluded")</f>
        <v>20:00 – 24:00</v>
      </c>
      <c r="F26" s="198" t="s">
        <v>826</v>
      </c>
      <c r="G26" s="198"/>
      <c r="H26" s="199" t="s">
        <v>2607</v>
      </c>
      <c r="I26" s="199" t="s">
        <v>4</v>
      </c>
      <c r="J26" s="198" t="s">
        <v>2547</v>
      </c>
      <c r="K26" s="198">
        <v>8.6</v>
      </c>
      <c r="L26" s="198" t="s">
        <v>173</v>
      </c>
      <c r="M26" s="198" t="s">
        <v>827</v>
      </c>
      <c r="N26" s="200" t="s">
        <v>175</v>
      </c>
      <c r="O26" s="198" t="s">
        <v>2600</v>
      </c>
      <c r="P26" s="201"/>
      <c r="Q26" s="198" t="s">
        <v>907</v>
      </c>
      <c r="R26" s="198" t="s">
        <v>2601</v>
      </c>
      <c r="S26" s="251" t="s">
        <v>1921</v>
      </c>
      <c r="T26" s="202"/>
      <c r="U26" s="198"/>
      <c r="V26" s="157"/>
      <c r="W26" s="157"/>
    </row>
    <row r="27" spans="1:23" ht="18" hidden="1" customHeight="1">
      <c r="A27" s="195" t="s">
        <v>2608</v>
      </c>
      <c r="B27" s="196" t="s">
        <v>43</v>
      </c>
      <c r="C27" s="197" t="b">
        <v>1</v>
      </c>
      <c r="D27" s="182" t="str">
        <f>IF($C27&lt;&gt;TRUE,IF(ISNA(VLOOKUP($B27,'Patch Slot'!A$2:$E$39,3,FALSE)),"",VLOOKUP($B27,'Patch Slot'!A$2:$E$39,3,FALSE)),"exclude")</f>
        <v>exclude</v>
      </c>
      <c r="E27" s="182" t="str">
        <f>IF($C27&lt;&gt;TRUE,IF(ISNA(VLOOKUP($B27,'Patch Slot'!A$1:$E$39,4,FALSE)),"",VLOOKUP($B27,'Patch Slot'!A$1:$E$39,4,FALSE)),"excluded")</f>
        <v>excluded</v>
      </c>
      <c r="F27" s="198" t="s">
        <v>182</v>
      </c>
      <c r="G27" s="198"/>
      <c r="H27" s="198"/>
      <c r="I27" s="203"/>
      <c r="J27" s="198" t="s">
        <v>2547</v>
      </c>
      <c r="K27" s="198">
        <v>8.1</v>
      </c>
      <c r="L27" s="198" t="s">
        <v>173</v>
      </c>
      <c r="M27" s="198" t="s">
        <v>174</v>
      </c>
      <c r="N27" s="200" t="s">
        <v>279</v>
      </c>
      <c r="O27" s="198" t="s">
        <v>2594</v>
      </c>
      <c r="P27" s="201"/>
      <c r="Q27" s="198" t="s">
        <v>2595</v>
      </c>
      <c r="R27" s="198" t="str">
        <f>IF(ISNA(VLOOKUP(Patchlist2[[#This Row],[SERVER OWNER]],Contacts!I:J,2,FALSE)),"",VLOOKUP(Patchlist2[[#This Row],[SERVER OWNER]],Contacts!I:J,2,FALSE))</f>
        <v>rosalia.sokolov@allianz.com</v>
      </c>
      <c r="S27" s="251" t="s">
        <v>1921</v>
      </c>
      <c r="T27" s="202"/>
      <c r="U27" s="202"/>
      <c r="V27" s="157"/>
      <c r="W27" s="157"/>
    </row>
    <row r="28" spans="1:23" ht="18" hidden="1" customHeight="1">
      <c r="A28" s="198" t="s">
        <v>2609</v>
      </c>
      <c r="B28" s="196" t="s">
        <v>76</v>
      </c>
      <c r="C28" s="197" t="b">
        <v>0</v>
      </c>
      <c r="D28" s="182">
        <f>IF($C28&lt;&gt;TRUE,IF(ISNA(VLOOKUP($B28,'Patch Slot'!A$2:$E$39,3,FALSE)),"",VLOOKUP($B28,'Patch Slot'!A$2:$E$39,3,FALSE)),"exclude")</f>
        <v>45885.166666666635</v>
      </c>
      <c r="E28" s="182" t="str">
        <f>IF($C28&lt;&gt;TRUE,IF(ISNA(VLOOKUP($B28,'Patch Slot'!A$1:$E$39,4,FALSE)),"",VLOOKUP($B28,'Patch Slot'!A$1:$E$39,4,FALSE)),"excluded")</f>
        <v>04:00 – 08:00</v>
      </c>
      <c r="F28" s="198" t="s">
        <v>826</v>
      </c>
      <c r="G28" s="198"/>
      <c r="H28" s="203"/>
      <c r="I28" s="198"/>
      <c r="J28" s="198" t="s">
        <v>2561</v>
      </c>
      <c r="K28" s="198">
        <v>8</v>
      </c>
      <c r="L28" s="198" t="s">
        <v>173</v>
      </c>
      <c r="M28" s="198" t="s">
        <v>827</v>
      </c>
      <c r="N28" s="200" t="s">
        <v>175</v>
      </c>
      <c r="O28" s="198" t="s">
        <v>2610</v>
      </c>
      <c r="P28" s="201"/>
      <c r="Q28" s="198" t="s">
        <v>2611</v>
      </c>
      <c r="R28" s="198" t="str">
        <f>IF(ISNA(VLOOKUP(Patchlist2[[#This Row],[SERVER OWNER]],Contacts!I:J,2,FALSE)),"",VLOOKUP(Patchlist2[[#This Row],[SERVER OWNER]],Contacts!I:J,2,FALSE))</f>
        <v>muhamed.shabeer@allianz.com</v>
      </c>
      <c r="S28" s="251" t="s">
        <v>1921</v>
      </c>
      <c r="T28" s="202"/>
      <c r="U28" s="202"/>
      <c r="V28" s="157"/>
      <c r="W28" s="157"/>
    </row>
    <row r="29" spans="1:23" ht="18" hidden="1" customHeight="1">
      <c r="A29" s="195" t="s">
        <v>2612</v>
      </c>
      <c r="B29" s="196" t="s">
        <v>76</v>
      </c>
      <c r="C29" s="197" t="b">
        <v>0</v>
      </c>
      <c r="D29" s="182">
        <f>IF($C29&lt;&gt;TRUE,IF(ISNA(VLOOKUP($B29,'Patch Slot'!A$2:$E$39,3,FALSE)),"",VLOOKUP($B29,'Patch Slot'!A$2:$E$39,3,FALSE)),"exclude")</f>
        <v>45885.166666666635</v>
      </c>
      <c r="E29" s="182" t="str">
        <f>IF($C29&lt;&gt;TRUE,IF(ISNA(VLOOKUP($B29,'Patch Slot'!A$1:$E$39,4,FALSE)),"",VLOOKUP($B29,'Patch Slot'!A$1:$E$39,4,FALSE)),"excluded")</f>
        <v>04:00 – 08:00</v>
      </c>
      <c r="F29" s="198" t="s">
        <v>826</v>
      </c>
      <c r="G29" s="198"/>
      <c r="H29" s="198"/>
      <c r="I29" s="203"/>
      <c r="J29" s="198" t="s">
        <v>2561</v>
      </c>
      <c r="K29" s="198">
        <v>8.1</v>
      </c>
      <c r="L29" s="198" t="s">
        <v>173</v>
      </c>
      <c r="M29" s="198" t="s">
        <v>827</v>
      </c>
      <c r="N29" s="200" t="s">
        <v>175</v>
      </c>
      <c r="O29" s="198" t="s">
        <v>1308</v>
      </c>
      <c r="P29" s="201"/>
      <c r="Q29" s="198" t="s">
        <v>1309</v>
      </c>
      <c r="R29" s="198" t="str">
        <f>IF(ISNA(VLOOKUP(Patchlist2[[#This Row],[SERVER OWNER]],Contacts!I:J,2,FALSE)),"",VLOOKUP(Patchlist2[[#This Row],[SERVER OWNER]],Contacts!I:J,2,FALSE))</f>
        <v>martin.berger@allianz.com</v>
      </c>
      <c r="S29" s="251" t="s">
        <v>1921</v>
      </c>
      <c r="T29" s="202"/>
      <c r="U29" s="202"/>
      <c r="V29" s="157"/>
      <c r="W29" s="157"/>
    </row>
    <row r="30" spans="1:23" ht="18" hidden="1" customHeight="1">
      <c r="A30" s="195" t="s">
        <v>2613</v>
      </c>
      <c r="B30" s="196" t="s">
        <v>93</v>
      </c>
      <c r="C30" s="197" t="b">
        <v>0</v>
      </c>
      <c r="D30" s="182">
        <f>IF($C30&lt;&gt;TRUE,IF(ISNA(VLOOKUP($B30,'Patch Slot'!A$2:$E$39,3,FALSE)),"",VLOOKUP($B30,'Patch Slot'!A$2:$E$39,3,FALSE)),"exclude")</f>
        <v>45886.583333333299</v>
      </c>
      <c r="E30" s="182" t="str">
        <f>IF($C30&lt;&gt;TRUE,IF(ISNA(VLOOKUP($B30,'Patch Slot'!A$1:$E$39,4,FALSE)),"",VLOOKUP($B30,'Patch Slot'!A$1:$E$39,4,FALSE)),"excluded")</f>
        <v>14:00 – 18:00</v>
      </c>
      <c r="F30" s="198" t="s">
        <v>826</v>
      </c>
      <c r="G30" s="198"/>
      <c r="H30" s="198"/>
      <c r="I30" s="203"/>
      <c r="J30" s="198" t="s">
        <v>2561</v>
      </c>
      <c r="K30" s="198">
        <v>8.1</v>
      </c>
      <c r="L30" s="198" t="s">
        <v>173</v>
      </c>
      <c r="M30" s="198" t="s">
        <v>827</v>
      </c>
      <c r="N30" s="200" t="s">
        <v>175</v>
      </c>
      <c r="O30" s="198" t="s">
        <v>1308</v>
      </c>
      <c r="P30" s="201"/>
      <c r="Q30" s="198" t="s">
        <v>1309</v>
      </c>
      <c r="R30" s="198" t="str">
        <f>IF(ISNA(VLOOKUP(Patchlist2[[#This Row],[SERVER OWNER]],Contacts!I:J,2,FALSE)),"",VLOOKUP(Patchlist2[[#This Row],[SERVER OWNER]],Contacts!I:J,2,FALSE))</f>
        <v>martin.berger@allianz.com</v>
      </c>
      <c r="S30" s="251" t="s">
        <v>1921</v>
      </c>
      <c r="T30" s="202"/>
      <c r="U30" s="202"/>
      <c r="V30" s="157"/>
      <c r="W30" s="157"/>
    </row>
    <row r="31" spans="1:23" ht="18" hidden="1" customHeight="1">
      <c r="A31" s="195" t="s">
        <v>2614</v>
      </c>
      <c r="B31" s="196" t="s">
        <v>76</v>
      </c>
      <c r="C31" s="197" t="b">
        <v>0</v>
      </c>
      <c r="D31" s="182">
        <f>IF($C31&lt;&gt;TRUE,IF(ISNA(VLOOKUP($B31,'Patch Slot'!A$2:$E$39,3,FALSE)),"",VLOOKUP($B31,'Patch Slot'!A$2:$E$39,3,FALSE)),"exclude")</f>
        <v>45885.166666666635</v>
      </c>
      <c r="E31" s="182" t="str">
        <f>IF($C31&lt;&gt;TRUE,IF(ISNA(VLOOKUP($B31,'Patch Slot'!A$1:$E$39,4,FALSE)),"",VLOOKUP($B31,'Patch Slot'!A$1:$E$39,4,FALSE)),"excluded")</f>
        <v>04:00 – 08:00</v>
      </c>
      <c r="F31" s="198" t="s">
        <v>826</v>
      </c>
      <c r="G31" s="198"/>
      <c r="H31" s="198"/>
      <c r="I31" s="203"/>
      <c r="J31" s="198" t="s">
        <v>2553</v>
      </c>
      <c r="K31" s="198">
        <v>8.1</v>
      </c>
      <c r="L31" s="198" t="s">
        <v>173</v>
      </c>
      <c r="M31" s="198" t="s">
        <v>827</v>
      </c>
      <c r="N31" s="200" t="s">
        <v>175</v>
      </c>
      <c r="O31" s="198" t="s">
        <v>2581</v>
      </c>
      <c r="P31" s="201"/>
      <c r="Q31" s="198" t="s">
        <v>2585</v>
      </c>
      <c r="R31" s="198" t="str">
        <f>IF(ISNA(VLOOKUP(Patchlist2[[#This Row],[SERVER OWNER]],Contacts!I:J,2,FALSE)),"",VLOOKUP(Patchlist2[[#This Row],[SERVER OWNER]],Contacts!I:J,2,FALSE))</f>
        <v>alex.jobin-jacob@allianz.com</v>
      </c>
      <c r="S31" s="251" t="s">
        <v>1921</v>
      </c>
      <c r="T31" s="202"/>
      <c r="U31" s="202"/>
      <c r="V31" s="157"/>
      <c r="W31" s="157"/>
    </row>
    <row r="32" spans="1:23" ht="18" hidden="1" customHeight="1">
      <c r="A32" s="198" t="s">
        <v>2615</v>
      </c>
      <c r="B32" s="196" t="s">
        <v>76</v>
      </c>
      <c r="C32" s="197" t="b">
        <v>0</v>
      </c>
      <c r="D32" s="182">
        <f>IF($C32&lt;&gt;TRUE,IF(ISNA(VLOOKUP($B32,'Patch Slot'!A$2:$E$39,3,FALSE)),"",VLOOKUP($B32,'Patch Slot'!A$2:$E$39,3,FALSE)),"exclude")</f>
        <v>45885.166666666635</v>
      </c>
      <c r="E32" s="182" t="str">
        <f>IF($C32&lt;&gt;TRUE,IF(ISNA(VLOOKUP($B32,'Patch Slot'!A$1:$E$39,4,FALSE)),"",VLOOKUP($B32,'Patch Slot'!A$1:$E$39,4,FALSE)),"excluded")</f>
        <v>04:00 – 08:00</v>
      </c>
      <c r="F32" s="198" t="s">
        <v>182</v>
      </c>
      <c r="G32" s="198"/>
      <c r="H32" s="203"/>
      <c r="I32" s="198"/>
      <c r="J32" s="198" t="s">
        <v>2553</v>
      </c>
      <c r="K32" s="198">
        <v>8.1</v>
      </c>
      <c r="L32" s="198" t="s">
        <v>2616</v>
      </c>
      <c r="M32" s="198" t="s">
        <v>174</v>
      </c>
      <c r="N32" s="200" t="s">
        <v>175</v>
      </c>
      <c r="O32" s="198" t="s">
        <v>2617</v>
      </c>
      <c r="P32" s="201"/>
      <c r="Q32" s="198" t="s">
        <v>2595</v>
      </c>
      <c r="R32" s="198" t="str">
        <f>IF(ISNA(VLOOKUP(Patchlist2[[#This Row],[SERVER OWNER]],Contacts!I:J,2,FALSE)),"",VLOOKUP(Patchlist2[[#This Row],[SERVER OWNER]],Contacts!I:J,2,FALSE))</f>
        <v>rosalia.sokolov@allianz.com</v>
      </c>
      <c r="S32" s="251" t="s">
        <v>2575</v>
      </c>
      <c r="T32" s="202"/>
      <c r="U32" s="202"/>
      <c r="V32" s="157"/>
      <c r="W32" s="157"/>
    </row>
    <row r="33" spans="1:23" ht="18" hidden="1" customHeight="1">
      <c r="A33" s="195" t="s">
        <v>2618</v>
      </c>
      <c r="B33" s="196" t="s">
        <v>43</v>
      </c>
      <c r="C33" s="197" t="b">
        <v>0</v>
      </c>
      <c r="D33" s="182">
        <f>IF($C33&lt;&gt;TRUE,IF(ISNA(VLOOKUP($B33,'Patch Slot'!A$2:$E$39,3,FALSE)),"",VLOOKUP($B33,'Patch Slot'!A$2:$E$39,3,FALSE)),"exclude")</f>
        <v>45878.333333333299</v>
      </c>
      <c r="E33" s="182" t="str">
        <f>IF($C33&lt;&gt;TRUE,IF(ISNA(VLOOKUP($B33,'Patch Slot'!A$1:$E$39,4,FALSE)),"",VLOOKUP($B33,'Patch Slot'!A$1:$E$39,4,FALSE)),"excluded")</f>
        <v>08:00 – 14:00</v>
      </c>
      <c r="F33" s="198" t="s">
        <v>826</v>
      </c>
      <c r="G33" s="198"/>
      <c r="H33" s="199" t="s">
        <v>2619</v>
      </c>
      <c r="I33" s="199" t="s">
        <v>4</v>
      </c>
      <c r="J33" s="198" t="s">
        <v>2553</v>
      </c>
      <c r="K33" s="198">
        <v>8.1</v>
      </c>
      <c r="L33" s="198" t="s">
        <v>173</v>
      </c>
      <c r="M33" s="198" t="s">
        <v>827</v>
      </c>
      <c r="N33" s="200" t="s">
        <v>175</v>
      </c>
      <c r="O33" s="198" t="s">
        <v>2594</v>
      </c>
      <c r="P33" s="201"/>
      <c r="Q33" s="198" t="s">
        <v>2595</v>
      </c>
      <c r="R33" s="198" t="str">
        <f>IF(ISNA(VLOOKUP(Patchlist2[[#This Row],[SERVER OWNER]],Contacts!I:J,2,FALSE)),"",VLOOKUP(Patchlist2[[#This Row],[SERVER OWNER]],Contacts!I:J,2,FALSE))</f>
        <v>rosalia.sokolov@allianz.com</v>
      </c>
      <c r="S33" s="251" t="s">
        <v>2575</v>
      </c>
      <c r="T33" s="202"/>
      <c r="U33" s="198"/>
      <c r="V33" s="157"/>
      <c r="W33" s="157"/>
    </row>
    <row r="34" spans="1:23" ht="18" hidden="1" customHeight="1">
      <c r="A34" s="195" t="s">
        <v>2620</v>
      </c>
      <c r="B34" s="196" t="s">
        <v>109</v>
      </c>
      <c r="C34" s="197" t="b">
        <v>0</v>
      </c>
      <c r="D34" s="182">
        <f>IF($C34&lt;&gt;TRUE,IF(ISNA(VLOOKUP($B34,'Patch Slot'!A$2:$E$39,3,FALSE)),"",VLOOKUP($B34,'Patch Slot'!A$2:$E$39,3,FALSE)),"exclude")</f>
        <v>45889.833333333299</v>
      </c>
      <c r="E34" s="182" t="str">
        <f>IF($C34&lt;&gt;TRUE,IF(ISNA(VLOOKUP($B34,'Patch Slot'!A$1:$E$39,4,FALSE)),"",VLOOKUP($B34,'Patch Slot'!A$1:$E$39,4,FALSE)),"excluded")</f>
        <v>20:00 – 24:00</v>
      </c>
      <c r="F34" s="198" t="s">
        <v>826</v>
      </c>
      <c r="G34" s="198"/>
      <c r="H34" s="199" t="s">
        <v>2621</v>
      </c>
      <c r="I34" s="199" t="s">
        <v>4</v>
      </c>
      <c r="J34" s="198" t="s">
        <v>2553</v>
      </c>
      <c r="K34" s="198">
        <v>8.1</v>
      </c>
      <c r="L34" s="198" t="s">
        <v>173</v>
      </c>
      <c r="M34" s="198" t="s">
        <v>827</v>
      </c>
      <c r="N34" s="200" t="s">
        <v>175</v>
      </c>
      <c r="O34" s="198" t="s">
        <v>2622</v>
      </c>
      <c r="P34" s="201"/>
      <c r="Q34" s="198" t="s">
        <v>2623</v>
      </c>
      <c r="R34" s="198" t="str">
        <f>IF(ISNA(VLOOKUP(Patchlist2[[#This Row],[SERVER OWNER]],Contacts!I:J,2,FALSE)),"",VLOOKUP(Patchlist2[[#This Row],[SERVER OWNER]],Contacts!I:J,2,FALSE))</f>
        <v>bastian.hofmann@allianz.de</v>
      </c>
      <c r="S34" s="251" t="s">
        <v>1921</v>
      </c>
      <c r="T34" s="202"/>
      <c r="U34" s="202"/>
      <c r="V34" s="157"/>
      <c r="W34" s="157"/>
    </row>
    <row r="35" spans="1:23" ht="18" hidden="1" customHeight="1">
      <c r="A35" s="195" t="s">
        <v>2624</v>
      </c>
      <c r="B35" s="196" t="s">
        <v>76</v>
      </c>
      <c r="C35" s="197" t="b">
        <v>0</v>
      </c>
      <c r="D35" s="182">
        <f>IF($C35&lt;&gt;TRUE,IF(ISNA(VLOOKUP($B35,'Patch Slot'!A$2:$E$39,3,FALSE)),"",VLOOKUP($B35,'Patch Slot'!A$2:$E$39,3,FALSE)),"exclude")</f>
        <v>45885.166666666635</v>
      </c>
      <c r="E35" s="182" t="str">
        <f>IF($C35&lt;&gt;TRUE,IF(ISNA(VLOOKUP($B35,'Patch Slot'!A$1:$E$39,4,FALSE)),"",VLOOKUP($B35,'Patch Slot'!A$1:$E$39,4,FALSE)),"excluded")</f>
        <v>04:00 – 08:00</v>
      </c>
      <c r="F35" s="198" t="s">
        <v>826</v>
      </c>
      <c r="G35" s="198"/>
      <c r="H35" s="198"/>
      <c r="I35" s="199"/>
      <c r="J35" s="198" t="s">
        <v>2561</v>
      </c>
      <c r="K35" s="198">
        <v>8.1</v>
      </c>
      <c r="L35" s="198" t="s">
        <v>173</v>
      </c>
      <c r="M35" s="198" t="s">
        <v>827</v>
      </c>
      <c r="N35" s="200" t="s">
        <v>175</v>
      </c>
      <c r="O35" s="198" t="s">
        <v>2610</v>
      </c>
      <c r="P35" s="201"/>
      <c r="Q35" s="198" t="s">
        <v>1309</v>
      </c>
      <c r="R35" s="198" t="str">
        <f>IF(ISNA(VLOOKUP(Patchlist2[[#This Row],[SERVER OWNER]],Contacts!I:J,2,FALSE)),"",VLOOKUP(Patchlist2[[#This Row],[SERVER OWNER]],Contacts!I:J,2,FALSE))</f>
        <v>martin.berger@allianz.com</v>
      </c>
      <c r="S35" s="251" t="s">
        <v>1912</v>
      </c>
      <c r="T35" s="202"/>
      <c r="U35" s="202"/>
      <c r="V35" s="157"/>
      <c r="W35" s="157"/>
    </row>
    <row r="36" spans="1:23" ht="18" hidden="1" customHeight="1">
      <c r="A36" s="195" t="s">
        <v>2625</v>
      </c>
      <c r="B36" s="196" t="s">
        <v>76</v>
      </c>
      <c r="C36" s="197" t="b">
        <v>0</v>
      </c>
      <c r="D36" s="182">
        <f>IF($C36&lt;&gt;TRUE,IF(ISNA(VLOOKUP($B36,'Patch Slot'!A$2:$E$39,3,FALSE)),"",VLOOKUP($B36,'Patch Slot'!A$2:$E$39,3,FALSE)),"exclude")</f>
        <v>45885.166666666635</v>
      </c>
      <c r="E36" s="182" t="str">
        <f>IF($C36&lt;&gt;TRUE,IF(ISNA(VLOOKUP($B36,'Patch Slot'!A$1:$E$39,4,FALSE)),"",VLOOKUP($B36,'Patch Slot'!A$1:$E$39,4,FALSE)),"excluded")</f>
        <v>04:00 – 08:00</v>
      </c>
      <c r="F36" s="198" t="s">
        <v>826</v>
      </c>
      <c r="G36" s="198"/>
      <c r="H36" s="198"/>
      <c r="I36" s="199"/>
      <c r="J36" s="198" t="s">
        <v>2626</v>
      </c>
      <c r="K36" s="198">
        <v>8.1</v>
      </c>
      <c r="L36" s="198" t="s">
        <v>173</v>
      </c>
      <c r="M36" s="198" t="s">
        <v>827</v>
      </c>
      <c r="N36" s="200" t="s">
        <v>175</v>
      </c>
      <c r="O36" s="198" t="s">
        <v>2610</v>
      </c>
      <c r="P36" s="201"/>
      <c r="Q36" s="198" t="s">
        <v>1309</v>
      </c>
      <c r="R36" s="198" t="str">
        <f>IF(ISNA(VLOOKUP(Patchlist2[[#This Row],[SERVER OWNER]],Contacts!I:J,2,FALSE)),"",VLOOKUP(Patchlist2[[#This Row],[SERVER OWNER]],Contacts!I:J,2,FALSE))</f>
        <v>martin.berger@allianz.com</v>
      </c>
      <c r="S36" s="251" t="s">
        <v>2627</v>
      </c>
      <c r="T36" s="202"/>
      <c r="U36" s="202"/>
      <c r="V36" s="157"/>
      <c r="W36" s="157"/>
    </row>
    <row r="37" spans="1:23" ht="18" hidden="1" customHeight="1">
      <c r="A37" s="195" t="s">
        <v>2628</v>
      </c>
      <c r="B37" s="196" t="s">
        <v>76</v>
      </c>
      <c r="C37" s="197" t="b">
        <v>0</v>
      </c>
      <c r="D37" s="182">
        <f>IF($C37&lt;&gt;TRUE,IF(ISNA(VLOOKUP($B37,'Patch Slot'!A$2:$E$39,3,FALSE)),"",VLOOKUP($B37,'Patch Slot'!A$2:$E$39,3,FALSE)),"exclude")</f>
        <v>45885.166666666635</v>
      </c>
      <c r="E37" s="182" t="str">
        <f>IF($C37&lt;&gt;TRUE,IF(ISNA(VLOOKUP($B37,'Patch Slot'!A$1:$E$39,4,FALSE)),"",VLOOKUP($B37,'Patch Slot'!A$1:$E$39,4,FALSE)),"excluded")</f>
        <v>04:00 – 08:00</v>
      </c>
      <c r="F37" s="198" t="s">
        <v>826</v>
      </c>
      <c r="G37" s="198"/>
      <c r="H37" s="198"/>
      <c r="I37" s="199"/>
      <c r="J37" s="198" t="s">
        <v>2561</v>
      </c>
      <c r="K37" s="198">
        <v>8.1</v>
      </c>
      <c r="L37" s="198" t="s">
        <v>173</v>
      </c>
      <c r="M37" s="198" t="s">
        <v>827</v>
      </c>
      <c r="N37" s="200" t="s">
        <v>175</v>
      </c>
      <c r="O37" s="198" t="s">
        <v>2610</v>
      </c>
      <c r="P37" s="201"/>
      <c r="Q37" s="198" t="s">
        <v>1309</v>
      </c>
      <c r="R37" s="198" t="str">
        <f>IF(ISNA(VLOOKUP(Patchlist2[[#This Row],[SERVER OWNER]],Contacts!I:J,2,FALSE)),"",VLOOKUP(Patchlist2[[#This Row],[SERVER OWNER]],Contacts!I:J,2,FALSE))</f>
        <v>martin.berger@allianz.com</v>
      </c>
      <c r="S37" s="198" t="s">
        <v>2629</v>
      </c>
      <c r="T37" s="202"/>
      <c r="U37" s="202"/>
      <c r="V37" s="157"/>
      <c r="W37" s="157"/>
    </row>
    <row r="38" spans="1:23" ht="18" hidden="1" customHeight="1">
      <c r="A38" s="195" t="s">
        <v>2630</v>
      </c>
      <c r="B38" s="196" t="s">
        <v>76</v>
      </c>
      <c r="C38" s="197" t="b">
        <v>0</v>
      </c>
      <c r="D38" s="182">
        <f>IF($C38&lt;&gt;TRUE,IF(ISNA(VLOOKUP($B38,'Patch Slot'!A$2:$E$39,3,FALSE)),"",VLOOKUP($B38,'Patch Slot'!A$2:$E$39,3,FALSE)),"exclude")</f>
        <v>45885.166666666635</v>
      </c>
      <c r="E38" s="182" t="str">
        <f>IF($C38&lt;&gt;TRUE,IF(ISNA(VLOOKUP($B38,'Patch Slot'!A$1:$E$39,4,FALSE)),"",VLOOKUP($B38,'Patch Slot'!A$1:$E$39,4,FALSE)),"excluded")</f>
        <v>04:00 – 08:00</v>
      </c>
      <c r="F38" s="198" t="s">
        <v>826</v>
      </c>
      <c r="G38" s="198"/>
      <c r="H38" s="198"/>
      <c r="I38" s="199"/>
      <c r="J38" s="198" t="s">
        <v>2626</v>
      </c>
      <c r="K38" s="198">
        <v>8.1</v>
      </c>
      <c r="L38" s="198" t="s">
        <v>173</v>
      </c>
      <c r="M38" s="198" t="s">
        <v>827</v>
      </c>
      <c r="N38" s="200" t="s">
        <v>175</v>
      </c>
      <c r="O38" s="198" t="s">
        <v>2610</v>
      </c>
      <c r="P38" s="201"/>
      <c r="Q38" s="198" t="s">
        <v>1309</v>
      </c>
      <c r="R38" s="198" t="str">
        <f>IF(ISNA(VLOOKUP(Patchlist2[[#This Row],[SERVER OWNER]],Contacts!I:J,2,FALSE)),"",VLOOKUP(Patchlist2[[#This Row],[SERVER OWNER]],Contacts!I:J,2,FALSE))</f>
        <v>martin.berger@allianz.com</v>
      </c>
      <c r="S38" s="198" t="s">
        <v>1912</v>
      </c>
      <c r="T38" s="202"/>
      <c r="U38" s="202"/>
      <c r="V38" s="157"/>
      <c r="W38" s="157"/>
    </row>
    <row r="39" spans="1:23" ht="18" hidden="1" customHeight="1">
      <c r="A39" s="195" t="s">
        <v>2631</v>
      </c>
      <c r="B39" s="196" t="s">
        <v>76</v>
      </c>
      <c r="C39" s="197" t="b">
        <v>0</v>
      </c>
      <c r="D39" s="182">
        <f>IF($C39&lt;&gt;TRUE,IF(ISNA(VLOOKUP($B39,'Patch Slot'!A$2:$E$39,3,FALSE)),"",VLOOKUP($B39,'Patch Slot'!A$2:$E$39,3,FALSE)),"exclude")</f>
        <v>45885.166666666635</v>
      </c>
      <c r="E39" s="182" t="str">
        <f>IF($C39&lt;&gt;TRUE,IF(ISNA(VLOOKUP($B39,'Patch Slot'!A$1:$E$39,4,FALSE)),"",VLOOKUP($B39,'Patch Slot'!A$1:$E$39,4,FALSE)),"excluded")</f>
        <v>04:00 – 08:00</v>
      </c>
      <c r="F39" s="198" t="s">
        <v>826</v>
      </c>
      <c r="G39" s="198"/>
      <c r="H39" s="198"/>
      <c r="I39" s="199"/>
      <c r="J39" s="198" t="s">
        <v>2626</v>
      </c>
      <c r="K39" s="198">
        <v>8.1</v>
      </c>
      <c r="L39" s="198" t="s">
        <v>173</v>
      </c>
      <c r="M39" s="198" t="s">
        <v>827</v>
      </c>
      <c r="N39" s="200" t="s">
        <v>175</v>
      </c>
      <c r="O39" s="198" t="s">
        <v>1308</v>
      </c>
      <c r="P39" s="201"/>
      <c r="Q39" s="198" t="s">
        <v>1309</v>
      </c>
      <c r="R39" s="198" t="str">
        <f>IF(ISNA(VLOOKUP(Patchlist2[[#This Row],[SERVER OWNER]],Contacts!I:J,2,FALSE)),"",VLOOKUP(Patchlist2[[#This Row],[SERVER OWNER]],Contacts!I:J,2,FALSE))</f>
        <v>martin.berger@allianz.com</v>
      </c>
      <c r="S39" s="198" t="s">
        <v>1976</v>
      </c>
      <c r="T39" s="202"/>
      <c r="U39" s="202"/>
      <c r="V39" s="157"/>
      <c r="W39" s="157"/>
    </row>
    <row r="40" spans="1:23" ht="18" hidden="1" customHeight="1">
      <c r="A40" s="195" t="s">
        <v>2632</v>
      </c>
      <c r="B40" s="196" t="s">
        <v>76</v>
      </c>
      <c r="C40" s="197" t="b">
        <v>0</v>
      </c>
      <c r="D40" s="182">
        <f>IF($C40&lt;&gt;TRUE,IF(ISNA(VLOOKUP($B40,'Patch Slot'!A$2:$E$39,3,FALSE)),"",VLOOKUP($B40,'Patch Slot'!A$2:$E$39,3,FALSE)),"exclude")</f>
        <v>45885.166666666635</v>
      </c>
      <c r="E40" s="182" t="str">
        <f>IF($C40&lt;&gt;TRUE,IF(ISNA(VLOOKUP($B40,'Patch Slot'!A$1:$E$39,4,FALSE)),"",VLOOKUP($B40,'Patch Slot'!A$1:$E$39,4,FALSE)),"excluded")</f>
        <v>04:00 – 08:00</v>
      </c>
      <c r="F40" s="198" t="s">
        <v>826</v>
      </c>
      <c r="G40" s="198"/>
      <c r="H40" s="198"/>
      <c r="I40" s="199"/>
      <c r="J40" s="198" t="s">
        <v>2626</v>
      </c>
      <c r="K40" s="198">
        <v>8.1</v>
      </c>
      <c r="L40" s="198" t="s">
        <v>173</v>
      </c>
      <c r="M40" s="198" t="s">
        <v>827</v>
      </c>
      <c r="N40" s="200" t="s">
        <v>175</v>
      </c>
      <c r="O40" s="198" t="s">
        <v>1308</v>
      </c>
      <c r="P40" s="201"/>
      <c r="Q40" s="198" t="s">
        <v>1309</v>
      </c>
      <c r="R40" s="198" t="str">
        <f>IF(ISNA(VLOOKUP(Patchlist2[[#This Row],[SERVER OWNER]],Contacts!I:J,2,FALSE)),"",VLOOKUP(Patchlist2[[#This Row],[SERVER OWNER]],Contacts!I:J,2,FALSE))</f>
        <v>martin.berger@allianz.com</v>
      </c>
      <c r="S40" s="198" t="s">
        <v>2572</v>
      </c>
      <c r="T40" s="202"/>
      <c r="U40" s="202"/>
      <c r="V40" s="157"/>
      <c r="W40" s="157"/>
    </row>
    <row r="41" spans="1:23" ht="18" hidden="1" customHeight="1">
      <c r="A41" s="195" t="s">
        <v>2633</v>
      </c>
      <c r="B41" s="196" t="s">
        <v>67</v>
      </c>
      <c r="C41" s="197" t="b">
        <v>1</v>
      </c>
      <c r="D41" s="182" t="str">
        <f>IF($C41&lt;&gt;TRUE,IF(ISNA(VLOOKUP($B41,'Patch Slot'!A$2:$E$39,3,FALSE)),"",VLOOKUP($B41,'Patch Slot'!A$2:$E$39,3,FALSE)),"exclude")</f>
        <v>exclude</v>
      </c>
      <c r="E41" s="182" t="str">
        <f>IF($C41&lt;&gt;TRUE,IF(ISNA(VLOOKUP($B41,'Patch Slot'!A$1:$E$39,4,FALSE)),"",VLOOKUP($B41,'Patch Slot'!A$1:$E$39,4,FALSE)),"excluded")</f>
        <v>excluded</v>
      </c>
      <c r="F41" s="198" t="s">
        <v>171</v>
      </c>
      <c r="G41" s="198"/>
      <c r="H41" s="199" t="s">
        <v>2634</v>
      </c>
      <c r="I41" s="199"/>
      <c r="J41" s="198" t="s">
        <v>2564</v>
      </c>
      <c r="K41" s="198">
        <v>8.1</v>
      </c>
      <c r="L41" s="198" t="s">
        <v>443</v>
      </c>
      <c r="M41" s="198" t="s">
        <v>174</v>
      </c>
      <c r="N41" s="200" t="s">
        <v>279</v>
      </c>
      <c r="O41" s="198" t="s">
        <v>2635</v>
      </c>
      <c r="P41" s="201"/>
      <c r="Q41" s="198" t="s">
        <v>2636</v>
      </c>
      <c r="R41" s="198" t="s">
        <v>2637</v>
      </c>
      <c r="S41" s="198" t="s">
        <v>2572</v>
      </c>
      <c r="T41" s="202"/>
      <c r="U41" s="202"/>
      <c r="V41" s="157"/>
      <c r="W41" s="157"/>
    </row>
    <row r="42" spans="1:23" ht="18" hidden="1" customHeight="1">
      <c r="A42" s="195" t="s">
        <v>2638</v>
      </c>
      <c r="B42" s="196" t="s">
        <v>67</v>
      </c>
      <c r="C42" s="197" t="b">
        <v>1</v>
      </c>
      <c r="D42" s="182" t="str">
        <f>IF($C42&lt;&gt;TRUE,IF(ISNA(VLOOKUP($B42,'Patch Slot'!A$2:$E$39,3,FALSE)),"",VLOOKUP($B42,'Patch Slot'!A$2:$E$39,3,FALSE)),"exclude")</f>
        <v>exclude</v>
      </c>
      <c r="E42" s="182" t="str">
        <f>IF($C42&lt;&gt;TRUE,IF(ISNA(VLOOKUP($B42,'Patch Slot'!A$1:$E$39,4,FALSE)),"",VLOOKUP($B42,'Patch Slot'!A$1:$E$39,4,FALSE)),"excluded")</f>
        <v>excluded</v>
      </c>
      <c r="F42" s="198" t="s">
        <v>826</v>
      </c>
      <c r="G42" s="198"/>
      <c r="H42" s="199" t="s">
        <v>2639</v>
      </c>
      <c r="I42" s="199"/>
      <c r="J42" s="198" t="s">
        <v>2564</v>
      </c>
      <c r="K42" s="198">
        <v>8.1</v>
      </c>
      <c r="L42" s="198" t="s">
        <v>443</v>
      </c>
      <c r="M42" s="198" t="s">
        <v>827</v>
      </c>
      <c r="N42" s="200" t="s">
        <v>279</v>
      </c>
      <c r="O42" s="198" t="s">
        <v>2635</v>
      </c>
      <c r="P42" s="201"/>
      <c r="Q42" s="198" t="s">
        <v>2636</v>
      </c>
      <c r="R42" s="198" t="s">
        <v>2637</v>
      </c>
      <c r="S42" s="198" t="s">
        <v>2572</v>
      </c>
      <c r="T42" s="202"/>
      <c r="U42" s="202"/>
      <c r="V42" s="157"/>
      <c r="W42" s="157"/>
    </row>
    <row r="43" spans="1:23" ht="18" hidden="1" customHeight="1">
      <c r="A43" s="195" t="s">
        <v>2640</v>
      </c>
      <c r="B43" s="196" t="s">
        <v>67</v>
      </c>
      <c r="C43" s="197" t="b">
        <v>1</v>
      </c>
      <c r="D43" s="182" t="str">
        <f>IF($C43&lt;&gt;TRUE,IF(ISNA(VLOOKUP($B43,'Patch Slot'!A$2:$E$39,3,FALSE)),"",VLOOKUP($B43,'Patch Slot'!A$2:$E$39,3,FALSE)),"exclude")</f>
        <v>exclude</v>
      </c>
      <c r="E43" s="182" t="str">
        <f>IF($C43&lt;&gt;TRUE,IF(ISNA(VLOOKUP($B43,'Patch Slot'!A$1:$E$39,4,FALSE)),"",VLOOKUP($B43,'Patch Slot'!A$1:$E$39,4,FALSE)),"excluded")</f>
        <v>excluded</v>
      </c>
      <c r="F43" s="198" t="s">
        <v>826</v>
      </c>
      <c r="G43" s="198"/>
      <c r="H43" s="199" t="s">
        <v>2641</v>
      </c>
      <c r="I43" s="199"/>
      <c r="J43" s="198" t="s">
        <v>2564</v>
      </c>
      <c r="K43" s="198">
        <v>8</v>
      </c>
      <c r="L43" s="198" t="s">
        <v>443</v>
      </c>
      <c r="M43" s="198" t="s">
        <v>827</v>
      </c>
      <c r="N43" s="200" t="s">
        <v>279</v>
      </c>
      <c r="O43" s="198" t="s">
        <v>2635</v>
      </c>
      <c r="P43" s="201"/>
      <c r="Q43" s="198" t="s">
        <v>2636</v>
      </c>
      <c r="R43" s="198" t="s">
        <v>2637</v>
      </c>
      <c r="S43" s="198" t="s">
        <v>1912</v>
      </c>
      <c r="T43" s="202"/>
      <c r="U43" s="157"/>
      <c r="V43" s="157"/>
      <c r="W43" s="157"/>
    </row>
    <row r="44" spans="1:23" ht="18" hidden="1" customHeight="1">
      <c r="A44" s="204" t="s">
        <v>2642</v>
      </c>
      <c r="B44" s="196" t="s">
        <v>57</v>
      </c>
      <c r="C44" s="197" t="b">
        <v>0</v>
      </c>
      <c r="D44" s="182">
        <f>IF($C44&lt;&gt;TRUE,IF(ISNA(VLOOKUP($B44,'Patch Slot'!A$2:$E$39,3,FALSE)),"",VLOOKUP($B44,'Patch Slot'!A$2:$E$39,3,FALSE)),"exclude")</f>
        <v>45882.833333333299</v>
      </c>
      <c r="E44" s="182" t="str">
        <f>IF($C44&lt;&gt;TRUE,IF(ISNA(VLOOKUP($B44,'Patch Slot'!A$1:$E$39,4,FALSE)),"",VLOOKUP($B44,'Patch Slot'!A$1:$E$39,4,FALSE)),"excluded")</f>
        <v>20:00 – 24:00</v>
      </c>
      <c r="F44" s="198" t="s">
        <v>171</v>
      </c>
      <c r="G44" s="198"/>
      <c r="H44" s="205"/>
      <c r="I44" s="203"/>
      <c r="J44" s="198" t="s">
        <v>2547</v>
      </c>
      <c r="K44" s="198">
        <v>8.1</v>
      </c>
      <c r="L44" s="198" t="s">
        <v>173</v>
      </c>
      <c r="M44" s="198" t="s">
        <v>174</v>
      </c>
      <c r="N44" s="200" t="s">
        <v>175</v>
      </c>
      <c r="O44" s="198" t="s">
        <v>722</v>
      </c>
      <c r="P44" s="201"/>
      <c r="Q44" s="198" t="s">
        <v>547</v>
      </c>
      <c r="R44" s="198" t="str">
        <f>IF(ISNA(VLOOKUP(Patchlist2[[#This Row],[SERVER OWNER]],Contacts!I:J,2,FALSE)),"",VLOOKUP(Patchlist2[[#This Row],[SERVER OWNER]],Contacts!I:J,2,FALSE))</f>
        <v>klaus.ostermann@allianz.de</v>
      </c>
      <c r="S44" s="198" t="s">
        <v>2643</v>
      </c>
      <c r="T44" s="202"/>
      <c r="U44" s="202"/>
      <c r="V44" s="157"/>
      <c r="W44" s="157"/>
    </row>
    <row r="45" spans="1:23" ht="18" hidden="1" customHeight="1">
      <c r="A45" s="195" t="s">
        <v>2644</v>
      </c>
      <c r="B45" s="196" t="s">
        <v>29</v>
      </c>
      <c r="C45" s="197" t="b">
        <v>0</v>
      </c>
      <c r="D45" s="182">
        <f>IF($C45&lt;&gt;TRUE,IF(ISNA(VLOOKUP($B45,'Patch Slot'!A$2:$E$39,3,FALSE)),"",VLOOKUP($B45,'Patch Slot'!A$2:$E$39,3,FALSE)),"exclude")</f>
        <v>45875.833333333299</v>
      </c>
      <c r="E45" s="182" t="str">
        <f>IF($C45&lt;&gt;TRUE,IF(ISNA(VLOOKUP($B45,'Patch Slot'!A$1:$E$39,4,FALSE)),"",VLOOKUP($B45,'Patch Slot'!A$1:$E$39,4,FALSE)),"excluded")</f>
        <v>20:00 – 24:00</v>
      </c>
      <c r="F45" s="198" t="s">
        <v>171</v>
      </c>
      <c r="G45" s="198"/>
      <c r="H45" s="198" t="s">
        <v>2645</v>
      </c>
      <c r="I45" s="203"/>
      <c r="J45" s="198" t="s">
        <v>2626</v>
      </c>
      <c r="K45" s="198">
        <v>8.1</v>
      </c>
      <c r="L45" s="198" t="s">
        <v>245</v>
      </c>
      <c r="M45" s="198" t="s">
        <v>174</v>
      </c>
      <c r="N45" s="200" t="s">
        <v>175</v>
      </c>
      <c r="O45" s="198" t="s">
        <v>2646</v>
      </c>
      <c r="P45" s="201" t="s">
        <v>247</v>
      </c>
      <c r="Q45" s="198" t="s">
        <v>2647</v>
      </c>
      <c r="R45" s="198" t="str">
        <f>IF(ISNA(VLOOKUP(Patchlist2[[#This Row],[SERVER OWNER]],Contacts!I:J,2,FALSE)),"",VLOOKUP(Patchlist2[[#This Row],[SERVER OWNER]],Contacts!I:J,2,FALSE))</f>
        <v>stefano.iori@allianz.it</v>
      </c>
      <c r="S45" s="198" t="s">
        <v>1912</v>
      </c>
      <c r="T45" s="202"/>
      <c r="U45" s="202"/>
      <c r="V45" s="157"/>
      <c r="W45" s="157"/>
    </row>
    <row r="46" spans="1:23" ht="18" hidden="1" customHeight="1">
      <c r="A46" s="195" t="s">
        <v>2648</v>
      </c>
      <c r="B46" s="196" t="s">
        <v>29</v>
      </c>
      <c r="C46" s="197" t="b">
        <v>0</v>
      </c>
      <c r="D46" s="182">
        <f>IF($C46&lt;&gt;TRUE,IF(ISNA(VLOOKUP($B46,'Patch Slot'!A$2:$E$39,3,FALSE)),"",VLOOKUP($B46,'Patch Slot'!A$2:$E$39,3,FALSE)),"exclude")</f>
        <v>45875.833333333299</v>
      </c>
      <c r="E46" s="182" t="str">
        <f>IF($C46&lt;&gt;TRUE,IF(ISNA(VLOOKUP($B46,'Patch Slot'!A$1:$E$39,4,FALSE)),"",VLOOKUP($B46,'Patch Slot'!A$1:$E$39,4,FALSE)),"excluded")</f>
        <v>20:00 – 24:00</v>
      </c>
      <c r="F46" s="198" t="s">
        <v>171</v>
      </c>
      <c r="G46" s="198"/>
      <c r="H46" s="198" t="s">
        <v>2649</v>
      </c>
      <c r="I46" s="203"/>
      <c r="J46" s="198" t="s">
        <v>2626</v>
      </c>
      <c r="K46" s="198">
        <v>8.1</v>
      </c>
      <c r="L46" s="198" t="s">
        <v>245</v>
      </c>
      <c r="M46" s="198" t="s">
        <v>174</v>
      </c>
      <c r="N46" s="200" t="s">
        <v>175</v>
      </c>
      <c r="O46" s="198" t="s">
        <v>2646</v>
      </c>
      <c r="P46" s="201"/>
      <c r="Q46" s="198" t="s">
        <v>2647</v>
      </c>
      <c r="R46" s="198" t="str">
        <f>IF(ISNA(VLOOKUP(Patchlist2[[#This Row],[SERVER OWNER]],Contacts!I:J,2,FALSE)),"",VLOOKUP(Patchlist2[[#This Row],[SERVER OWNER]],Contacts!I:J,2,FALSE))</f>
        <v>stefano.iori@allianz.it</v>
      </c>
      <c r="S46" s="198" t="s">
        <v>2650</v>
      </c>
      <c r="T46" s="202"/>
      <c r="U46" s="202"/>
      <c r="V46" s="157"/>
      <c r="W46" s="157"/>
    </row>
    <row r="47" spans="1:23" ht="18" hidden="1" customHeight="1">
      <c r="A47" s="195" t="s">
        <v>2651</v>
      </c>
      <c r="B47" s="196" t="s">
        <v>34</v>
      </c>
      <c r="C47" s="197" t="b">
        <v>0</v>
      </c>
      <c r="D47" s="182">
        <f>IF($C47&lt;&gt;TRUE,IF(ISNA(VLOOKUP($B47,'Patch Slot'!A$2:$E$39,3,FALSE)),"",VLOOKUP($B47,'Patch Slot'!A$2:$E$39,3,FALSE)),"exclude")</f>
        <v>45876.833333333299</v>
      </c>
      <c r="E47" s="182" t="str">
        <f>IF($C47&lt;&gt;TRUE,IF(ISNA(VLOOKUP($B47,'Patch Slot'!A$1:$E$39,4,FALSE)),"",VLOOKUP($B47,'Patch Slot'!A$1:$E$39,4,FALSE)),"excluded")</f>
        <v>20:00 – 24:00</v>
      </c>
      <c r="F47" s="198" t="s">
        <v>171</v>
      </c>
      <c r="G47" s="198"/>
      <c r="H47" s="198"/>
      <c r="I47" s="203"/>
      <c r="J47" s="198" t="s">
        <v>2626</v>
      </c>
      <c r="K47" s="198">
        <v>8.1</v>
      </c>
      <c r="L47" s="198" t="s">
        <v>245</v>
      </c>
      <c r="M47" s="198" t="s">
        <v>174</v>
      </c>
      <c r="N47" s="200" t="s">
        <v>175</v>
      </c>
      <c r="O47" s="198" t="s">
        <v>2646</v>
      </c>
      <c r="P47" s="201"/>
      <c r="Q47" s="198" t="s">
        <v>2647</v>
      </c>
      <c r="R47" s="198" t="str">
        <f>IF(ISNA(VLOOKUP(Patchlist2[[#This Row],[SERVER OWNER]],Contacts!I:J,2,FALSE)),"",VLOOKUP(Patchlist2[[#This Row],[SERVER OWNER]],Contacts!I:J,2,FALSE))</f>
        <v>stefano.iori@allianz.it</v>
      </c>
      <c r="S47" s="198" t="s">
        <v>1912</v>
      </c>
      <c r="T47" s="202"/>
      <c r="U47" s="202"/>
      <c r="V47" s="157"/>
      <c r="W47" s="157"/>
    </row>
    <row r="48" spans="1:23" ht="18" hidden="1" customHeight="1">
      <c r="A48" s="195" t="s">
        <v>2652</v>
      </c>
      <c r="B48" s="196" t="s">
        <v>34</v>
      </c>
      <c r="C48" s="197" t="b">
        <v>0</v>
      </c>
      <c r="D48" s="182">
        <f>IF($C48&lt;&gt;TRUE,IF(ISNA(VLOOKUP($B48,'Patch Slot'!A$2:$E$39,3,FALSE)),"",VLOOKUP($B48,'Patch Slot'!A$2:$E$39,3,FALSE)),"exclude")</f>
        <v>45876.833333333299</v>
      </c>
      <c r="E48" s="182" t="str">
        <f>IF($C48&lt;&gt;TRUE,IF(ISNA(VLOOKUP($B48,'Patch Slot'!A$1:$E$39,4,FALSE)),"",VLOOKUP($B48,'Patch Slot'!A$1:$E$39,4,FALSE)),"excluded")</f>
        <v>20:00 – 24:00</v>
      </c>
      <c r="F48" s="198" t="s">
        <v>171</v>
      </c>
      <c r="G48" s="198"/>
      <c r="H48" s="198"/>
      <c r="I48" s="203"/>
      <c r="J48" s="198" t="s">
        <v>2626</v>
      </c>
      <c r="K48" s="198">
        <v>8.1</v>
      </c>
      <c r="L48" s="198" t="s">
        <v>245</v>
      </c>
      <c r="M48" s="198" t="s">
        <v>174</v>
      </c>
      <c r="N48" s="200" t="s">
        <v>175</v>
      </c>
      <c r="O48" s="198" t="s">
        <v>2646</v>
      </c>
      <c r="P48" s="201"/>
      <c r="Q48" s="198" t="s">
        <v>2647</v>
      </c>
      <c r="R48" s="198" t="str">
        <f>IF(ISNA(VLOOKUP(Patchlist2[[#This Row],[SERVER OWNER]],Contacts!I:J,2,FALSE)),"",VLOOKUP(Patchlist2[[#This Row],[SERVER OWNER]],Contacts!I:J,2,FALSE))</f>
        <v>stefano.iori@allianz.it</v>
      </c>
      <c r="S48" s="198" t="s">
        <v>1912</v>
      </c>
      <c r="T48" s="202"/>
      <c r="U48" s="202"/>
      <c r="V48" s="157"/>
      <c r="W48" s="157"/>
    </row>
    <row r="49" spans="1:23" ht="18" hidden="1" customHeight="1">
      <c r="A49" s="195" t="s">
        <v>2653</v>
      </c>
      <c r="B49" s="196" t="s">
        <v>34</v>
      </c>
      <c r="C49" s="197" t="b">
        <v>0</v>
      </c>
      <c r="D49" s="182">
        <f>IF($C49&lt;&gt;TRUE,IF(ISNA(VLOOKUP($B49,'Patch Slot'!A$2:$E$39,3,FALSE)),"",VLOOKUP($B49,'Patch Slot'!A$2:$E$39,3,FALSE)),"exclude")</f>
        <v>45876.833333333299</v>
      </c>
      <c r="E49" s="182" t="str">
        <f>IF($C49&lt;&gt;TRUE,IF(ISNA(VLOOKUP($B49,'Patch Slot'!A$1:$E$39,4,FALSE)),"",VLOOKUP($B49,'Patch Slot'!A$1:$E$39,4,FALSE)),"excluded")</f>
        <v>20:00 – 24:00</v>
      </c>
      <c r="F49" s="198" t="s">
        <v>182</v>
      </c>
      <c r="G49" s="198"/>
      <c r="H49" s="198"/>
      <c r="I49" s="203"/>
      <c r="J49" s="198" t="s">
        <v>2626</v>
      </c>
      <c r="K49" s="198">
        <v>8.1</v>
      </c>
      <c r="L49" s="198" t="s">
        <v>245</v>
      </c>
      <c r="M49" s="198" t="s">
        <v>174</v>
      </c>
      <c r="N49" s="200" t="s">
        <v>175</v>
      </c>
      <c r="O49" s="198" t="s">
        <v>2646</v>
      </c>
      <c r="P49" s="201"/>
      <c r="Q49" s="198" t="s">
        <v>2647</v>
      </c>
      <c r="R49" s="198" t="str">
        <f>IF(ISNA(VLOOKUP(Patchlist2[[#This Row],[SERVER OWNER]],Contacts!I:J,2,FALSE)),"",VLOOKUP(Patchlist2[[#This Row],[SERVER OWNER]],Contacts!I:J,2,FALSE))</f>
        <v>stefano.iori@allianz.it</v>
      </c>
      <c r="S49" s="198" t="s">
        <v>2654</v>
      </c>
      <c r="T49" s="202"/>
      <c r="U49" s="202"/>
      <c r="V49" s="157"/>
      <c r="W49" s="157"/>
    </row>
    <row r="50" spans="1:23" ht="18" hidden="1" customHeight="1">
      <c r="A50" s="195" t="s">
        <v>2655</v>
      </c>
      <c r="B50" s="196" t="s">
        <v>34</v>
      </c>
      <c r="C50" s="197" t="b">
        <v>0</v>
      </c>
      <c r="D50" s="182">
        <f>IF($C50&lt;&gt;TRUE,IF(ISNA(VLOOKUP($B50,'Patch Slot'!A$2:$E$39,3,FALSE)),"",VLOOKUP($B50,'Patch Slot'!A$2:$E$39,3,FALSE)),"exclude")</f>
        <v>45876.833333333299</v>
      </c>
      <c r="E50" s="182" t="str">
        <f>IF($C50&lt;&gt;TRUE,IF(ISNA(VLOOKUP($B50,'Patch Slot'!A$1:$E$39,4,FALSE)),"",VLOOKUP($B50,'Patch Slot'!A$1:$E$39,4,FALSE)),"excluded")</f>
        <v>20:00 – 24:00</v>
      </c>
      <c r="F50" s="198" t="s">
        <v>171</v>
      </c>
      <c r="G50" s="198"/>
      <c r="H50" s="198"/>
      <c r="I50" s="203"/>
      <c r="J50" s="198" t="s">
        <v>2626</v>
      </c>
      <c r="K50" s="198">
        <v>8.1</v>
      </c>
      <c r="L50" s="198" t="s">
        <v>245</v>
      </c>
      <c r="M50" s="198" t="s">
        <v>174</v>
      </c>
      <c r="N50" s="200" t="s">
        <v>175</v>
      </c>
      <c r="O50" s="198" t="s">
        <v>2646</v>
      </c>
      <c r="P50" s="201"/>
      <c r="Q50" s="198" t="s">
        <v>2647</v>
      </c>
      <c r="R50" s="198" t="str">
        <f>IF(ISNA(VLOOKUP(Patchlist2[[#This Row],[SERVER OWNER]],Contacts!I:J,2,FALSE)),"",VLOOKUP(Patchlist2[[#This Row],[SERVER OWNER]],Contacts!I:J,2,FALSE))</f>
        <v>stefano.iori@allianz.it</v>
      </c>
      <c r="S50" s="198" t="s">
        <v>2654</v>
      </c>
      <c r="T50" s="202"/>
      <c r="U50" s="202"/>
      <c r="V50" s="157"/>
      <c r="W50" s="157"/>
    </row>
    <row r="51" spans="1:23" ht="18" hidden="1" customHeight="1">
      <c r="A51" s="195" t="s">
        <v>2656</v>
      </c>
      <c r="B51" s="196" t="s">
        <v>29</v>
      </c>
      <c r="C51" s="197" t="b">
        <v>0</v>
      </c>
      <c r="D51" s="182">
        <f>IF($C51&lt;&gt;TRUE,IF(ISNA(VLOOKUP($B51,'Patch Slot'!A$2:$E$39,3,FALSE)),"",VLOOKUP($B51,'Patch Slot'!A$2:$E$39,3,FALSE)),"exclude")</f>
        <v>45875.833333333299</v>
      </c>
      <c r="E51" s="182" t="str">
        <f>IF($C51&lt;&gt;TRUE,IF(ISNA(VLOOKUP($B51,'Patch Slot'!A$1:$E$39,4,FALSE)),"",VLOOKUP($B51,'Patch Slot'!A$1:$E$39,4,FALSE)),"excluded")</f>
        <v>20:00 – 24:00</v>
      </c>
      <c r="F51" s="198" t="s">
        <v>182</v>
      </c>
      <c r="G51" s="198"/>
      <c r="H51" s="198" t="s">
        <v>2657</v>
      </c>
      <c r="I51" s="203"/>
      <c r="J51" s="198" t="s">
        <v>2626</v>
      </c>
      <c r="K51" s="198">
        <v>8.1</v>
      </c>
      <c r="L51" s="198" t="s">
        <v>245</v>
      </c>
      <c r="M51" s="198" t="s">
        <v>174</v>
      </c>
      <c r="N51" s="200" t="s">
        <v>175</v>
      </c>
      <c r="O51" s="198" t="s">
        <v>2646</v>
      </c>
      <c r="P51" s="201"/>
      <c r="Q51" s="198" t="s">
        <v>2647</v>
      </c>
      <c r="R51" s="198" t="str">
        <f>IF(ISNA(VLOOKUP(Patchlist2[[#This Row],[SERVER OWNER]],Contacts!I:J,2,FALSE)),"",VLOOKUP(Patchlist2[[#This Row],[SERVER OWNER]],Contacts!I:J,2,FALSE))</f>
        <v>stefano.iori@allianz.it</v>
      </c>
      <c r="S51" s="198" t="s">
        <v>2575</v>
      </c>
      <c r="T51" s="202"/>
      <c r="U51" s="202"/>
      <c r="V51" s="157"/>
      <c r="W51" s="157"/>
    </row>
    <row r="52" spans="1:23" ht="18" hidden="1" customHeight="1">
      <c r="A52" s="195" t="s">
        <v>2658</v>
      </c>
      <c r="B52" s="196" t="s">
        <v>29</v>
      </c>
      <c r="C52" s="197" t="b">
        <v>0</v>
      </c>
      <c r="D52" s="182">
        <f>IF($C52&lt;&gt;TRUE,IF(ISNA(VLOOKUP($B52,'Patch Slot'!A$2:$E$39,3,FALSE)),"",VLOOKUP($B52,'Patch Slot'!A$2:$E$39,3,FALSE)),"exclude")</f>
        <v>45875.833333333299</v>
      </c>
      <c r="E52" s="182" t="str">
        <f>IF($C52&lt;&gt;TRUE,IF(ISNA(VLOOKUP($B52,'Patch Slot'!A$1:$E$39,4,FALSE)),"",VLOOKUP($B52,'Patch Slot'!A$1:$E$39,4,FALSE)),"excluded")</f>
        <v>20:00 – 24:00</v>
      </c>
      <c r="F52" s="198" t="s">
        <v>171</v>
      </c>
      <c r="G52" s="198"/>
      <c r="H52" s="198" t="s">
        <v>2659</v>
      </c>
      <c r="I52" s="203"/>
      <c r="J52" s="198" t="s">
        <v>2626</v>
      </c>
      <c r="K52" s="198">
        <v>8.1</v>
      </c>
      <c r="L52" s="198" t="s">
        <v>245</v>
      </c>
      <c r="M52" s="198" t="s">
        <v>174</v>
      </c>
      <c r="N52" s="200" t="s">
        <v>175</v>
      </c>
      <c r="O52" s="198" t="s">
        <v>2660</v>
      </c>
      <c r="P52" s="201"/>
      <c r="Q52" s="198" t="s">
        <v>2647</v>
      </c>
      <c r="R52" s="198" t="str">
        <f>IF(ISNA(VLOOKUP(Patchlist2[[#This Row],[SERVER OWNER]],Contacts!I:J,2,FALSE)),"",VLOOKUP(Patchlist2[[#This Row],[SERVER OWNER]],Contacts!I:J,2,FALSE))</f>
        <v>stefano.iori@allianz.it</v>
      </c>
      <c r="S52" s="198" t="s">
        <v>2575</v>
      </c>
      <c r="T52" s="202"/>
      <c r="U52" s="202"/>
      <c r="V52" s="157"/>
      <c r="W52" s="157"/>
    </row>
    <row r="53" spans="1:23" ht="18" hidden="1" customHeight="1">
      <c r="A53" s="195" t="s">
        <v>2661</v>
      </c>
      <c r="B53" s="196" t="s">
        <v>29</v>
      </c>
      <c r="C53" s="197" t="b">
        <v>0</v>
      </c>
      <c r="D53" s="182">
        <f>IF($C53&lt;&gt;TRUE,IF(ISNA(VLOOKUP($B53,'Patch Slot'!A$2:$E$39,3,FALSE)),"",VLOOKUP($B53,'Patch Slot'!A$2:$E$39,3,FALSE)),"exclude")</f>
        <v>45875.833333333299</v>
      </c>
      <c r="E53" s="182" t="str">
        <f>IF($C53&lt;&gt;TRUE,IF(ISNA(VLOOKUP($B53,'Patch Slot'!A$1:$E$39,4,FALSE)),"",VLOOKUP($B53,'Patch Slot'!A$1:$E$39,4,FALSE)),"excluded")</f>
        <v>20:00 – 24:00</v>
      </c>
      <c r="F53" s="198" t="s">
        <v>182</v>
      </c>
      <c r="G53" s="198"/>
      <c r="H53" s="198" t="s">
        <v>2662</v>
      </c>
      <c r="I53" s="203"/>
      <c r="J53" s="198" t="s">
        <v>2626</v>
      </c>
      <c r="K53" s="198">
        <v>8.1</v>
      </c>
      <c r="L53" s="198" t="s">
        <v>245</v>
      </c>
      <c r="M53" s="198" t="s">
        <v>174</v>
      </c>
      <c r="N53" s="200" t="s">
        <v>175</v>
      </c>
      <c r="O53" s="198" t="s">
        <v>2646</v>
      </c>
      <c r="P53" s="201"/>
      <c r="Q53" s="198" t="s">
        <v>2647</v>
      </c>
      <c r="R53" s="198" t="str">
        <f>IF(ISNA(VLOOKUP(Patchlist2[[#This Row],[SERVER OWNER]],Contacts!I:J,2,FALSE)),"",VLOOKUP(Patchlist2[[#This Row],[SERVER OWNER]],Contacts!I:J,2,FALSE))</f>
        <v>stefano.iori@allianz.it</v>
      </c>
      <c r="S53" s="198" t="s">
        <v>2575</v>
      </c>
      <c r="T53" s="202"/>
      <c r="U53" s="202"/>
      <c r="V53" s="157"/>
      <c r="W53" s="157"/>
    </row>
    <row r="54" spans="1:23" ht="18" hidden="1" customHeight="1">
      <c r="A54" s="195" t="s">
        <v>2663</v>
      </c>
      <c r="B54" s="196" t="s">
        <v>34</v>
      </c>
      <c r="C54" s="197" t="b">
        <v>0</v>
      </c>
      <c r="D54" s="182">
        <f>IF($C54&lt;&gt;TRUE,IF(ISNA(VLOOKUP($B54,'Patch Slot'!A$2:$E$39,3,FALSE)),"",VLOOKUP($B54,'Patch Slot'!A$2:$E$39,3,FALSE)),"exclude")</f>
        <v>45876.833333333299</v>
      </c>
      <c r="E54" s="182" t="str">
        <f>IF($C54&lt;&gt;TRUE,IF(ISNA(VLOOKUP($B54,'Patch Slot'!A$1:$E$39,4,FALSE)),"",VLOOKUP($B54,'Patch Slot'!A$1:$E$39,4,FALSE)),"excluded")</f>
        <v>20:00 – 24:00</v>
      </c>
      <c r="F54" s="198" t="s">
        <v>171</v>
      </c>
      <c r="G54" s="198"/>
      <c r="H54" s="198"/>
      <c r="I54" s="203"/>
      <c r="J54" s="198" t="s">
        <v>2626</v>
      </c>
      <c r="K54" s="198">
        <v>8.1</v>
      </c>
      <c r="L54" s="198" t="s">
        <v>245</v>
      </c>
      <c r="M54" s="198" t="s">
        <v>174</v>
      </c>
      <c r="N54" s="200" t="s">
        <v>175</v>
      </c>
      <c r="O54" s="198" t="s">
        <v>2646</v>
      </c>
      <c r="P54" s="201"/>
      <c r="Q54" s="198" t="s">
        <v>2647</v>
      </c>
      <c r="R54" s="198" t="str">
        <f>IF(ISNA(VLOOKUP(Patchlist2[[#This Row],[SERVER OWNER]],Contacts!I:J,2,FALSE)),"",VLOOKUP(Patchlist2[[#This Row],[SERVER OWNER]],Contacts!I:J,2,FALSE))</f>
        <v>stefano.iori@allianz.it</v>
      </c>
      <c r="S54" s="198" t="s">
        <v>1912</v>
      </c>
      <c r="T54" s="202"/>
      <c r="U54" s="202"/>
      <c r="V54" s="157"/>
      <c r="W54" s="157"/>
    </row>
    <row r="55" spans="1:23" ht="18" hidden="1" customHeight="1">
      <c r="A55" s="195" t="s">
        <v>2664</v>
      </c>
      <c r="B55" s="196" t="s">
        <v>34</v>
      </c>
      <c r="C55" s="197" t="b">
        <v>0</v>
      </c>
      <c r="D55" s="182">
        <f>IF($C55&lt;&gt;TRUE,IF(ISNA(VLOOKUP($B55,'Patch Slot'!A$2:$E$39,3,FALSE)),"",VLOOKUP($B55,'Patch Slot'!A$2:$E$39,3,FALSE)),"exclude")</f>
        <v>45876.833333333299</v>
      </c>
      <c r="E55" s="182" t="str">
        <f>IF($C55&lt;&gt;TRUE,IF(ISNA(VLOOKUP($B55,'Patch Slot'!A$1:$E$39,4,FALSE)),"",VLOOKUP($B55,'Patch Slot'!A$1:$E$39,4,FALSE)),"excluded")</f>
        <v>20:00 – 24:00</v>
      </c>
      <c r="F55" s="198" t="s">
        <v>182</v>
      </c>
      <c r="G55" s="198"/>
      <c r="H55" s="198"/>
      <c r="I55" s="203"/>
      <c r="J55" s="198" t="s">
        <v>2626</v>
      </c>
      <c r="K55" s="198">
        <v>8.1</v>
      </c>
      <c r="L55" s="198" t="s">
        <v>245</v>
      </c>
      <c r="M55" s="198" t="s">
        <v>174</v>
      </c>
      <c r="N55" s="200" t="s">
        <v>175</v>
      </c>
      <c r="O55" s="198" t="s">
        <v>2646</v>
      </c>
      <c r="P55" s="201"/>
      <c r="Q55" s="198" t="s">
        <v>2647</v>
      </c>
      <c r="R55" s="198" t="str">
        <f>IF(ISNA(VLOOKUP(Patchlist2[[#This Row],[SERVER OWNER]],Contacts!I:J,2,FALSE)),"",VLOOKUP(Patchlist2[[#This Row],[SERVER OWNER]],Contacts!I:J,2,FALSE))</f>
        <v>stefano.iori@allianz.it</v>
      </c>
      <c r="S55" s="198" t="s">
        <v>2665</v>
      </c>
      <c r="T55" s="202"/>
      <c r="U55" s="202"/>
      <c r="V55" s="157"/>
      <c r="W55" s="157"/>
    </row>
    <row r="56" spans="1:23" ht="18" hidden="1" customHeight="1">
      <c r="A56" s="195" t="s">
        <v>2666</v>
      </c>
      <c r="B56" s="196" t="s">
        <v>34</v>
      </c>
      <c r="C56" s="197" t="b">
        <v>0</v>
      </c>
      <c r="D56" s="182">
        <f>IF($C56&lt;&gt;TRUE,IF(ISNA(VLOOKUP($B56,'Patch Slot'!A$2:$E$39,3,FALSE)),"",VLOOKUP($B56,'Patch Slot'!A$2:$E$39,3,FALSE)),"exclude")</f>
        <v>45876.833333333299</v>
      </c>
      <c r="E56" s="182" t="str">
        <f>IF($C56&lt;&gt;TRUE,IF(ISNA(VLOOKUP($B56,'Patch Slot'!A$1:$E$39,4,FALSE)),"",VLOOKUP($B56,'Patch Slot'!A$1:$E$39,4,FALSE)),"excluded")</f>
        <v>20:00 – 24:00</v>
      </c>
      <c r="F56" s="198" t="s">
        <v>171</v>
      </c>
      <c r="G56" s="198"/>
      <c r="H56" s="198"/>
      <c r="I56" s="203"/>
      <c r="J56" s="198" t="s">
        <v>2626</v>
      </c>
      <c r="K56" s="198">
        <v>8.1</v>
      </c>
      <c r="L56" s="198" t="s">
        <v>245</v>
      </c>
      <c r="M56" s="198" t="s">
        <v>174</v>
      </c>
      <c r="N56" s="200" t="s">
        <v>175</v>
      </c>
      <c r="O56" s="198" t="s">
        <v>2646</v>
      </c>
      <c r="P56" s="201"/>
      <c r="Q56" s="198" t="s">
        <v>2647</v>
      </c>
      <c r="R56" s="198" t="str">
        <f>IF(ISNA(VLOOKUP(Patchlist2[[#This Row],[SERVER OWNER]],Contacts!I:J,2,FALSE)),"",VLOOKUP(Patchlist2[[#This Row],[SERVER OWNER]],Contacts!I:J,2,FALSE))</f>
        <v>stefano.iori@allianz.it</v>
      </c>
      <c r="S56" s="198" t="s">
        <v>2667</v>
      </c>
      <c r="T56" s="202"/>
      <c r="U56" s="202"/>
      <c r="V56" s="157"/>
      <c r="W56" s="157"/>
    </row>
    <row r="57" spans="1:23" ht="18" hidden="1" customHeight="1">
      <c r="A57" s="195" t="s">
        <v>2668</v>
      </c>
      <c r="B57" s="196" t="s">
        <v>29</v>
      </c>
      <c r="C57" s="197" t="b">
        <v>0</v>
      </c>
      <c r="D57" s="182">
        <f>IF($C57&lt;&gt;TRUE,IF(ISNA(VLOOKUP($B57,'Patch Slot'!A$2:$E$39,3,FALSE)),"",VLOOKUP($B57,'Patch Slot'!A$2:$E$39,3,FALSE)),"exclude")</f>
        <v>45875.833333333299</v>
      </c>
      <c r="E57" s="182" t="str">
        <f>IF($C57&lt;&gt;TRUE,IF(ISNA(VLOOKUP($B57,'Patch Slot'!A$1:$E$39,4,FALSE)),"",VLOOKUP($B57,'Patch Slot'!A$1:$E$39,4,FALSE)),"excluded")</f>
        <v>20:00 – 24:00</v>
      </c>
      <c r="F57" s="198" t="s">
        <v>171</v>
      </c>
      <c r="G57" s="198"/>
      <c r="H57" s="198" t="s">
        <v>2669</v>
      </c>
      <c r="I57" s="203"/>
      <c r="J57" s="198" t="s">
        <v>2626</v>
      </c>
      <c r="K57" s="198">
        <v>8.1</v>
      </c>
      <c r="L57" s="198" t="s">
        <v>245</v>
      </c>
      <c r="M57" s="198" t="s">
        <v>174</v>
      </c>
      <c r="N57" s="200" t="s">
        <v>175</v>
      </c>
      <c r="O57" s="198" t="s">
        <v>2660</v>
      </c>
      <c r="P57" s="201"/>
      <c r="Q57" s="198" t="s">
        <v>2647</v>
      </c>
      <c r="R57" s="198" t="str">
        <f>IF(ISNA(VLOOKUP(Patchlist2[[#This Row],[SERVER OWNER]],Contacts!I:J,2,FALSE)),"",VLOOKUP(Patchlist2[[#This Row],[SERVER OWNER]],Contacts!I:J,2,FALSE))</f>
        <v>stefano.iori@allianz.it</v>
      </c>
      <c r="S57" s="198" t="s">
        <v>1912</v>
      </c>
      <c r="T57" s="202"/>
      <c r="U57" s="202"/>
      <c r="V57" s="157"/>
      <c r="W57" s="157"/>
    </row>
    <row r="58" spans="1:23" ht="18" hidden="1" customHeight="1">
      <c r="A58" s="195" t="s">
        <v>2670</v>
      </c>
      <c r="B58" s="196" t="s">
        <v>34</v>
      </c>
      <c r="C58" s="197" t="b">
        <v>0</v>
      </c>
      <c r="D58" s="182">
        <f>IF($C58&lt;&gt;TRUE,IF(ISNA(VLOOKUP($B58,'Patch Slot'!A$2:$E$39,3,FALSE)),"",VLOOKUP($B58,'Patch Slot'!A$2:$E$39,3,FALSE)),"exclude")</f>
        <v>45876.833333333299</v>
      </c>
      <c r="E58" s="182" t="str">
        <f>IF($C58&lt;&gt;TRUE,IF(ISNA(VLOOKUP($B58,'Patch Slot'!A$1:$E$39,4,FALSE)),"",VLOOKUP($B58,'Patch Slot'!A$1:$E$39,4,FALSE)),"excluded")</f>
        <v>20:00 – 24:00</v>
      </c>
      <c r="F58" s="198" t="s">
        <v>182</v>
      </c>
      <c r="G58" s="198"/>
      <c r="H58" s="198"/>
      <c r="I58" s="203"/>
      <c r="J58" s="198" t="s">
        <v>2626</v>
      </c>
      <c r="K58" s="198">
        <v>8.1</v>
      </c>
      <c r="L58" s="198" t="s">
        <v>245</v>
      </c>
      <c r="M58" s="198" t="s">
        <v>174</v>
      </c>
      <c r="N58" s="200" t="s">
        <v>175</v>
      </c>
      <c r="O58" s="198" t="s">
        <v>2646</v>
      </c>
      <c r="P58" s="201"/>
      <c r="Q58" s="198" t="s">
        <v>2647</v>
      </c>
      <c r="R58" s="198" t="str">
        <f>IF(ISNA(VLOOKUP(Patchlist2[[#This Row],[SERVER OWNER]],Contacts!I:J,2,FALSE)),"",VLOOKUP(Patchlist2[[#This Row],[SERVER OWNER]],Contacts!I:J,2,FALSE))</f>
        <v>stefano.iori@allianz.it</v>
      </c>
      <c r="S58" s="198" t="s">
        <v>2575</v>
      </c>
      <c r="T58" s="202"/>
      <c r="U58" s="202"/>
      <c r="V58" s="157"/>
      <c r="W58" s="157"/>
    </row>
    <row r="59" spans="1:23" ht="18" hidden="1" customHeight="1">
      <c r="A59" s="195" t="s">
        <v>2671</v>
      </c>
      <c r="B59" s="196" t="s">
        <v>29</v>
      </c>
      <c r="C59" s="197" t="b">
        <v>0</v>
      </c>
      <c r="D59" s="182">
        <f>IF($C59&lt;&gt;TRUE,IF(ISNA(VLOOKUP($B59,'Patch Slot'!A$2:$E$39,3,FALSE)),"",VLOOKUP($B59,'Patch Slot'!A$2:$E$39,3,FALSE)),"exclude")</f>
        <v>45875.833333333299</v>
      </c>
      <c r="E59" s="182" t="str">
        <f>IF($C59&lt;&gt;TRUE,IF(ISNA(VLOOKUP($B59,'Patch Slot'!A$1:$E$39,4,FALSE)),"",VLOOKUP($B59,'Patch Slot'!A$1:$E$39,4,FALSE)),"excluded")</f>
        <v>20:00 – 24:00</v>
      </c>
      <c r="F59" s="198" t="s">
        <v>171</v>
      </c>
      <c r="G59" s="198"/>
      <c r="H59" s="198" t="s">
        <v>2672</v>
      </c>
      <c r="I59" s="203"/>
      <c r="J59" s="198" t="s">
        <v>2626</v>
      </c>
      <c r="K59" s="198">
        <v>8.1</v>
      </c>
      <c r="L59" s="198" t="s">
        <v>245</v>
      </c>
      <c r="M59" s="198" t="s">
        <v>174</v>
      </c>
      <c r="N59" s="200" t="s">
        <v>175</v>
      </c>
      <c r="O59" s="198" t="s">
        <v>2646</v>
      </c>
      <c r="P59" s="201"/>
      <c r="Q59" s="198" t="s">
        <v>2647</v>
      </c>
      <c r="R59" s="198" t="str">
        <f>IF(ISNA(VLOOKUP(Patchlist2[[#This Row],[SERVER OWNER]],Contacts!I:J,2,FALSE)),"",VLOOKUP(Patchlist2[[#This Row],[SERVER OWNER]],Contacts!I:J,2,FALSE))</f>
        <v>stefano.iori@allianz.it</v>
      </c>
      <c r="S59" s="198" t="s">
        <v>2673</v>
      </c>
      <c r="T59" s="202"/>
      <c r="U59" s="202"/>
      <c r="V59" s="157"/>
      <c r="W59" s="157"/>
    </row>
    <row r="60" spans="1:23" ht="18" hidden="1" customHeight="1">
      <c r="A60" s="195" t="s">
        <v>2674</v>
      </c>
      <c r="B60" s="196" t="s">
        <v>34</v>
      </c>
      <c r="C60" s="197" t="b">
        <v>0</v>
      </c>
      <c r="D60" s="182">
        <f>IF($C60&lt;&gt;TRUE,IF(ISNA(VLOOKUP($B60,'Patch Slot'!A$2:$E$39,3,FALSE)),"",VLOOKUP($B60,'Patch Slot'!A$2:$E$39,3,FALSE)),"exclude")</f>
        <v>45876.833333333299</v>
      </c>
      <c r="E60" s="182" t="str">
        <f>IF($C60&lt;&gt;TRUE,IF(ISNA(VLOOKUP($B60,'Patch Slot'!A$1:$E$39,4,FALSE)),"",VLOOKUP($B60,'Patch Slot'!A$1:$E$39,4,FALSE)),"excluded")</f>
        <v>20:00 – 24:00</v>
      </c>
      <c r="F60" s="198" t="s">
        <v>171</v>
      </c>
      <c r="G60" s="198"/>
      <c r="H60" s="198"/>
      <c r="I60" s="203"/>
      <c r="J60" s="198" t="s">
        <v>2626</v>
      </c>
      <c r="K60" s="198">
        <v>8.1</v>
      </c>
      <c r="L60" s="198" t="s">
        <v>245</v>
      </c>
      <c r="M60" s="198" t="s">
        <v>174</v>
      </c>
      <c r="N60" s="200" t="s">
        <v>175</v>
      </c>
      <c r="O60" s="198" t="s">
        <v>2646</v>
      </c>
      <c r="P60" s="201"/>
      <c r="Q60" s="198" t="s">
        <v>2647</v>
      </c>
      <c r="R60" s="198" t="str">
        <f>IF(ISNA(VLOOKUP(Patchlist2[[#This Row],[SERVER OWNER]],Contacts!I:J,2,FALSE)),"",VLOOKUP(Patchlist2[[#This Row],[SERVER OWNER]],Contacts!I:J,2,FALSE))</f>
        <v>stefano.iori@allianz.it</v>
      </c>
      <c r="S60" s="198" t="s">
        <v>2004</v>
      </c>
      <c r="T60" s="202"/>
      <c r="U60" s="202"/>
      <c r="V60" s="157"/>
      <c r="W60" s="157"/>
    </row>
    <row r="61" spans="1:23" ht="18" hidden="1" customHeight="1">
      <c r="A61" s="195" t="s">
        <v>2675</v>
      </c>
      <c r="B61" s="196" t="s">
        <v>67</v>
      </c>
      <c r="C61" s="197" t="b">
        <v>0</v>
      </c>
      <c r="D61" s="182">
        <f>IF($C61&lt;&gt;TRUE,IF(ISNA(VLOOKUP($B61,'Patch Slot'!A$2:$E$39,3,FALSE)),"",VLOOKUP($B61,'Patch Slot'!A$2:$E$39,3,FALSE)),"exclude")</f>
        <v>45883.833333333299</v>
      </c>
      <c r="E61" s="182" t="str">
        <f>IF($C61&lt;&gt;TRUE,IF(ISNA(VLOOKUP($B61,'Patch Slot'!A$1:$E$39,4,FALSE)),"",VLOOKUP($B61,'Patch Slot'!A$1:$E$39,4,FALSE)),"excluded")</f>
        <v>20:00 – 24:00</v>
      </c>
      <c r="F61" s="198" t="s">
        <v>826</v>
      </c>
      <c r="G61" s="198"/>
      <c r="H61" s="199"/>
      <c r="I61" s="199"/>
      <c r="J61" s="198" t="s">
        <v>2553</v>
      </c>
      <c r="K61" s="198">
        <v>8.1</v>
      </c>
      <c r="L61" s="198" t="s">
        <v>173</v>
      </c>
      <c r="M61" s="198" t="s">
        <v>827</v>
      </c>
      <c r="N61" s="200" t="s">
        <v>175</v>
      </c>
      <c r="O61" s="198" t="s">
        <v>2676</v>
      </c>
      <c r="P61" s="201"/>
      <c r="Q61" s="198" t="s">
        <v>2677</v>
      </c>
      <c r="R61" s="198" t="str">
        <f>IF(ISNA(VLOOKUP(Patchlist2[[#This Row],[SERVER OWNER]],Contacts!I:J,2,FALSE)),"",VLOOKUP(Patchlist2[[#This Row],[SERVER OWNER]],Contacts!I:J,2,FALSE))</f>
        <v>sanoosh.kinattingalparambil@allianz.com</v>
      </c>
      <c r="S61" s="198" t="s">
        <v>2572</v>
      </c>
      <c r="T61" s="202"/>
      <c r="U61" s="202"/>
      <c r="V61" s="157"/>
      <c r="W61" s="157"/>
    </row>
    <row r="62" spans="1:23" ht="18" hidden="1" customHeight="1">
      <c r="A62" s="195" t="s">
        <v>2678</v>
      </c>
      <c r="B62" s="196" t="s">
        <v>76</v>
      </c>
      <c r="C62" s="197" t="b">
        <v>0</v>
      </c>
      <c r="D62" s="182">
        <f>IF($C62&lt;&gt;TRUE,IF(ISNA(VLOOKUP($B62,'Patch Slot'!A$2:$E$39,3,FALSE)),"",VLOOKUP($B62,'Patch Slot'!A$2:$E$39,3,FALSE)),"exclude")</f>
        <v>45885.166666666635</v>
      </c>
      <c r="E62" s="182" t="str">
        <f>IF($C62&lt;&gt;TRUE,IF(ISNA(VLOOKUP($B62,'Patch Slot'!A$1:$E$39,4,FALSE)),"",VLOOKUP($B62,'Patch Slot'!A$1:$E$39,4,FALSE)),"excluded")</f>
        <v>04:00 – 08:00</v>
      </c>
      <c r="F62" s="198" t="s">
        <v>171</v>
      </c>
      <c r="G62" s="198"/>
      <c r="H62" s="198"/>
      <c r="I62" s="203"/>
      <c r="J62" s="198" t="s">
        <v>2561</v>
      </c>
      <c r="K62" s="198">
        <v>8.1</v>
      </c>
      <c r="L62" s="198" t="s">
        <v>245</v>
      </c>
      <c r="M62" s="198" t="s">
        <v>174</v>
      </c>
      <c r="N62" s="200" t="s">
        <v>175</v>
      </c>
      <c r="O62" s="198" t="s">
        <v>246</v>
      </c>
      <c r="P62" s="201"/>
      <c r="Q62" s="198" t="s">
        <v>2679</v>
      </c>
      <c r="R62" s="198" t="s">
        <v>2680</v>
      </c>
      <c r="S62" s="251" t="s">
        <v>2673</v>
      </c>
      <c r="T62" s="202"/>
      <c r="U62" s="202"/>
      <c r="V62" s="157"/>
      <c r="W62" s="157"/>
    </row>
    <row r="63" spans="1:23" ht="18" hidden="1" customHeight="1">
      <c r="A63" s="195" t="s">
        <v>2681</v>
      </c>
      <c r="B63" s="196" t="s">
        <v>67</v>
      </c>
      <c r="C63" s="197" t="b">
        <v>1</v>
      </c>
      <c r="D63" s="182" t="str">
        <f>IF($C63&lt;&gt;TRUE,IF(ISNA(VLOOKUP($B63,'Patch Slot'!A$2:$E$39,3,FALSE)),"",VLOOKUP($B63,'Patch Slot'!A$2:$E$39,3,FALSE)),"exclude")</f>
        <v>exclude</v>
      </c>
      <c r="E63" s="182" t="str">
        <f>IF($C63&lt;&gt;TRUE,IF(ISNA(VLOOKUP($B63,'Patch Slot'!A$1:$E$39,4,FALSE)),"",VLOOKUP($B63,'Patch Slot'!A$1:$E$39,4,FALSE)),"excluded")</f>
        <v>excluded</v>
      </c>
      <c r="F63" s="198" t="s">
        <v>171</v>
      </c>
      <c r="G63" s="198"/>
      <c r="H63" s="199"/>
      <c r="I63" s="199"/>
      <c r="J63" s="198" t="s">
        <v>2553</v>
      </c>
      <c r="K63" s="198">
        <v>8.1</v>
      </c>
      <c r="L63" s="198" t="s">
        <v>173</v>
      </c>
      <c r="M63" s="198" t="s">
        <v>174</v>
      </c>
      <c r="N63" s="200" t="s">
        <v>279</v>
      </c>
      <c r="O63" s="198" t="s">
        <v>769</v>
      </c>
      <c r="P63" s="201"/>
      <c r="Q63" s="198" t="s">
        <v>770</v>
      </c>
      <c r="R63" s="198" t="str">
        <f>IF(ISNA(VLOOKUP(Patchlist2[[#This Row],[SERVER OWNER]],Contacts!I:J,2,FALSE)),"",VLOOKUP(Patchlist2[[#This Row],[SERVER OWNER]],Contacts!I:J,2,FALSE))</f>
        <v>wenting.xin@allianz.de</v>
      </c>
      <c r="S63" s="251" t="s">
        <v>2673</v>
      </c>
      <c r="T63" s="202"/>
      <c r="U63" s="202"/>
      <c r="V63" s="157"/>
      <c r="W63" s="157"/>
    </row>
    <row r="64" spans="1:23" ht="18" hidden="1" customHeight="1">
      <c r="A64" s="204" t="s">
        <v>2682</v>
      </c>
      <c r="B64" s="196" t="s">
        <v>80</v>
      </c>
      <c r="C64" s="197" t="b">
        <v>0</v>
      </c>
      <c r="D64" s="182">
        <f>IF($C64&lt;&gt;TRUE,IF(ISNA(VLOOKUP($B64,'Patch Slot'!A$2:$E$39,3,FALSE)),"",VLOOKUP($B64,'Patch Slot'!A$2:$E$39,3,FALSE)),"exclude")</f>
        <v>45885.666666666635</v>
      </c>
      <c r="E64" s="182" t="str">
        <f>IF($C64&lt;&gt;TRUE,IF(ISNA(VLOOKUP($B64,'Patch Slot'!A$1:$E$39,4,FALSE)),"",VLOOKUP($B64,'Patch Slot'!A$1:$E$39,4,FALSE)),"excluded")</f>
        <v>16:00 – 20:00</v>
      </c>
      <c r="F64" s="198" t="s">
        <v>826</v>
      </c>
      <c r="G64" s="198"/>
      <c r="H64" s="203"/>
      <c r="I64" s="203"/>
      <c r="J64" s="198" t="s">
        <v>2553</v>
      </c>
      <c r="K64" s="198"/>
      <c r="L64" s="198" t="s">
        <v>173</v>
      </c>
      <c r="M64" s="198" t="s">
        <v>827</v>
      </c>
      <c r="N64" s="200" t="s">
        <v>175</v>
      </c>
      <c r="O64" s="213" t="s">
        <v>2622</v>
      </c>
      <c r="P64" s="201"/>
      <c r="Q64" s="247" t="s">
        <v>2683</v>
      </c>
      <c r="R64" s="198" t="str">
        <f>IF(ISNA(VLOOKUP(Patchlist2[[#This Row],[SERVER OWNER]],Contacts!I:J,2,FALSE)),"",VLOOKUP(Patchlist2[[#This Row],[SERVER OWNER]],Contacts!I:J,2,FALSE))</f>
        <v>rejin.sasankan1@allianz.com</v>
      </c>
      <c r="S64" s="251" t="s">
        <v>2572</v>
      </c>
      <c r="T64" s="157"/>
      <c r="U64" s="157"/>
      <c r="V64" s="157"/>
      <c r="W64" s="157"/>
    </row>
    <row r="65" spans="1:23" ht="18" hidden="1" customHeight="1">
      <c r="A65" s="258" t="s">
        <v>2684</v>
      </c>
      <c r="B65" s="196" t="s">
        <v>80</v>
      </c>
      <c r="C65" s="197" t="b">
        <v>0</v>
      </c>
      <c r="D65" s="182">
        <f>IF($C65&lt;&gt;TRUE,IF(ISNA(VLOOKUP($B65,'Patch Slot'!A$2:$E$39,3,FALSE)),"",VLOOKUP($B65,'Patch Slot'!A$2:$E$39,3,FALSE)),"exclude")</f>
        <v>45885.666666666635</v>
      </c>
      <c r="E65" s="182" t="str">
        <f>IF($C65&lt;&gt;TRUE,IF(ISNA(VLOOKUP($B65,'Patch Slot'!A$1:$E$39,4,FALSE)),"",VLOOKUP($B65,'Patch Slot'!A$1:$E$39,4,FALSE)),"excluded")</f>
        <v>16:00 – 20:00</v>
      </c>
      <c r="F65" s="183" t="s">
        <v>826</v>
      </c>
      <c r="G65" s="198"/>
      <c r="H65" s="203"/>
      <c r="I65" s="203"/>
      <c r="J65" s="183" t="s">
        <v>2553</v>
      </c>
      <c r="K65" s="183" t="s">
        <v>1891</v>
      </c>
      <c r="L65" s="183" t="s">
        <v>173</v>
      </c>
      <c r="M65" s="183" t="s">
        <v>827</v>
      </c>
      <c r="N65" s="200" t="s">
        <v>175</v>
      </c>
      <c r="O65" s="213" t="s">
        <v>2622</v>
      </c>
      <c r="P65" s="201"/>
      <c r="Q65" s="247" t="s">
        <v>2683</v>
      </c>
      <c r="R65" s="198" t="str">
        <f>IF(ISNA(VLOOKUP(Patchlist2[[#This Row],[SERVER OWNER]],Contacts!I:J,2,FALSE)),"",VLOOKUP(Patchlist2[[#This Row],[SERVER OWNER]],Contacts!I:J,2,FALSE))</f>
        <v>rejin.sasankan1@allianz.com</v>
      </c>
      <c r="S65" s="251" t="s">
        <v>2673</v>
      </c>
      <c r="T65" s="157"/>
      <c r="U65" s="157"/>
      <c r="V65" s="157"/>
      <c r="W65" s="157"/>
    </row>
    <row r="66" spans="1:23" ht="18" hidden="1" customHeight="1">
      <c r="A66" s="258" t="s">
        <v>2685</v>
      </c>
      <c r="B66" s="196" t="s">
        <v>109</v>
      </c>
      <c r="C66" s="197" t="b">
        <v>0</v>
      </c>
      <c r="D66" s="182">
        <f>IF($C66&lt;&gt;TRUE,IF(ISNA(VLOOKUP($B66,'Patch Slot'!A$2:$E$39,3,FALSE)),"",VLOOKUP($B66,'Patch Slot'!A$2:$E$39,3,FALSE)),"exclude")</f>
        <v>45889.833333333299</v>
      </c>
      <c r="E66" s="182" t="str">
        <f>IF($C66&lt;&gt;TRUE,IF(ISNA(VLOOKUP($B66,'Patch Slot'!A$1:$E$39,4,FALSE)),"",VLOOKUP($B66,'Patch Slot'!A$1:$E$39,4,FALSE)),"excluded")</f>
        <v>20:00 – 24:00</v>
      </c>
      <c r="F66" s="183" t="s">
        <v>826</v>
      </c>
      <c r="G66" s="198"/>
      <c r="H66" s="203"/>
      <c r="I66" s="203"/>
      <c r="J66" s="183" t="s">
        <v>2553</v>
      </c>
      <c r="K66" s="183" t="s">
        <v>1891</v>
      </c>
      <c r="L66" s="183" t="s">
        <v>173</v>
      </c>
      <c r="M66" s="183" t="s">
        <v>827</v>
      </c>
      <c r="N66" s="200" t="s">
        <v>175</v>
      </c>
      <c r="O66" s="213" t="s">
        <v>2581</v>
      </c>
      <c r="P66" s="201"/>
      <c r="Q66" s="247" t="s">
        <v>360</v>
      </c>
      <c r="R66" s="198" t="str">
        <f>IF(ISNA(VLOOKUP(Patchlist2[[#This Row],[SERVER OWNER]],Contacts!I:J,2,FALSE)),"",VLOOKUP(Patchlist2[[#This Row],[SERVER OWNER]],Contacts!I:J,2,FALSE))</f>
        <v>parikshit.roy@allianz.de</v>
      </c>
      <c r="S66" s="251" t="s">
        <v>2572</v>
      </c>
      <c r="T66" s="157"/>
      <c r="U66" s="157"/>
      <c r="V66" s="157"/>
      <c r="W66" s="157"/>
    </row>
    <row r="67" spans="1:23" ht="18" hidden="1" customHeight="1">
      <c r="A67" s="195" t="s">
        <v>2686</v>
      </c>
      <c r="B67" s="196" t="s">
        <v>76</v>
      </c>
      <c r="C67" s="197" t="b">
        <v>0</v>
      </c>
      <c r="D67" s="182">
        <f>IF($C67&lt;&gt;TRUE,IF(ISNA(VLOOKUP($B67,'Patch Slot'!A$2:$E$39,3,FALSE)),"",VLOOKUP($B67,'Patch Slot'!A$2:$E$39,3,FALSE)),"exclude")</f>
        <v>45885.166666666635</v>
      </c>
      <c r="E67" s="182" t="str">
        <f>IF($C67&lt;&gt;TRUE,IF(ISNA(VLOOKUP($B67,'Patch Slot'!A$1:$E$39,4,FALSE)),"",VLOOKUP($B67,'Patch Slot'!A$1:$E$39,4,FALSE)),"excluded")</f>
        <v>04:00 – 08:00</v>
      </c>
      <c r="F67" s="198" t="s">
        <v>826</v>
      </c>
      <c r="G67" s="198"/>
      <c r="H67" s="198"/>
      <c r="I67" s="203"/>
      <c r="J67" s="198" t="s">
        <v>2561</v>
      </c>
      <c r="K67" s="198">
        <v>8.6999999999999993</v>
      </c>
      <c r="L67" s="198" t="s">
        <v>173</v>
      </c>
      <c r="M67" s="198" t="s">
        <v>827</v>
      </c>
      <c r="N67" s="200" t="s">
        <v>175</v>
      </c>
      <c r="O67" s="198" t="s">
        <v>2600</v>
      </c>
      <c r="P67" s="201"/>
      <c r="Q67" s="198" t="s">
        <v>907</v>
      </c>
      <c r="R67" s="198" t="s">
        <v>2601</v>
      </c>
      <c r="S67" s="251" t="s">
        <v>2673</v>
      </c>
      <c r="T67" s="202"/>
      <c r="U67" s="198"/>
      <c r="V67" s="157"/>
      <c r="W67" s="157"/>
    </row>
    <row r="68" spans="1:23" ht="18" hidden="1" customHeight="1">
      <c r="A68" s="195" t="s">
        <v>2687</v>
      </c>
      <c r="B68" s="196" t="s">
        <v>76</v>
      </c>
      <c r="C68" s="197" t="b">
        <v>0</v>
      </c>
      <c r="D68" s="182">
        <f>IF($C68&lt;&gt;TRUE,IF(ISNA(VLOOKUP($B68,'Patch Slot'!A$2:$E$39,3,FALSE)),"",VLOOKUP($B68,'Patch Slot'!A$2:$E$39,3,FALSE)),"exclude")</f>
        <v>45885.166666666635</v>
      </c>
      <c r="E68" s="182" t="str">
        <f>IF($C68&lt;&gt;TRUE,IF(ISNA(VLOOKUP($B68,'Patch Slot'!A$1:$E$39,4,FALSE)),"",VLOOKUP($B68,'Patch Slot'!A$1:$E$39,4,FALSE)),"excluded")</f>
        <v>04:00 – 08:00</v>
      </c>
      <c r="F68" s="198" t="s">
        <v>826</v>
      </c>
      <c r="G68" s="198"/>
      <c r="H68" s="198"/>
      <c r="I68" s="203"/>
      <c r="J68" s="198" t="s">
        <v>2561</v>
      </c>
      <c r="K68" s="198">
        <v>8.6999999999999993</v>
      </c>
      <c r="L68" s="198" t="s">
        <v>173</v>
      </c>
      <c r="M68" s="198" t="s">
        <v>827</v>
      </c>
      <c r="N68" s="200" t="s">
        <v>175</v>
      </c>
      <c r="O68" s="198" t="s">
        <v>2600</v>
      </c>
      <c r="P68" s="201"/>
      <c r="Q68" s="198" t="s">
        <v>907</v>
      </c>
      <c r="R68" s="198" t="s">
        <v>2601</v>
      </c>
      <c r="S68" s="251" t="s">
        <v>2673</v>
      </c>
      <c r="T68" s="202"/>
      <c r="U68" s="198"/>
      <c r="V68" s="157"/>
      <c r="W68" s="157"/>
    </row>
    <row r="69" spans="1:23" ht="18" hidden="1" customHeight="1">
      <c r="A69" s="195" t="s">
        <v>2688</v>
      </c>
      <c r="B69" s="196" t="s">
        <v>76</v>
      </c>
      <c r="C69" s="197" t="b">
        <v>0</v>
      </c>
      <c r="D69" s="182">
        <f>IF($C69&lt;&gt;TRUE,IF(ISNA(VLOOKUP($B69,'Patch Slot'!A$2:$E$39,3,FALSE)),"",VLOOKUP($B69,'Patch Slot'!A$2:$E$39,3,FALSE)),"exclude")</f>
        <v>45885.166666666635</v>
      </c>
      <c r="E69" s="182" t="str">
        <f>IF($C69&lt;&gt;TRUE,IF(ISNA(VLOOKUP($B69,'Patch Slot'!A$1:$E$39,4,FALSE)),"",VLOOKUP($B69,'Patch Slot'!A$1:$E$39,4,FALSE)),"excluded")</f>
        <v>04:00 – 08:00</v>
      </c>
      <c r="F69" s="198" t="s">
        <v>826</v>
      </c>
      <c r="G69" s="198"/>
      <c r="H69" s="198"/>
      <c r="I69" s="203"/>
      <c r="J69" s="198" t="s">
        <v>2626</v>
      </c>
      <c r="K69" s="198">
        <v>8.6999999999999993</v>
      </c>
      <c r="L69" s="198" t="s">
        <v>173</v>
      </c>
      <c r="M69" s="198" t="s">
        <v>827</v>
      </c>
      <c r="N69" s="200" t="s">
        <v>175</v>
      </c>
      <c r="O69" s="198" t="s">
        <v>2600</v>
      </c>
      <c r="P69" s="201"/>
      <c r="Q69" s="198" t="s">
        <v>907</v>
      </c>
      <c r="R69" s="198" t="s">
        <v>2601</v>
      </c>
      <c r="S69" s="251" t="s">
        <v>2673</v>
      </c>
      <c r="T69" s="202"/>
      <c r="U69" s="198"/>
      <c r="V69" s="157"/>
      <c r="W69" s="157"/>
    </row>
    <row r="70" spans="1:23" ht="18" hidden="1" customHeight="1">
      <c r="A70" s="195" t="s">
        <v>2689</v>
      </c>
      <c r="B70" s="196" t="s">
        <v>76</v>
      </c>
      <c r="C70" s="197" t="b">
        <v>0</v>
      </c>
      <c r="D70" s="182">
        <f>IF($C70&lt;&gt;TRUE,IF(ISNA(VLOOKUP($B70,'Patch Slot'!A$2:$E$39,3,FALSE)),"",VLOOKUP($B70,'Patch Slot'!A$2:$E$39,3,FALSE)),"exclude")</f>
        <v>45885.166666666635</v>
      </c>
      <c r="E70" s="182" t="str">
        <f>IF($C70&lt;&gt;TRUE,IF(ISNA(VLOOKUP($B70,'Patch Slot'!A$1:$E$39,4,FALSE)),"",VLOOKUP($B70,'Patch Slot'!A$1:$E$39,4,FALSE)),"excluded")</f>
        <v>04:00 – 08:00</v>
      </c>
      <c r="F70" s="198" t="s">
        <v>826</v>
      </c>
      <c r="G70" s="198"/>
      <c r="H70" s="198"/>
      <c r="I70" s="203"/>
      <c r="J70" s="198" t="s">
        <v>2626</v>
      </c>
      <c r="K70" s="198">
        <v>8.6999999999999993</v>
      </c>
      <c r="L70" s="198" t="s">
        <v>173</v>
      </c>
      <c r="M70" s="198" t="s">
        <v>827</v>
      </c>
      <c r="N70" s="200" t="s">
        <v>175</v>
      </c>
      <c r="O70" s="198" t="s">
        <v>2600</v>
      </c>
      <c r="P70" s="201"/>
      <c r="Q70" s="198" t="s">
        <v>907</v>
      </c>
      <c r="R70" s="198" t="s">
        <v>2601</v>
      </c>
      <c r="S70" s="251" t="s">
        <v>2601</v>
      </c>
      <c r="T70" s="202"/>
      <c r="U70" s="198"/>
      <c r="V70" s="157"/>
      <c r="W70" s="157"/>
    </row>
    <row r="71" spans="1:23" ht="18" hidden="1" customHeight="1">
      <c r="A71" s="195" t="s">
        <v>2690</v>
      </c>
      <c r="B71" s="196" t="s">
        <v>109</v>
      </c>
      <c r="C71" s="197" t="b">
        <v>0</v>
      </c>
      <c r="D71" s="182">
        <f>IF($C71&lt;&gt;TRUE,IF(ISNA(VLOOKUP($B71,'Patch Slot'!A$2:$E$39,3,FALSE)),"",VLOOKUP($B71,'Patch Slot'!A$2:$E$39,3,FALSE)),"exclude")</f>
        <v>45889.833333333299</v>
      </c>
      <c r="E71" s="182" t="str">
        <f>IF($C71&lt;&gt;TRUE,IF(ISNA(VLOOKUP($B71,'Patch Slot'!A$1:$E$39,4,FALSE)),"",VLOOKUP($B71,'Patch Slot'!A$1:$E$39,4,FALSE)),"excluded")</f>
        <v>20:00 – 24:00</v>
      </c>
      <c r="F71" s="198" t="s">
        <v>826</v>
      </c>
      <c r="G71" s="198"/>
      <c r="H71" s="198"/>
      <c r="I71" s="203"/>
      <c r="J71" s="198" t="s">
        <v>2561</v>
      </c>
      <c r="K71" s="198">
        <v>8.1</v>
      </c>
      <c r="L71" s="198" t="s">
        <v>654</v>
      </c>
      <c r="M71" s="198" t="s">
        <v>827</v>
      </c>
      <c r="N71" s="200" t="s">
        <v>175</v>
      </c>
      <c r="O71" s="198" t="s">
        <v>655</v>
      </c>
      <c r="P71" s="201"/>
      <c r="Q71" s="198" t="s">
        <v>659</v>
      </c>
      <c r="R71" s="198" t="str">
        <f>IF(ISNA(VLOOKUP(Patchlist2[[#This Row],[SERVER OWNER]],Contacts!I:J,2,FALSE)),"",VLOOKUP(Patchlist2[[#This Row],[SERVER OWNER]],Contacts!I:J,2,FALSE))</f>
        <v>Bernd.Wagensonner@allianz.at</v>
      </c>
      <c r="S71" s="251" t="s">
        <v>2691</v>
      </c>
      <c r="T71" s="202"/>
      <c r="U71" s="202"/>
      <c r="V71" s="157"/>
      <c r="W71" s="157"/>
    </row>
    <row r="72" spans="1:23" ht="18" hidden="1" customHeight="1">
      <c r="A72" s="195" t="s">
        <v>2692</v>
      </c>
      <c r="B72" s="196" t="s">
        <v>76</v>
      </c>
      <c r="C72" s="197" t="b">
        <v>0</v>
      </c>
      <c r="D72" s="182">
        <f>IF($C72&lt;&gt;TRUE,IF(ISNA(VLOOKUP($B72,'Patch Slot'!A$2:$E$39,3,FALSE)),"",VLOOKUP($B72,'Patch Slot'!A$2:$E$39,3,FALSE)),"exclude")</f>
        <v>45885.166666666635</v>
      </c>
      <c r="E72" s="182" t="str">
        <f>IF($C72&lt;&gt;TRUE,IF(ISNA(VLOOKUP($B72,'Patch Slot'!A$1:$E$39,4,FALSE)),"",VLOOKUP($B72,'Patch Slot'!A$1:$E$39,4,FALSE)),"excluded")</f>
        <v>04:00 – 08:00</v>
      </c>
      <c r="F72" s="198" t="s">
        <v>182</v>
      </c>
      <c r="G72" s="198"/>
      <c r="H72" s="198"/>
      <c r="I72" s="203"/>
      <c r="J72" s="198" t="s">
        <v>2626</v>
      </c>
      <c r="K72" s="198">
        <v>8.1</v>
      </c>
      <c r="L72" s="198" t="s">
        <v>245</v>
      </c>
      <c r="M72" s="198" t="s">
        <v>174</v>
      </c>
      <c r="N72" s="200" t="s">
        <v>175</v>
      </c>
      <c r="O72" s="198" t="s">
        <v>246</v>
      </c>
      <c r="P72" s="201"/>
      <c r="Q72" s="198" t="s">
        <v>248</v>
      </c>
      <c r="R72" s="198" t="str">
        <f>IF(ISNA(VLOOKUP(Patchlist2[[#This Row],[SERVER OWNER]],Contacts!I:J,2,FALSE)),"",VLOOKUP(Patchlist2[[#This Row],[SERVER OWNER]],Contacts!I:J,2,FALSE))</f>
        <v>Giorgio.Conti@allianz.it</v>
      </c>
      <c r="S72" s="251" t="s">
        <v>2691</v>
      </c>
      <c r="T72" s="202"/>
      <c r="U72" s="202"/>
      <c r="V72" s="157"/>
      <c r="W72" s="157"/>
    </row>
    <row r="73" spans="1:23" ht="18" hidden="1" customHeight="1">
      <c r="A73" s="195" t="s">
        <v>2693</v>
      </c>
      <c r="B73" s="196" t="s">
        <v>76</v>
      </c>
      <c r="C73" s="197" t="b">
        <v>0</v>
      </c>
      <c r="D73" s="182">
        <f>IF($C73&lt;&gt;TRUE,IF(ISNA(VLOOKUP($B73,'Patch Slot'!A$2:$E$39,3,FALSE)),"",VLOOKUP($B73,'Patch Slot'!A$2:$E$39,3,FALSE)),"exclude")</f>
        <v>45885.166666666635</v>
      </c>
      <c r="E73" s="182" t="str">
        <f>IF($C73&lt;&gt;TRUE,IF(ISNA(VLOOKUP($B73,'Patch Slot'!A$1:$E$39,4,FALSE)),"",VLOOKUP($B73,'Patch Slot'!A$1:$E$39,4,FALSE)),"excluded")</f>
        <v>04:00 – 08:00</v>
      </c>
      <c r="F73" s="198" t="s">
        <v>171</v>
      </c>
      <c r="G73" s="198"/>
      <c r="H73" s="198"/>
      <c r="I73" s="203"/>
      <c r="J73" s="198" t="s">
        <v>2626</v>
      </c>
      <c r="K73" s="198">
        <v>8.1</v>
      </c>
      <c r="L73" s="198" t="s">
        <v>245</v>
      </c>
      <c r="M73" s="198" t="s">
        <v>174</v>
      </c>
      <c r="N73" s="200" t="s">
        <v>175</v>
      </c>
      <c r="O73" s="198" t="s">
        <v>246</v>
      </c>
      <c r="P73" s="201"/>
      <c r="Q73" s="198" t="s">
        <v>248</v>
      </c>
      <c r="R73" s="198" t="str">
        <f>IF(ISNA(VLOOKUP(Patchlist2[[#This Row],[SERVER OWNER]],Contacts!I:J,2,FALSE)),"",VLOOKUP(Patchlist2[[#This Row],[SERVER OWNER]],Contacts!I:J,2,FALSE))</f>
        <v>Giorgio.Conti@allianz.it</v>
      </c>
      <c r="S73" s="251" t="s">
        <v>2691</v>
      </c>
      <c r="T73" s="202"/>
      <c r="U73" s="202"/>
      <c r="V73" s="157"/>
      <c r="W73" s="157"/>
    </row>
    <row r="74" spans="1:23" ht="18" hidden="1" customHeight="1">
      <c r="A74" s="195" t="s">
        <v>2694</v>
      </c>
      <c r="B74" s="196" t="s">
        <v>76</v>
      </c>
      <c r="C74" s="197" t="b">
        <v>0</v>
      </c>
      <c r="D74" s="182">
        <f>IF($C74&lt;&gt;TRUE,IF(ISNA(VLOOKUP($B74,'Patch Slot'!A$2:$E$39,3,FALSE)),"",VLOOKUP($B74,'Patch Slot'!A$2:$E$39,3,FALSE)),"exclude")</f>
        <v>45885.166666666635</v>
      </c>
      <c r="E74" s="182" t="str">
        <f>IF($C74&lt;&gt;TRUE,IF(ISNA(VLOOKUP($B74,'Patch Slot'!A$1:$E$39,4,FALSE)),"",VLOOKUP($B74,'Patch Slot'!A$1:$E$39,4,FALSE)),"excluded")</f>
        <v>04:00 – 08:00</v>
      </c>
      <c r="F74" s="198" t="s">
        <v>171</v>
      </c>
      <c r="G74" s="198"/>
      <c r="H74" s="198"/>
      <c r="I74" s="203"/>
      <c r="J74" s="198" t="s">
        <v>2626</v>
      </c>
      <c r="K74" s="198">
        <v>8.1</v>
      </c>
      <c r="L74" s="198" t="s">
        <v>245</v>
      </c>
      <c r="M74" s="198" t="s">
        <v>174</v>
      </c>
      <c r="N74" s="200" t="s">
        <v>175</v>
      </c>
      <c r="O74" s="198" t="s">
        <v>246</v>
      </c>
      <c r="P74" s="201"/>
      <c r="Q74" s="198" t="s">
        <v>248</v>
      </c>
      <c r="R74" s="198" t="str">
        <f>IF(ISNA(VLOOKUP(Patchlist2[[#This Row],[SERVER OWNER]],Contacts!I:J,2,FALSE)),"",VLOOKUP(Patchlist2[[#This Row],[SERVER OWNER]],Contacts!I:J,2,FALSE))</f>
        <v>Giorgio.Conti@allianz.it</v>
      </c>
      <c r="S74" s="251" t="s">
        <v>2673</v>
      </c>
      <c r="T74" s="202"/>
      <c r="U74" s="202"/>
      <c r="V74" s="157"/>
      <c r="W74" s="157"/>
    </row>
    <row r="75" spans="1:23" ht="18" hidden="1" customHeight="1">
      <c r="A75" s="195" t="s">
        <v>2695</v>
      </c>
      <c r="B75" s="196" t="s">
        <v>97</v>
      </c>
      <c r="C75" s="197" t="b">
        <v>0</v>
      </c>
      <c r="D75" s="182">
        <f>IF($C75&lt;&gt;TRUE,IF(ISNA(VLOOKUP($B75,'Patch Slot'!A$2:$E$39,3,FALSE)),"",VLOOKUP($B75,'Patch Slot'!A$2:$E$39,3,FALSE)),"exclude")</f>
        <v>45887.333333333299</v>
      </c>
      <c r="E75" s="182" t="str">
        <f>IF($C75&lt;&gt;TRUE,IF(ISNA(VLOOKUP($B75,'Patch Slot'!A$1:$E$39,4,FALSE)),"",VLOOKUP($B75,'Patch Slot'!A$1:$E$39,4,FALSE)),"excluded")</f>
        <v>08:00 – 14:00</v>
      </c>
      <c r="F75" s="198" t="s">
        <v>826</v>
      </c>
      <c r="G75" s="198"/>
      <c r="H75" s="198"/>
      <c r="I75" s="203"/>
      <c r="J75" s="198" t="s">
        <v>2626</v>
      </c>
      <c r="K75" s="198">
        <v>8.1</v>
      </c>
      <c r="L75" s="198" t="s">
        <v>245</v>
      </c>
      <c r="M75" s="198" t="s">
        <v>827</v>
      </c>
      <c r="N75" s="200" t="s">
        <v>175</v>
      </c>
      <c r="O75" s="198" t="s">
        <v>246</v>
      </c>
      <c r="P75" s="201"/>
      <c r="Q75" s="198" t="s">
        <v>248</v>
      </c>
      <c r="R75" s="198" t="str">
        <f>IF(ISNA(VLOOKUP(Patchlist2[[#This Row],[SERVER OWNER]],Contacts!I:J,2,FALSE)),"",VLOOKUP(Patchlist2[[#This Row],[SERVER OWNER]],Contacts!I:J,2,FALSE))</f>
        <v>Giorgio.Conti@allianz.it</v>
      </c>
      <c r="S75" s="251" t="s">
        <v>2654</v>
      </c>
      <c r="T75" s="202"/>
      <c r="U75" s="202"/>
      <c r="V75" s="157"/>
      <c r="W75" s="157"/>
    </row>
    <row r="76" spans="1:23" ht="18" hidden="1" customHeight="1">
      <c r="A76" s="195" t="s">
        <v>2696</v>
      </c>
      <c r="B76" s="196" t="s">
        <v>97</v>
      </c>
      <c r="C76" s="197" t="b">
        <v>0</v>
      </c>
      <c r="D76" s="182">
        <f>IF($C76&lt;&gt;TRUE,IF(ISNA(VLOOKUP($B76,'Patch Slot'!A$2:$E$39,3,FALSE)),"",VLOOKUP($B76,'Patch Slot'!A$2:$E$39,3,FALSE)),"exclude")</f>
        <v>45887.333333333299</v>
      </c>
      <c r="E76" s="182" t="str">
        <f>IF($C76&lt;&gt;TRUE,IF(ISNA(VLOOKUP($B76,'Patch Slot'!A$1:$E$39,4,FALSE)),"",VLOOKUP($B76,'Patch Slot'!A$1:$E$39,4,FALSE)),"excluded")</f>
        <v>08:00 – 14:00</v>
      </c>
      <c r="F76" s="198" t="s">
        <v>826</v>
      </c>
      <c r="G76" s="198"/>
      <c r="H76" s="198"/>
      <c r="I76" s="203"/>
      <c r="J76" s="198" t="s">
        <v>2626</v>
      </c>
      <c r="K76" s="198">
        <v>8.1</v>
      </c>
      <c r="L76" s="198" t="s">
        <v>245</v>
      </c>
      <c r="M76" s="198" t="s">
        <v>827</v>
      </c>
      <c r="N76" s="200" t="s">
        <v>175</v>
      </c>
      <c r="O76" s="198" t="s">
        <v>246</v>
      </c>
      <c r="P76" s="201"/>
      <c r="Q76" s="198" t="s">
        <v>248</v>
      </c>
      <c r="R76" s="198" t="str">
        <f>IF(ISNA(VLOOKUP(Patchlist2[[#This Row],[SERVER OWNER]],Contacts!I:J,2,FALSE)),"",VLOOKUP(Patchlist2[[#This Row],[SERVER OWNER]],Contacts!I:J,2,FALSE))</f>
        <v>Giorgio.Conti@allianz.it</v>
      </c>
      <c r="S76" s="251" t="s">
        <v>2697</v>
      </c>
      <c r="T76" s="202"/>
      <c r="U76" s="202"/>
      <c r="V76" s="157"/>
      <c r="W76" s="157"/>
    </row>
    <row r="77" spans="1:23" ht="18" hidden="1" customHeight="1">
      <c r="A77" s="195" t="s">
        <v>2698</v>
      </c>
      <c r="B77" s="196" t="s">
        <v>103</v>
      </c>
      <c r="C77" s="197" t="b">
        <v>0</v>
      </c>
      <c r="D77" s="182">
        <f>IF($C77&lt;&gt;TRUE,IF(ISNA(VLOOKUP($B77,'Patch Slot'!A$2:$E$39,3,FALSE)),"",VLOOKUP($B77,'Patch Slot'!A$2:$E$39,3,FALSE)),"exclude")</f>
        <v>45888.333333333299</v>
      </c>
      <c r="E77" s="182" t="str">
        <f>IF($C77&lt;&gt;TRUE,IF(ISNA(VLOOKUP($B77,'Patch Slot'!A$1:$E$39,4,FALSE)),"",VLOOKUP($B77,'Patch Slot'!A$1:$E$39,4,FALSE)),"excluded")</f>
        <v>08:00 – 14:00</v>
      </c>
      <c r="F77" s="198" t="s">
        <v>826</v>
      </c>
      <c r="G77" s="198"/>
      <c r="H77" s="198"/>
      <c r="I77" s="203"/>
      <c r="J77" s="198" t="s">
        <v>2626</v>
      </c>
      <c r="K77" s="198">
        <v>8.1</v>
      </c>
      <c r="L77" s="198" t="s">
        <v>245</v>
      </c>
      <c r="M77" s="198" t="s">
        <v>827</v>
      </c>
      <c r="N77" s="200" t="s">
        <v>175</v>
      </c>
      <c r="O77" s="198" t="s">
        <v>246</v>
      </c>
      <c r="P77" s="201"/>
      <c r="Q77" s="198" t="s">
        <v>248</v>
      </c>
      <c r="R77" s="198" t="str">
        <f>IF(ISNA(VLOOKUP(Patchlist2[[#This Row],[SERVER OWNER]],Contacts!I:J,2,FALSE)),"",VLOOKUP(Patchlist2[[#This Row],[SERVER OWNER]],Contacts!I:J,2,FALSE))</f>
        <v>Giorgio.Conti@allianz.it</v>
      </c>
      <c r="S77" s="251" t="s">
        <v>1912</v>
      </c>
      <c r="T77" s="202"/>
      <c r="U77" s="202"/>
      <c r="V77" s="157"/>
      <c r="W77" s="157"/>
    </row>
    <row r="78" spans="1:23" ht="18" hidden="1" customHeight="1">
      <c r="A78" s="195" t="s">
        <v>2699</v>
      </c>
      <c r="B78" s="196" t="s">
        <v>47</v>
      </c>
      <c r="C78" s="197" t="b">
        <v>0</v>
      </c>
      <c r="D78" s="182">
        <f>IF($C78&lt;&gt;TRUE,IF(ISNA(VLOOKUP($B78,'Patch Slot'!A$2:$E$39,3,FALSE)),"",VLOOKUP($B78,'Patch Slot'!A$2:$E$39,3,FALSE)),"exclude")</f>
        <v>45879.333333333299</v>
      </c>
      <c r="E78" s="182" t="str">
        <f>IF($C78&lt;&gt;TRUE,IF(ISNA(VLOOKUP($B78,'Patch Slot'!A$1:$E$39,4,FALSE)),"",VLOOKUP($B78,'Patch Slot'!A$1:$E$39,4,FALSE)),"excluded")</f>
        <v>08:00 – 14:00</v>
      </c>
      <c r="F78" s="198" t="s">
        <v>171</v>
      </c>
      <c r="G78" s="198"/>
      <c r="H78" s="198"/>
      <c r="I78" s="203"/>
      <c r="J78" s="198" t="s">
        <v>2626</v>
      </c>
      <c r="K78" s="198">
        <v>8.1</v>
      </c>
      <c r="L78" s="198" t="s">
        <v>245</v>
      </c>
      <c r="M78" s="198" t="s">
        <v>174</v>
      </c>
      <c r="N78" s="200" t="s">
        <v>175</v>
      </c>
      <c r="O78" s="198" t="s">
        <v>2646</v>
      </c>
      <c r="P78" s="201"/>
      <c r="Q78" s="198" t="s">
        <v>2647</v>
      </c>
      <c r="R78" s="198" t="str">
        <f>IF(ISNA(VLOOKUP(Patchlist2[[#This Row],[SERVER OWNER]],Contacts!I:J,2,FALSE)),"",VLOOKUP(Patchlist2[[#This Row],[SERVER OWNER]],Contacts!I:J,2,FALSE))</f>
        <v>stefano.iori@allianz.it</v>
      </c>
      <c r="S78" s="251" t="s">
        <v>2673</v>
      </c>
      <c r="T78" s="202"/>
      <c r="U78" s="202"/>
      <c r="V78" s="157"/>
      <c r="W78" s="157"/>
    </row>
    <row r="79" spans="1:23" ht="18" hidden="1" customHeight="1">
      <c r="A79" s="195" t="s">
        <v>2700</v>
      </c>
      <c r="B79" s="196" t="s">
        <v>47</v>
      </c>
      <c r="C79" s="197" t="b">
        <v>0</v>
      </c>
      <c r="D79" s="182">
        <f>IF($C79&lt;&gt;TRUE,IF(ISNA(VLOOKUP($B79,'Patch Slot'!A$2:$E$39,3,FALSE)),"",VLOOKUP($B79,'Patch Slot'!A$2:$E$39,3,FALSE)),"exclude")</f>
        <v>45879.333333333299</v>
      </c>
      <c r="E79" s="182" t="str">
        <f>IF($C79&lt;&gt;TRUE,IF(ISNA(VLOOKUP($B79,'Patch Slot'!A$1:$E$39,4,FALSE)),"",VLOOKUP($B79,'Patch Slot'!A$1:$E$39,4,FALSE)),"excluded")</f>
        <v>08:00 – 14:00</v>
      </c>
      <c r="F79" s="198" t="s">
        <v>171</v>
      </c>
      <c r="G79" s="198"/>
      <c r="H79" s="198"/>
      <c r="I79" s="203"/>
      <c r="J79" s="198" t="s">
        <v>2626</v>
      </c>
      <c r="K79" s="198">
        <v>8.1</v>
      </c>
      <c r="L79" s="198" t="s">
        <v>245</v>
      </c>
      <c r="M79" s="198" t="s">
        <v>174</v>
      </c>
      <c r="N79" s="200" t="s">
        <v>175</v>
      </c>
      <c r="O79" s="198" t="s">
        <v>2646</v>
      </c>
      <c r="P79" s="201"/>
      <c r="Q79" s="198" t="s">
        <v>2647</v>
      </c>
      <c r="R79" s="198" t="str">
        <f>IF(ISNA(VLOOKUP(Patchlist2[[#This Row],[SERVER OWNER]],Contacts!I:J,2,FALSE)),"",VLOOKUP(Patchlist2[[#This Row],[SERVER OWNER]],Contacts!I:J,2,FALSE))</f>
        <v>stefano.iori@allianz.it</v>
      </c>
      <c r="S79" s="251" t="s">
        <v>2673</v>
      </c>
      <c r="T79" s="202"/>
      <c r="U79" s="202"/>
      <c r="V79" s="157"/>
      <c r="W79" s="157"/>
    </row>
    <row r="80" spans="1:23" ht="18" hidden="1" customHeight="1">
      <c r="A80" s="195" t="s">
        <v>2701</v>
      </c>
      <c r="B80" s="196" t="s">
        <v>47</v>
      </c>
      <c r="C80" s="197" t="b">
        <v>0</v>
      </c>
      <c r="D80" s="182">
        <f>IF($C80&lt;&gt;TRUE,IF(ISNA(VLOOKUP($B80,'Patch Slot'!A$2:$E$39,3,FALSE)),"",VLOOKUP($B80,'Patch Slot'!A$2:$E$39,3,FALSE)),"exclude")</f>
        <v>45879.333333333299</v>
      </c>
      <c r="E80" s="182" t="str">
        <f>IF($C80&lt;&gt;TRUE,IF(ISNA(VLOOKUP($B80,'Patch Slot'!A$1:$E$39,4,FALSE)),"",VLOOKUP($B80,'Patch Slot'!A$1:$E$39,4,FALSE)),"excluded")</f>
        <v>08:00 – 14:00</v>
      </c>
      <c r="F80" s="198" t="s">
        <v>171</v>
      </c>
      <c r="G80" s="198"/>
      <c r="H80" s="198"/>
      <c r="I80" s="203"/>
      <c r="J80" s="198" t="s">
        <v>2626</v>
      </c>
      <c r="K80" s="198">
        <v>8.1</v>
      </c>
      <c r="L80" s="198" t="s">
        <v>245</v>
      </c>
      <c r="M80" s="198" t="s">
        <v>174</v>
      </c>
      <c r="N80" s="200" t="s">
        <v>175</v>
      </c>
      <c r="O80" s="198" t="s">
        <v>2646</v>
      </c>
      <c r="P80" s="201"/>
      <c r="Q80" s="198" t="s">
        <v>2647</v>
      </c>
      <c r="R80" s="198" t="str">
        <f>IF(ISNA(VLOOKUP(Patchlist2[[#This Row],[SERVER OWNER]],Contacts!I:J,2,FALSE)),"",VLOOKUP(Patchlist2[[#This Row],[SERVER OWNER]],Contacts!I:J,2,FALSE))</f>
        <v>stefano.iori@allianz.it</v>
      </c>
      <c r="S80" s="251" t="s">
        <v>2654</v>
      </c>
      <c r="T80" s="202"/>
      <c r="U80" s="202"/>
      <c r="V80" s="157"/>
      <c r="W80" s="157"/>
    </row>
    <row r="81" spans="1:23" ht="18" hidden="1" customHeight="1">
      <c r="A81" s="195" t="s">
        <v>2702</v>
      </c>
      <c r="B81" s="196" t="s">
        <v>90</v>
      </c>
      <c r="C81" s="197" t="b">
        <v>0</v>
      </c>
      <c r="D81" s="182">
        <f>IF($C81&lt;&gt;TRUE,IF(ISNA(VLOOKUP($B81,'Patch Slot'!A$2:$E$39,3,FALSE)),"",VLOOKUP($B81,'Patch Slot'!A$2:$E$39,3,FALSE)),"exclude")</f>
        <v>45886.333333333299</v>
      </c>
      <c r="E81" s="182" t="str">
        <f>IF($C81&lt;&gt;TRUE,IF(ISNA(VLOOKUP($B81,'Patch Slot'!A$1:$E$39,4,FALSE)),"",VLOOKUP($B81,'Patch Slot'!A$1:$E$39,4,FALSE)),"excluded")</f>
        <v>08:00 – 14:00</v>
      </c>
      <c r="F81" s="198" t="s">
        <v>826</v>
      </c>
      <c r="G81" s="198"/>
      <c r="H81" s="198"/>
      <c r="I81" s="203"/>
      <c r="J81" s="198" t="s">
        <v>2626</v>
      </c>
      <c r="K81" s="198">
        <v>8.1</v>
      </c>
      <c r="L81" s="198" t="s">
        <v>245</v>
      </c>
      <c r="M81" s="198" t="s">
        <v>827</v>
      </c>
      <c r="N81" s="200" t="s">
        <v>175</v>
      </c>
      <c r="O81" s="198" t="s">
        <v>246</v>
      </c>
      <c r="P81" s="201"/>
      <c r="Q81" s="198" t="s">
        <v>248</v>
      </c>
      <c r="R81" s="198" t="str">
        <f>IF(ISNA(VLOOKUP(Patchlist2[[#This Row],[SERVER OWNER]],Contacts!I:J,2,FALSE)),"",VLOOKUP(Patchlist2[[#This Row],[SERVER OWNER]],Contacts!I:J,2,FALSE))</f>
        <v>Giorgio.Conti@allianz.it</v>
      </c>
      <c r="S81" s="251" t="s">
        <v>2703</v>
      </c>
      <c r="T81" s="202"/>
      <c r="U81" s="202"/>
      <c r="V81" s="157"/>
      <c r="W81" s="157"/>
    </row>
    <row r="82" spans="1:23" ht="18" hidden="1" customHeight="1">
      <c r="A82" s="195" t="s">
        <v>2704</v>
      </c>
      <c r="B82" s="196" t="s">
        <v>43</v>
      </c>
      <c r="C82" s="197" t="b">
        <v>1</v>
      </c>
      <c r="D82" s="182" t="str">
        <f>IF($C82&lt;&gt;TRUE,IF(ISNA(VLOOKUP($B82,'Patch Slot'!A$2:$E$39,3,FALSE)),"",VLOOKUP($B82,'Patch Slot'!A$2:$E$39,3,FALSE)),"exclude")</f>
        <v>exclude</v>
      </c>
      <c r="E82" s="182" t="str">
        <f>IF($C82&lt;&gt;TRUE,IF(ISNA(VLOOKUP($B82,'Patch Slot'!A$1:$E$39,4,FALSE)),"",VLOOKUP($B82,'Patch Slot'!A$1:$E$39,4,FALSE)),"excluded")</f>
        <v>excluded</v>
      </c>
      <c r="F82" s="198" t="s">
        <v>182</v>
      </c>
      <c r="G82" s="198"/>
      <c r="H82" s="198"/>
      <c r="I82" s="203"/>
      <c r="J82" s="198" t="s">
        <v>2561</v>
      </c>
      <c r="K82" s="198">
        <v>8.6999999999999993</v>
      </c>
      <c r="L82" s="198" t="s">
        <v>173</v>
      </c>
      <c r="M82" s="198" t="s">
        <v>174</v>
      </c>
      <c r="N82" s="200" t="s">
        <v>279</v>
      </c>
      <c r="O82" s="198" t="s">
        <v>2705</v>
      </c>
      <c r="P82" s="207" t="s">
        <v>2706</v>
      </c>
      <c r="Q82" s="198" t="s">
        <v>2707</v>
      </c>
      <c r="R82" s="198" t="str">
        <f>IF(ISNA(VLOOKUP(Patchlist2[[#This Row],[SERVER OWNER]],Contacts!I:J,2,FALSE)),"",VLOOKUP(Patchlist2[[#This Row],[SERVER OWNER]],Contacts!I:J,2,FALSE))</f>
        <v>NITIN.NAIR@ALLIANZ.COM</v>
      </c>
      <c r="S82" s="251" t="s">
        <v>2572</v>
      </c>
      <c r="T82" s="202"/>
      <c r="U82" s="198"/>
      <c r="V82" s="157"/>
      <c r="W82" s="157"/>
    </row>
    <row r="83" spans="1:23" ht="18" hidden="1" customHeight="1">
      <c r="A83" s="195" t="s">
        <v>2708</v>
      </c>
      <c r="B83" s="196" t="s">
        <v>18</v>
      </c>
      <c r="C83" s="197" t="b">
        <v>0</v>
      </c>
      <c r="D83" s="182">
        <f>IF($C83&lt;&gt;TRUE,IF(ISNA(VLOOKUP($B83,'Patch Slot'!A$2:$E$39,3,FALSE)),"",VLOOKUP($B83,'Patch Slot'!A$2:$E$39,3,FALSE)),"exclude")</f>
        <v>45873.833333333299</v>
      </c>
      <c r="E83" s="182" t="str">
        <f>IF($C83&lt;&gt;TRUE,IF(ISNA(VLOOKUP($B83,'Patch Slot'!A$1:$E$39,4,FALSE)),"",VLOOKUP($B83,'Patch Slot'!A$1:$E$39,4,FALSE)),"excluded")</f>
        <v>20:00 – 24:00</v>
      </c>
      <c r="F83" s="198" t="s">
        <v>182</v>
      </c>
      <c r="G83" s="198"/>
      <c r="H83" s="198"/>
      <c r="I83" s="203"/>
      <c r="J83" s="198" t="s">
        <v>2561</v>
      </c>
      <c r="K83" s="198">
        <v>8.1</v>
      </c>
      <c r="L83" s="198" t="s">
        <v>372</v>
      </c>
      <c r="M83" s="198" t="s">
        <v>174</v>
      </c>
      <c r="N83" s="200" t="s">
        <v>175</v>
      </c>
      <c r="O83" s="198" t="s">
        <v>650</v>
      </c>
      <c r="P83" s="201"/>
      <c r="Q83" s="198" t="s">
        <v>1774</v>
      </c>
      <c r="R83" s="198" t="str">
        <f>IF(ISNA(VLOOKUP(Patchlist2[[#This Row],[SERVER OWNER]],Contacts!I:J,2,FALSE)),"",VLOOKUP(Patchlist2[[#This Row],[SERVER OWNER]],Contacts!I:J,2,FALSE))</f>
        <v>Sunil.Tangri@agcs.allianz.com</v>
      </c>
      <c r="S83" s="251" t="s">
        <v>2572</v>
      </c>
      <c r="T83" s="202"/>
      <c r="U83" s="202"/>
      <c r="V83" s="157"/>
      <c r="W83" s="157"/>
    </row>
    <row r="84" spans="1:23" ht="18" hidden="1" customHeight="1">
      <c r="A84" s="195" t="s">
        <v>2709</v>
      </c>
      <c r="B84" s="196" t="s">
        <v>80</v>
      </c>
      <c r="C84" s="197" t="b">
        <v>0</v>
      </c>
      <c r="D84" s="182">
        <f>IF($C84&lt;&gt;TRUE,IF(ISNA(VLOOKUP($B84,'Patch Slot'!A$2:$E$39,3,FALSE)),"",VLOOKUP($B84,'Patch Slot'!A$2:$E$39,3,FALSE)),"exclude")</f>
        <v>45885.666666666635</v>
      </c>
      <c r="E84" s="182" t="str">
        <f>IF($C84&lt;&gt;TRUE,IF(ISNA(VLOOKUP($B84,'Patch Slot'!A$1:$E$39,4,FALSE)),"",VLOOKUP($B84,'Patch Slot'!A$1:$E$39,4,FALSE)),"excluded")</f>
        <v>16:00 – 20:00</v>
      </c>
      <c r="F84" s="198" t="s">
        <v>826</v>
      </c>
      <c r="G84" s="198"/>
      <c r="H84" s="198"/>
      <c r="I84" s="203"/>
      <c r="J84" s="198" t="s">
        <v>2626</v>
      </c>
      <c r="K84" s="198">
        <v>8.1</v>
      </c>
      <c r="L84" s="198" t="s">
        <v>245</v>
      </c>
      <c r="M84" s="198" t="s">
        <v>827</v>
      </c>
      <c r="N84" s="200" t="s">
        <v>175</v>
      </c>
      <c r="O84" s="198" t="s">
        <v>246</v>
      </c>
      <c r="P84" s="201" t="s">
        <v>247</v>
      </c>
      <c r="Q84" s="198" t="s">
        <v>2679</v>
      </c>
      <c r="R84" s="198" t="s">
        <v>2680</v>
      </c>
      <c r="S84" s="251" t="s">
        <v>1921</v>
      </c>
      <c r="T84" s="202"/>
      <c r="U84" s="202"/>
      <c r="V84" s="157"/>
      <c r="W84" s="157"/>
    </row>
    <row r="85" spans="1:23" ht="18" hidden="1" customHeight="1">
      <c r="A85" s="195" t="s">
        <v>2710</v>
      </c>
      <c r="B85" s="196" t="s">
        <v>43</v>
      </c>
      <c r="C85" s="197" t="b">
        <v>0</v>
      </c>
      <c r="D85" s="182">
        <f>IF($C85&lt;&gt;TRUE,IF(ISNA(VLOOKUP($B85,'Patch Slot'!A$2:$E$39,3,FALSE)),"",VLOOKUP($B85,'Patch Slot'!A$2:$E$39,3,FALSE)),"exclude")</f>
        <v>45878.333333333299</v>
      </c>
      <c r="E85" s="182" t="str">
        <f>IF($C85&lt;&gt;TRUE,IF(ISNA(VLOOKUP($B85,'Patch Slot'!A$1:$E$39,4,FALSE)),"",VLOOKUP($B85,'Patch Slot'!A$1:$E$39,4,FALSE)),"excluded")</f>
        <v>08:00 – 14:00</v>
      </c>
      <c r="F85" s="198" t="s">
        <v>523</v>
      </c>
      <c r="G85" s="198"/>
      <c r="H85" s="198"/>
      <c r="I85" s="203"/>
      <c r="J85" s="198" t="s">
        <v>2553</v>
      </c>
      <c r="K85" s="198">
        <v>8.1</v>
      </c>
      <c r="L85" s="198" t="s">
        <v>173</v>
      </c>
      <c r="M85" s="198" t="s">
        <v>174</v>
      </c>
      <c r="N85" s="200" t="s">
        <v>175</v>
      </c>
      <c r="O85" s="198" t="s">
        <v>2711</v>
      </c>
      <c r="P85" s="207" t="s">
        <v>2712</v>
      </c>
      <c r="Q85" s="198" t="s">
        <v>2713</v>
      </c>
      <c r="R85" s="198" t="str">
        <f>IF(ISNA(VLOOKUP(Patchlist2[[#This Row],[SERVER OWNER]],Contacts!I:J,2,FALSE)),"",VLOOKUP(Patchlist2[[#This Row],[SERVER OWNER]],Contacts!I:J,2,FALSE))</f>
        <v>benjamin.schlemmer@allianz.com</v>
      </c>
      <c r="S85" s="251" t="s">
        <v>1921</v>
      </c>
      <c r="T85" s="202"/>
      <c r="U85" s="202"/>
      <c r="V85" s="157"/>
      <c r="W85" s="157"/>
    </row>
    <row r="86" spans="1:23" ht="18" hidden="1" customHeight="1">
      <c r="A86" s="195" t="s">
        <v>2714</v>
      </c>
      <c r="B86" s="196" t="s">
        <v>43</v>
      </c>
      <c r="C86" s="197" t="b">
        <v>0</v>
      </c>
      <c r="D86" s="182">
        <f>IF($C86&lt;&gt;TRUE,IF(ISNA(VLOOKUP($B86,'Patch Slot'!A$2:$E$39,3,FALSE)),"",VLOOKUP($B86,'Patch Slot'!A$2:$E$39,3,FALSE)),"exclude")</f>
        <v>45878.333333333299</v>
      </c>
      <c r="E86" s="182" t="str">
        <f>IF($C86&lt;&gt;TRUE,IF(ISNA(VLOOKUP($B86,'Patch Slot'!A$1:$E$39,4,FALSE)),"",VLOOKUP($B86,'Patch Slot'!A$1:$E$39,4,FALSE)),"excluded")</f>
        <v>08:00 – 14:00</v>
      </c>
      <c r="F86" s="198" t="s">
        <v>182</v>
      </c>
      <c r="G86" s="198"/>
      <c r="H86" s="198"/>
      <c r="I86" s="203"/>
      <c r="J86" s="198" t="s">
        <v>2553</v>
      </c>
      <c r="K86" s="198">
        <v>8.1</v>
      </c>
      <c r="L86" s="198" t="s">
        <v>173</v>
      </c>
      <c r="M86" s="198" t="s">
        <v>174</v>
      </c>
      <c r="N86" s="200" t="s">
        <v>175</v>
      </c>
      <c r="O86" s="198" t="s">
        <v>427</v>
      </c>
      <c r="P86" s="201"/>
      <c r="Q86" s="198" t="s">
        <v>428</v>
      </c>
      <c r="R86" s="198" t="str">
        <f>IF(ISNA(VLOOKUP(Patchlist2[[#This Row],[SERVER OWNER]],Contacts!I:J,2,FALSE)),"",VLOOKUP(Patchlist2[[#This Row],[SERVER OWNER]],Contacts!I:J,2,FALSE))</f>
        <v>thomassubin.philip@allianz.com</v>
      </c>
      <c r="S86" s="251" t="s">
        <v>1921</v>
      </c>
      <c r="T86" s="202"/>
      <c r="U86" s="202"/>
      <c r="V86" s="157"/>
      <c r="W86" s="157"/>
    </row>
    <row r="87" spans="1:23" ht="18" hidden="1" customHeight="1">
      <c r="A87" s="195" t="s">
        <v>2715</v>
      </c>
      <c r="B87" s="196" t="s">
        <v>121</v>
      </c>
      <c r="C87" s="197" t="b">
        <v>0</v>
      </c>
      <c r="D87" s="182">
        <f>IF($C87&lt;&gt;TRUE,IF(ISNA(VLOOKUP($B87,'Patch Slot'!A$2:$E$39,3,FALSE)),"",VLOOKUP($B87,'Patch Slot'!A$2:$E$39,3,FALSE)),"exclude")</f>
        <v>45892.166666666635</v>
      </c>
      <c r="E87" s="182" t="str">
        <f>IF($C87&lt;&gt;TRUE,IF(ISNA(VLOOKUP($B87,'Patch Slot'!A$1:$E$39,4,FALSE)),"",VLOOKUP($B87,'Patch Slot'!A$1:$E$39,4,FALSE)),"excluded")</f>
        <v>04:00 – 08:00</v>
      </c>
      <c r="F87" s="198" t="s">
        <v>826</v>
      </c>
      <c r="G87" s="198"/>
      <c r="H87" s="198"/>
      <c r="I87" s="203"/>
      <c r="J87" s="198" t="s">
        <v>2553</v>
      </c>
      <c r="K87" s="198">
        <v>8.1</v>
      </c>
      <c r="L87" s="198" t="s">
        <v>173</v>
      </c>
      <c r="M87" s="198" t="s">
        <v>827</v>
      </c>
      <c r="N87" s="200" t="s">
        <v>175</v>
      </c>
      <c r="O87" s="198" t="s">
        <v>2711</v>
      </c>
      <c r="P87" s="207" t="s">
        <v>2712</v>
      </c>
      <c r="Q87" s="198" t="s">
        <v>2713</v>
      </c>
      <c r="R87" s="198" t="str">
        <f>IF(ISNA(VLOOKUP(Patchlist2[[#This Row],[SERVER OWNER]],Contacts!I:J,2,FALSE)),"",VLOOKUP(Patchlist2[[#This Row],[SERVER OWNER]],Contacts!I:J,2,FALSE))</f>
        <v>benjamin.schlemmer@allianz.com</v>
      </c>
      <c r="S87" s="251" t="s">
        <v>1921</v>
      </c>
      <c r="T87" s="202"/>
      <c r="U87" s="202"/>
      <c r="V87" s="157"/>
      <c r="W87" s="157"/>
    </row>
    <row r="88" spans="1:23" ht="18" hidden="1" customHeight="1">
      <c r="A88" s="195" t="s">
        <v>2716</v>
      </c>
      <c r="B88" s="196" t="s">
        <v>76</v>
      </c>
      <c r="C88" s="197" t="b">
        <v>0</v>
      </c>
      <c r="D88" s="182">
        <f>IF($C88&lt;&gt;TRUE,IF(ISNA(VLOOKUP($B88,'Patch Slot'!A$2:$E$39,3,FALSE)),"",VLOOKUP($B88,'Patch Slot'!A$2:$E$39,3,FALSE)),"exclude")</f>
        <v>45885.166666666635</v>
      </c>
      <c r="E88" s="182" t="str">
        <f>IF($C88&lt;&gt;TRUE,IF(ISNA(VLOOKUP($B88,'Patch Slot'!A$1:$E$39,4,FALSE)),"",VLOOKUP($B88,'Patch Slot'!A$1:$E$39,4,FALSE)),"excluded")</f>
        <v>04:00 – 08:00</v>
      </c>
      <c r="F88" s="198" t="s">
        <v>826</v>
      </c>
      <c r="G88" s="198"/>
      <c r="H88" s="198"/>
      <c r="I88" s="203"/>
      <c r="J88" s="198" t="s">
        <v>2561</v>
      </c>
      <c r="K88" s="198">
        <v>8.1</v>
      </c>
      <c r="L88" s="198" t="s">
        <v>173</v>
      </c>
      <c r="M88" s="198" t="s">
        <v>827</v>
      </c>
      <c r="N88" s="200" t="s">
        <v>175</v>
      </c>
      <c r="O88" s="198" t="s">
        <v>1770</v>
      </c>
      <c r="P88" s="201"/>
      <c r="Q88" s="198" t="s">
        <v>1771</v>
      </c>
      <c r="R88" s="198" t="str">
        <f>IF(ISNA(VLOOKUP(Patchlist2[[#This Row],[SERVER OWNER]],Contacts!I:J,2,FALSE)),"",VLOOKUP(Patchlist2[[#This Row],[SERVER OWNER]],Contacts!I:J,2,FALSE))</f>
        <v>swapnali.phepale@allianz.com</v>
      </c>
      <c r="S88" s="251" t="s">
        <v>1921</v>
      </c>
      <c r="T88" s="202"/>
      <c r="U88" s="202"/>
      <c r="V88" s="157"/>
      <c r="W88" s="157"/>
    </row>
    <row r="89" spans="1:23" ht="18" hidden="1" customHeight="1">
      <c r="A89" s="212" t="s">
        <v>2717</v>
      </c>
      <c r="B89" s="196" t="s">
        <v>43</v>
      </c>
      <c r="C89" s="197" t="b">
        <v>0</v>
      </c>
      <c r="D89" s="182">
        <f>IF($C89&lt;&gt;TRUE,IF(ISNA(VLOOKUP($B89,'Patch Slot'!A$2:$E$39,3,FALSE)),"",VLOOKUP($B89,'Patch Slot'!A$2:$E$39,3,FALSE)),"exclude")</f>
        <v>45878.333333333299</v>
      </c>
      <c r="E89" s="182" t="str">
        <f>IF($C89&lt;&gt;TRUE,IF(ISNA(VLOOKUP($B89,'Patch Slot'!A$1:$E$39,4,FALSE)),"",VLOOKUP($B89,'Patch Slot'!A$1:$E$39,4,FALSE)),"excluded")</f>
        <v>08:00 – 14:00</v>
      </c>
      <c r="F89" s="198" t="s">
        <v>182</v>
      </c>
      <c r="G89" s="198"/>
      <c r="H89" s="203"/>
      <c r="I89" s="203"/>
      <c r="J89" s="198" t="s">
        <v>2561</v>
      </c>
      <c r="K89" s="198"/>
      <c r="L89" s="198" t="s">
        <v>372</v>
      </c>
      <c r="M89" s="198" t="s">
        <v>174</v>
      </c>
      <c r="N89" s="200" t="s">
        <v>175</v>
      </c>
      <c r="O89" s="198" t="s">
        <v>650</v>
      </c>
      <c r="P89" s="201"/>
      <c r="Q89" s="198" t="s">
        <v>1589</v>
      </c>
      <c r="R89" s="198" t="str">
        <f>IF(ISNA(VLOOKUP(Patchlist2[[#This Row],[SERVER OWNER]],Contacts!I:J,2,FALSE)),"",VLOOKUP(Patchlist2[[#This Row],[SERVER OWNER]],Contacts!I:J,2,FALSE))</f>
        <v>manuela.dillinger@allianz.com</v>
      </c>
      <c r="S89" s="251" t="s">
        <v>1921</v>
      </c>
      <c r="T89" s="157"/>
      <c r="U89" s="157"/>
      <c r="V89" s="157"/>
      <c r="W89" s="157"/>
    </row>
    <row r="90" spans="1:23" ht="18" hidden="1" customHeight="1">
      <c r="A90" s="195" t="s">
        <v>2718</v>
      </c>
      <c r="B90" s="196" t="s">
        <v>18</v>
      </c>
      <c r="C90" s="197" t="b">
        <v>0</v>
      </c>
      <c r="D90" s="182">
        <f>IF($C90&lt;&gt;TRUE,IF(ISNA(VLOOKUP($B90,'Patch Slot'!A$2:$E$39,3,FALSE)),"",VLOOKUP($B90,'Patch Slot'!A$2:$E$39,3,FALSE)),"exclude")</f>
        <v>45873.833333333299</v>
      </c>
      <c r="E90" s="182" t="str">
        <f>IF($C90&lt;&gt;TRUE,IF(ISNA(VLOOKUP($B90,'Patch Slot'!A$1:$E$39,4,FALSE)),"",VLOOKUP($B90,'Patch Slot'!A$1:$E$39,4,FALSE)),"excluded")</f>
        <v>20:00 – 24:00</v>
      </c>
      <c r="F90" s="198" t="s">
        <v>182</v>
      </c>
      <c r="G90" s="198"/>
      <c r="H90" s="198"/>
      <c r="I90" s="203"/>
      <c r="J90" s="198" t="s">
        <v>2561</v>
      </c>
      <c r="K90" s="198">
        <v>8.1</v>
      </c>
      <c r="L90" s="198" t="s">
        <v>372</v>
      </c>
      <c r="M90" s="198" t="s">
        <v>174</v>
      </c>
      <c r="N90" s="200" t="s">
        <v>175</v>
      </c>
      <c r="O90" s="198" t="s">
        <v>650</v>
      </c>
      <c r="P90" s="201"/>
      <c r="Q90" s="198" t="s">
        <v>1589</v>
      </c>
      <c r="R90" s="198" t="str">
        <f>IF(ISNA(VLOOKUP(Patchlist2[[#This Row],[SERVER OWNER]],Contacts!I:J,2,FALSE)),"",VLOOKUP(Patchlist2[[#This Row],[SERVER OWNER]],Contacts!I:J,2,FALSE))</f>
        <v>manuela.dillinger@allianz.com</v>
      </c>
      <c r="S90" s="251" t="s">
        <v>1921</v>
      </c>
      <c r="T90" s="202"/>
      <c r="U90" s="202"/>
      <c r="V90" s="157"/>
      <c r="W90" s="157"/>
    </row>
    <row r="91" spans="1:23" ht="18" hidden="1" customHeight="1">
      <c r="A91" s="210" t="s">
        <v>2719</v>
      </c>
      <c r="B91" s="196" t="s">
        <v>18</v>
      </c>
      <c r="C91" s="197" t="b">
        <v>0</v>
      </c>
      <c r="D91" s="182">
        <f>IF($C91&lt;&gt;TRUE,IF(ISNA(VLOOKUP($B91,'Patch Slot'!A$2:$E$39,3,FALSE)),"",VLOOKUP($B91,'Patch Slot'!A$2:$E$39,3,FALSE)),"exclude")</f>
        <v>45873.833333333299</v>
      </c>
      <c r="E91" s="182" t="str">
        <f>IF($C91&lt;&gt;TRUE,IF(ISNA(VLOOKUP($B91,'Patch Slot'!A$1:$E$39,4,FALSE)),"",VLOOKUP($B91,'Patch Slot'!A$1:$E$39,4,FALSE)),"excluded")</f>
        <v>20:00 – 24:00</v>
      </c>
      <c r="F91" s="211" t="s">
        <v>182</v>
      </c>
      <c r="G91" s="198"/>
      <c r="H91" s="203"/>
      <c r="I91" s="203"/>
      <c r="J91" s="210" t="s">
        <v>2561</v>
      </c>
      <c r="K91" s="210">
        <v>8.1</v>
      </c>
      <c r="L91" s="211" t="s">
        <v>372</v>
      </c>
      <c r="M91" s="198" t="s">
        <v>174</v>
      </c>
      <c r="N91" s="200" t="s">
        <v>175</v>
      </c>
      <c r="O91" s="210" t="s">
        <v>650</v>
      </c>
      <c r="P91" s="201"/>
      <c r="Q91" s="198" t="s">
        <v>1589</v>
      </c>
      <c r="R91" s="198" t="str">
        <f>IF(ISNA(VLOOKUP(Patchlist2[[#This Row],[SERVER OWNER]],Contacts!I:J,2,FALSE)),"",VLOOKUP(Patchlist2[[#This Row],[SERVER OWNER]],Contacts!I:J,2,FALSE))</f>
        <v>manuela.dillinger@allianz.com</v>
      </c>
      <c r="S91" s="251" t="s">
        <v>1921</v>
      </c>
      <c r="T91" s="202"/>
      <c r="U91" s="202"/>
      <c r="V91" s="157"/>
      <c r="W91" s="157"/>
    </row>
    <row r="92" spans="1:23" ht="18" hidden="1" customHeight="1">
      <c r="A92" s="195" t="s">
        <v>2720</v>
      </c>
      <c r="B92" s="196" t="s">
        <v>29</v>
      </c>
      <c r="C92" s="197" t="b">
        <v>0</v>
      </c>
      <c r="D92" s="182">
        <f>IF($C92&lt;&gt;TRUE,IF(ISNA(VLOOKUP($B92,'Patch Slot'!A$2:$E$39,3,FALSE)),"",VLOOKUP($B92,'Patch Slot'!A$2:$E$39,3,FALSE)),"exclude")</f>
        <v>45875.833333333299</v>
      </c>
      <c r="E92" s="182" t="str">
        <f>IF($C92&lt;&gt;TRUE,IF(ISNA(VLOOKUP($B92,'Patch Slot'!A$1:$E$39,4,FALSE)),"",VLOOKUP($B92,'Patch Slot'!A$1:$E$39,4,FALSE)),"excluded")</f>
        <v>20:00 – 24:00</v>
      </c>
      <c r="F92" s="198" t="s">
        <v>171</v>
      </c>
      <c r="G92" s="198"/>
      <c r="H92" s="198"/>
      <c r="I92" s="203"/>
      <c r="J92" s="198" t="s">
        <v>2626</v>
      </c>
      <c r="K92" s="198">
        <v>8.1</v>
      </c>
      <c r="L92" s="198" t="s">
        <v>245</v>
      </c>
      <c r="M92" s="198" t="s">
        <v>174</v>
      </c>
      <c r="N92" s="200" t="s">
        <v>175</v>
      </c>
      <c r="O92" s="198" t="s">
        <v>246</v>
      </c>
      <c r="P92" s="201" t="s">
        <v>247</v>
      </c>
      <c r="Q92" s="198" t="s">
        <v>248</v>
      </c>
      <c r="R92" s="198" t="str">
        <f>IF(ISNA(VLOOKUP(Patchlist2[[#This Row],[SERVER OWNER]],Contacts!I:J,2,FALSE)),"",VLOOKUP(Patchlist2[[#This Row],[SERVER OWNER]],Contacts!I:J,2,FALSE))</f>
        <v>Giorgio.Conti@allianz.it</v>
      </c>
      <c r="S92" s="251" t="s">
        <v>1921</v>
      </c>
      <c r="T92" s="202"/>
      <c r="U92" s="202"/>
      <c r="V92" s="157"/>
      <c r="W92" s="157"/>
    </row>
    <row r="93" spans="1:23" ht="18" hidden="1" customHeight="1">
      <c r="A93" s="195" t="s">
        <v>2721</v>
      </c>
      <c r="B93" s="196" t="s">
        <v>57</v>
      </c>
      <c r="C93" s="197" t="b">
        <v>0</v>
      </c>
      <c r="D93" s="182">
        <f>IF($C93&lt;&gt;TRUE,IF(ISNA(VLOOKUP($B93,'Patch Slot'!A$2:$E$39,3,FALSE)),"",VLOOKUP($B93,'Patch Slot'!A$2:$E$39,3,FALSE)),"exclude")</f>
        <v>45882.833333333299</v>
      </c>
      <c r="E93" s="182" t="str">
        <f>IF($C93&lt;&gt;TRUE,IF(ISNA(VLOOKUP($B93,'Patch Slot'!A$1:$E$39,4,FALSE)),"",VLOOKUP($B93,'Patch Slot'!A$1:$E$39,4,FALSE)),"excluded")</f>
        <v>20:00 – 24:00</v>
      </c>
      <c r="F93" s="198" t="s">
        <v>171</v>
      </c>
      <c r="G93" s="198"/>
      <c r="H93" s="198"/>
      <c r="I93" s="203"/>
      <c r="J93" s="198" t="s">
        <v>2626</v>
      </c>
      <c r="K93" s="198">
        <v>8.1</v>
      </c>
      <c r="L93" s="198" t="s">
        <v>245</v>
      </c>
      <c r="M93" s="198" t="s">
        <v>174</v>
      </c>
      <c r="N93" s="200" t="s">
        <v>175</v>
      </c>
      <c r="O93" s="198" t="s">
        <v>246</v>
      </c>
      <c r="P93" s="201" t="s">
        <v>247</v>
      </c>
      <c r="Q93" s="198" t="s">
        <v>248</v>
      </c>
      <c r="R93" s="198" t="str">
        <f>IF(ISNA(VLOOKUP(Patchlist2[[#This Row],[SERVER OWNER]],Contacts!I:J,2,FALSE)),"",VLOOKUP(Patchlist2[[#This Row],[SERVER OWNER]],Contacts!I:J,2,FALSE))</f>
        <v>Giorgio.Conti@allianz.it</v>
      </c>
      <c r="S93" s="251" t="s">
        <v>1921</v>
      </c>
      <c r="T93" s="202"/>
      <c r="U93" s="202"/>
      <c r="V93" s="157"/>
      <c r="W93" s="157"/>
    </row>
    <row r="94" spans="1:23" ht="18" hidden="1" customHeight="1">
      <c r="A94" s="195" t="s">
        <v>2722</v>
      </c>
      <c r="B94" s="196" t="s">
        <v>84</v>
      </c>
      <c r="C94" s="197" t="b">
        <v>0</v>
      </c>
      <c r="D94" s="182">
        <f>IF($C94&lt;&gt;TRUE,IF(ISNA(VLOOKUP($B94,'Patch Slot'!A$2:$E$39,3,FALSE)),"",VLOOKUP($B94,'Patch Slot'!A$2:$E$39,3,FALSE)),"exclude")</f>
        <v>45885.833333333299</v>
      </c>
      <c r="E94" s="182" t="str">
        <f>IF($C94&lt;&gt;TRUE,IF(ISNA(VLOOKUP($B94,'Patch Slot'!A$1:$E$39,4,FALSE)),"",VLOOKUP($B94,'Patch Slot'!A$1:$E$39,4,FALSE)),"excluded")</f>
        <v>20:00 – 24:00</v>
      </c>
      <c r="F94" s="198" t="s">
        <v>171</v>
      </c>
      <c r="G94" s="198"/>
      <c r="H94" s="198"/>
      <c r="I94" s="203"/>
      <c r="J94" s="198" t="s">
        <v>2626</v>
      </c>
      <c r="K94" s="198">
        <v>8.1</v>
      </c>
      <c r="L94" s="198" t="s">
        <v>245</v>
      </c>
      <c r="M94" s="198" t="s">
        <v>174</v>
      </c>
      <c r="N94" s="200" t="s">
        <v>175</v>
      </c>
      <c r="O94" s="198" t="s">
        <v>246</v>
      </c>
      <c r="P94" s="201" t="s">
        <v>247</v>
      </c>
      <c r="Q94" s="198" t="s">
        <v>248</v>
      </c>
      <c r="R94" s="198" t="str">
        <f>IF(ISNA(VLOOKUP(Patchlist2[[#This Row],[SERVER OWNER]],Contacts!I:J,2,FALSE)),"",VLOOKUP(Patchlist2[[#This Row],[SERVER OWNER]],Contacts!I:J,2,FALSE))</f>
        <v>Giorgio.Conti@allianz.it</v>
      </c>
      <c r="S94" s="251" t="s">
        <v>1921</v>
      </c>
      <c r="T94" s="202"/>
      <c r="U94" s="202"/>
      <c r="V94" s="157"/>
      <c r="W94" s="157"/>
    </row>
    <row r="95" spans="1:23" ht="18" hidden="1" customHeight="1">
      <c r="A95" s="195" t="s">
        <v>2723</v>
      </c>
      <c r="B95" s="196" t="s">
        <v>39</v>
      </c>
      <c r="C95" s="197" t="b">
        <v>1</v>
      </c>
      <c r="D95" s="182" t="str">
        <f>IF($C95&lt;&gt;TRUE,IF(ISNA(VLOOKUP($B95,'Patch Slot'!A$2:$E$39,3,FALSE)),"",VLOOKUP($B95,'Patch Slot'!A$2:$E$39,3,FALSE)),"exclude")</f>
        <v>exclude</v>
      </c>
      <c r="E95" s="182" t="str">
        <f>IF($C95&lt;&gt;TRUE,IF(ISNA(VLOOKUP($B95,'Patch Slot'!A$1:$E$39,4,FALSE)),"",VLOOKUP($B95,'Patch Slot'!A$1:$E$39,4,FALSE)),"excluded")</f>
        <v>excluded</v>
      </c>
      <c r="F95" s="198" t="s">
        <v>171</v>
      </c>
      <c r="G95" s="198"/>
      <c r="H95" s="198"/>
      <c r="I95" s="203"/>
      <c r="J95" s="198" t="s">
        <v>2547</v>
      </c>
      <c r="K95" s="198">
        <v>8.1</v>
      </c>
      <c r="L95" s="198" t="s">
        <v>173</v>
      </c>
      <c r="M95" s="198" t="s">
        <v>174</v>
      </c>
      <c r="N95" s="200" t="s">
        <v>279</v>
      </c>
      <c r="O95" s="198" t="s">
        <v>2724</v>
      </c>
      <c r="P95" s="201"/>
      <c r="Q95" s="198" t="s">
        <v>2725</v>
      </c>
      <c r="R95" s="198" t="str">
        <f>IF(ISNA(VLOOKUP(Patchlist2[[#This Row],[SERVER OWNER]],Contacts!I:J,2,FALSE)),"",VLOOKUP(Patchlist2[[#This Row],[SERVER OWNER]],Contacts!I:J,2,FALSE))</f>
        <v>mirsad.rexhepi@allianz.com</v>
      </c>
      <c r="S95" s="251" t="s">
        <v>1921</v>
      </c>
      <c r="T95" s="202"/>
      <c r="U95" s="202"/>
      <c r="V95" s="157"/>
      <c r="W95" s="157"/>
    </row>
    <row r="96" spans="1:23" ht="18" hidden="1" customHeight="1">
      <c r="A96" s="195" t="s">
        <v>2726</v>
      </c>
      <c r="B96" s="196" t="s">
        <v>76</v>
      </c>
      <c r="C96" s="197" t="b">
        <v>0</v>
      </c>
      <c r="D96" s="182">
        <f>IF($C96&lt;&gt;TRUE,IF(ISNA(VLOOKUP($B96,'Patch Slot'!A$2:$E$39,3,FALSE)),"",VLOOKUP($B96,'Patch Slot'!A$2:$E$39,3,FALSE)),"exclude")</f>
        <v>45885.166666666635</v>
      </c>
      <c r="E96" s="182" t="str">
        <f>IF($C96&lt;&gt;TRUE,IF(ISNA(VLOOKUP($B96,'Patch Slot'!A$1:$E$39,4,FALSE)),"",VLOOKUP($B96,'Patch Slot'!A$1:$E$39,4,FALSE)),"excluded")</f>
        <v>04:00 – 08:00</v>
      </c>
      <c r="F96" s="198" t="s">
        <v>826</v>
      </c>
      <c r="G96" s="198"/>
      <c r="H96" s="198"/>
      <c r="I96" s="203"/>
      <c r="J96" s="198" t="s">
        <v>2626</v>
      </c>
      <c r="K96" s="198">
        <v>8.1</v>
      </c>
      <c r="L96" s="198" t="s">
        <v>245</v>
      </c>
      <c r="M96" s="198" t="s">
        <v>827</v>
      </c>
      <c r="N96" s="200" t="s">
        <v>175</v>
      </c>
      <c r="O96" s="198" t="s">
        <v>2646</v>
      </c>
      <c r="P96" s="201" t="s">
        <v>247</v>
      </c>
      <c r="Q96" s="198" t="s">
        <v>2647</v>
      </c>
      <c r="R96" s="198" t="str">
        <f>IF(ISNA(VLOOKUP(Patchlist2[[#This Row],[SERVER OWNER]],Contacts!I:J,2,FALSE)),"",VLOOKUP(Patchlist2[[#This Row],[SERVER OWNER]],Contacts!I:J,2,FALSE))</f>
        <v>stefano.iori@allianz.it</v>
      </c>
      <c r="S96" s="251" t="s">
        <v>2727</v>
      </c>
      <c r="T96" s="202"/>
      <c r="U96" s="202"/>
      <c r="V96" s="157"/>
      <c r="W96" s="157"/>
    </row>
    <row r="97" spans="1:23" ht="18" hidden="1" customHeight="1">
      <c r="A97" s="195" t="s">
        <v>2728</v>
      </c>
      <c r="B97" s="196" t="s">
        <v>43</v>
      </c>
      <c r="C97" s="197" t="b">
        <v>0</v>
      </c>
      <c r="D97" s="182">
        <f>IF($C97&lt;&gt;TRUE,IF(ISNA(VLOOKUP($B97,'Patch Slot'!A$2:$E$39,3,FALSE)),"",VLOOKUP($B97,'Patch Slot'!A$2:$E$39,3,FALSE)),"exclude")</f>
        <v>45878.333333333299</v>
      </c>
      <c r="E97" s="182" t="str">
        <f>IF($C97&lt;&gt;TRUE,IF(ISNA(VLOOKUP($B97,'Patch Slot'!A$1:$E$39,4,FALSE)),"",VLOOKUP($B97,'Patch Slot'!A$1:$E$39,4,FALSE)),"excluded")</f>
        <v>08:00 – 14:00</v>
      </c>
      <c r="F97" s="198" t="s">
        <v>182</v>
      </c>
      <c r="G97" s="198"/>
      <c r="H97" s="198"/>
      <c r="I97" s="203"/>
      <c r="J97" s="198" t="s">
        <v>2561</v>
      </c>
      <c r="K97" s="198">
        <v>8.1</v>
      </c>
      <c r="L97" s="198" t="s">
        <v>173</v>
      </c>
      <c r="M97" s="198" t="s">
        <v>174</v>
      </c>
      <c r="N97" s="200" t="s">
        <v>175</v>
      </c>
      <c r="O97" s="198" t="s">
        <v>2729</v>
      </c>
      <c r="P97" s="201"/>
      <c r="Q97" s="198" t="s">
        <v>2730</v>
      </c>
      <c r="R97" s="198" t="str">
        <f>IF(ISNA(VLOOKUP(Patchlist2[[#This Row],[SERVER OWNER]],Contacts!I:J,2,FALSE)),"",VLOOKUP(Patchlist2[[#This Row],[SERVER OWNER]],Contacts!I:J,2,FALSE))</f>
        <v>sarah.winter@allianz.com</v>
      </c>
      <c r="S97" s="251" t="s">
        <v>2650</v>
      </c>
      <c r="T97" s="202"/>
      <c r="U97" s="202"/>
      <c r="V97" s="157"/>
      <c r="W97" s="157"/>
    </row>
    <row r="98" spans="1:23" ht="18" hidden="1" customHeight="1">
      <c r="A98" s="195" t="s">
        <v>2731</v>
      </c>
      <c r="B98" s="196" t="s">
        <v>43</v>
      </c>
      <c r="C98" s="197" t="b">
        <v>0</v>
      </c>
      <c r="D98" s="182">
        <f>IF($C98&lt;&gt;TRUE,IF(ISNA(VLOOKUP($B98,'Patch Slot'!A$2:$E$39,3,FALSE)),"",VLOOKUP($B98,'Patch Slot'!A$2:$E$39,3,FALSE)),"exclude")</f>
        <v>45878.333333333299</v>
      </c>
      <c r="E98" s="182" t="str">
        <f>IF($C98&lt;&gt;TRUE,IF(ISNA(VLOOKUP($B98,'Patch Slot'!A$1:$E$39,4,FALSE)),"",VLOOKUP($B98,'Patch Slot'!A$1:$E$39,4,FALSE)),"excluded")</f>
        <v>08:00 – 14:00</v>
      </c>
      <c r="F98" s="198" t="s">
        <v>171</v>
      </c>
      <c r="G98" s="198"/>
      <c r="H98" s="198"/>
      <c r="I98" s="203"/>
      <c r="J98" s="198" t="s">
        <v>2561</v>
      </c>
      <c r="K98" s="198">
        <v>8.1</v>
      </c>
      <c r="L98" s="198" t="s">
        <v>173</v>
      </c>
      <c r="M98" s="198" t="s">
        <v>174</v>
      </c>
      <c r="N98" s="200" t="s">
        <v>175</v>
      </c>
      <c r="O98" s="198" t="s">
        <v>2729</v>
      </c>
      <c r="P98" s="201"/>
      <c r="Q98" s="198" t="s">
        <v>2730</v>
      </c>
      <c r="R98" s="198" t="str">
        <f>IF(ISNA(VLOOKUP(Patchlist2[[#This Row],[SERVER OWNER]],Contacts!I:J,2,FALSE)),"",VLOOKUP(Patchlist2[[#This Row],[SERVER OWNER]],Contacts!I:J,2,FALSE))</f>
        <v>sarah.winter@allianz.com</v>
      </c>
      <c r="S98" s="251" t="s">
        <v>1921</v>
      </c>
      <c r="T98" s="202"/>
      <c r="U98" s="202"/>
      <c r="V98" s="157"/>
      <c r="W98" s="157"/>
    </row>
    <row r="99" spans="1:23" ht="18" hidden="1" customHeight="1">
      <c r="A99" s="195" t="s">
        <v>2732</v>
      </c>
      <c r="B99" s="196" t="s">
        <v>97</v>
      </c>
      <c r="C99" s="197" t="b">
        <v>0</v>
      </c>
      <c r="D99" s="182">
        <f>IF($C99&lt;&gt;TRUE,IF(ISNA(VLOOKUP($B99,'Patch Slot'!A$2:$E$39,3,FALSE)),"",VLOOKUP($B99,'Patch Slot'!A$2:$E$39,3,FALSE)),"exclude")</f>
        <v>45887.333333333299</v>
      </c>
      <c r="E99" s="182" t="str">
        <f>IF($C99&lt;&gt;TRUE,IF(ISNA(VLOOKUP($B99,'Patch Slot'!A$1:$E$39,4,FALSE)),"",VLOOKUP($B99,'Patch Slot'!A$1:$E$39,4,FALSE)),"excluded")</f>
        <v>08:00 – 14:00</v>
      </c>
      <c r="F99" s="198" t="s">
        <v>826</v>
      </c>
      <c r="G99" s="198"/>
      <c r="H99" s="198"/>
      <c r="I99" s="203"/>
      <c r="J99" s="198" t="s">
        <v>2561</v>
      </c>
      <c r="K99" s="198">
        <v>8.1</v>
      </c>
      <c r="L99" s="198" t="s">
        <v>173</v>
      </c>
      <c r="M99" s="198" t="s">
        <v>827</v>
      </c>
      <c r="N99" s="200" t="s">
        <v>175</v>
      </c>
      <c r="O99" s="198" t="s">
        <v>2729</v>
      </c>
      <c r="P99" s="201"/>
      <c r="Q99" s="198" t="s">
        <v>2730</v>
      </c>
      <c r="R99" s="198" t="str">
        <f>IF(ISNA(VLOOKUP(Patchlist2[[#This Row],[SERVER OWNER]],Contacts!I:J,2,FALSE)),"",VLOOKUP(Patchlist2[[#This Row],[SERVER OWNER]],Contacts!I:J,2,FALSE))</f>
        <v>sarah.winter@allianz.com</v>
      </c>
      <c r="S99" s="251" t="s">
        <v>1921</v>
      </c>
      <c r="T99" s="202"/>
      <c r="U99" s="202"/>
      <c r="V99" s="157"/>
      <c r="W99" s="157"/>
    </row>
    <row r="100" spans="1:23" ht="18" hidden="1" customHeight="1">
      <c r="A100" s="195" t="s">
        <v>2733</v>
      </c>
      <c r="B100" s="196" t="s">
        <v>43</v>
      </c>
      <c r="C100" s="197" t="b">
        <v>1</v>
      </c>
      <c r="D100" s="182" t="str">
        <f>IF($C100&lt;&gt;TRUE,IF(ISNA(VLOOKUP($B100,'Patch Slot'!A$2:$E$39,3,FALSE)),"",VLOOKUP($B100,'Patch Slot'!A$2:$E$39,3,FALSE)),"exclude")</f>
        <v>exclude</v>
      </c>
      <c r="E100" s="182" t="str">
        <f>IF($C100&lt;&gt;TRUE,IF(ISNA(VLOOKUP($B100,'Patch Slot'!A$1:$E$39,4,FALSE)),"",VLOOKUP($B100,'Patch Slot'!A$1:$E$39,4,FALSE)),"excluded")</f>
        <v>excluded</v>
      </c>
      <c r="F100" s="198" t="s">
        <v>171</v>
      </c>
      <c r="G100" s="198"/>
      <c r="H100" s="198"/>
      <c r="I100" s="203"/>
      <c r="J100" s="198" t="s">
        <v>2547</v>
      </c>
      <c r="K100" s="198">
        <v>8.8000000000000007</v>
      </c>
      <c r="L100" s="198" t="s">
        <v>173</v>
      </c>
      <c r="M100" s="198" t="s">
        <v>174</v>
      </c>
      <c r="N100" s="200" t="s">
        <v>279</v>
      </c>
      <c r="O100" s="198" t="s">
        <v>2724</v>
      </c>
      <c r="P100" s="201"/>
      <c r="Q100" s="198" t="s">
        <v>2725</v>
      </c>
      <c r="R100" s="198" t="str">
        <f>IF(ISNA(VLOOKUP(Patchlist2[[#This Row],[SERVER OWNER]],Contacts!I:J,2,FALSE)),"",VLOOKUP(Patchlist2[[#This Row],[SERVER OWNER]],Contacts!I:J,2,FALSE))</f>
        <v>mirsad.rexhepi@allianz.com</v>
      </c>
      <c r="S100" s="251" t="s">
        <v>1921</v>
      </c>
      <c r="T100" s="202"/>
      <c r="U100" s="202"/>
      <c r="V100" s="157"/>
      <c r="W100" s="157"/>
    </row>
    <row r="101" spans="1:23" ht="18" hidden="1" customHeight="1">
      <c r="A101" s="195" t="s">
        <v>2734</v>
      </c>
      <c r="B101" s="196" t="s">
        <v>80</v>
      </c>
      <c r="C101" s="197" t="b">
        <v>1</v>
      </c>
      <c r="D101" s="182" t="str">
        <f>IF($C101&lt;&gt;TRUE,IF(ISNA(VLOOKUP($B101,'Patch Slot'!A$2:$E$39,3,FALSE)),"",VLOOKUP($B101,'Patch Slot'!A$2:$E$39,3,FALSE)),"exclude")</f>
        <v>exclude</v>
      </c>
      <c r="E101" s="182" t="str">
        <f>IF($C101&lt;&gt;TRUE,IF(ISNA(VLOOKUP($B101,'Patch Slot'!A$1:$E$39,4,FALSE)),"",VLOOKUP($B101,'Patch Slot'!A$1:$E$39,4,FALSE)),"excluded")</f>
        <v>excluded</v>
      </c>
      <c r="F101" s="198" t="s">
        <v>826</v>
      </c>
      <c r="G101" s="198"/>
      <c r="H101" s="198"/>
      <c r="I101" s="203"/>
      <c r="J101" s="198" t="s">
        <v>2553</v>
      </c>
      <c r="K101" s="198">
        <v>8.8000000000000007</v>
      </c>
      <c r="L101" s="198" t="s">
        <v>443</v>
      </c>
      <c r="M101" s="198" t="s">
        <v>827</v>
      </c>
      <c r="N101" s="200" t="s">
        <v>279</v>
      </c>
      <c r="O101" s="198" t="s">
        <v>444</v>
      </c>
      <c r="P101" s="201"/>
      <c r="Q101" s="198" t="s">
        <v>2735</v>
      </c>
      <c r="R101" s="198" t="str">
        <f>IF(ISNA(VLOOKUP(Patchlist2[[#This Row],[SERVER OWNER]],Contacts!I:J,2,FALSE)),"",VLOOKUP(Patchlist2[[#This Row],[SERVER OWNER]],Contacts!I:J,2,FALSE))</f>
        <v>ALEXANDER.GOEHRING@ALLIANZ.COM</v>
      </c>
      <c r="S101" s="251" t="s">
        <v>1921</v>
      </c>
      <c r="T101" s="202"/>
      <c r="U101" s="202"/>
      <c r="V101" s="157"/>
      <c r="W101" s="157"/>
    </row>
    <row r="102" spans="1:23" ht="18" hidden="1" customHeight="1">
      <c r="A102" s="198" t="s">
        <v>2736</v>
      </c>
      <c r="B102" s="196" t="s">
        <v>57</v>
      </c>
      <c r="C102" s="197" t="b">
        <v>0</v>
      </c>
      <c r="D102" s="182">
        <f>IF($C102&lt;&gt;TRUE,IF(ISNA(VLOOKUP($B102,'Patch Slot'!A$2:$E$39,3,FALSE)),"",VLOOKUP($B102,'Patch Slot'!A$2:$E$39,3,FALSE)),"exclude")</f>
        <v>45882.833333333299</v>
      </c>
      <c r="E102" s="182" t="str">
        <f>IF($C102&lt;&gt;TRUE,IF(ISNA(VLOOKUP($B102,'Patch Slot'!A$1:$E$39,4,FALSE)),"",VLOOKUP($B102,'Patch Slot'!A$1:$E$39,4,FALSE)),"excluded")</f>
        <v>20:00 – 24:00</v>
      </c>
      <c r="F102" s="198" t="s">
        <v>171</v>
      </c>
      <c r="G102" s="198"/>
      <c r="H102" s="198"/>
      <c r="I102" s="203"/>
      <c r="J102" s="198" t="s">
        <v>2547</v>
      </c>
      <c r="K102" s="198">
        <v>8.1</v>
      </c>
      <c r="L102" s="198" t="s">
        <v>173</v>
      </c>
      <c r="M102" s="198" t="s">
        <v>174</v>
      </c>
      <c r="N102" s="200" t="s">
        <v>175</v>
      </c>
      <c r="O102" s="198" t="s">
        <v>722</v>
      </c>
      <c r="P102" s="201"/>
      <c r="Q102" s="198" t="s">
        <v>547</v>
      </c>
      <c r="R102" s="198" t="str">
        <f>IF(ISNA(VLOOKUP(Patchlist2[[#This Row],[SERVER OWNER]],Contacts!I:J,2,FALSE)),"",VLOOKUP(Patchlist2[[#This Row],[SERVER OWNER]],Contacts!I:J,2,FALSE))</f>
        <v>klaus.ostermann@allianz.de</v>
      </c>
      <c r="S102" s="251" t="s">
        <v>1921</v>
      </c>
      <c r="T102" s="202"/>
      <c r="U102" s="202"/>
      <c r="V102" s="157"/>
      <c r="W102" s="157"/>
    </row>
    <row r="103" spans="1:23" ht="18" hidden="1" customHeight="1">
      <c r="A103" s="208" t="s">
        <v>2737</v>
      </c>
      <c r="B103" s="196" t="s">
        <v>76</v>
      </c>
      <c r="C103" s="197" t="b">
        <v>0</v>
      </c>
      <c r="D103" s="182">
        <f>IF($C103&lt;&gt;TRUE,IF(ISNA(VLOOKUP($B103,'Patch Slot'!A$2:$E$39,3,FALSE)),"",VLOOKUP($B103,'Patch Slot'!A$2:$E$39,3,FALSE)),"exclude")</f>
        <v>45885.166666666635</v>
      </c>
      <c r="E103" s="182" t="str">
        <f>IF($C103&lt;&gt;TRUE,IF(ISNA(VLOOKUP($B103,'Patch Slot'!A$1:$E$39,4,FALSE)),"",VLOOKUP($B103,'Patch Slot'!A$1:$E$39,4,FALSE)),"excluded")</f>
        <v>04:00 – 08:00</v>
      </c>
      <c r="F103" s="198" t="s">
        <v>826</v>
      </c>
      <c r="G103" s="198"/>
      <c r="H103" s="203"/>
      <c r="I103" s="203"/>
      <c r="J103" s="198" t="s">
        <v>2553</v>
      </c>
      <c r="K103" s="198">
        <v>8.1</v>
      </c>
      <c r="L103" s="198" t="s">
        <v>173</v>
      </c>
      <c r="M103" s="198" t="s">
        <v>827</v>
      </c>
      <c r="N103" s="200" t="s">
        <v>175</v>
      </c>
      <c r="O103" s="198" t="s">
        <v>2581</v>
      </c>
      <c r="P103" s="201"/>
      <c r="Q103" s="198" t="s">
        <v>2585</v>
      </c>
      <c r="R103" s="198" t="str">
        <f>IF(ISNA(VLOOKUP(Patchlist2[[#This Row],[SERVER OWNER]],Contacts!I:J,2,FALSE)),"",VLOOKUP(Patchlist2[[#This Row],[SERVER OWNER]],Contacts!I:J,2,FALSE))</f>
        <v>alex.jobin-jacob@allianz.com</v>
      </c>
      <c r="S103" s="251" t="s">
        <v>1921</v>
      </c>
      <c r="T103" s="157"/>
      <c r="U103" s="157"/>
      <c r="V103" s="157"/>
      <c r="W103" s="157"/>
    </row>
    <row r="104" spans="1:23" ht="18" hidden="1" customHeight="1">
      <c r="A104" s="195" t="s">
        <v>2738</v>
      </c>
      <c r="B104" s="196" t="s">
        <v>18</v>
      </c>
      <c r="C104" s="197" t="b">
        <v>0</v>
      </c>
      <c r="D104" s="182">
        <f>IF($C104&lt;&gt;TRUE,IF(ISNA(VLOOKUP($B104,'Patch Slot'!A$2:$E$39,3,FALSE)),"",VLOOKUP($B104,'Patch Slot'!A$2:$E$39,3,FALSE)),"exclude")</f>
        <v>45873.833333333299</v>
      </c>
      <c r="E104" s="182" t="str">
        <f>IF($C104&lt;&gt;TRUE,IF(ISNA(VLOOKUP($B104,'Patch Slot'!A$1:$E$39,4,FALSE)),"",VLOOKUP($B104,'Patch Slot'!A$1:$E$39,4,FALSE)),"excluded")</f>
        <v>20:00 – 24:00</v>
      </c>
      <c r="F104" s="198" t="s">
        <v>200</v>
      </c>
      <c r="G104" s="198"/>
      <c r="H104" s="198"/>
      <c r="I104" s="203"/>
      <c r="J104" s="198" t="s">
        <v>2561</v>
      </c>
      <c r="K104" s="198">
        <v>8.1</v>
      </c>
      <c r="L104" s="198" t="s">
        <v>372</v>
      </c>
      <c r="M104" s="198" t="s">
        <v>174</v>
      </c>
      <c r="N104" s="200" t="s">
        <v>175</v>
      </c>
      <c r="O104" s="198" t="s">
        <v>650</v>
      </c>
      <c r="P104" s="201"/>
      <c r="Q104" s="198" t="s">
        <v>1774</v>
      </c>
      <c r="R104" s="198" t="str">
        <f>IF(ISNA(VLOOKUP(Patchlist2[[#This Row],[SERVER OWNER]],Contacts!I:J,2,FALSE)),"",VLOOKUP(Patchlist2[[#This Row],[SERVER OWNER]],Contacts!I:J,2,FALSE))</f>
        <v>Sunil.Tangri@agcs.allianz.com</v>
      </c>
      <c r="S104" s="251" t="s">
        <v>1921</v>
      </c>
      <c r="T104" s="202"/>
      <c r="U104" s="202"/>
      <c r="V104" s="157"/>
      <c r="W104" s="157"/>
    </row>
    <row r="105" spans="1:23" ht="18" hidden="1" customHeight="1">
      <c r="A105" s="195" t="s">
        <v>2739</v>
      </c>
      <c r="B105" s="196" t="s">
        <v>47</v>
      </c>
      <c r="C105" s="197" t="b">
        <v>0</v>
      </c>
      <c r="D105" s="182">
        <f>IF($C105&lt;&gt;TRUE,IF(ISNA(VLOOKUP($B105,'Patch Slot'!A$2:$E$39,3,FALSE)),"",VLOOKUP($B105,'Patch Slot'!A$2:$E$39,3,FALSE)),"exclude")</f>
        <v>45879.333333333299</v>
      </c>
      <c r="E105" s="182" t="str">
        <f>IF($C105&lt;&gt;TRUE,IF(ISNA(VLOOKUP($B105,'Patch Slot'!A$1:$E$39,4,FALSE)),"",VLOOKUP($B105,'Patch Slot'!A$1:$E$39,4,FALSE)),"excluded")</f>
        <v>08:00 – 14:00</v>
      </c>
      <c r="F105" s="198" t="s">
        <v>171</v>
      </c>
      <c r="G105" s="198"/>
      <c r="H105" s="198"/>
      <c r="I105" s="203"/>
      <c r="J105" s="198" t="s">
        <v>2626</v>
      </c>
      <c r="K105" s="198">
        <v>8.1</v>
      </c>
      <c r="L105" s="198" t="s">
        <v>372</v>
      </c>
      <c r="M105" s="198" t="s">
        <v>174</v>
      </c>
      <c r="N105" s="200" t="s">
        <v>175</v>
      </c>
      <c r="O105" s="198" t="s">
        <v>650</v>
      </c>
      <c r="P105" s="201"/>
      <c r="Q105" s="198" t="s">
        <v>1774</v>
      </c>
      <c r="R105" s="198" t="str">
        <f>IF(ISNA(VLOOKUP(Patchlist2[[#This Row],[SERVER OWNER]],Contacts!I:J,2,FALSE)),"",VLOOKUP(Patchlist2[[#This Row],[SERVER OWNER]],Contacts!I:J,2,FALSE))</f>
        <v>Sunil.Tangri@agcs.allianz.com</v>
      </c>
      <c r="S105" s="251" t="s">
        <v>1921</v>
      </c>
      <c r="T105" s="202"/>
      <c r="U105" s="202"/>
      <c r="V105" s="157"/>
      <c r="W105" s="157"/>
    </row>
    <row r="106" spans="1:23" ht="18" hidden="1" customHeight="1">
      <c r="A106" s="195" t="s">
        <v>2740</v>
      </c>
      <c r="B106" s="196" t="s">
        <v>93</v>
      </c>
      <c r="C106" s="197" t="b">
        <v>0</v>
      </c>
      <c r="D106" s="182">
        <f>IF($C106&lt;&gt;TRUE,IF(ISNA(VLOOKUP($B106,'Patch Slot'!A$2:$E$39,3,FALSE)),"",VLOOKUP($B106,'Patch Slot'!A$2:$E$39,3,FALSE)),"exclude")</f>
        <v>45886.583333333299</v>
      </c>
      <c r="E106" s="182" t="str">
        <f>IF($C106&lt;&gt;TRUE,IF(ISNA(VLOOKUP($B106,'Patch Slot'!A$1:$E$39,4,FALSE)),"",VLOOKUP($B106,'Patch Slot'!A$1:$E$39,4,FALSE)),"excluded")</f>
        <v>14:00 – 18:00</v>
      </c>
      <c r="F106" s="198" t="s">
        <v>826</v>
      </c>
      <c r="G106" s="198"/>
      <c r="H106" s="198"/>
      <c r="I106" s="203"/>
      <c r="J106" s="198" t="s">
        <v>2561</v>
      </c>
      <c r="K106" s="198">
        <v>8.1</v>
      </c>
      <c r="L106" s="198" t="s">
        <v>372</v>
      </c>
      <c r="M106" s="198" t="s">
        <v>827</v>
      </c>
      <c r="N106" s="200" t="s">
        <v>175</v>
      </c>
      <c r="O106" s="198" t="s">
        <v>650</v>
      </c>
      <c r="P106" s="201"/>
      <c r="Q106" s="198" t="s">
        <v>1774</v>
      </c>
      <c r="R106" s="198" t="str">
        <f>IF(ISNA(VLOOKUP(Patchlist2[[#This Row],[SERVER OWNER]],Contacts!I:J,2,FALSE)),"",VLOOKUP(Patchlist2[[#This Row],[SERVER OWNER]],Contacts!I:J,2,FALSE))</f>
        <v>Sunil.Tangri@agcs.allianz.com</v>
      </c>
      <c r="S106" s="251" t="s">
        <v>1921</v>
      </c>
      <c r="T106" s="202"/>
      <c r="U106" s="202"/>
      <c r="V106" s="157"/>
      <c r="W106" s="157"/>
    </row>
    <row r="107" spans="1:23" ht="18" hidden="1" customHeight="1">
      <c r="A107" s="195" t="s">
        <v>2741</v>
      </c>
      <c r="B107" s="196" t="s">
        <v>93</v>
      </c>
      <c r="C107" s="197" t="b">
        <v>0</v>
      </c>
      <c r="D107" s="182">
        <f>IF($C107&lt;&gt;TRUE,IF(ISNA(VLOOKUP($B107,'Patch Slot'!A$2:$E$39,3,FALSE)),"",VLOOKUP($B107,'Patch Slot'!A$2:$E$39,3,FALSE)),"exclude")</f>
        <v>45886.583333333299</v>
      </c>
      <c r="E107" s="182" t="str">
        <f>IF($C107&lt;&gt;TRUE,IF(ISNA(VLOOKUP($B107,'Patch Slot'!A$1:$E$39,4,FALSE)),"",VLOOKUP($B107,'Patch Slot'!A$1:$E$39,4,FALSE)),"excluded")</f>
        <v>14:00 – 18:00</v>
      </c>
      <c r="F107" s="198" t="s">
        <v>826</v>
      </c>
      <c r="G107" s="198"/>
      <c r="H107" s="198"/>
      <c r="I107" s="203"/>
      <c r="J107" s="198" t="s">
        <v>2561</v>
      </c>
      <c r="K107" s="198">
        <v>8.1</v>
      </c>
      <c r="L107" s="198" t="s">
        <v>372</v>
      </c>
      <c r="M107" s="198" t="s">
        <v>827</v>
      </c>
      <c r="N107" s="200" t="s">
        <v>175</v>
      </c>
      <c r="O107" s="198" t="s">
        <v>650</v>
      </c>
      <c r="P107" s="201"/>
      <c r="Q107" s="198" t="s">
        <v>1774</v>
      </c>
      <c r="R107" s="198" t="str">
        <f>IF(ISNA(VLOOKUP(Patchlist2[[#This Row],[SERVER OWNER]],Contacts!I:J,2,FALSE)),"",VLOOKUP(Patchlist2[[#This Row],[SERVER OWNER]],Contacts!I:J,2,FALSE))</f>
        <v>Sunil.Tangri@agcs.allianz.com</v>
      </c>
      <c r="S107" s="251" t="s">
        <v>2654</v>
      </c>
      <c r="T107" s="202"/>
      <c r="U107" s="202"/>
      <c r="V107" s="157"/>
      <c r="W107" s="157"/>
    </row>
    <row r="108" spans="1:23" ht="18" hidden="1" customHeight="1">
      <c r="A108" s="195" t="s">
        <v>2742</v>
      </c>
      <c r="B108" s="196" t="s">
        <v>93</v>
      </c>
      <c r="C108" s="197" t="b">
        <v>0</v>
      </c>
      <c r="D108" s="182">
        <f>IF($C108&lt;&gt;TRUE,IF(ISNA(VLOOKUP($B108,'Patch Slot'!A$2:$E$39,3,FALSE)),"",VLOOKUP($B108,'Patch Slot'!A$2:$E$39,3,FALSE)),"exclude")</f>
        <v>45886.583333333299</v>
      </c>
      <c r="E108" s="182" t="str">
        <f>IF($C108&lt;&gt;TRUE,IF(ISNA(VLOOKUP($B108,'Patch Slot'!A$1:$E$39,4,FALSE)),"",VLOOKUP($B108,'Patch Slot'!A$1:$E$39,4,FALSE)),"excluded")</f>
        <v>14:00 – 18:00</v>
      </c>
      <c r="F108" s="198" t="s">
        <v>826</v>
      </c>
      <c r="G108" s="198"/>
      <c r="H108" s="198"/>
      <c r="I108" s="203"/>
      <c r="J108" s="198" t="s">
        <v>2561</v>
      </c>
      <c r="K108" s="198">
        <v>8.1</v>
      </c>
      <c r="L108" s="198" t="s">
        <v>372</v>
      </c>
      <c r="M108" s="198" t="s">
        <v>827</v>
      </c>
      <c r="N108" s="200" t="s">
        <v>175</v>
      </c>
      <c r="O108" s="198" t="s">
        <v>650</v>
      </c>
      <c r="P108" s="201"/>
      <c r="Q108" s="198" t="s">
        <v>1774</v>
      </c>
      <c r="R108" s="198" t="str">
        <f>IF(ISNA(VLOOKUP(Patchlist2[[#This Row],[SERVER OWNER]],Contacts!I:J,2,FALSE)),"",VLOOKUP(Patchlist2[[#This Row],[SERVER OWNER]],Contacts!I:J,2,FALSE))</f>
        <v>Sunil.Tangri@agcs.allianz.com</v>
      </c>
      <c r="S108" s="251" t="s">
        <v>1921</v>
      </c>
      <c r="T108" s="202"/>
      <c r="U108" s="202"/>
      <c r="V108" s="157"/>
      <c r="W108" s="157"/>
    </row>
    <row r="109" spans="1:23" ht="18" hidden="1" customHeight="1">
      <c r="A109" s="195" t="s">
        <v>2743</v>
      </c>
      <c r="B109" s="196" t="s">
        <v>43</v>
      </c>
      <c r="C109" s="197" t="b">
        <v>0</v>
      </c>
      <c r="D109" s="182">
        <f>IF($C109&lt;&gt;TRUE,IF(ISNA(VLOOKUP($B109,'Patch Slot'!A$2:$E$39,3,FALSE)),"",VLOOKUP($B109,'Patch Slot'!A$2:$E$39,3,FALSE)),"exclude")</f>
        <v>45878.333333333299</v>
      </c>
      <c r="E109" s="182" t="str">
        <f>IF($C109&lt;&gt;TRUE,IF(ISNA(VLOOKUP($B109,'Patch Slot'!A$1:$E$39,4,FALSE)),"",VLOOKUP($B109,'Patch Slot'!A$1:$E$39,4,FALSE)),"excluded")</f>
        <v>08:00 – 14:00</v>
      </c>
      <c r="F109" s="198" t="s">
        <v>171</v>
      </c>
      <c r="G109" s="198"/>
      <c r="H109" s="198"/>
      <c r="I109" s="203"/>
      <c r="J109" s="198" t="s">
        <v>2564</v>
      </c>
      <c r="K109" s="198">
        <v>8.8000000000000007</v>
      </c>
      <c r="L109" s="198" t="s">
        <v>173</v>
      </c>
      <c r="M109" s="198" t="s">
        <v>174</v>
      </c>
      <c r="N109" s="200" t="s">
        <v>175</v>
      </c>
      <c r="O109" s="198" t="s">
        <v>1545</v>
      </c>
      <c r="P109" s="201"/>
      <c r="Q109" s="198" t="s">
        <v>1546</v>
      </c>
      <c r="R109" s="198" t="str">
        <f>IF(ISNA(VLOOKUP(Patchlist2[[#This Row],[SERVER OWNER]],Contacts!I:J,2,FALSE)),"",VLOOKUP(Patchlist2[[#This Row],[SERVER OWNER]],Contacts!I:J,2,FALSE))</f>
        <v>pratheesh.gopakumar@allianz.com</v>
      </c>
      <c r="S109" s="198" t="s">
        <v>1921</v>
      </c>
      <c r="T109" s="202"/>
      <c r="U109" s="202"/>
      <c r="V109" s="157"/>
      <c r="W109" s="157"/>
    </row>
    <row r="110" spans="1:23" ht="18" hidden="1" customHeight="1">
      <c r="A110" s="195" t="s">
        <v>2744</v>
      </c>
      <c r="B110" s="196" t="s">
        <v>100</v>
      </c>
      <c r="C110" s="197" t="b">
        <v>0</v>
      </c>
      <c r="D110" s="182">
        <f>IF($C110&lt;&gt;TRUE,IF(ISNA(VLOOKUP($B110,'Patch Slot'!A$2:$E$39,3,FALSE)),"",VLOOKUP($B110,'Patch Slot'!A$2:$E$39,3,FALSE)),"exclude")</f>
        <v>45887.833333333299</v>
      </c>
      <c r="E110" s="182" t="str">
        <f>IF($C110&lt;&gt;TRUE,IF(ISNA(VLOOKUP($B110,'Patch Slot'!A$1:$E$39,4,FALSE)),"",VLOOKUP($B110,'Patch Slot'!A$1:$E$39,4,FALSE)),"excluded")</f>
        <v>20:00 – 24:00</v>
      </c>
      <c r="F110" s="198" t="s">
        <v>826</v>
      </c>
      <c r="G110" s="198"/>
      <c r="H110" s="198"/>
      <c r="I110" s="203"/>
      <c r="J110" s="198" t="s">
        <v>2626</v>
      </c>
      <c r="K110" s="198">
        <v>8.1</v>
      </c>
      <c r="L110" s="198" t="s">
        <v>245</v>
      </c>
      <c r="M110" s="198" t="s">
        <v>827</v>
      </c>
      <c r="N110" s="200" t="s">
        <v>175</v>
      </c>
      <c r="O110" s="198" t="s">
        <v>246</v>
      </c>
      <c r="P110" s="201" t="s">
        <v>247</v>
      </c>
      <c r="Q110" s="198" t="s">
        <v>248</v>
      </c>
      <c r="R110" s="198" t="str">
        <f>IF(ISNA(VLOOKUP(Patchlist2[[#This Row],[SERVER OWNER]],Contacts!I:J,2,FALSE)),"",VLOOKUP(Patchlist2[[#This Row],[SERVER OWNER]],Contacts!I:J,2,FALSE))</f>
        <v>Giorgio.Conti@allianz.it</v>
      </c>
      <c r="S110" s="251" t="s">
        <v>1921</v>
      </c>
      <c r="T110" s="202"/>
      <c r="U110" s="202"/>
      <c r="V110" s="157"/>
      <c r="W110" s="157"/>
    </row>
    <row r="111" spans="1:23" ht="18" hidden="1" customHeight="1">
      <c r="A111" s="258" t="s">
        <v>2745</v>
      </c>
      <c r="B111" s="196" t="s">
        <v>109</v>
      </c>
      <c r="C111" s="197" t="b">
        <v>0</v>
      </c>
      <c r="D111" s="182">
        <f>IF($C111&lt;&gt;TRUE,IF(ISNA(VLOOKUP($B111,'Patch Slot'!A$2:$E$39,3,FALSE)),"",VLOOKUP($B111,'Patch Slot'!A$2:$E$39,3,FALSE)),"exclude")</f>
        <v>45889.833333333299</v>
      </c>
      <c r="E111" s="182" t="str">
        <f>IF($C111&lt;&gt;TRUE,IF(ISNA(VLOOKUP($B111,'Patch Slot'!A$1:$E$39,4,FALSE)),"",VLOOKUP($B111,'Patch Slot'!A$1:$E$39,4,FALSE)),"excluded")</f>
        <v>20:00 – 24:00</v>
      </c>
      <c r="F111" s="183" t="s">
        <v>826</v>
      </c>
      <c r="G111" s="198"/>
      <c r="H111" s="203"/>
      <c r="I111" s="203"/>
      <c r="J111" s="183" t="s">
        <v>2553</v>
      </c>
      <c r="K111" s="183" t="s">
        <v>1891</v>
      </c>
      <c r="L111" s="183" t="s">
        <v>173</v>
      </c>
      <c r="M111" s="183" t="s">
        <v>827</v>
      </c>
      <c r="N111" s="200" t="s">
        <v>175</v>
      </c>
      <c r="O111" s="213" t="s">
        <v>2581</v>
      </c>
      <c r="P111" s="201"/>
      <c r="Q111" s="247" t="s">
        <v>360</v>
      </c>
      <c r="R111" s="198" t="str">
        <f>IF(ISNA(VLOOKUP(Patchlist2[[#This Row],[SERVER OWNER]],Contacts!I:J,2,FALSE)),"",VLOOKUP(Patchlist2[[#This Row],[SERVER OWNER]],Contacts!I:J,2,FALSE))</f>
        <v>parikshit.roy@allianz.de</v>
      </c>
      <c r="S111" s="251" t="s">
        <v>2746</v>
      </c>
      <c r="T111" s="157"/>
      <c r="U111" s="157"/>
      <c r="V111" s="157"/>
      <c r="W111" s="157"/>
    </row>
    <row r="112" spans="1:23" ht="18" hidden="1" customHeight="1">
      <c r="A112" s="195" t="s">
        <v>2747</v>
      </c>
      <c r="B112" s="196" t="s">
        <v>43</v>
      </c>
      <c r="C112" s="197" t="b">
        <v>0</v>
      </c>
      <c r="D112" s="182">
        <f>IF($C112&lt;&gt;TRUE,IF(ISNA(VLOOKUP($B112,'Patch Slot'!A$2:$E$39,3,FALSE)),"",VLOOKUP($B112,'Patch Slot'!A$2:$E$39,3,FALSE)),"exclude")</f>
        <v>45878.333333333299</v>
      </c>
      <c r="E112" s="182" t="str">
        <f>IF($C112&lt;&gt;TRUE,IF(ISNA(VLOOKUP($B112,'Patch Slot'!A$1:$E$39,4,FALSE)),"",VLOOKUP($B112,'Patch Slot'!A$1:$E$39,4,FALSE)),"excluded")</f>
        <v>08:00 – 14:00</v>
      </c>
      <c r="F112" s="198" t="s">
        <v>171</v>
      </c>
      <c r="G112" s="198"/>
      <c r="H112" s="198"/>
      <c r="I112" s="203"/>
      <c r="J112" s="198" t="s">
        <v>2564</v>
      </c>
      <c r="K112" s="198">
        <v>8.8000000000000007</v>
      </c>
      <c r="L112" s="198" t="s">
        <v>173</v>
      </c>
      <c r="M112" s="198" t="s">
        <v>174</v>
      </c>
      <c r="N112" s="200" t="s">
        <v>175</v>
      </c>
      <c r="O112" s="198" t="s">
        <v>1545</v>
      </c>
      <c r="P112" s="201"/>
      <c r="Q112" s="198" t="s">
        <v>1546</v>
      </c>
      <c r="R112" s="198" t="str">
        <f>IF(ISNA(VLOOKUP(Patchlist2[[#This Row],[SERVER OWNER]],Contacts!I:J,2,FALSE)),"",VLOOKUP(Patchlist2[[#This Row],[SERVER OWNER]],Contacts!I:J,2,FALSE))</f>
        <v>pratheesh.gopakumar@allianz.com</v>
      </c>
      <c r="S112" s="251" t="s">
        <v>2691</v>
      </c>
      <c r="T112" s="202"/>
      <c r="U112" s="202"/>
      <c r="V112" s="157"/>
      <c r="W112" s="157"/>
    </row>
    <row r="113" spans="1:23" ht="18" hidden="1" customHeight="1">
      <c r="A113" s="195" t="s">
        <v>2748</v>
      </c>
      <c r="B113" s="196" t="s">
        <v>76</v>
      </c>
      <c r="C113" s="197" t="b">
        <v>0</v>
      </c>
      <c r="D113" s="182">
        <f>IF($C113&lt;&gt;TRUE,IF(ISNA(VLOOKUP($B113,'Patch Slot'!A$2:$E$39,3,FALSE)),"",VLOOKUP($B113,'Patch Slot'!A$2:$E$39,3,FALSE)),"exclude")</f>
        <v>45885.166666666635</v>
      </c>
      <c r="E113" s="182" t="str">
        <f>IF($C113&lt;&gt;TRUE,IF(ISNA(VLOOKUP($B113,'Patch Slot'!A$1:$E$39,4,FALSE)),"",VLOOKUP($B113,'Patch Slot'!A$1:$E$39,4,FALSE)),"excluded")</f>
        <v>04:00 – 08:00</v>
      </c>
      <c r="F113" s="198" t="s">
        <v>826</v>
      </c>
      <c r="G113" s="198"/>
      <c r="H113" s="198"/>
      <c r="I113" s="203"/>
      <c r="J113" s="198" t="s">
        <v>2626</v>
      </c>
      <c r="K113" s="198">
        <v>8.1</v>
      </c>
      <c r="L113" s="198" t="s">
        <v>245</v>
      </c>
      <c r="M113" s="198" t="s">
        <v>827</v>
      </c>
      <c r="N113" s="200" t="s">
        <v>175</v>
      </c>
      <c r="O113" s="198" t="s">
        <v>2749</v>
      </c>
      <c r="P113" s="201" t="s">
        <v>247</v>
      </c>
      <c r="Q113" s="198" t="s">
        <v>2647</v>
      </c>
      <c r="R113" s="198" t="str">
        <f>IF(ISNA(VLOOKUP(Patchlist2[[#This Row],[SERVER OWNER]],Contacts!I:J,2,FALSE)),"",VLOOKUP(Patchlist2[[#This Row],[SERVER OWNER]],Contacts!I:J,2,FALSE))</f>
        <v>stefano.iori@allianz.it</v>
      </c>
      <c r="S113" s="251" t="s">
        <v>2691</v>
      </c>
      <c r="T113" s="202"/>
      <c r="U113" s="202"/>
      <c r="V113" s="157"/>
      <c r="W113" s="157"/>
    </row>
    <row r="114" spans="1:23" ht="18" hidden="1" customHeight="1">
      <c r="A114" s="195" t="s">
        <v>2750</v>
      </c>
      <c r="B114" s="196" t="s">
        <v>76</v>
      </c>
      <c r="C114" s="197" t="b">
        <v>0</v>
      </c>
      <c r="D114" s="182">
        <f>IF($C114&lt;&gt;TRUE,IF(ISNA(VLOOKUP($B114,'Patch Slot'!A$2:$E$39,3,FALSE)),"",VLOOKUP($B114,'Patch Slot'!A$2:$E$39,3,FALSE)),"exclude")</f>
        <v>45885.166666666635</v>
      </c>
      <c r="E114" s="182" t="str">
        <f>IF($C114&lt;&gt;TRUE,IF(ISNA(VLOOKUP($B114,'Patch Slot'!A$1:$E$39,4,FALSE)),"",VLOOKUP($B114,'Patch Slot'!A$1:$E$39,4,FALSE)),"excluded")</f>
        <v>04:00 – 08:00</v>
      </c>
      <c r="F114" s="198" t="s">
        <v>826</v>
      </c>
      <c r="G114" s="198"/>
      <c r="H114" s="198"/>
      <c r="I114" s="203"/>
      <c r="J114" s="198" t="s">
        <v>2626</v>
      </c>
      <c r="K114" s="198">
        <v>8.1</v>
      </c>
      <c r="L114" s="198" t="s">
        <v>245</v>
      </c>
      <c r="M114" s="198" t="s">
        <v>827</v>
      </c>
      <c r="N114" s="200" t="s">
        <v>175</v>
      </c>
      <c r="O114" s="198" t="s">
        <v>2646</v>
      </c>
      <c r="P114" s="201" t="s">
        <v>247</v>
      </c>
      <c r="Q114" s="198" t="s">
        <v>2647</v>
      </c>
      <c r="R114" s="198" t="str">
        <f>IF(ISNA(VLOOKUP(Patchlist2[[#This Row],[SERVER OWNER]],Contacts!I:J,2,FALSE)),"",VLOOKUP(Patchlist2[[#This Row],[SERVER OWNER]],Contacts!I:J,2,FALSE))</f>
        <v>stefano.iori@allianz.it</v>
      </c>
      <c r="S114" s="251" t="s">
        <v>2691</v>
      </c>
      <c r="T114" s="202"/>
      <c r="U114" s="202"/>
      <c r="V114" s="157"/>
      <c r="W114" s="157"/>
    </row>
    <row r="115" spans="1:23" ht="18" hidden="1" customHeight="1">
      <c r="A115" s="195" t="s">
        <v>2751</v>
      </c>
      <c r="B115" s="196" t="s">
        <v>34</v>
      </c>
      <c r="C115" s="197" t="b">
        <v>0</v>
      </c>
      <c r="D115" s="182">
        <f>IF($C115&lt;&gt;TRUE,IF(ISNA(VLOOKUP($B115,'Patch Slot'!A$2:$E$39,3,FALSE)),"",VLOOKUP($B115,'Patch Slot'!A$2:$E$39,3,FALSE)),"exclude")</f>
        <v>45876.833333333299</v>
      </c>
      <c r="E115" s="182" t="str">
        <f>IF($C115&lt;&gt;TRUE,IF(ISNA(VLOOKUP($B115,'Patch Slot'!A$1:$E$39,4,FALSE)),"",VLOOKUP($B115,'Patch Slot'!A$1:$E$39,4,FALSE)),"excluded")</f>
        <v>20:00 – 24:00</v>
      </c>
      <c r="F115" s="198" t="s">
        <v>826</v>
      </c>
      <c r="G115" s="198"/>
      <c r="H115" s="198"/>
      <c r="I115" s="203"/>
      <c r="J115" s="198" t="s">
        <v>2626</v>
      </c>
      <c r="K115" s="198">
        <v>8.1</v>
      </c>
      <c r="L115" s="198" t="s">
        <v>245</v>
      </c>
      <c r="M115" s="198" t="s">
        <v>827</v>
      </c>
      <c r="N115" s="200" t="s">
        <v>175</v>
      </c>
      <c r="O115" s="198" t="s">
        <v>2646</v>
      </c>
      <c r="P115" s="201" t="s">
        <v>247</v>
      </c>
      <c r="Q115" s="198" t="s">
        <v>2647</v>
      </c>
      <c r="R115" s="198" t="str">
        <f>IF(ISNA(VLOOKUP(Patchlist2[[#This Row],[SERVER OWNER]],Contacts!I:J,2,FALSE)),"",VLOOKUP(Patchlist2[[#This Row],[SERVER OWNER]],Contacts!I:J,2,FALSE))</f>
        <v>stefano.iori@allianz.it</v>
      </c>
      <c r="S115" s="251" t="s">
        <v>2572</v>
      </c>
      <c r="T115" s="202"/>
      <c r="U115" s="202"/>
      <c r="V115" s="157"/>
      <c r="W115" s="157"/>
    </row>
    <row r="116" spans="1:23" ht="18" hidden="1" customHeight="1">
      <c r="A116" s="195" t="s">
        <v>2752</v>
      </c>
      <c r="B116" s="196" t="s">
        <v>76</v>
      </c>
      <c r="C116" s="197" t="b">
        <v>0</v>
      </c>
      <c r="D116" s="182">
        <f>IF($C116&lt;&gt;TRUE,IF(ISNA(VLOOKUP($B116,'Patch Slot'!A$2:$E$39,3,FALSE)),"",VLOOKUP($B116,'Patch Slot'!A$2:$E$39,3,FALSE)),"exclude")</f>
        <v>45885.166666666635</v>
      </c>
      <c r="E116" s="182" t="str">
        <f>IF($C116&lt;&gt;TRUE,IF(ISNA(VLOOKUP($B116,'Patch Slot'!A$1:$E$39,4,FALSE)),"",VLOOKUP($B116,'Patch Slot'!A$1:$E$39,4,FALSE)),"excluded")</f>
        <v>04:00 – 08:00</v>
      </c>
      <c r="F116" s="198" t="s">
        <v>826</v>
      </c>
      <c r="G116" s="198"/>
      <c r="H116" s="198"/>
      <c r="I116" s="203"/>
      <c r="J116" s="198" t="s">
        <v>2626</v>
      </c>
      <c r="K116" s="198">
        <v>8.1</v>
      </c>
      <c r="L116" s="198" t="s">
        <v>245</v>
      </c>
      <c r="M116" s="198" t="s">
        <v>827</v>
      </c>
      <c r="N116" s="200" t="s">
        <v>175</v>
      </c>
      <c r="O116" s="198" t="s">
        <v>2646</v>
      </c>
      <c r="P116" s="201" t="s">
        <v>247</v>
      </c>
      <c r="Q116" s="198" t="s">
        <v>2647</v>
      </c>
      <c r="R116" s="198" t="str">
        <f>IF(ISNA(VLOOKUP(Patchlist2[[#This Row],[SERVER OWNER]],Contacts!I:J,2,FALSE)),"",VLOOKUP(Patchlist2[[#This Row],[SERVER OWNER]],Contacts!I:J,2,FALSE))</f>
        <v>stefano.iori@allianz.it</v>
      </c>
      <c r="S116" s="251" t="s">
        <v>2572</v>
      </c>
      <c r="T116" s="202"/>
      <c r="U116" s="202"/>
      <c r="V116" s="157"/>
      <c r="W116" s="157"/>
    </row>
    <row r="117" spans="1:23" ht="18" hidden="1" customHeight="1">
      <c r="A117" s="195" t="s">
        <v>2753</v>
      </c>
      <c r="B117" s="196" t="s">
        <v>76</v>
      </c>
      <c r="C117" s="197" t="b">
        <v>0</v>
      </c>
      <c r="D117" s="182">
        <f>IF($C117&lt;&gt;TRUE,IF(ISNA(VLOOKUP($B117,'Patch Slot'!A$2:$E$39,3,FALSE)),"",VLOOKUP($B117,'Patch Slot'!A$2:$E$39,3,FALSE)),"exclude")</f>
        <v>45885.166666666635</v>
      </c>
      <c r="E117" s="182" t="str">
        <f>IF($C117&lt;&gt;TRUE,IF(ISNA(VLOOKUP($B117,'Patch Slot'!A$1:$E$39,4,FALSE)),"",VLOOKUP($B117,'Patch Slot'!A$1:$E$39,4,FALSE)),"excluded")</f>
        <v>04:00 – 08:00</v>
      </c>
      <c r="F117" s="198" t="s">
        <v>826</v>
      </c>
      <c r="G117" s="198"/>
      <c r="H117" s="198"/>
      <c r="I117" s="203"/>
      <c r="J117" s="198" t="s">
        <v>2626</v>
      </c>
      <c r="K117" s="198">
        <v>8.1</v>
      </c>
      <c r="L117" s="198" t="s">
        <v>245</v>
      </c>
      <c r="M117" s="198" t="s">
        <v>827</v>
      </c>
      <c r="N117" s="200" t="s">
        <v>175</v>
      </c>
      <c r="O117" s="198" t="s">
        <v>2749</v>
      </c>
      <c r="P117" s="201" t="s">
        <v>247</v>
      </c>
      <c r="Q117" s="198" t="s">
        <v>2647</v>
      </c>
      <c r="R117" s="198" t="str">
        <f>IF(ISNA(VLOOKUP(Patchlist2[[#This Row],[SERVER OWNER]],Contacts!I:J,2,FALSE)),"",VLOOKUP(Patchlist2[[#This Row],[SERVER OWNER]],Contacts!I:J,2,FALSE))</f>
        <v>stefano.iori@allianz.it</v>
      </c>
      <c r="S117" s="251" t="s">
        <v>2572</v>
      </c>
      <c r="T117" s="202"/>
      <c r="U117" s="202"/>
      <c r="V117" s="157"/>
      <c r="W117" s="157"/>
    </row>
    <row r="118" spans="1:23" ht="18" hidden="1" customHeight="1">
      <c r="A118" s="195" t="s">
        <v>2754</v>
      </c>
      <c r="B118" s="196" t="s">
        <v>121</v>
      </c>
      <c r="C118" s="197" t="b">
        <v>0</v>
      </c>
      <c r="D118" s="182">
        <f>IF($C118&lt;&gt;TRUE,IF(ISNA(VLOOKUP($B118,'Patch Slot'!A$2:$E$39,3,FALSE)),"",VLOOKUP($B118,'Patch Slot'!A$2:$E$39,3,FALSE)),"exclude")</f>
        <v>45892.166666666635</v>
      </c>
      <c r="E118" s="182" t="str">
        <f>IF($C118&lt;&gt;TRUE,IF(ISNA(VLOOKUP($B118,'Patch Slot'!A$1:$E$39,4,FALSE)),"",VLOOKUP($B118,'Patch Slot'!A$1:$E$39,4,FALSE)),"excluded")</f>
        <v>04:00 – 08:00</v>
      </c>
      <c r="F118" s="198" t="s">
        <v>826</v>
      </c>
      <c r="G118" s="198"/>
      <c r="H118" s="198"/>
      <c r="I118" s="203"/>
      <c r="J118" s="198" t="s">
        <v>2626</v>
      </c>
      <c r="K118" s="198">
        <v>8.1</v>
      </c>
      <c r="L118" s="198" t="s">
        <v>245</v>
      </c>
      <c r="M118" s="198" t="s">
        <v>827</v>
      </c>
      <c r="N118" s="200" t="s">
        <v>175</v>
      </c>
      <c r="O118" s="198" t="s">
        <v>2646</v>
      </c>
      <c r="P118" s="201" t="s">
        <v>247</v>
      </c>
      <c r="Q118" s="198" t="s">
        <v>2647</v>
      </c>
      <c r="R118" s="198" t="str">
        <f>IF(ISNA(VLOOKUP(Patchlist2[[#This Row],[SERVER OWNER]],Contacts!I:J,2,FALSE)),"",VLOOKUP(Patchlist2[[#This Row],[SERVER OWNER]],Contacts!I:J,2,FALSE))</f>
        <v>stefano.iori@allianz.it</v>
      </c>
      <c r="S118" s="251" t="s">
        <v>2572</v>
      </c>
      <c r="T118" s="202"/>
      <c r="U118" s="202"/>
      <c r="V118" s="157"/>
      <c r="W118" s="157"/>
    </row>
    <row r="119" spans="1:23" ht="18" hidden="1" customHeight="1">
      <c r="A119" s="210" t="s">
        <v>2755</v>
      </c>
      <c r="B119" s="196" t="s">
        <v>18</v>
      </c>
      <c r="C119" s="197" t="b">
        <v>0</v>
      </c>
      <c r="D119" s="182">
        <f>IF($C119&lt;&gt;TRUE,IF(ISNA(VLOOKUP($B119,'Patch Slot'!A$2:$E$39,3,FALSE)),"",VLOOKUP($B119,'Patch Slot'!A$2:$E$39,3,FALSE)),"exclude")</f>
        <v>45873.833333333299</v>
      </c>
      <c r="E119" s="182" t="str">
        <f>IF($C119&lt;&gt;TRUE,IF(ISNA(VLOOKUP($B119,'Patch Slot'!A$1:$E$39,4,FALSE)),"",VLOOKUP($B119,'Patch Slot'!A$1:$E$39,4,FALSE)),"excluded")</f>
        <v>20:00 – 24:00</v>
      </c>
      <c r="F119" s="211" t="s">
        <v>182</v>
      </c>
      <c r="G119" s="198"/>
      <c r="H119" s="203"/>
      <c r="I119" s="203"/>
      <c r="J119" s="210" t="s">
        <v>2561</v>
      </c>
      <c r="K119" s="210">
        <v>8.1</v>
      </c>
      <c r="L119" s="211" t="s">
        <v>372</v>
      </c>
      <c r="M119" s="198" t="s">
        <v>174</v>
      </c>
      <c r="N119" s="200" t="s">
        <v>175</v>
      </c>
      <c r="O119" s="210" t="s">
        <v>650</v>
      </c>
      <c r="P119" s="201"/>
      <c r="Q119" s="198" t="s">
        <v>1589</v>
      </c>
      <c r="R119" s="198" t="str">
        <f>IF(ISNA(VLOOKUP(Patchlist2[[#This Row],[SERVER OWNER]],Contacts!I:J,2,FALSE)),"",VLOOKUP(Patchlist2[[#This Row],[SERVER OWNER]],Contacts!I:J,2,FALSE))</f>
        <v>manuela.dillinger@allianz.com</v>
      </c>
      <c r="S119" s="251" t="s">
        <v>2572</v>
      </c>
      <c r="T119" s="202"/>
      <c r="U119" s="202"/>
      <c r="V119" s="157"/>
      <c r="W119" s="157"/>
    </row>
    <row r="120" spans="1:23" ht="18" hidden="1" customHeight="1">
      <c r="A120" s="245" t="s">
        <v>2756</v>
      </c>
      <c r="B120" s="196" t="s">
        <v>18</v>
      </c>
      <c r="C120" s="197" t="b">
        <v>0</v>
      </c>
      <c r="D120" s="182">
        <f>IF($C120&lt;&gt;TRUE,IF(ISNA(VLOOKUP($B120,'Patch Slot'!A$2:$E$39,3,FALSE)),"",VLOOKUP($B120,'Patch Slot'!A$2:$E$39,3,FALSE)),"exclude")</f>
        <v>45873.833333333299</v>
      </c>
      <c r="E120" s="182" t="str">
        <f>IF($C120&lt;&gt;TRUE,IF(ISNA(VLOOKUP($B120,'Patch Slot'!A$1:$E$39,4,FALSE)),"",VLOOKUP($B120,'Patch Slot'!A$1:$E$39,4,FALSE)),"excluded")</f>
        <v>20:00 – 24:00</v>
      </c>
      <c r="F120" s="198" t="s">
        <v>182</v>
      </c>
      <c r="G120" s="198"/>
      <c r="H120" s="203"/>
      <c r="I120" s="203"/>
      <c r="J120" s="198" t="s">
        <v>2561</v>
      </c>
      <c r="K120" s="213" t="s">
        <v>1891</v>
      </c>
      <c r="L120" s="198" t="s">
        <v>372</v>
      </c>
      <c r="M120" s="198" t="s">
        <v>174</v>
      </c>
      <c r="N120" s="200" t="s">
        <v>175</v>
      </c>
      <c r="O120" s="213" t="s">
        <v>650</v>
      </c>
      <c r="P120" s="201"/>
      <c r="Q120" s="183" t="s">
        <v>1589</v>
      </c>
      <c r="R120" s="198" t="str">
        <f>IF(ISNA(VLOOKUP(Patchlist2[[#This Row],[SERVER OWNER]],Contacts!I:J,2,FALSE)),"",VLOOKUP(Patchlist2[[#This Row],[SERVER OWNER]],Contacts!I:J,2,FALSE))</f>
        <v>manuela.dillinger@allianz.com</v>
      </c>
      <c r="S120" s="251" t="s">
        <v>2572</v>
      </c>
      <c r="T120" s="157"/>
      <c r="U120" s="157"/>
      <c r="V120" s="157"/>
      <c r="W120" s="157"/>
    </row>
    <row r="121" spans="1:23" ht="18" hidden="1" customHeight="1">
      <c r="A121" s="204" t="s">
        <v>2757</v>
      </c>
      <c r="B121" s="196" t="s">
        <v>18</v>
      </c>
      <c r="C121" s="197" t="b">
        <v>0</v>
      </c>
      <c r="D121" s="182">
        <f>IF($C121&lt;&gt;TRUE,IF(ISNA(VLOOKUP($B121,'Patch Slot'!A$2:$E$39,3,FALSE)),"",VLOOKUP($B121,'Patch Slot'!A$2:$E$39,3,FALSE)),"exclude")</f>
        <v>45873.833333333299</v>
      </c>
      <c r="E121" s="182" t="str">
        <f>IF($C121&lt;&gt;TRUE,IF(ISNA(VLOOKUP($B121,'Patch Slot'!A$1:$E$39,4,FALSE)),"",VLOOKUP($B121,'Patch Slot'!A$1:$E$39,4,FALSE)),"excluded")</f>
        <v>20:00 – 24:00</v>
      </c>
      <c r="F121" s="198" t="s">
        <v>182</v>
      </c>
      <c r="G121" s="198"/>
      <c r="H121" s="203"/>
      <c r="I121" s="203"/>
      <c r="J121" s="198" t="s">
        <v>2561</v>
      </c>
      <c r="K121" s="213" t="s">
        <v>1891</v>
      </c>
      <c r="L121" s="198" t="s">
        <v>372</v>
      </c>
      <c r="M121" s="198" t="s">
        <v>174</v>
      </c>
      <c r="N121" s="200" t="s">
        <v>175</v>
      </c>
      <c r="O121" s="213" t="s">
        <v>650</v>
      </c>
      <c r="P121" s="201"/>
      <c r="Q121" s="183" t="s">
        <v>1589</v>
      </c>
      <c r="R121" s="198" t="str">
        <f>IF(ISNA(VLOOKUP(Patchlist2[[#This Row],[SERVER OWNER]],Contacts!I:J,2,FALSE)),"",VLOOKUP(Patchlist2[[#This Row],[SERVER OWNER]],Contacts!I:J,2,FALSE))</f>
        <v>manuela.dillinger@allianz.com</v>
      </c>
      <c r="S121" s="251" t="s">
        <v>2654</v>
      </c>
      <c r="T121" s="157"/>
      <c r="U121" s="157"/>
      <c r="V121" s="157"/>
      <c r="W121" s="157"/>
    </row>
    <row r="122" spans="1:23" ht="18" hidden="1" customHeight="1">
      <c r="A122" s="212" t="s">
        <v>2758</v>
      </c>
      <c r="B122" s="196" t="s">
        <v>47</v>
      </c>
      <c r="C122" s="197" t="b">
        <v>0</v>
      </c>
      <c r="D122" s="182">
        <f>IF($C122&lt;&gt;TRUE,IF(ISNA(VLOOKUP($B122,'Patch Slot'!A$2:$E$39,3,FALSE)),"",VLOOKUP($B122,'Patch Slot'!A$2:$E$39,3,FALSE)),"exclude")</f>
        <v>45879.333333333299</v>
      </c>
      <c r="E122" s="182" t="str">
        <f>IF($C122&lt;&gt;TRUE,IF(ISNA(VLOOKUP($B122,'Patch Slot'!A$1:$E$39,4,FALSE)),"",VLOOKUP($B122,'Patch Slot'!A$1:$E$39,4,FALSE)),"excluded")</f>
        <v>08:00 – 14:00</v>
      </c>
      <c r="F122" s="198" t="s">
        <v>171</v>
      </c>
      <c r="G122" s="198"/>
      <c r="H122" s="203"/>
      <c r="I122" s="203"/>
      <c r="J122" s="198" t="s">
        <v>2626</v>
      </c>
      <c r="K122" s="198"/>
      <c r="L122" s="198" t="s">
        <v>372</v>
      </c>
      <c r="M122" s="198" t="s">
        <v>174</v>
      </c>
      <c r="N122" s="200" t="s">
        <v>175</v>
      </c>
      <c r="O122" s="210" t="s">
        <v>650</v>
      </c>
      <c r="P122" s="201"/>
      <c r="Q122" s="198" t="s">
        <v>1589</v>
      </c>
      <c r="R122" s="198" t="str">
        <f>IF(ISNA(VLOOKUP(Patchlist2[[#This Row],[SERVER OWNER]],Contacts!I:J,2,FALSE)),"",VLOOKUP(Patchlist2[[#This Row],[SERVER OWNER]],Contacts!I:J,2,FALSE))</f>
        <v>manuela.dillinger@allianz.com</v>
      </c>
      <c r="S122" s="251" t="s">
        <v>1912</v>
      </c>
      <c r="T122" s="157"/>
      <c r="U122" s="157"/>
      <c r="V122" s="157"/>
      <c r="W122" s="157"/>
    </row>
    <row r="123" spans="1:23" ht="18" hidden="1" customHeight="1">
      <c r="A123" s="204" t="s">
        <v>2759</v>
      </c>
      <c r="B123" s="196" t="s">
        <v>18</v>
      </c>
      <c r="C123" s="197" t="b">
        <v>0</v>
      </c>
      <c r="D123" s="182">
        <f>IF($C123&lt;&gt;TRUE,IF(ISNA(VLOOKUP($B123,'Patch Slot'!A$2:$E$39,3,FALSE)),"",VLOOKUP($B123,'Patch Slot'!A$2:$E$39,3,FALSE)),"exclude")</f>
        <v>45873.833333333299</v>
      </c>
      <c r="E123" s="182" t="str">
        <f>IF($C123&lt;&gt;TRUE,IF(ISNA(VLOOKUP($B123,'Patch Slot'!A$1:$E$39,4,FALSE)),"",VLOOKUP($B123,'Patch Slot'!A$1:$E$39,4,FALSE)),"excluded")</f>
        <v>20:00 – 24:00</v>
      </c>
      <c r="F123" s="198" t="s">
        <v>182</v>
      </c>
      <c r="G123" s="198"/>
      <c r="H123" s="203"/>
      <c r="I123" s="203"/>
      <c r="J123" s="198" t="s">
        <v>2561</v>
      </c>
      <c r="K123" s="213" t="s">
        <v>1891</v>
      </c>
      <c r="L123" s="198" t="s">
        <v>372</v>
      </c>
      <c r="M123" s="198" t="s">
        <v>174</v>
      </c>
      <c r="N123" s="200" t="s">
        <v>175</v>
      </c>
      <c r="O123" s="213" t="s">
        <v>650</v>
      </c>
      <c r="P123" s="201"/>
      <c r="Q123" s="183" t="s">
        <v>1589</v>
      </c>
      <c r="R123" s="198" t="str">
        <f>IF(ISNA(VLOOKUP(Patchlist2[[#This Row],[SERVER OWNER]],Contacts!I:J,2,FALSE)),"",VLOOKUP(Patchlist2[[#This Row],[SERVER OWNER]],Contacts!I:J,2,FALSE))</f>
        <v>manuela.dillinger@allianz.com</v>
      </c>
      <c r="S123" s="251" t="s">
        <v>1912</v>
      </c>
      <c r="T123" s="157"/>
      <c r="U123" s="157"/>
      <c r="V123" s="157"/>
      <c r="W123" s="157"/>
    </row>
    <row r="124" spans="1:23" ht="18" hidden="1" customHeight="1">
      <c r="A124" s="195" t="s">
        <v>2760</v>
      </c>
      <c r="B124" s="196" t="s">
        <v>121</v>
      </c>
      <c r="C124" s="197" t="b">
        <v>1</v>
      </c>
      <c r="D124" s="182" t="str">
        <f>IF($C124&lt;&gt;TRUE,IF(ISNA(VLOOKUP($B124,'Patch Slot'!A$2:$E$39,3,FALSE)),"",VLOOKUP($B124,'Patch Slot'!A$2:$E$39,3,FALSE)),"exclude")</f>
        <v>exclude</v>
      </c>
      <c r="E124" s="182" t="str">
        <f>IF($C124&lt;&gt;TRUE,IF(ISNA(VLOOKUP($B124,'Patch Slot'!A$1:$E$39,4,FALSE)),"",VLOOKUP($B124,'Patch Slot'!A$1:$E$39,4,FALSE)),"excluded")</f>
        <v>excluded</v>
      </c>
      <c r="F124" s="198" t="s">
        <v>826</v>
      </c>
      <c r="G124" s="198"/>
      <c r="H124" s="198"/>
      <c r="I124" s="203"/>
      <c r="J124" s="198" t="s">
        <v>2553</v>
      </c>
      <c r="K124" s="198">
        <v>8.1</v>
      </c>
      <c r="L124" s="198" t="s">
        <v>173</v>
      </c>
      <c r="M124" s="198" t="s">
        <v>827</v>
      </c>
      <c r="N124" s="200" t="s">
        <v>279</v>
      </c>
      <c r="O124" s="198" t="s">
        <v>2724</v>
      </c>
      <c r="P124" s="201"/>
      <c r="Q124" s="198" t="s">
        <v>2725</v>
      </c>
      <c r="R124" s="198" t="str">
        <f>IF(ISNA(VLOOKUP(Patchlist2[[#This Row],[SERVER OWNER]],Contacts!I:J,2,FALSE)),"",VLOOKUP(Patchlist2[[#This Row],[SERVER OWNER]],Contacts!I:J,2,FALSE))</f>
        <v>mirsad.rexhepi@allianz.com</v>
      </c>
      <c r="S124" s="251" t="s">
        <v>1912</v>
      </c>
      <c r="T124" s="202"/>
      <c r="U124" s="202"/>
      <c r="V124" s="157"/>
      <c r="W124" s="157"/>
    </row>
    <row r="125" spans="1:23" ht="18" hidden="1" customHeight="1">
      <c r="A125" s="195" t="s">
        <v>2761</v>
      </c>
      <c r="B125" s="196" t="s">
        <v>67</v>
      </c>
      <c r="C125" s="197" t="b">
        <v>0</v>
      </c>
      <c r="D125" s="182">
        <f>IF($C125&lt;&gt;TRUE,IF(ISNA(VLOOKUP($B125,'Patch Slot'!A$2:$E$39,3,FALSE)),"",VLOOKUP($B125,'Patch Slot'!A$2:$E$39,3,FALSE)),"exclude")</f>
        <v>45883.833333333299</v>
      </c>
      <c r="E125" s="182" t="str">
        <f>IF($C125&lt;&gt;TRUE,IF(ISNA(VLOOKUP($B125,'Patch Slot'!A$1:$E$39,4,FALSE)),"",VLOOKUP($B125,'Patch Slot'!A$1:$E$39,4,FALSE)),"excluded")</f>
        <v>20:00 – 24:00</v>
      </c>
      <c r="F125" s="198" t="s">
        <v>171</v>
      </c>
      <c r="G125" s="198"/>
      <c r="H125" s="198"/>
      <c r="I125" s="203"/>
      <c r="J125" s="198" t="s">
        <v>2626</v>
      </c>
      <c r="K125" s="198">
        <v>8.1</v>
      </c>
      <c r="L125" s="198" t="s">
        <v>245</v>
      </c>
      <c r="M125" s="198" t="s">
        <v>174</v>
      </c>
      <c r="N125" s="200" t="s">
        <v>175</v>
      </c>
      <c r="O125" s="198" t="s">
        <v>246</v>
      </c>
      <c r="P125" s="201" t="s">
        <v>247</v>
      </c>
      <c r="Q125" s="198" t="s">
        <v>248</v>
      </c>
      <c r="R125" s="198" t="str">
        <f>IF(ISNA(VLOOKUP(Patchlist2[[#This Row],[SERVER OWNER]],Contacts!I:J,2,FALSE)),"",VLOOKUP(Patchlist2[[#This Row],[SERVER OWNER]],Contacts!I:J,2,FALSE))</f>
        <v>Giorgio.Conti@allianz.it</v>
      </c>
      <c r="S125" s="251" t="s">
        <v>2654</v>
      </c>
      <c r="T125" s="202"/>
      <c r="U125" s="202"/>
      <c r="V125" s="157"/>
      <c r="W125" s="157"/>
    </row>
    <row r="126" spans="1:23" ht="18" hidden="1" customHeight="1">
      <c r="A126" s="195" t="s">
        <v>2762</v>
      </c>
      <c r="B126" s="196" t="s">
        <v>18</v>
      </c>
      <c r="C126" s="197" t="b">
        <v>0</v>
      </c>
      <c r="D126" s="182">
        <f>IF($C126&lt;&gt;TRUE,IF(ISNA(VLOOKUP($B126,'Patch Slot'!A$2:$E$39,3,FALSE)),"",VLOOKUP($B126,'Patch Slot'!A$2:$E$39,3,FALSE)),"exclude")</f>
        <v>45873.833333333299</v>
      </c>
      <c r="E126" s="182" t="str">
        <f>IF($C126&lt;&gt;TRUE,IF(ISNA(VLOOKUP($B126,'Patch Slot'!A$1:$E$39,4,FALSE)),"",VLOOKUP($B126,'Patch Slot'!A$1:$E$39,4,FALSE)),"excluded")</f>
        <v>20:00 – 24:00</v>
      </c>
      <c r="F126" s="198" t="s">
        <v>182</v>
      </c>
      <c r="G126" s="198"/>
      <c r="H126" s="198"/>
      <c r="I126" s="203"/>
      <c r="J126" s="198" t="s">
        <v>2626</v>
      </c>
      <c r="K126" s="198">
        <v>8.1</v>
      </c>
      <c r="L126" s="198" t="s">
        <v>245</v>
      </c>
      <c r="M126" s="198" t="s">
        <v>174</v>
      </c>
      <c r="N126" s="200" t="s">
        <v>175</v>
      </c>
      <c r="O126" s="198" t="s">
        <v>246</v>
      </c>
      <c r="P126" s="201" t="s">
        <v>247</v>
      </c>
      <c r="Q126" s="198" t="s">
        <v>248</v>
      </c>
      <c r="R126" s="198" t="str">
        <f>IF(ISNA(VLOOKUP(Patchlist2[[#This Row],[SERVER OWNER]],Contacts!I:J,2,FALSE)),"",VLOOKUP(Patchlist2[[#This Row],[SERVER OWNER]],Contacts!I:J,2,FALSE))</f>
        <v>Giorgio.Conti@allianz.it</v>
      </c>
      <c r="S126" s="251" t="s">
        <v>2654</v>
      </c>
      <c r="T126" s="202"/>
      <c r="U126" s="202"/>
      <c r="V126" s="157"/>
      <c r="W126" s="157"/>
    </row>
    <row r="127" spans="1:23" ht="18" hidden="1" customHeight="1">
      <c r="A127" s="195" t="s">
        <v>2763</v>
      </c>
      <c r="B127" s="196" t="s">
        <v>47</v>
      </c>
      <c r="C127" s="197" t="b">
        <v>0</v>
      </c>
      <c r="D127" s="182">
        <f>IF($C127&lt;&gt;TRUE,IF(ISNA(VLOOKUP($B127,'Patch Slot'!A$2:$E$39,3,FALSE)),"",VLOOKUP($B127,'Patch Slot'!A$2:$E$39,3,FALSE)),"exclude")</f>
        <v>45879.333333333299</v>
      </c>
      <c r="E127" s="182" t="str">
        <f>IF($C127&lt;&gt;TRUE,IF(ISNA(VLOOKUP($B127,'Patch Slot'!A$1:$E$39,4,FALSE)),"",VLOOKUP($B127,'Patch Slot'!A$1:$E$39,4,FALSE)),"excluded")</f>
        <v>08:00 – 14:00</v>
      </c>
      <c r="F127" s="198" t="s">
        <v>171</v>
      </c>
      <c r="G127" s="198"/>
      <c r="H127" s="198"/>
      <c r="I127" s="203"/>
      <c r="J127" s="198" t="s">
        <v>2626</v>
      </c>
      <c r="K127" s="198">
        <v>8.1</v>
      </c>
      <c r="L127" s="198" t="s">
        <v>245</v>
      </c>
      <c r="M127" s="198" t="s">
        <v>174</v>
      </c>
      <c r="N127" s="200" t="s">
        <v>175</v>
      </c>
      <c r="O127" s="198" t="s">
        <v>2646</v>
      </c>
      <c r="P127" s="201" t="s">
        <v>247</v>
      </c>
      <c r="Q127" s="198" t="s">
        <v>2647</v>
      </c>
      <c r="R127" s="198" t="str">
        <f>IF(ISNA(VLOOKUP(Patchlist2[[#This Row],[SERVER OWNER]],Contacts!I:J,2,FALSE)),"",VLOOKUP(Patchlist2[[#This Row],[SERVER OWNER]],Contacts!I:J,2,FALSE))</f>
        <v>stefano.iori@allianz.it</v>
      </c>
      <c r="S127" s="251" t="s">
        <v>2654</v>
      </c>
      <c r="T127" s="202"/>
      <c r="U127" s="202"/>
      <c r="V127" s="157"/>
      <c r="W127" s="157"/>
    </row>
    <row r="128" spans="1:23" ht="18" hidden="1" customHeight="1">
      <c r="A128" s="195" t="s">
        <v>2764</v>
      </c>
      <c r="B128" s="196" t="s">
        <v>47</v>
      </c>
      <c r="C128" s="197" t="b">
        <v>0</v>
      </c>
      <c r="D128" s="182">
        <f>IF($C128&lt;&gt;TRUE,IF(ISNA(VLOOKUP($B128,'Patch Slot'!A$2:$E$39,3,FALSE)),"",VLOOKUP($B128,'Patch Slot'!A$2:$E$39,3,FALSE)),"exclude")</f>
        <v>45879.333333333299</v>
      </c>
      <c r="E128" s="182" t="str">
        <f>IF($C128&lt;&gt;TRUE,IF(ISNA(VLOOKUP($B128,'Patch Slot'!A$1:$E$39,4,FALSE)),"",VLOOKUP($B128,'Patch Slot'!A$1:$E$39,4,FALSE)),"excluded")</f>
        <v>08:00 – 14:00</v>
      </c>
      <c r="F128" s="198" t="s">
        <v>171</v>
      </c>
      <c r="G128" s="198"/>
      <c r="H128" s="198"/>
      <c r="I128" s="203"/>
      <c r="J128" s="198" t="s">
        <v>2626</v>
      </c>
      <c r="K128" s="198">
        <v>8.1</v>
      </c>
      <c r="L128" s="198" t="s">
        <v>245</v>
      </c>
      <c r="M128" s="198" t="s">
        <v>174</v>
      </c>
      <c r="N128" s="200" t="s">
        <v>175</v>
      </c>
      <c r="O128" s="198" t="s">
        <v>2646</v>
      </c>
      <c r="P128" s="201" t="s">
        <v>247</v>
      </c>
      <c r="Q128" s="198" t="s">
        <v>2647</v>
      </c>
      <c r="R128" s="198" t="str">
        <f>IF(ISNA(VLOOKUP(Patchlist2[[#This Row],[SERVER OWNER]],Contacts!I:J,2,FALSE)),"",VLOOKUP(Patchlist2[[#This Row],[SERVER OWNER]],Contacts!I:J,2,FALSE))</f>
        <v>stefano.iori@allianz.it</v>
      </c>
      <c r="S128" s="251" t="s">
        <v>2665</v>
      </c>
      <c r="T128" s="202"/>
      <c r="U128" s="202"/>
      <c r="V128" s="157"/>
      <c r="W128" s="157"/>
    </row>
    <row r="129" spans="1:23" ht="18" hidden="1" customHeight="1">
      <c r="A129" s="195" t="s">
        <v>2765</v>
      </c>
      <c r="B129" s="196" t="s">
        <v>57</v>
      </c>
      <c r="C129" s="197" t="b">
        <v>0</v>
      </c>
      <c r="D129" s="182">
        <f>IF($C129&lt;&gt;TRUE,IF(ISNA(VLOOKUP($B129,'Patch Slot'!A$2:$E$39,3,FALSE)),"",VLOOKUP($B129,'Patch Slot'!A$2:$E$39,3,FALSE)),"exclude")</f>
        <v>45882.833333333299</v>
      </c>
      <c r="E129" s="182" t="str">
        <f>IF($C129&lt;&gt;TRUE,IF(ISNA(VLOOKUP($B129,'Patch Slot'!A$1:$E$39,4,FALSE)),"",VLOOKUP($B129,'Patch Slot'!A$1:$E$39,4,FALSE)),"excluded")</f>
        <v>20:00 – 24:00</v>
      </c>
      <c r="F129" s="198" t="s">
        <v>171</v>
      </c>
      <c r="G129" s="198"/>
      <c r="H129" s="198"/>
      <c r="I129" s="203"/>
      <c r="J129" s="198" t="s">
        <v>2626</v>
      </c>
      <c r="K129" s="198">
        <v>8.1</v>
      </c>
      <c r="L129" s="198" t="s">
        <v>245</v>
      </c>
      <c r="M129" s="198" t="s">
        <v>174</v>
      </c>
      <c r="N129" s="200" t="s">
        <v>175</v>
      </c>
      <c r="O129" s="198" t="s">
        <v>2646</v>
      </c>
      <c r="P129" s="201" t="s">
        <v>247</v>
      </c>
      <c r="Q129" s="198" t="s">
        <v>2647</v>
      </c>
      <c r="R129" s="198" t="str">
        <f>IF(ISNA(VLOOKUP(Patchlist2[[#This Row],[SERVER OWNER]],Contacts!I:J,2,FALSE)),"",VLOOKUP(Patchlist2[[#This Row],[SERVER OWNER]],Contacts!I:J,2,FALSE))</f>
        <v>stefano.iori@allianz.it</v>
      </c>
      <c r="S129" s="251" t="s">
        <v>2665</v>
      </c>
      <c r="T129" s="202"/>
      <c r="U129" s="202"/>
      <c r="V129" s="157"/>
      <c r="W129" s="157"/>
    </row>
    <row r="130" spans="1:23" ht="18" hidden="1" customHeight="1">
      <c r="A130" s="195" t="s">
        <v>2766</v>
      </c>
      <c r="B130" s="196" t="s">
        <v>57</v>
      </c>
      <c r="C130" s="197" t="b">
        <v>0</v>
      </c>
      <c r="D130" s="182">
        <f>IF($C130&lt;&gt;TRUE,IF(ISNA(VLOOKUP($B130,'Patch Slot'!A$2:$E$39,3,FALSE)),"",VLOOKUP($B130,'Patch Slot'!A$2:$E$39,3,FALSE)),"exclude")</f>
        <v>45882.833333333299</v>
      </c>
      <c r="E130" s="182" t="str">
        <f>IF($C130&lt;&gt;TRUE,IF(ISNA(VLOOKUP($B130,'Patch Slot'!A$1:$E$39,4,FALSE)),"",VLOOKUP($B130,'Patch Slot'!A$1:$E$39,4,FALSE)),"excluded")</f>
        <v>20:00 – 24:00</v>
      </c>
      <c r="F130" s="198" t="s">
        <v>171</v>
      </c>
      <c r="G130" s="198"/>
      <c r="H130" s="198"/>
      <c r="I130" s="203"/>
      <c r="J130" s="198" t="s">
        <v>2626</v>
      </c>
      <c r="K130" s="198">
        <v>8.1</v>
      </c>
      <c r="L130" s="198" t="s">
        <v>245</v>
      </c>
      <c r="M130" s="198" t="s">
        <v>174</v>
      </c>
      <c r="N130" s="200" t="s">
        <v>175</v>
      </c>
      <c r="O130" s="198" t="s">
        <v>2646</v>
      </c>
      <c r="P130" s="201" t="s">
        <v>247</v>
      </c>
      <c r="Q130" s="198" t="s">
        <v>2647</v>
      </c>
      <c r="R130" s="198" t="str">
        <f>IF(ISNA(VLOOKUP(Patchlist2[[#This Row],[SERVER OWNER]],Contacts!I:J,2,FALSE)),"",VLOOKUP(Patchlist2[[#This Row],[SERVER OWNER]],Contacts!I:J,2,FALSE))</f>
        <v>stefano.iori@allianz.it</v>
      </c>
      <c r="S130" s="251" t="s">
        <v>2665</v>
      </c>
      <c r="T130" s="202"/>
      <c r="U130" s="202"/>
      <c r="V130" s="157"/>
      <c r="W130" s="157"/>
    </row>
    <row r="131" spans="1:23" ht="18" hidden="1" customHeight="1">
      <c r="A131" s="195" t="s">
        <v>2767</v>
      </c>
      <c r="B131" s="196" t="s">
        <v>57</v>
      </c>
      <c r="C131" s="197" t="b">
        <v>0</v>
      </c>
      <c r="D131" s="182">
        <f>IF($C131&lt;&gt;TRUE,IF(ISNA(VLOOKUP($B131,'Patch Slot'!A$2:$E$39,3,FALSE)),"",VLOOKUP($B131,'Patch Slot'!A$2:$E$39,3,FALSE)),"exclude")</f>
        <v>45882.833333333299</v>
      </c>
      <c r="E131" s="182" t="str">
        <f>IF($C131&lt;&gt;TRUE,IF(ISNA(VLOOKUP($B131,'Patch Slot'!A$1:$E$39,4,FALSE)),"",VLOOKUP($B131,'Patch Slot'!A$1:$E$39,4,FALSE)),"excluded")</f>
        <v>20:00 – 24:00</v>
      </c>
      <c r="F131" s="198" t="s">
        <v>171</v>
      </c>
      <c r="G131" s="198"/>
      <c r="H131" s="198"/>
      <c r="I131" s="203"/>
      <c r="J131" s="198" t="s">
        <v>2626</v>
      </c>
      <c r="K131" s="198">
        <v>8.1</v>
      </c>
      <c r="L131" s="198" t="s">
        <v>245</v>
      </c>
      <c r="M131" s="198" t="s">
        <v>174</v>
      </c>
      <c r="N131" s="200" t="s">
        <v>175</v>
      </c>
      <c r="O131" s="198" t="s">
        <v>2646</v>
      </c>
      <c r="P131" s="201" t="s">
        <v>247</v>
      </c>
      <c r="Q131" s="198" t="s">
        <v>2647</v>
      </c>
      <c r="R131" s="198" t="str">
        <f>IF(ISNA(VLOOKUP(Patchlist2[[#This Row],[SERVER OWNER]],Contacts!I:J,2,FALSE)),"",VLOOKUP(Patchlist2[[#This Row],[SERVER OWNER]],Contacts!I:J,2,FALSE))</f>
        <v>stefano.iori@allianz.it</v>
      </c>
      <c r="S131" s="251" t="s">
        <v>1976</v>
      </c>
      <c r="T131" s="202"/>
      <c r="U131" s="202"/>
      <c r="V131" s="157"/>
      <c r="W131" s="157"/>
    </row>
    <row r="132" spans="1:23" ht="18" hidden="1" customHeight="1">
      <c r="A132" s="195" t="s">
        <v>2768</v>
      </c>
      <c r="B132" s="196" t="s">
        <v>57</v>
      </c>
      <c r="C132" s="197" t="b">
        <v>0</v>
      </c>
      <c r="D132" s="182">
        <f>IF($C132&lt;&gt;TRUE,IF(ISNA(VLOOKUP($B132,'Patch Slot'!A$2:$E$39,3,FALSE)),"",VLOOKUP($B132,'Patch Slot'!A$2:$E$39,3,FALSE)),"exclude")</f>
        <v>45882.833333333299</v>
      </c>
      <c r="E132" s="182" t="str">
        <f>IF($C132&lt;&gt;TRUE,IF(ISNA(VLOOKUP($B132,'Patch Slot'!A$1:$E$39,4,FALSE)),"",VLOOKUP($B132,'Patch Slot'!A$1:$E$39,4,FALSE)),"excluded")</f>
        <v>20:00 – 24:00</v>
      </c>
      <c r="F132" s="198" t="s">
        <v>171</v>
      </c>
      <c r="G132" s="198"/>
      <c r="H132" s="198"/>
      <c r="I132" s="203"/>
      <c r="J132" s="198" t="s">
        <v>2626</v>
      </c>
      <c r="K132" s="198">
        <v>8.1</v>
      </c>
      <c r="L132" s="198" t="s">
        <v>245</v>
      </c>
      <c r="M132" s="198" t="s">
        <v>174</v>
      </c>
      <c r="N132" s="200" t="s">
        <v>175</v>
      </c>
      <c r="O132" s="198" t="s">
        <v>2646</v>
      </c>
      <c r="P132" s="201" t="s">
        <v>247</v>
      </c>
      <c r="Q132" s="198" t="s">
        <v>2647</v>
      </c>
      <c r="R132" s="198" t="str">
        <f>IF(ISNA(VLOOKUP(Patchlist2[[#This Row],[SERVER OWNER]],Contacts!I:J,2,FALSE)),"",VLOOKUP(Patchlist2[[#This Row],[SERVER OWNER]],Contacts!I:J,2,FALSE))</f>
        <v>stefano.iori@allianz.it</v>
      </c>
      <c r="S132" s="251" t="s">
        <v>2572</v>
      </c>
      <c r="T132" s="202"/>
      <c r="U132" s="202"/>
      <c r="V132" s="157"/>
      <c r="W132" s="157"/>
    </row>
    <row r="133" spans="1:23" ht="18" hidden="1" customHeight="1">
      <c r="A133" s="195" t="s">
        <v>2769</v>
      </c>
      <c r="B133" s="196" t="s">
        <v>47</v>
      </c>
      <c r="C133" s="197" t="b">
        <v>0</v>
      </c>
      <c r="D133" s="182">
        <f>IF($C133&lt;&gt;TRUE,IF(ISNA(VLOOKUP($B133,'Patch Slot'!A$2:$E$39,3,FALSE)),"",VLOOKUP($B133,'Patch Slot'!A$2:$E$39,3,FALSE)),"exclude")</f>
        <v>45879.333333333299</v>
      </c>
      <c r="E133" s="182" t="str">
        <f>IF($C133&lt;&gt;TRUE,IF(ISNA(VLOOKUP($B133,'Patch Slot'!A$1:$E$39,4,FALSE)),"",VLOOKUP($B133,'Patch Slot'!A$1:$E$39,4,FALSE)),"excluded")</f>
        <v>08:00 – 14:00</v>
      </c>
      <c r="F133" s="198" t="s">
        <v>171</v>
      </c>
      <c r="G133" s="198"/>
      <c r="H133" s="198"/>
      <c r="I133" s="203"/>
      <c r="J133" s="198" t="s">
        <v>2626</v>
      </c>
      <c r="K133" s="198">
        <v>8.1</v>
      </c>
      <c r="L133" s="198" t="s">
        <v>245</v>
      </c>
      <c r="M133" s="198" t="s">
        <v>174</v>
      </c>
      <c r="N133" s="200" t="s">
        <v>175</v>
      </c>
      <c r="O133" s="198" t="s">
        <v>2646</v>
      </c>
      <c r="P133" s="201" t="s">
        <v>247</v>
      </c>
      <c r="Q133" s="198" t="s">
        <v>2647</v>
      </c>
      <c r="R133" s="198" t="str">
        <f>IF(ISNA(VLOOKUP(Patchlist2[[#This Row],[SERVER OWNER]],Contacts!I:J,2,FALSE)),"",VLOOKUP(Patchlist2[[#This Row],[SERVER OWNER]],Contacts!I:J,2,FALSE))</f>
        <v>stefano.iori@allianz.it</v>
      </c>
      <c r="S133" s="251" t="s">
        <v>1912</v>
      </c>
      <c r="T133" s="202"/>
      <c r="U133" s="202"/>
      <c r="V133" s="157"/>
      <c r="W133" s="157"/>
    </row>
    <row r="134" spans="1:23" ht="18" hidden="1" customHeight="1">
      <c r="A134" s="195" t="s">
        <v>2770</v>
      </c>
      <c r="B134" s="196" t="s">
        <v>57</v>
      </c>
      <c r="C134" s="197" t="b">
        <v>0</v>
      </c>
      <c r="D134" s="182">
        <f>IF($C134&lt;&gt;TRUE,IF(ISNA(VLOOKUP($B134,'Patch Slot'!A$2:$E$39,3,FALSE)),"",VLOOKUP($B134,'Patch Slot'!A$2:$E$39,3,FALSE)),"exclude")</f>
        <v>45882.833333333299</v>
      </c>
      <c r="E134" s="182" t="str">
        <f>IF($C134&lt;&gt;TRUE,IF(ISNA(VLOOKUP($B134,'Patch Slot'!A$1:$E$39,4,FALSE)),"",VLOOKUP($B134,'Patch Slot'!A$1:$E$39,4,FALSE)),"excluded")</f>
        <v>20:00 – 24:00</v>
      </c>
      <c r="F134" s="198" t="s">
        <v>171</v>
      </c>
      <c r="G134" s="198"/>
      <c r="H134" s="198"/>
      <c r="I134" s="203"/>
      <c r="J134" s="198" t="s">
        <v>2626</v>
      </c>
      <c r="K134" s="198">
        <v>8.1</v>
      </c>
      <c r="L134" s="198" t="s">
        <v>245</v>
      </c>
      <c r="M134" s="198" t="s">
        <v>174</v>
      </c>
      <c r="N134" s="200" t="s">
        <v>175</v>
      </c>
      <c r="O134" s="198" t="s">
        <v>2646</v>
      </c>
      <c r="P134" s="201" t="s">
        <v>247</v>
      </c>
      <c r="Q134" s="198" t="s">
        <v>2647</v>
      </c>
      <c r="R134" s="198" t="str">
        <f>IF(ISNA(VLOOKUP(Patchlist2[[#This Row],[SERVER OWNER]],Contacts!I:J,2,FALSE)),"",VLOOKUP(Patchlist2[[#This Row],[SERVER OWNER]],Contacts!I:J,2,FALSE))</f>
        <v>stefano.iori@allianz.it</v>
      </c>
      <c r="S134" s="251" t="s">
        <v>2654</v>
      </c>
      <c r="T134" s="202"/>
      <c r="U134" s="202"/>
      <c r="V134" s="157"/>
      <c r="W134" s="157"/>
    </row>
    <row r="135" spans="1:23" ht="18" hidden="1" customHeight="1">
      <c r="A135" s="195" t="s">
        <v>2771</v>
      </c>
      <c r="B135" s="196" t="s">
        <v>76</v>
      </c>
      <c r="C135" s="197" t="b">
        <v>0</v>
      </c>
      <c r="D135" s="182">
        <f>IF($C135&lt;&gt;TRUE,IF(ISNA(VLOOKUP($B135,'Patch Slot'!A$2:$E$39,3,FALSE)),"",VLOOKUP($B135,'Patch Slot'!A$2:$E$39,3,FALSE)),"exclude")</f>
        <v>45885.166666666635</v>
      </c>
      <c r="E135" s="182" t="str">
        <f>IF($C135&lt;&gt;TRUE,IF(ISNA(VLOOKUP($B135,'Patch Slot'!A$1:$E$39,4,FALSE)),"",VLOOKUP($B135,'Patch Slot'!A$1:$E$39,4,FALSE)),"excluded")</f>
        <v>04:00 – 08:00</v>
      </c>
      <c r="F135" s="198" t="s">
        <v>2772</v>
      </c>
      <c r="G135" s="198"/>
      <c r="H135" s="198"/>
      <c r="I135" s="203"/>
      <c r="J135" s="198" t="s">
        <v>2626</v>
      </c>
      <c r="K135" s="198">
        <v>8.1</v>
      </c>
      <c r="L135" s="198" t="s">
        <v>173</v>
      </c>
      <c r="M135" s="198" t="s">
        <v>174</v>
      </c>
      <c r="N135" s="200" t="s">
        <v>175</v>
      </c>
      <c r="O135" s="198" t="s">
        <v>2729</v>
      </c>
      <c r="P135" s="201"/>
      <c r="Q135" s="198" t="s">
        <v>2730</v>
      </c>
      <c r="R135" s="198" t="str">
        <f>IF(ISNA(VLOOKUP(Patchlist2[[#This Row],[SERVER OWNER]],Contacts!I:J,2,FALSE)),"",VLOOKUP(Patchlist2[[#This Row],[SERVER OWNER]],Contacts!I:J,2,FALSE))</f>
        <v>sarah.winter@allianz.com</v>
      </c>
      <c r="S135" s="251" t="s">
        <v>2654</v>
      </c>
      <c r="T135" s="202"/>
      <c r="U135" s="202"/>
      <c r="V135" s="157"/>
      <c r="W135" s="157"/>
    </row>
    <row r="136" spans="1:23" ht="18" hidden="1" customHeight="1">
      <c r="A136" s="204" t="s">
        <v>2773</v>
      </c>
      <c r="B136" s="196" t="s">
        <v>93</v>
      </c>
      <c r="C136" s="197" t="b">
        <v>0</v>
      </c>
      <c r="D136" s="182">
        <f>IF($C136&lt;&gt;TRUE,IF(ISNA(VLOOKUP($B136,'Patch Slot'!A$2:$E$39,3,FALSE)),"",VLOOKUP($B136,'Patch Slot'!A$2:$E$39,3,FALSE)),"exclude")</f>
        <v>45886.583333333299</v>
      </c>
      <c r="E136" s="182" t="str">
        <f>IF($C136&lt;&gt;TRUE,IF(ISNA(VLOOKUP($B136,'Patch Slot'!A$1:$E$39,4,FALSE)),"",VLOOKUP($B136,'Patch Slot'!A$1:$E$39,4,FALSE)),"excluded")</f>
        <v>14:00 – 18:00</v>
      </c>
      <c r="F136" s="198" t="s">
        <v>826</v>
      </c>
      <c r="G136" s="198"/>
      <c r="H136" s="203"/>
      <c r="I136" s="203"/>
      <c r="J136" s="198" t="s">
        <v>2561</v>
      </c>
      <c r="K136" s="198">
        <v>8.1</v>
      </c>
      <c r="L136" s="198" t="s">
        <v>372</v>
      </c>
      <c r="M136" s="198" t="s">
        <v>827</v>
      </c>
      <c r="N136" s="200" t="s">
        <v>175</v>
      </c>
      <c r="O136" s="198" t="s">
        <v>650</v>
      </c>
      <c r="P136" s="201"/>
      <c r="Q136" s="198" t="s">
        <v>1589</v>
      </c>
      <c r="R136" s="198" t="str">
        <f>IF(ISNA(VLOOKUP(Patchlist2[[#This Row],[SERVER OWNER]],Contacts!I:J,2,FALSE)),"",VLOOKUP(Patchlist2[[#This Row],[SERVER OWNER]],Contacts!I:J,2,FALSE))</f>
        <v>manuela.dillinger@allianz.com</v>
      </c>
      <c r="S136" s="251" t="s">
        <v>1912</v>
      </c>
      <c r="T136" s="202"/>
      <c r="U136" s="202"/>
      <c r="V136" s="157"/>
      <c r="W136" s="157"/>
    </row>
    <row r="137" spans="1:23" ht="18" hidden="1" customHeight="1">
      <c r="A137" s="204" t="s">
        <v>2774</v>
      </c>
      <c r="B137" s="196" t="s">
        <v>124</v>
      </c>
      <c r="C137" s="197" t="b">
        <v>1</v>
      </c>
      <c r="D137" s="182" t="str">
        <f>IF($C137&lt;&gt;TRUE,IF(ISNA(VLOOKUP($B137,'Patch Slot'!A$2:$E$39,3,FALSE)),"",VLOOKUP($B137,'Patch Slot'!A$2:$E$39,3,FALSE)),"exclude")</f>
        <v>exclude</v>
      </c>
      <c r="E137" s="182" t="str">
        <f>IF($C137&lt;&gt;TRUE,IF(ISNA(VLOOKUP($B137,'Patch Slot'!A$1:$E$39,4,FALSE)),"",VLOOKUP($B137,'Patch Slot'!A$1:$E$39,4,FALSE)),"excluded")</f>
        <v>excluded</v>
      </c>
      <c r="F137" s="198" t="s">
        <v>826</v>
      </c>
      <c r="G137" s="198"/>
      <c r="H137" s="203"/>
      <c r="I137" s="203"/>
      <c r="J137" s="198" t="s">
        <v>2553</v>
      </c>
      <c r="K137" s="198">
        <v>8.1</v>
      </c>
      <c r="L137" s="198" t="s">
        <v>173</v>
      </c>
      <c r="M137" s="198" t="s">
        <v>827</v>
      </c>
      <c r="N137" s="200" t="s">
        <v>279</v>
      </c>
      <c r="O137" s="198" t="s">
        <v>2724</v>
      </c>
      <c r="P137" s="201"/>
      <c r="Q137" s="198" t="s">
        <v>2725</v>
      </c>
      <c r="R137" s="198" t="str">
        <f>IF(ISNA(VLOOKUP(Patchlist2[[#This Row],[SERVER OWNER]],Contacts!I:J,2,FALSE)),"",VLOOKUP(Patchlist2[[#This Row],[SERVER OWNER]],Contacts!I:J,2,FALSE))</f>
        <v>mirsad.rexhepi@allianz.com</v>
      </c>
      <c r="S137" s="251" t="s">
        <v>1976</v>
      </c>
      <c r="T137" s="202"/>
      <c r="U137" s="202"/>
      <c r="V137" s="157"/>
      <c r="W137" s="157"/>
    </row>
    <row r="138" spans="1:23" ht="18" hidden="1" customHeight="1">
      <c r="A138" s="204" t="s">
        <v>2775</v>
      </c>
      <c r="B138" s="196" t="s">
        <v>115</v>
      </c>
      <c r="C138" s="197" t="b">
        <v>0</v>
      </c>
      <c r="D138" s="182">
        <f>IF($C138&lt;&gt;TRUE,IF(ISNA(VLOOKUP($B138,'Patch Slot'!A$2:$E$39,3,FALSE)),"",VLOOKUP($B138,'Patch Slot'!A$2:$E$39,3,FALSE)),"exclude")</f>
        <v>45890.833333333299</v>
      </c>
      <c r="E138" s="182" t="str">
        <f>IF($C138&lt;&gt;TRUE,IF(ISNA(VLOOKUP($B138,'Patch Slot'!A$1:$E$39,4,FALSE)),"",VLOOKUP($B138,'Patch Slot'!A$1:$E$39,4,FALSE)),"excluded")</f>
        <v>20:00 – 24:00</v>
      </c>
      <c r="F138" s="198" t="s">
        <v>826</v>
      </c>
      <c r="G138" s="198"/>
      <c r="H138" s="203"/>
      <c r="I138" s="203"/>
      <c r="J138" s="198" t="s">
        <v>2626</v>
      </c>
      <c r="K138" s="198">
        <v>8.1</v>
      </c>
      <c r="L138" s="198" t="s">
        <v>245</v>
      </c>
      <c r="M138" s="198" t="s">
        <v>827</v>
      </c>
      <c r="N138" s="200" t="s">
        <v>175</v>
      </c>
      <c r="O138" s="198" t="s">
        <v>246</v>
      </c>
      <c r="P138" s="201"/>
      <c r="Q138" s="198" t="s">
        <v>248</v>
      </c>
      <c r="R138" s="198" t="str">
        <f>IF(ISNA(VLOOKUP(Patchlist2[[#This Row],[SERVER OWNER]],Contacts!I:J,2,FALSE)),"",VLOOKUP(Patchlist2[[#This Row],[SERVER OWNER]],Contacts!I:J,2,FALSE))</f>
        <v>Giorgio.Conti@allianz.it</v>
      </c>
      <c r="S138" s="251" t="s">
        <v>2654</v>
      </c>
      <c r="T138" s="202"/>
      <c r="U138" s="202"/>
      <c r="V138" s="157"/>
      <c r="W138" s="157"/>
    </row>
    <row r="139" spans="1:23" ht="18" hidden="1" customHeight="1">
      <c r="A139" s="204" t="s">
        <v>2776</v>
      </c>
      <c r="B139" s="196" t="s">
        <v>115</v>
      </c>
      <c r="C139" s="197" t="b">
        <v>0</v>
      </c>
      <c r="D139" s="182">
        <f>IF($C139&lt;&gt;TRUE,IF(ISNA(VLOOKUP($B139,'Patch Slot'!A$2:$E$39,3,FALSE)),"",VLOOKUP($B139,'Patch Slot'!A$2:$E$39,3,FALSE)),"exclude")</f>
        <v>45890.833333333299</v>
      </c>
      <c r="E139" s="182" t="str">
        <f>IF($C139&lt;&gt;TRUE,IF(ISNA(VLOOKUP($B139,'Patch Slot'!A$1:$E$39,4,FALSE)),"",VLOOKUP($B139,'Patch Slot'!A$1:$E$39,4,FALSE)),"excluded")</f>
        <v>20:00 – 24:00</v>
      </c>
      <c r="F139" s="198" t="s">
        <v>826</v>
      </c>
      <c r="G139" s="198"/>
      <c r="H139" s="203"/>
      <c r="I139" s="203"/>
      <c r="J139" s="198" t="s">
        <v>2626</v>
      </c>
      <c r="K139" s="198">
        <v>8.1</v>
      </c>
      <c r="L139" s="198" t="s">
        <v>245</v>
      </c>
      <c r="M139" s="198" t="s">
        <v>827</v>
      </c>
      <c r="N139" s="200" t="s">
        <v>175</v>
      </c>
      <c r="O139" s="198" t="s">
        <v>246</v>
      </c>
      <c r="P139" s="201"/>
      <c r="Q139" s="198" t="s">
        <v>248</v>
      </c>
      <c r="R139" s="198" t="str">
        <f>IF(ISNA(VLOOKUP(Patchlist2[[#This Row],[SERVER OWNER]],Contacts!I:J,2,FALSE)),"",VLOOKUP(Patchlist2[[#This Row],[SERVER OWNER]],Contacts!I:J,2,FALSE))</f>
        <v>Giorgio.Conti@allianz.it</v>
      </c>
      <c r="S139" s="251" t="s">
        <v>2654</v>
      </c>
      <c r="T139" s="202"/>
      <c r="U139" s="202"/>
      <c r="V139" s="157"/>
      <c r="W139" s="157"/>
    </row>
    <row r="140" spans="1:23" ht="18" hidden="1" customHeight="1">
      <c r="A140" s="204" t="s">
        <v>2777</v>
      </c>
      <c r="B140" s="196" t="s">
        <v>115</v>
      </c>
      <c r="C140" s="197" t="b">
        <v>0</v>
      </c>
      <c r="D140" s="182">
        <f>IF($C140&lt;&gt;TRUE,IF(ISNA(VLOOKUP($B140,'Patch Slot'!A$2:$E$39,3,FALSE)),"",VLOOKUP($B140,'Patch Slot'!A$2:$E$39,3,FALSE)),"exclude")</f>
        <v>45890.833333333299</v>
      </c>
      <c r="E140" s="182" t="str">
        <f>IF($C140&lt;&gt;TRUE,IF(ISNA(VLOOKUP($B140,'Patch Slot'!A$1:$E$39,4,FALSE)),"",VLOOKUP($B140,'Patch Slot'!A$1:$E$39,4,FALSE)),"excluded")</f>
        <v>20:00 – 24:00</v>
      </c>
      <c r="F140" s="198" t="s">
        <v>826</v>
      </c>
      <c r="G140" s="198"/>
      <c r="H140" s="203"/>
      <c r="I140" s="203"/>
      <c r="J140" s="198" t="s">
        <v>2626</v>
      </c>
      <c r="K140" s="198">
        <v>8.1</v>
      </c>
      <c r="L140" s="198" t="s">
        <v>245</v>
      </c>
      <c r="M140" s="198" t="s">
        <v>827</v>
      </c>
      <c r="N140" s="200" t="s">
        <v>175</v>
      </c>
      <c r="O140" s="198" t="s">
        <v>246</v>
      </c>
      <c r="P140" s="201"/>
      <c r="Q140" s="198" t="s">
        <v>248</v>
      </c>
      <c r="R140" s="198" t="str">
        <f>IF(ISNA(VLOOKUP(Patchlist2[[#This Row],[SERVER OWNER]],Contacts!I:J,2,FALSE)),"",VLOOKUP(Patchlist2[[#This Row],[SERVER OWNER]],Contacts!I:J,2,FALSE))</f>
        <v>Giorgio.Conti@allianz.it</v>
      </c>
      <c r="S140" s="251" t="s">
        <v>2665</v>
      </c>
      <c r="T140" s="202"/>
      <c r="U140" s="202"/>
      <c r="V140" s="157"/>
      <c r="W140" s="157"/>
    </row>
    <row r="141" spans="1:23" ht="18" hidden="1" customHeight="1">
      <c r="A141" s="204" t="s">
        <v>2778</v>
      </c>
      <c r="B141" s="196" t="s">
        <v>109</v>
      </c>
      <c r="C141" s="197" t="b">
        <v>0</v>
      </c>
      <c r="D141" s="182">
        <f>IF($C141&lt;&gt;TRUE,IF(ISNA(VLOOKUP($B141,'Patch Slot'!A$2:$E$39,3,FALSE)),"",VLOOKUP($B141,'Patch Slot'!A$2:$E$39,3,FALSE)),"exclude")</f>
        <v>45889.833333333299</v>
      </c>
      <c r="E141" s="182" t="str">
        <f>IF($C141&lt;&gt;TRUE,IF(ISNA(VLOOKUP($B141,'Patch Slot'!A$1:$E$39,4,FALSE)),"",VLOOKUP($B141,'Patch Slot'!A$1:$E$39,4,FALSE)),"excluded")</f>
        <v>20:00 – 24:00</v>
      </c>
      <c r="F141" s="198" t="s">
        <v>826</v>
      </c>
      <c r="G141" s="198"/>
      <c r="H141" s="203"/>
      <c r="I141" s="203"/>
      <c r="J141" s="198" t="s">
        <v>2626</v>
      </c>
      <c r="K141" s="198">
        <v>8.1</v>
      </c>
      <c r="L141" s="198" t="s">
        <v>245</v>
      </c>
      <c r="M141" s="198" t="s">
        <v>827</v>
      </c>
      <c r="N141" s="200" t="s">
        <v>175</v>
      </c>
      <c r="O141" s="198" t="s">
        <v>246</v>
      </c>
      <c r="P141" s="201"/>
      <c r="Q141" s="198" t="s">
        <v>248</v>
      </c>
      <c r="R141" s="198" t="str">
        <f>IF(ISNA(VLOOKUP(Patchlist2[[#This Row],[SERVER OWNER]],Contacts!I:J,2,FALSE)),"",VLOOKUP(Patchlist2[[#This Row],[SERVER OWNER]],Contacts!I:J,2,FALSE))</f>
        <v>Giorgio.Conti@allianz.it</v>
      </c>
      <c r="S141" s="251" t="s">
        <v>2665</v>
      </c>
      <c r="T141" s="202"/>
      <c r="U141" s="202"/>
      <c r="V141" s="157"/>
      <c r="W141" s="157"/>
    </row>
    <row r="142" spans="1:23" ht="18" hidden="1" customHeight="1">
      <c r="A142" s="204" t="s">
        <v>2779</v>
      </c>
      <c r="B142" s="196" t="s">
        <v>100</v>
      </c>
      <c r="C142" s="197" t="b">
        <v>0</v>
      </c>
      <c r="D142" s="182">
        <f>IF($C142&lt;&gt;TRUE,IF(ISNA(VLOOKUP($B142,'Patch Slot'!A$2:$E$39,3,FALSE)),"",VLOOKUP($B142,'Patch Slot'!A$2:$E$39,3,FALSE)),"exclude")</f>
        <v>45887.833333333299</v>
      </c>
      <c r="E142" s="182" t="str">
        <f>IF($C142&lt;&gt;TRUE,IF(ISNA(VLOOKUP($B142,'Patch Slot'!A$1:$E$39,4,FALSE)),"",VLOOKUP($B142,'Patch Slot'!A$1:$E$39,4,FALSE)),"excluded")</f>
        <v>20:00 – 24:00</v>
      </c>
      <c r="F142" s="198" t="s">
        <v>826</v>
      </c>
      <c r="G142" s="198"/>
      <c r="H142" s="203"/>
      <c r="I142" s="203"/>
      <c r="J142" s="198" t="s">
        <v>2626</v>
      </c>
      <c r="K142" s="198">
        <v>8.1</v>
      </c>
      <c r="L142" s="198" t="s">
        <v>245</v>
      </c>
      <c r="M142" s="198" t="s">
        <v>827</v>
      </c>
      <c r="N142" s="200" t="s">
        <v>175</v>
      </c>
      <c r="O142" s="198" t="s">
        <v>246</v>
      </c>
      <c r="P142" s="201"/>
      <c r="Q142" s="198" t="s">
        <v>248</v>
      </c>
      <c r="R142" s="198" t="str">
        <f>IF(ISNA(VLOOKUP(Patchlist2[[#This Row],[SERVER OWNER]],Contacts!I:J,2,FALSE)),"",VLOOKUP(Patchlist2[[#This Row],[SERVER OWNER]],Contacts!I:J,2,FALSE))</f>
        <v>Giorgio.Conti@allianz.it</v>
      </c>
      <c r="S142" s="251" t="s">
        <v>2575</v>
      </c>
      <c r="T142" s="202"/>
      <c r="U142" s="202"/>
      <c r="V142" s="157"/>
      <c r="W142" s="157"/>
    </row>
    <row r="143" spans="1:23" ht="18" hidden="1" customHeight="1">
      <c r="A143" s="204" t="s">
        <v>2780</v>
      </c>
      <c r="B143" s="196" t="s">
        <v>115</v>
      </c>
      <c r="C143" s="197" t="b">
        <v>0</v>
      </c>
      <c r="D143" s="182">
        <f>IF($C143&lt;&gt;TRUE,IF(ISNA(VLOOKUP($B143,'Patch Slot'!A$2:$E$39,3,FALSE)),"",VLOOKUP($B143,'Patch Slot'!A$2:$E$39,3,FALSE)),"exclude")</f>
        <v>45890.833333333299</v>
      </c>
      <c r="E143" s="182" t="str">
        <f>IF($C143&lt;&gt;TRUE,IF(ISNA(VLOOKUP($B143,'Patch Slot'!A$1:$E$39,4,FALSE)),"",VLOOKUP($B143,'Patch Slot'!A$1:$E$39,4,FALSE)),"excluded")</f>
        <v>20:00 – 24:00</v>
      </c>
      <c r="F143" s="198" t="s">
        <v>826</v>
      </c>
      <c r="G143" s="198"/>
      <c r="H143" s="203"/>
      <c r="I143" s="203"/>
      <c r="J143" s="198" t="s">
        <v>2626</v>
      </c>
      <c r="K143" s="198">
        <v>8.1</v>
      </c>
      <c r="L143" s="198" t="s">
        <v>245</v>
      </c>
      <c r="M143" s="198" t="s">
        <v>827</v>
      </c>
      <c r="N143" s="200" t="s">
        <v>175</v>
      </c>
      <c r="O143" s="198" t="s">
        <v>246</v>
      </c>
      <c r="P143" s="201"/>
      <c r="Q143" s="198" t="s">
        <v>248</v>
      </c>
      <c r="R143" s="198" t="str">
        <f>IF(ISNA(VLOOKUP(Patchlist2[[#This Row],[SERVER OWNER]],Contacts!I:J,2,FALSE)),"",VLOOKUP(Patchlist2[[#This Row],[SERVER OWNER]],Contacts!I:J,2,FALSE))</f>
        <v>Giorgio.Conti@allianz.it</v>
      </c>
      <c r="S143" s="251" t="s">
        <v>2575</v>
      </c>
      <c r="T143" s="202"/>
      <c r="U143" s="202"/>
      <c r="V143" s="157"/>
      <c r="W143" s="157"/>
    </row>
    <row r="144" spans="1:23" ht="18" hidden="1" customHeight="1">
      <c r="A144" s="204" t="s">
        <v>2781</v>
      </c>
      <c r="B144" s="196" t="s">
        <v>115</v>
      </c>
      <c r="C144" s="197" t="b">
        <v>0</v>
      </c>
      <c r="D144" s="182">
        <f>IF($C144&lt;&gt;TRUE,IF(ISNA(VLOOKUP($B144,'Patch Slot'!A$2:$E$39,3,FALSE)),"",VLOOKUP($B144,'Patch Slot'!A$2:$E$39,3,FALSE)),"exclude")</f>
        <v>45890.833333333299</v>
      </c>
      <c r="E144" s="182" t="str">
        <f>IF($C144&lt;&gt;TRUE,IF(ISNA(VLOOKUP($B144,'Patch Slot'!A$1:$E$39,4,FALSE)),"",VLOOKUP($B144,'Patch Slot'!A$1:$E$39,4,FALSE)),"excluded")</f>
        <v>20:00 – 24:00</v>
      </c>
      <c r="F144" s="198" t="s">
        <v>826</v>
      </c>
      <c r="G144" s="198"/>
      <c r="H144" s="203"/>
      <c r="I144" s="203"/>
      <c r="J144" s="198" t="s">
        <v>2626</v>
      </c>
      <c r="K144" s="198">
        <v>8.1</v>
      </c>
      <c r="L144" s="198" t="s">
        <v>245</v>
      </c>
      <c r="M144" s="198" t="s">
        <v>827</v>
      </c>
      <c r="N144" s="200" t="s">
        <v>175</v>
      </c>
      <c r="O144" s="198" t="s">
        <v>246</v>
      </c>
      <c r="P144" s="201"/>
      <c r="Q144" s="198" t="s">
        <v>248</v>
      </c>
      <c r="R144" s="198" t="str">
        <f>IF(ISNA(VLOOKUP(Patchlist2[[#This Row],[SERVER OWNER]],Contacts!I:J,2,FALSE)),"",VLOOKUP(Patchlist2[[#This Row],[SERVER OWNER]],Contacts!I:J,2,FALSE))</f>
        <v>Giorgio.Conti@allianz.it</v>
      </c>
      <c r="S144" s="251" t="s">
        <v>2691</v>
      </c>
      <c r="T144" s="202"/>
      <c r="U144" s="202"/>
      <c r="V144" s="157"/>
      <c r="W144" s="157"/>
    </row>
    <row r="145" spans="1:23" ht="18" hidden="1" customHeight="1">
      <c r="A145" s="204" t="s">
        <v>2782</v>
      </c>
      <c r="B145" s="196" t="s">
        <v>106</v>
      </c>
      <c r="C145" s="197" t="b">
        <v>0</v>
      </c>
      <c r="D145" s="182">
        <f>IF($C145&lt;&gt;TRUE,IF(ISNA(VLOOKUP($B145,'Patch Slot'!A$2:$E$39,3,FALSE)),"",VLOOKUP($B145,'Patch Slot'!A$2:$E$39,3,FALSE)),"exclude")</f>
        <v>45888.833333333299</v>
      </c>
      <c r="E145" s="182" t="str">
        <f>IF($C145&lt;&gt;TRUE,IF(ISNA(VLOOKUP($B145,'Patch Slot'!A$1:$E$39,4,FALSE)),"",VLOOKUP($B145,'Patch Slot'!A$1:$E$39,4,FALSE)),"excluded")</f>
        <v>20:00 – 24:00</v>
      </c>
      <c r="F145" s="198" t="s">
        <v>826</v>
      </c>
      <c r="G145" s="198"/>
      <c r="H145" s="203"/>
      <c r="I145" s="203"/>
      <c r="J145" s="198" t="s">
        <v>2626</v>
      </c>
      <c r="K145" s="198">
        <v>8.1</v>
      </c>
      <c r="L145" s="198" t="s">
        <v>245</v>
      </c>
      <c r="M145" s="198" t="s">
        <v>827</v>
      </c>
      <c r="N145" s="200" t="s">
        <v>175</v>
      </c>
      <c r="O145" s="198" t="s">
        <v>246</v>
      </c>
      <c r="P145" s="201"/>
      <c r="Q145" s="198" t="s">
        <v>248</v>
      </c>
      <c r="R145" s="198" t="str">
        <f>IF(ISNA(VLOOKUP(Patchlist2[[#This Row],[SERVER OWNER]],Contacts!I:J,2,FALSE)),"",VLOOKUP(Patchlist2[[#This Row],[SERVER OWNER]],Contacts!I:J,2,FALSE))</f>
        <v>Giorgio.Conti@allianz.it</v>
      </c>
      <c r="S145" s="251" t="s">
        <v>2691</v>
      </c>
      <c r="T145" s="202"/>
      <c r="U145" s="202"/>
      <c r="V145" s="157"/>
      <c r="W145" s="157"/>
    </row>
    <row r="146" spans="1:23" ht="18" hidden="1" customHeight="1">
      <c r="A146" s="204" t="s">
        <v>2783</v>
      </c>
      <c r="B146" s="196" t="s">
        <v>76</v>
      </c>
      <c r="C146" s="197" t="b">
        <v>0</v>
      </c>
      <c r="D146" s="182">
        <f>IF($C146&lt;&gt;TRUE,IF(ISNA(VLOOKUP($B146,'Patch Slot'!A$2:$E$39,3,FALSE)),"",VLOOKUP($B146,'Patch Slot'!A$2:$E$39,3,FALSE)),"exclude")</f>
        <v>45885.166666666635</v>
      </c>
      <c r="E146" s="182" t="str">
        <f>IF($C146&lt;&gt;TRUE,IF(ISNA(VLOOKUP($B146,'Patch Slot'!A$1:$E$39,4,FALSE)),"",VLOOKUP($B146,'Patch Slot'!A$1:$E$39,4,FALSE)),"excluded")</f>
        <v>04:00 – 08:00</v>
      </c>
      <c r="F146" s="198" t="s">
        <v>523</v>
      </c>
      <c r="G146" s="198"/>
      <c r="H146" s="203"/>
      <c r="I146" s="203"/>
      <c r="J146" s="198" t="s">
        <v>2626</v>
      </c>
      <c r="K146" s="198">
        <v>8.1</v>
      </c>
      <c r="L146" s="198" t="s">
        <v>245</v>
      </c>
      <c r="M146" s="198" t="s">
        <v>174</v>
      </c>
      <c r="N146" s="200" t="s">
        <v>175</v>
      </c>
      <c r="O146" s="198" t="s">
        <v>246</v>
      </c>
      <c r="P146" s="201"/>
      <c r="Q146" s="198" t="s">
        <v>248</v>
      </c>
      <c r="R146" s="198" t="str">
        <f>IF(ISNA(VLOOKUP(Patchlist2[[#This Row],[SERVER OWNER]],Contacts!I:J,2,FALSE)),"",VLOOKUP(Patchlist2[[#This Row],[SERVER OWNER]],Contacts!I:J,2,FALSE))</f>
        <v>Giorgio.Conti@allianz.it</v>
      </c>
      <c r="S146" s="251" t="s">
        <v>2575</v>
      </c>
      <c r="T146" s="202"/>
      <c r="U146" s="202"/>
      <c r="V146" s="157"/>
      <c r="W146" s="157"/>
    </row>
    <row r="147" spans="1:23" ht="18" hidden="1" customHeight="1">
      <c r="A147" s="204" t="s">
        <v>2784</v>
      </c>
      <c r="B147" s="196" t="s">
        <v>76</v>
      </c>
      <c r="C147" s="197" t="b">
        <v>1</v>
      </c>
      <c r="D147" s="182" t="str">
        <f>IF($C147&lt;&gt;TRUE,IF(ISNA(VLOOKUP($B147,'Patch Slot'!A$2:$E$39,3,FALSE)),"",VLOOKUP($B147,'Patch Slot'!A$2:$E$39,3,FALSE)),"exclude")</f>
        <v>exclude</v>
      </c>
      <c r="E147" s="182" t="str">
        <f>IF($C147&lt;&gt;TRUE,IF(ISNA(VLOOKUP($B147,'Patch Slot'!A$1:$E$39,4,FALSE)),"",VLOOKUP($B147,'Patch Slot'!A$1:$E$39,4,FALSE)),"excluded")</f>
        <v>excluded</v>
      </c>
      <c r="F147" s="198" t="s">
        <v>826</v>
      </c>
      <c r="G147" s="198"/>
      <c r="H147" s="203"/>
      <c r="I147" s="203"/>
      <c r="J147" s="198" t="s">
        <v>2564</v>
      </c>
      <c r="K147" s="198">
        <v>9.4</v>
      </c>
      <c r="L147" s="198" t="s">
        <v>173</v>
      </c>
      <c r="M147" s="198" t="s">
        <v>827</v>
      </c>
      <c r="N147" s="200" t="s">
        <v>279</v>
      </c>
      <c r="O147" s="198" t="s">
        <v>2785</v>
      </c>
      <c r="P147" s="201"/>
      <c r="Q147" s="198" t="s">
        <v>2786</v>
      </c>
      <c r="R147" s="198" t="str">
        <f>IF(ISNA(VLOOKUP(Patchlist2[[#This Row],[SERVER OWNER]],Contacts!I:J,2,FALSE)),"",VLOOKUP(Patchlist2[[#This Row],[SERVER OWNER]],Contacts!I:J,2,FALSE))</f>
        <v>MAIK.RYSSEL@ALLIANZ.DE</v>
      </c>
      <c r="S147" s="251" t="s">
        <v>2575</v>
      </c>
      <c r="T147" s="202"/>
      <c r="U147" s="202"/>
      <c r="V147" s="157"/>
      <c r="W147" s="157"/>
    </row>
    <row r="148" spans="1:23" ht="18" hidden="1" customHeight="1">
      <c r="A148" s="204" t="s">
        <v>2787</v>
      </c>
      <c r="B148" s="196" t="s">
        <v>43</v>
      </c>
      <c r="C148" s="197" t="b">
        <v>0</v>
      </c>
      <c r="D148" s="182">
        <f>IF($C148&lt;&gt;TRUE,IF(ISNA(VLOOKUP($B148,'Patch Slot'!A$2:$E$39,3,FALSE)),"",VLOOKUP($B148,'Patch Slot'!A$2:$E$39,3,FALSE)),"exclude")</f>
        <v>45878.333333333299</v>
      </c>
      <c r="E148" s="182" t="str">
        <f>IF($C148&lt;&gt;TRUE,IF(ISNA(VLOOKUP($B148,'Patch Slot'!A$1:$E$39,4,FALSE)),"",VLOOKUP($B148,'Patch Slot'!A$1:$E$39,4,FALSE)),"excluded")</f>
        <v>08:00 – 14:00</v>
      </c>
      <c r="F148" s="198" t="s">
        <v>171</v>
      </c>
      <c r="G148" s="198"/>
      <c r="H148" s="203"/>
      <c r="I148" s="203"/>
      <c r="J148" s="198" t="s">
        <v>2561</v>
      </c>
      <c r="K148" s="198">
        <v>8.1</v>
      </c>
      <c r="L148" s="198" t="s">
        <v>173</v>
      </c>
      <c r="M148" s="198" t="s">
        <v>174</v>
      </c>
      <c r="N148" s="200" t="s">
        <v>175</v>
      </c>
      <c r="O148" s="198" t="s">
        <v>581</v>
      </c>
      <c r="P148" s="201"/>
      <c r="Q148" s="198" t="s">
        <v>557</v>
      </c>
      <c r="R148" s="198" t="str">
        <f>IF(ISNA(VLOOKUP(Patchlist2[[#This Row],[SERVER OWNER]],Contacts!I:J,2,FALSE)),"",VLOOKUP(Patchlist2[[#This Row],[SERVER OWNER]],Contacts!I:J,2,FALSE))</f>
        <v>stefan.szukal@allianz.com</v>
      </c>
      <c r="S148" s="251" t="s">
        <v>1912</v>
      </c>
      <c r="T148" s="202"/>
      <c r="U148" s="202"/>
      <c r="V148" s="157"/>
      <c r="W148" s="157"/>
    </row>
    <row r="149" spans="1:23" ht="18" hidden="1" customHeight="1">
      <c r="A149" s="204" t="s">
        <v>2788</v>
      </c>
      <c r="B149" s="196" t="s">
        <v>76</v>
      </c>
      <c r="C149" s="197" t="b">
        <v>0</v>
      </c>
      <c r="D149" s="182">
        <f>IF($C149&lt;&gt;TRUE,IF(ISNA(VLOOKUP($B149,'Patch Slot'!A$2:$E$39,3,FALSE)),"",VLOOKUP($B149,'Patch Slot'!A$2:$E$39,3,FALSE)),"exclude")</f>
        <v>45885.166666666635</v>
      </c>
      <c r="E149" s="182" t="str">
        <f>IF($C149&lt;&gt;TRUE,IF(ISNA(VLOOKUP($B149,'Patch Slot'!A$1:$E$39,4,FALSE)),"",VLOOKUP($B149,'Patch Slot'!A$1:$E$39,4,FALSE)),"excluded")</f>
        <v>04:00 – 08:00</v>
      </c>
      <c r="F149" s="198" t="s">
        <v>182</v>
      </c>
      <c r="G149" s="198"/>
      <c r="H149" s="203"/>
      <c r="I149" s="203"/>
      <c r="J149" s="198" t="s">
        <v>2553</v>
      </c>
      <c r="K149" s="198">
        <v>9.4</v>
      </c>
      <c r="L149" s="198" t="s">
        <v>173</v>
      </c>
      <c r="M149" s="198" t="s">
        <v>174</v>
      </c>
      <c r="N149" s="200" t="s">
        <v>175</v>
      </c>
      <c r="O149" s="198" t="s">
        <v>2789</v>
      </c>
      <c r="P149" s="201"/>
      <c r="Q149" s="198" t="s">
        <v>1556</v>
      </c>
      <c r="R149" s="198" t="str">
        <f>IF(ISNA(VLOOKUP(Patchlist2[[#This Row],[SERVER OWNER]],Contacts!I:J,2,FALSE)),"",VLOOKUP(Patchlist2[[#This Row],[SERVER OWNER]],Contacts!I:J,2,FALSE))</f>
        <v>philippe.mittmann@allianz.de</v>
      </c>
      <c r="S149" s="251" t="s">
        <v>1912</v>
      </c>
      <c r="T149" s="202"/>
      <c r="U149" s="202"/>
      <c r="V149" s="157"/>
      <c r="W149" s="157"/>
    </row>
    <row r="150" spans="1:23" ht="18" hidden="1" customHeight="1">
      <c r="A150" s="204" t="s">
        <v>2790</v>
      </c>
      <c r="B150" s="196" t="s">
        <v>76</v>
      </c>
      <c r="C150" s="197" t="b">
        <v>0</v>
      </c>
      <c r="D150" s="182">
        <f>IF($C150&lt;&gt;TRUE,IF(ISNA(VLOOKUP($B150,'Patch Slot'!A$2:$E$39,3,FALSE)),"",VLOOKUP($B150,'Patch Slot'!A$2:$E$39,3,FALSE)),"exclude")</f>
        <v>45885.166666666635</v>
      </c>
      <c r="E150" s="182" t="str">
        <f>IF($C150&lt;&gt;TRUE,IF(ISNA(VLOOKUP($B150,'Patch Slot'!A$1:$E$39,4,FALSE)),"",VLOOKUP($B150,'Patch Slot'!A$1:$E$39,4,FALSE)),"excluded")</f>
        <v>04:00 – 08:00</v>
      </c>
      <c r="F150" s="198" t="s">
        <v>826</v>
      </c>
      <c r="G150" s="198"/>
      <c r="H150" s="203"/>
      <c r="I150" s="203"/>
      <c r="J150" s="198" t="s">
        <v>2553</v>
      </c>
      <c r="K150" s="198">
        <v>9.4</v>
      </c>
      <c r="L150" s="198" t="s">
        <v>173</v>
      </c>
      <c r="M150" s="198" t="s">
        <v>827</v>
      </c>
      <c r="N150" s="200" t="s">
        <v>175</v>
      </c>
      <c r="O150" s="198" t="s">
        <v>2789</v>
      </c>
      <c r="P150" s="201"/>
      <c r="Q150" s="198" t="s">
        <v>1556</v>
      </c>
      <c r="R150" s="198" t="str">
        <f>IF(ISNA(VLOOKUP(Patchlist2[[#This Row],[SERVER OWNER]],Contacts!I:J,2,FALSE)),"",VLOOKUP(Patchlist2[[#This Row],[SERVER OWNER]],Contacts!I:J,2,FALSE))</f>
        <v>philippe.mittmann@allianz.de</v>
      </c>
      <c r="S150" s="251" t="s">
        <v>1912</v>
      </c>
      <c r="T150" s="202"/>
      <c r="U150" s="202"/>
      <c r="V150" s="157"/>
      <c r="W150" s="157"/>
    </row>
    <row r="151" spans="1:23" ht="18" hidden="1" customHeight="1">
      <c r="A151" s="204" t="s">
        <v>2791</v>
      </c>
      <c r="B151" s="196" t="s">
        <v>18</v>
      </c>
      <c r="C151" s="197" t="b">
        <v>0</v>
      </c>
      <c r="D151" s="182">
        <f>IF($C151&lt;&gt;TRUE,IF(ISNA(VLOOKUP($B151,'Patch Slot'!A$2:$E$39,3,FALSE)),"",VLOOKUP($B151,'Patch Slot'!A$2:$E$39,3,FALSE)),"exclude")</f>
        <v>45873.833333333299</v>
      </c>
      <c r="E151" s="182" t="str">
        <f>IF($C151&lt;&gt;TRUE,IF(ISNA(VLOOKUP($B151,'Patch Slot'!A$1:$E$39,4,FALSE)),"",VLOOKUP($B151,'Patch Slot'!A$1:$E$39,4,FALSE)),"excluded")</f>
        <v>20:00 – 24:00</v>
      </c>
      <c r="F151" s="198" t="s">
        <v>182</v>
      </c>
      <c r="G151" s="198"/>
      <c r="H151" s="203"/>
      <c r="I151" s="203"/>
      <c r="J151" s="198" t="s">
        <v>2561</v>
      </c>
      <c r="K151" s="198">
        <v>8.1</v>
      </c>
      <c r="L151" s="198" t="s">
        <v>372</v>
      </c>
      <c r="M151" s="198" t="s">
        <v>174</v>
      </c>
      <c r="N151" s="200" t="s">
        <v>175</v>
      </c>
      <c r="O151" s="198" t="s">
        <v>650</v>
      </c>
      <c r="P151" s="201"/>
      <c r="Q151" s="198" t="s">
        <v>2792</v>
      </c>
      <c r="R151" s="198" t="str">
        <f>IF(ISNA(VLOOKUP(Patchlist2[[#This Row],[SERVER OWNER]],Contacts!I:J,2,FALSE)),"",VLOOKUP(Patchlist2[[#This Row],[SERVER OWNER]],Contacts!I:J,2,FALSE))</f>
        <v>tamas.wrbanszky@allianz.com</v>
      </c>
      <c r="S151" s="198" t="s">
        <v>1912</v>
      </c>
      <c r="T151" s="202"/>
      <c r="U151" s="202"/>
      <c r="V151" s="157"/>
      <c r="W151" s="157"/>
    </row>
    <row r="152" spans="1:23" ht="18" hidden="1" customHeight="1">
      <c r="A152" s="204" t="s">
        <v>2793</v>
      </c>
      <c r="B152" s="196" t="s">
        <v>76</v>
      </c>
      <c r="C152" s="197" t="b">
        <v>0</v>
      </c>
      <c r="D152" s="182">
        <f>IF($C152&lt;&gt;TRUE,IF(ISNA(VLOOKUP($B152,'Patch Slot'!A$2:$E$39,3,FALSE)),"",VLOOKUP($B152,'Patch Slot'!A$2:$E$39,3,FALSE)),"exclude")</f>
        <v>45885.166666666635</v>
      </c>
      <c r="E152" s="182" t="str">
        <f>IF($C152&lt;&gt;TRUE,IF(ISNA(VLOOKUP($B152,'Patch Slot'!A$1:$E$39,4,FALSE)),"",VLOOKUP($B152,'Patch Slot'!A$1:$E$39,4,FALSE)),"excluded")</f>
        <v>04:00 – 08:00</v>
      </c>
      <c r="F152" s="198" t="s">
        <v>826</v>
      </c>
      <c r="G152" s="198"/>
      <c r="H152" s="203"/>
      <c r="I152" s="203"/>
      <c r="J152" s="198" t="s">
        <v>2553</v>
      </c>
      <c r="K152" s="198">
        <v>9.4</v>
      </c>
      <c r="L152" s="198" t="s">
        <v>173</v>
      </c>
      <c r="M152" s="198" t="s">
        <v>827</v>
      </c>
      <c r="N152" s="200" t="s">
        <v>175</v>
      </c>
      <c r="O152" s="198" t="s">
        <v>2789</v>
      </c>
      <c r="P152" s="201"/>
      <c r="Q152" s="198" t="s">
        <v>520</v>
      </c>
      <c r="R152" s="198" t="str">
        <f>IF(ISNA(VLOOKUP(Patchlist2[[#This Row],[SERVER OWNER]],Contacts!I:J,2,FALSE)),"",VLOOKUP(Patchlist2[[#This Row],[SERVER OWNER]],Contacts!I:J,2,FALSE))</f>
        <v>mischa.simon@allianz.de</v>
      </c>
      <c r="S152" s="251" t="s">
        <v>1912</v>
      </c>
      <c r="T152" s="202"/>
      <c r="U152" s="202"/>
      <c r="V152" s="157"/>
      <c r="W152" s="157"/>
    </row>
    <row r="153" spans="1:23" ht="18" hidden="1" customHeight="1">
      <c r="A153" s="204" t="s">
        <v>2794</v>
      </c>
      <c r="B153" s="196" t="s">
        <v>76</v>
      </c>
      <c r="C153" s="197" t="b">
        <v>0</v>
      </c>
      <c r="D153" s="182">
        <f>IF($C153&lt;&gt;TRUE,IF(ISNA(VLOOKUP($B153,'Patch Slot'!A$2:$E$39,3,FALSE)),"",VLOOKUP($B153,'Patch Slot'!A$2:$E$39,3,FALSE)),"exclude")</f>
        <v>45885.166666666635</v>
      </c>
      <c r="E153" s="182" t="str">
        <f>IF($C153&lt;&gt;TRUE,IF(ISNA(VLOOKUP($B153,'Patch Slot'!A$1:$E$39,4,FALSE)),"",VLOOKUP($B153,'Patch Slot'!A$1:$E$39,4,FALSE)),"excluded")</f>
        <v>04:00 – 08:00</v>
      </c>
      <c r="F153" s="198" t="s">
        <v>826</v>
      </c>
      <c r="G153" s="198"/>
      <c r="H153" s="203"/>
      <c r="I153" s="203"/>
      <c r="J153" s="198" t="s">
        <v>2553</v>
      </c>
      <c r="K153" s="198">
        <v>9.4</v>
      </c>
      <c r="L153" s="198" t="s">
        <v>173</v>
      </c>
      <c r="M153" s="198" t="s">
        <v>827</v>
      </c>
      <c r="N153" s="200" t="s">
        <v>175</v>
      </c>
      <c r="O153" s="198" t="s">
        <v>2789</v>
      </c>
      <c r="P153" s="201"/>
      <c r="Q153" s="198" t="s">
        <v>520</v>
      </c>
      <c r="R153" s="198" t="str">
        <f>IF(ISNA(VLOOKUP(Patchlist2[[#This Row],[SERVER OWNER]],Contacts!I:J,2,FALSE)),"",VLOOKUP(Patchlist2[[#This Row],[SERVER OWNER]],Contacts!I:J,2,FALSE))</f>
        <v>mischa.simon@allianz.de</v>
      </c>
      <c r="S153" s="251" t="s">
        <v>2673</v>
      </c>
      <c r="T153" s="202"/>
      <c r="U153" s="202"/>
      <c r="V153" s="157"/>
      <c r="W153" s="157"/>
    </row>
    <row r="154" spans="1:23" ht="18" hidden="1" customHeight="1">
      <c r="A154" s="204" t="s">
        <v>2795</v>
      </c>
      <c r="B154" s="196" t="s">
        <v>109</v>
      </c>
      <c r="C154" s="197" t="b">
        <v>0</v>
      </c>
      <c r="D154" s="182">
        <f>IF($C154&lt;&gt;TRUE,IF(ISNA(VLOOKUP($B154,'Patch Slot'!A$2:$E$39,3,FALSE)),"",VLOOKUP($B154,'Patch Slot'!A$2:$E$39,3,FALSE)),"exclude")</f>
        <v>45889.833333333299</v>
      </c>
      <c r="E154" s="182" t="str">
        <f>IF($C154&lt;&gt;TRUE,IF(ISNA(VLOOKUP($B154,'Patch Slot'!A$1:$E$39,4,FALSE)),"",VLOOKUP($B154,'Patch Slot'!A$1:$E$39,4,FALSE)),"excluded")</f>
        <v>20:00 – 24:00</v>
      </c>
      <c r="F154" s="198" t="s">
        <v>826</v>
      </c>
      <c r="G154" s="198"/>
      <c r="H154" s="203"/>
      <c r="I154" s="203"/>
      <c r="J154" s="198" t="s">
        <v>2626</v>
      </c>
      <c r="K154" s="198">
        <v>8.1</v>
      </c>
      <c r="L154" s="198" t="s">
        <v>245</v>
      </c>
      <c r="M154" s="198" t="s">
        <v>827</v>
      </c>
      <c r="N154" s="200" t="s">
        <v>175</v>
      </c>
      <c r="O154" s="198" t="s">
        <v>246</v>
      </c>
      <c r="P154" s="201"/>
      <c r="Q154" s="198" t="s">
        <v>248</v>
      </c>
      <c r="R154" s="198" t="str">
        <f>IF(ISNA(VLOOKUP(Patchlist2[[#This Row],[SERVER OWNER]],Contacts!I:J,2,FALSE)),"",VLOOKUP(Patchlist2[[#This Row],[SERVER OWNER]],Contacts!I:J,2,FALSE))</f>
        <v>Giorgio.Conti@allianz.it</v>
      </c>
      <c r="S154" s="251" t="s">
        <v>2796</v>
      </c>
      <c r="T154" s="202"/>
      <c r="U154" s="202"/>
      <c r="V154" s="157"/>
      <c r="W154" s="157"/>
    </row>
    <row r="155" spans="1:23" ht="18" hidden="1" customHeight="1">
      <c r="A155" s="204" t="s">
        <v>2797</v>
      </c>
      <c r="B155" s="196" t="s">
        <v>106</v>
      </c>
      <c r="C155" s="197" t="b">
        <v>0</v>
      </c>
      <c r="D155" s="182">
        <f>IF($C155&lt;&gt;TRUE,IF(ISNA(VLOOKUP($B155,'Patch Slot'!A$2:$E$39,3,FALSE)),"",VLOOKUP($B155,'Patch Slot'!A$2:$E$39,3,FALSE)),"exclude")</f>
        <v>45888.833333333299</v>
      </c>
      <c r="E155" s="182" t="str">
        <f>IF($C155&lt;&gt;TRUE,IF(ISNA(VLOOKUP($B155,'Patch Slot'!A$1:$E$39,4,FALSE)),"",VLOOKUP($B155,'Patch Slot'!A$1:$E$39,4,FALSE)),"excluded")</f>
        <v>20:00 – 24:00</v>
      </c>
      <c r="F155" s="198" t="s">
        <v>826</v>
      </c>
      <c r="G155" s="198"/>
      <c r="H155" s="203"/>
      <c r="I155" s="203"/>
      <c r="J155" s="198" t="s">
        <v>2626</v>
      </c>
      <c r="K155" s="198">
        <v>8.1</v>
      </c>
      <c r="L155" s="198" t="s">
        <v>245</v>
      </c>
      <c r="M155" s="198" t="s">
        <v>827</v>
      </c>
      <c r="N155" s="200" t="s">
        <v>175</v>
      </c>
      <c r="O155" s="198" t="s">
        <v>246</v>
      </c>
      <c r="P155" s="201"/>
      <c r="Q155" s="198" t="s">
        <v>248</v>
      </c>
      <c r="R155" s="198" t="str">
        <f>IF(ISNA(VLOOKUP(Patchlist2[[#This Row],[SERVER OWNER]],Contacts!I:J,2,FALSE)),"",VLOOKUP(Patchlist2[[#This Row],[SERVER OWNER]],Contacts!I:J,2,FALSE))</f>
        <v>Giorgio.Conti@allianz.it</v>
      </c>
      <c r="S155" s="251" t="s">
        <v>1912</v>
      </c>
      <c r="T155" s="202"/>
      <c r="U155" s="202"/>
      <c r="V155" s="157"/>
      <c r="W155" s="157"/>
    </row>
    <row r="156" spans="1:23" ht="18" hidden="1" customHeight="1">
      <c r="A156" s="204" t="s">
        <v>2798</v>
      </c>
      <c r="B156" s="196" t="s">
        <v>76</v>
      </c>
      <c r="C156" s="197" t="b">
        <v>1</v>
      </c>
      <c r="D156" s="182" t="str">
        <f>IF($C156&lt;&gt;TRUE,IF(ISNA(VLOOKUP($B156,'Patch Slot'!A$2:$E$39,3,FALSE)),"",VLOOKUP($B156,'Patch Slot'!A$2:$E$39,3,FALSE)),"exclude")</f>
        <v>exclude</v>
      </c>
      <c r="E156" s="182" t="str">
        <f>IF($C156&lt;&gt;TRUE,IF(ISNA(VLOOKUP($B156,'Patch Slot'!A$1:$E$39,4,FALSE)),"",VLOOKUP($B156,'Patch Slot'!A$1:$E$39,4,FALSE)),"excluded")</f>
        <v>excluded</v>
      </c>
      <c r="F156" s="198" t="s">
        <v>826</v>
      </c>
      <c r="G156" s="198"/>
      <c r="H156" s="203"/>
      <c r="I156" s="203"/>
      <c r="J156" s="198" t="s">
        <v>2547</v>
      </c>
      <c r="K156" s="198">
        <v>9.4</v>
      </c>
      <c r="L156" s="198" t="s">
        <v>173</v>
      </c>
      <c r="M156" s="198" t="s">
        <v>827</v>
      </c>
      <c r="N156" s="200" t="s">
        <v>279</v>
      </c>
      <c r="O156" s="198" t="s">
        <v>2785</v>
      </c>
      <c r="P156" s="201"/>
      <c r="Q156" s="198" t="s">
        <v>2786</v>
      </c>
      <c r="R156" s="198" t="str">
        <f>IF(ISNA(VLOOKUP(Patchlist2[[#This Row],[SERVER OWNER]],Contacts!I:J,2,FALSE)),"",VLOOKUP(Patchlist2[[#This Row],[SERVER OWNER]],Contacts!I:J,2,FALSE))</f>
        <v>MAIK.RYSSEL@ALLIANZ.DE</v>
      </c>
      <c r="S156" s="251" t="s">
        <v>2673</v>
      </c>
      <c r="T156" s="202"/>
      <c r="U156" s="202"/>
      <c r="V156" s="157"/>
      <c r="W156" s="157"/>
    </row>
    <row r="157" spans="1:23" ht="18" hidden="1" customHeight="1">
      <c r="A157" s="198" t="s">
        <v>2799</v>
      </c>
      <c r="B157" s="196" t="s">
        <v>76</v>
      </c>
      <c r="C157" s="197" t="b">
        <v>0</v>
      </c>
      <c r="D157" s="182">
        <f>IF($C157&lt;&gt;TRUE,IF(ISNA(VLOOKUP($B157,'Patch Slot'!A$2:$E$39,3,FALSE)),"",VLOOKUP($B157,'Patch Slot'!A$2:$E$39,3,FALSE)),"exclude")</f>
        <v>45885.166666666635</v>
      </c>
      <c r="E157" s="182" t="str">
        <f>IF($C157&lt;&gt;TRUE,IF(ISNA(VLOOKUP($B157,'Patch Slot'!A$1:$E$39,4,FALSE)),"",VLOOKUP($B157,'Patch Slot'!A$1:$E$39,4,FALSE)),"excluded")</f>
        <v>04:00 – 08:00</v>
      </c>
      <c r="F157" s="198" t="s">
        <v>826</v>
      </c>
      <c r="G157" s="198"/>
      <c r="H157" s="203"/>
      <c r="I157" s="198"/>
      <c r="J157" s="198" t="s">
        <v>2561</v>
      </c>
      <c r="K157" s="198">
        <v>8.1</v>
      </c>
      <c r="L157" s="198" t="s">
        <v>173</v>
      </c>
      <c r="M157" s="198" t="s">
        <v>827</v>
      </c>
      <c r="N157" s="200" t="s">
        <v>175</v>
      </c>
      <c r="O157" s="198" t="s">
        <v>2800</v>
      </c>
      <c r="P157" s="201"/>
      <c r="Q157" s="198" t="s">
        <v>2801</v>
      </c>
      <c r="R157" s="198" t="str">
        <f>IF(ISNA(VLOOKUP(Patchlist2[[#This Row],[SERVER OWNER]],Contacts!I:J,2,FALSE)),"",VLOOKUP(Patchlist2[[#This Row],[SERVER OWNER]],Contacts!I:J,2,FALSE))</f>
        <v>abirami.palaniappan@allianz.com</v>
      </c>
      <c r="S157" s="251" t="s">
        <v>2673</v>
      </c>
      <c r="T157" s="202"/>
      <c r="U157" s="202"/>
      <c r="V157" s="157"/>
      <c r="W157" s="157"/>
    </row>
    <row r="158" spans="1:23" ht="18" hidden="1" customHeight="1">
      <c r="A158" s="198" t="s">
        <v>2802</v>
      </c>
      <c r="B158" s="196" t="s">
        <v>76</v>
      </c>
      <c r="C158" s="197" t="b">
        <v>0</v>
      </c>
      <c r="D158" s="182">
        <f>IF($C158&lt;&gt;TRUE,IF(ISNA(VLOOKUP($B158,'Patch Slot'!A$2:$E$39,3,FALSE)),"",VLOOKUP($B158,'Patch Slot'!A$2:$E$39,3,FALSE)),"exclude")</f>
        <v>45885.166666666635</v>
      </c>
      <c r="E158" s="182" t="str">
        <f>IF($C158&lt;&gt;TRUE,IF(ISNA(VLOOKUP($B158,'Patch Slot'!A$1:$E$39,4,FALSE)),"",VLOOKUP($B158,'Patch Slot'!A$1:$E$39,4,FALSE)),"excluded")</f>
        <v>04:00 – 08:00</v>
      </c>
      <c r="F158" s="198" t="s">
        <v>171</v>
      </c>
      <c r="G158" s="198"/>
      <c r="H158" s="203"/>
      <c r="I158" s="198"/>
      <c r="J158" s="198" t="s">
        <v>2626</v>
      </c>
      <c r="K158" s="198">
        <v>8.1</v>
      </c>
      <c r="L158" s="198" t="s">
        <v>245</v>
      </c>
      <c r="M158" s="198" t="s">
        <v>174</v>
      </c>
      <c r="N158" s="200" t="s">
        <v>175</v>
      </c>
      <c r="O158" s="198" t="s">
        <v>2646</v>
      </c>
      <c r="P158" s="201"/>
      <c r="Q158" s="198" t="s">
        <v>2647</v>
      </c>
      <c r="R158" s="198" t="str">
        <f>IF(ISNA(VLOOKUP(Patchlist2[[#This Row],[SERVER OWNER]],Contacts!I:J,2,FALSE)),"",VLOOKUP(Patchlist2[[#This Row],[SERVER OWNER]],Contacts!I:J,2,FALSE))</f>
        <v>stefano.iori@allianz.it</v>
      </c>
      <c r="S158" s="251" t="s">
        <v>2575</v>
      </c>
      <c r="T158" s="202"/>
      <c r="U158" s="202"/>
      <c r="V158" s="157"/>
      <c r="W158" s="157"/>
    </row>
    <row r="159" spans="1:23" ht="18" hidden="1" customHeight="1">
      <c r="A159" s="198" t="s">
        <v>2803</v>
      </c>
      <c r="B159" s="196" t="s">
        <v>76</v>
      </c>
      <c r="C159" s="197" t="b">
        <v>0</v>
      </c>
      <c r="D159" s="182">
        <f>IF($C159&lt;&gt;TRUE,IF(ISNA(VLOOKUP($B159,'Patch Slot'!A$2:$E$39,3,FALSE)),"",VLOOKUP($B159,'Patch Slot'!A$2:$E$39,3,FALSE)),"exclude")</f>
        <v>45885.166666666635</v>
      </c>
      <c r="E159" s="182" t="str">
        <f>IF($C159&lt;&gt;TRUE,IF(ISNA(VLOOKUP($B159,'Patch Slot'!A$1:$E$39,4,FALSE)),"",VLOOKUP($B159,'Patch Slot'!A$1:$E$39,4,FALSE)),"excluded")</f>
        <v>04:00 – 08:00</v>
      </c>
      <c r="F159" s="198" t="s">
        <v>171</v>
      </c>
      <c r="G159" s="198"/>
      <c r="H159" s="203"/>
      <c r="I159" s="198"/>
      <c r="J159" s="198" t="s">
        <v>2626</v>
      </c>
      <c r="K159" s="198">
        <v>8.1</v>
      </c>
      <c r="L159" s="198" t="s">
        <v>245</v>
      </c>
      <c r="M159" s="198" t="s">
        <v>174</v>
      </c>
      <c r="N159" s="200" t="s">
        <v>175</v>
      </c>
      <c r="O159" s="198" t="s">
        <v>2646</v>
      </c>
      <c r="P159" s="201"/>
      <c r="Q159" s="198" t="s">
        <v>2647</v>
      </c>
      <c r="R159" s="198" t="str">
        <f>IF(ISNA(VLOOKUP(Patchlist2[[#This Row],[SERVER OWNER]],Contacts!I:J,2,FALSE)),"",VLOOKUP(Patchlist2[[#This Row],[SERVER OWNER]],Contacts!I:J,2,FALSE))</f>
        <v>stefano.iori@allianz.it</v>
      </c>
      <c r="S159" s="251" t="s">
        <v>2575</v>
      </c>
      <c r="T159" s="202"/>
      <c r="U159" s="202"/>
      <c r="V159" s="157"/>
      <c r="W159" s="157"/>
    </row>
    <row r="160" spans="1:23" ht="18" hidden="1" customHeight="1">
      <c r="A160" s="198" t="s">
        <v>2804</v>
      </c>
      <c r="B160" s="196" t="s">
        <v>76</v>
      </c>
      <c r="C160" s="197" t="b">
        <v>0</v>
      </c>
      <c r="D160" s="182">
        <f>IF($C160&lt;&gt;TRUE,IF(ISNA(VLOOKUP($B160,'Patch Slot'!A$2:$E$39,3,FALSE)),"",VLOOKUP($B160,'Patch Slot'!A$2:$E$39,3,FALSE)),"exclude")</f>
        <v>45885.166666666635</v>
      </c>
      <c r="E160" s="182" t="str">
        <f>IF($C160&lt;&gt;TRUE,IF(ISNA(VLOOKUP($B160,'Patch Slot'!A$1:$E$39,4,FALSE)),"",VLOOKUP($B160,'Patch Slot'!A$1:$E$39,4,FALSE)),"excluded")</f>
        <v>04:00 – 08:00</v>
      </c>
      <c r="F160" s="198" t="s">
        <v>171</v>
      </c>
      <c r="G160" s="198"/>
      <c r="H160" s="203"/>
      <c r="I160" s="198"/>
      <c r="J160" s="198" t="s">
        <v>2626</v>
      </c>
      <c r="K160" s="198">
        <v>8.1</v>
      </c>
      <c r="L160" s="198" t="s">
        <v>245</v>
      </c>
      <c r="M160" s="198" t="s">
        <v>174</v>
      </c>
      <c r="N160" s="200" t="s">
        <v>175</v>
      </c>
      <c r="O160" s="198" t="s">
        <v>2646</v>
      </c>
      <c r="P160" s="201"/>
      <c r="Q160" s="198" t="s">
        <v>2647</v>
      </c>
      <c r="R160" s="198" t="str">
        <f>IF(ISNA(VLOOKUP(Patchlist2[[#This Row],[SERVER OWNER]],Contacts!I:J,2,FALSE)),"",VLOOKUP(Patchlist2[[#This Row],[SERVER OWNER]],Contacts!I:J,2,FALSE))</f>
        <v>stefano.iori@allianz.it</v>
      </c>
      <c r="S160" s="251" t="s">
        <v>2805</v>
      </c>
      <c r="T160" s="202"/>
      <c r="U160" s="202"/>
      <c r="V160" s="157"/>
      <c r="W160" s="157"/>
    </row>
    <row r="161" spans="1:23" ht="18" hidden="1" customHeight="1">
      <c r="A161" s="198" t="s">
        <v>2806</v>
      </c>
      <c r="B161" s="196" t="s">
        <v>43</v>
      </c>
      <c r="C161" s="197" t="b">
        <v>0</v>
      </c>
      <c r="D161" s="182">
        <f>IF($C161&lt;&gt;TRUE,IF(ISNA(VLOOKUP($B161,'Patch Slot'!A$2:$E$39,3,FALSE)),"",VLOOKUP($B161,'Patch Slot'!A$2:$E$39,3,FALSE)),"exclude")</f>
        <v>45878.333333333299</v>
      </c>
      <c r="E161" s="182" t="str">
        <f>IF($C161&lt;&gt;TRUE,IF(ISNA(VLOOKUP($B161,'Patch Slot'!A$1:$E$39,4,FALSE)),"",VLOOKUP($B161,'Patch Slot'!A$1:$E$39,4,FALSE)),"excluded")</f>
        <v>08:00 – 14:00</v>
      </c>
      <c r="F161" s="198" t="s">
        <v>171</v>
      </c>
      <c r="G161" s="198"/>
      <c r="H161" s="203"/>
      <c r="I161" s="198"/>
      <c r="J161" s="198" t="s">
        <v>2626</v>
      </c>
      <c r="K161" s="198">
        <v>8.1</v>
      </c>
      <c r="L161" s="198" t="s">
        <v>372</v>
      </c>
      <c r="M161" s="198" t="s">
        <v>174</v>
      </c>
      <c r="N161" s="200" t="s">
        <v>175</v>
      </c>
      <c r="O161" s="198" t="s">
        <v>650</v>
      </c>
      <c r="P161" s="201"/>
      <c r="Q161" s="198" t="s">
        <v>2792</v>
      </c>
      <c r="R161" s="198" t="str">
        <f>IF(ISNA(VLOOKUP(Patchlist2[[#This Row],[SERVER OWNER]],Contacts!I:J,2,FALSE)),"",VLOOKUP(Patchlist2[[#This Row],[SERVER OWNER]],Contacts!I:J,2,FALSE))</f>
        <v>tamas.wrbanszky@allianz.com</v>
      </c>
      <c r="S161" s="251" t="s">
        <v>2805</v>
      </c>
      <c r="T161" s="202"/>
      <c r="U161" s="202"/>
      <c r="V161" s="157"/>
      <c r="W161" s="157"/>
    </row>
    <row r="162" spans="1:23" ht="18" hidden="1" customHeight="1">
      <c r="A162" s="198" t="s">
        <v>2807</v>
      </c>
      <c r="B162" s="196" t="s">
        <v>130</v>
      </c>
      <c r="C162" s="197" t="b">
        <v>0</v>
      </c>
      <c r="D162" s="182">
        <f>IF($C162&lt;&gt;TRUE,IF(ISNA(VLOOKUP($B162,'Patch Slot'!A$2:$E$39,3,FALSE)),"",VLOOKUP($B162,'Patch Slot'!A$2:$E$39,3,FALSE)),"exclude")</f>
        <v>45893.666666666635</v>
      </c>
      <c r="E162" s="182" t="str">
        <f>IF($C162&lt;&gt;TRUE,IF(ISNA(VLOOKUP($B162,'Patch Slot'!A$1:$E$39,4,FALSE)),"",VLOOKUP($B162,'Patch Slot'!A$1:$E$39,4,FALSE)),"excluded")</f>
        <v>16:00 – 20:00</v>
      </c>
      <c r="F162" s="198" t="s">
        <v>826</v>
      </c>
      <c r="G162" s="198"/>
      <c r="H162" s="203"/>
      <c r="I162" s="198"/>
      <c r="J162" s="198" t="s">
        <v>2626</v>
      </c>
      <c r="K162" s="198">
        <v>8.8000000000000007</v>
      </c>
      <c r="L162" s="198" t="s">
        <v>372</v>
      </c>
      <c r="M162" s="198" t="s">
        <v>827</v>
      </c>
      <c r="N162" s="200" t="s">
        <v>175</v>
      </c>
      <c r="O162" s="198" t="s">
        <v>650</v>
      </c>
      <c r="P162" s="201"/>
      <c r="Q162" s="198" t="s">
        <v>2792</v>
      </c>
      <c r="R162" s="198" t="str">
        <f>IF(ISNA(VLOOKUP(Patchlist2[[#This Row],[SERVER OWNER]],Contacts!I:J,2,FALSE)),"",VLOOKUP(Patchlist2[[#This Row],[SERVER OWNER]],Contacts!I:J,2,FALSE))</f>
        <v>tamas.wrbanszky@allianz.com</v>
      </c>
      <c r="S162" s="198" t="s">
        <v>2805</v>
      </c>
      <c r="T162" s="202"/>
      <c r="U162" s="202"/>
      <c r="V162" s="157"/>
      <c r="W162" s="157"/>
    </row>
    <row r="163" spans="1:23" ht="18" hidden="1" customHeight="1">
      <c r="A163" s="204" t="s">
        <v>2808</v>
      </c>
      <c r="B163" s="196" t="s">
        <v>130</v>
      </c>
      <c r="C163" s="197" t="b">
        <v>0</v>
      </c>
      <c r="D163" s="182">
        <f>IF($C163&lt;&gt;TRUE,IF(ISNA(VLOOKUP($B163,'Patch Slot'!A$2:$E$39,3,FALSE)),"",VLOOKUP($B163,'Patch Slot'!A$2:$E$39,3,FALSE)),"exclude")</f>
        <v>45893.666666666635</v>
      </c>
      <c r="E163" s="182" t="str">
        <f>IF($C163&lt;&gt;TRUE,IF(ISNA(VLOOKUP($B163,'Patch Slot'!A$1:$E$39,4,FALSE)),"",VLOOKUP($B163,'Patch Slot'!A$1:$E$39,4,FALSE)),"excluded")</f>
        <v>16:00 – 20:00</v>
      </c>
      <c r="F163" s="198" t="s">
        <v>826</v>
      </c>
      <c r="G163" s="198"/>
      <c r="H163" s="203"/>
      <c r="I163" s="203"/>
      <c r="J163" s="198" t="s">
        <v>2561</v>
      </c>
      <c r="K163" s="198">
        <v>8.1</v>
      </c>
      <c r="L163" s="198" t="s">
        <v>372</v>
      </c>
      <c r="M163" s="198" t="s">
        <v>827</v>
      </c>
      <c r="N163" s="200" t="s">
        <v>175</v>
      </c>
      <c r="O163" s="198" t="s">
        <v>2809</v>
      </c>
      <c r="P163" s="201"/>
      <c r="Q163" s="198" t="s">
        <v>2792</v>
      </c>
      <c r="R163" s="198" t="str">
        <f>IF(ISNA(VLOOKUP(Patchlist2[[#This Row],[SERVER OWNER]],Contacts!I:J,2,FALSE)),"",VLOOKUP(Patchlist2[[#This Row],[SERVER OWNER]],Contacts!I:J,2,FALSE))</f>
        <v>tamas.wrbanszky@allianz.com</v>
      </c>
      <c r="S163" s="251" t="s">
        <v>2805</v>
      </c>
      <c r="T163" s="202"/>
      <c r="U163" s="202"/>
      <c r="V163" s="157"/>
      <c r="W163" s="157"/>
    </row>
    <row r="164" spans="1:23" ht="18" hidden="1" customHeight="1">
      <c r="A164" s="198" t="s">
        <v>2810</v>
      </c>
      <c r="B164" s="196" t="s">
        <v>76</v>
      </c>
      <c r="C164" s="197" t="b">
        <v>0</v>
      </c>
      <c r="D164" s="182">
        <f>IF($C164&lt;&gt;TRUE,IF(ISNA(VLOOKUP($B164,'Patch Slot'!A$2:$E$39,3,FALSE)),"",VLOOKUP($B164,'Patch Slot'!A$2:$E$39,3,FALSE)),"exclude")</f>
        <v>45885.166666666635</v>
      </c>
      <c r="E164" s="182" t="str">
        <f>IF($C164&lt;&gt;TRUE,IF(ISNA(VLOOKUP($B164,'Patch Slot'!A$1:$E$39,4,FALSE)),"",VLOOKUP($B164,'Patch Slot'!A$1:$E$39,4,FALSE)),"excluded")</f>
        <v>04:00 – 08:00</v>
      </c>
      <c r="F164" s="198" t="s">
        <v>826</v>
      </c>
      <c r="G164" s="198"/>
      <c r="H164" s="203"/>
      <c r="I164" s="198"/>
      <c r="J164" s="198" t="s">
        <v>2561</v>
      </c>
      <c r="K164" s="198">
        <v>8.8000000000000007</v>
      </c>
      <c r="L164" s="198" t="s">
        <v>173</v>
      </c>
      <c r="M164" s="198" t="s">
        <v>827</v>
      </c>
      <c r="N164" s="200" t="s">
        <v>175</v>
      </c>
      <c r="O164" s="198" t="s">
        <v>2600</v>
      </c>
      <c r="P164" s="201"/>
      <c r="Q164" s="198" t="s">
        <v>907</v>
      </c>
      <c r="R164" s="198" t="s">
        <v>2601</v>
      </c>
      <c r="S164" s="251" t="s">
        <v>2572</v>
      </c>
      <c r="T164" s="202"/>
      <c r="U164" s="198"/>
      <c r="V164" s="157"/>
      <c r="W164" s="157"/>
    </row>
    <row r="165" spans="1:23" ht="18" hidden="1" customHeight="1">
      <c r="A165" s="198" t="s">
        <v>2811</v>
      </c>
      <c r="B165" s="196" t="s">
        <v>47</v>
      </c>
      <c r="C165" s="197" t="b">
        <v>0</v>
      </c>
      <c r="D165" s="182">
        <f>IF($C165&lt;&gt;TRUE,IF(ISNA(VLOOKUP($B165,'Patch Slot'!A$2:$E$39,3,FALSE)),"",VLOOKUP($B165,'Patch Slot'!A$2:$E$39,3,FALSE)),"exclude")</f>
        <v>45879.333333333299</v>
      </c>
      <c r="E165" s="182" t="str">
        <f>IF($C165&lt;&gt;TRUE,IF(ISNA(VLOOKUP($B165,'Patch Slot'!A$1:$E$39,4,FALSE)),"",VLOOKUP($B165,'Patch Slot'!A$1:$E$39,4,FALSE)),"excluded")</f>
        <v>08:00 – 14:00</v>
      </c>
      <c r="F165" s="198" t="s">
        <v>826</v>
      </c>
      <c r="G165" s="198"/>
      <c r="H165" s="203"/>
      <c r="I165" s="198"/>
      <c r="J165" s="198" t="s">
        <v>2626</v>
      </c>
      <c r="K165" s="198">
        <v>8.1</v>
      </c>
      <c r="L165" s="198" t="s">
        <v>173</v>
      </c>
      <c r="M165" s="198" t="s">
        <v>827</v>
      </c>
      <c r="N165" s="200" t="s">
        <v>175</v>
      </c>
      <c r="O165" s="198" t="s">
        <v>2600</v>
      </c>
      <c r="P165" s="201"/>
      <c r="Q165" s="198" t="s">
        <v>907</v>
      </c>
      <c r="R165" s="198" t="s">
        <v>2601</v>
      </c>
      <c r="S165" s="198" t="s">
        <v>2572</v>
      </c>
      <c r="T165" s="202"/>
      <c r="U165" s="198"/>
      <c r="V165" s="157"/>
      <c r="W165" s="157"/>
    </row>
    <row r="166" spans="1:23" ht="18" hidden="1" customHeight="1">
      <c r="A166" s="204" t="s">
        <v>2812</v>
      </c>
      <c r="B166" s="196" t="s">
        <v>57</v>
      </c>
      <c r="C166" s="197" t="b">
        <v>0</v>
      </c>
      <c r="D166" s="182">
        <f>IF($C166&lt;&gt;TRUE,IF(ISNA(VLOOKUP($B166,'Patch Slot'!A$2:$E$39,3,FALSE)),"",VLOOKUP($B166,'Patch Slot'!A$2:$E$39,3,FALSE)),"exclude")</f>
        <v>45882.833333333299</v>
      </c>
      <c r="E166" s="182" t="str">
        <f>IF($C166&lt;&gt;TRUE,IF(ISNA(VLOOKUP($B166,'Patch Slot'!A$1:$E$39,4,FALSE)),"",VLOOKUP($B166,'Patch Slot'!A$1:$E$39,4,FALSE)),"excluded")</f>
        <v>20:00 – 24:00</v>
      </c>
      <c r="F166" s="198" t="s">
        <v>182</v>
      </c>
      <c r="G166" s="198"/>
      <c r="H166" s="203"/>
      <c r="I166" s="198"/>
      <c r="J166" s="198" t="s">
        <v>2547</v>
      </c>
      <c r="K166" s="198">
        <v>8.1</v>
      </c>
      <c r="L166" s="198" t="s">
        <v>173</v>
      </c>
      <c r="M166" s="198" t="s">
        <v>174</v>
      </c>
      <c r="N166" s="200" t="s">
        <v>175</v>
      </c>
      <c r="O166" s="198" t="s">
        <v>722</v>
      </c>
      <c r="P166" s="201"/>
      <c r="Q166" s="198" t="s">
        <v>547</v>
      </c>
      <c r="R166" s="198" t="str">
        <f>IF(ISNA(VLOOKUP(Patchlist2[[#This Row],[SERVER OWNER]],Contacts!I:J,2,FALSE)),"",VLOOKUP(Patchlist2[[#This Row],[SERVER OWNER]],Contacts!I:J,2,FALSE))</f>
        <v>klaus.ostermann@allianz.de</v>
      </c>
      <c r="S166" s="251" t="s">
        <v>2572</v>
      </c>
      <c r="T166" s="202"/>
      <c r="U166" s="202"/>
      <c r="V166" s="157"/>
      <c r="W166" s="157"/>
    </row>
    <row r="167" spans="1:23" ht="18" hidden="1" customHeight="1">
      <c r="A167" s="198" t="s">
        <v>2813</v>
      </c>
      <c r="B167" s="196" t="s">
        <v>130</v>
      </c>
      <c r="C167" s="197" t="b">
        <v>0</v>
      </c>
      <c r="D167" s="182">
        <f>IF($C167&lt;&gt;TRUE,IF(ISNA(VLOOKUP($B167,'Patch Slot'!A$2:$E$39,3,FALSE)),"",VLOOKUP($B167,'Patch Slot'!A$2:$E$39,3,FALSE)),"exclude")</f>
        <v>45893.666666666635</v>
      </c>
      <c r="E167" s="182" t="str">
        <f>IF($C167&lt;&gt;TRUE,IF(ISNA(VLOOKUP($B167,'Patch Slot'!A$1:$E$39,4,FALSE)),"",VLOOKUP($B167,'Patch Slot'!A$1:$E$39,4,FALSE)),"excluded")</f>
        <v>16:00 – 20:00</v>
      </c>
      <c r="F167" s="198" t="s">
        <v>826</v>
      </c>
      <c r="G167" s="198"/>
      <c r="H167" s="203"/>
      <c r="I167" s="198"/>
      <c r="J167" s="198" t="s">
        <v>2626</v>
      </c>
      <c r="K167" s="198">
        <v>8.8000000000000007</v>
      </c>
      <c r="L167" s="198" t="s">
        <v>372</v>
      </c>
      <c r="M167" s="198" t="s">
        <v>827</v>
      </c>
      <c r="N167" s="200" t="s">
        <v>175</v>
      </c>
      <c r="O167" s="198" t="s">
        <v>650</v>
      </c>
      <c r="P167" s="201"/>
      <c r="Q167" s="198" t="s">
        <v>2792</v>
      </c>
      <c r="R167" s="198" t="str">
        <f>IF(ISNA(VLOOKUP(Patchlist2[[#This Row],[SERVER OWNER]],Contacts!I:J,2,FALSE)),"",VLOOKUP(Patchlist2[[#This Row],[SERVER OWNER]],Contacts!I:J,2,FALSE))</f>
        <v>tamas.wrbanszky@allianz.com</v>
      </c>
      <c r="S167" s="251" t="s">
        <v>2697</v>
      </c>
      <c r="T167" s="202"/>
      <c r="U167" s="202"/>
      <c r="V167" s="157"/>
      <c r="W167" s="157"/>
    </row>
    <row r="168" spans="1:23" ht="18" hidden="1" customHeight="1">
      <c r="A168" s="198" t="s">
        <v>2814</v>
      </c>
      <c r="B168" s="196" t="s">
        <v>130</v>
      </c>
      <c r="C168" s="197" t="b">
        <v>0</v>
      </c>
      <c r="D168" s="182">
        <f>IF($C168&lt;&gt;TRUE,IF(ISNA(VLOOKUP($B168,'Patch Slot'!A$2:$E$39,3,FALSE)),"",VLOOKUP($B168,'Patch Slot'!A$2:$E$39,3,FALSE)),"exclude")</f>
        <v>45893.666666666635</v>
      </c>
      <c r="E168" s="182" t="str">
        <f>IF($C168&lt;&gt;TRUE,IF(ISNA(VLOOKUP($B168,'Patch Slot'!A$1:$E$39,4,FALSE)),"",VLOOKUP($B168,'Patch Slot'!A$1:$E$39,4,FALSE)),"excluded")</f>
        <v>16:00 – 20:00</v>
      </c>
      <c r="F168" s="198" t="s">
        <v>826</v>
      </c>
      <c r="G168" s="198"/>
      <c r="H168" s="203"/>
      <c r="I168" s="198"/>
      <c r="J168" s="198" t="s">
        <v>2626</v>
      </c>
      <c r="K168" s="198">
        <v>8.1</v>
      </c>
      <c r="L168" s="198" t="s">
        <v>372</v>
      </c>
      <c r="M168" s="198" t="s">
        <v>827</v>
      </c>
      <c r="N168" s="200" t="s">
        <v>175</v>
      </c>
      <c r="O168" s="198" t="s">
        <v>650</v>
      </c>
      <c r="P168" s="201"/>
      <c r="Q168" s="198" t="s">
        <v>2792</v>
      </c>
      <c r="R168" s="198" t="str">
        <f>IF(ISNA(VLOOKUP(Patchlist2[[#This Row],[SERVER OWNER]],Contacts!I:J,2,FALSE)),"",VLOOKUP(Patchlist2[[#This Row],[SERVER OWNER]],Contacts!I:J,2,FALSE))</f>
        <v>tamas.wrbanszky@allianz.com</v>
      </c>
      <c r="S168" s="251" t="s">
        <v>2805</v>
      </c>
      <c r="T168" s="202"/>
      <c r="U168" s="202"/>
      <c r="V168" s="157"/>
      <c r="W168" s="157"/>
    </row>
    <row r="169" spans="1:23" ht="18" hidden="1" customHeight="1">
      <c r="A169" s="204" t="s">
        <v>2815</v>
      </c>
      <c r="B169" s="196" t="s">
        <v>64</v>
      </c>
      <c r="C169" s="197" t="b">
        <v>1</v>
      </c>
      <c r="D169" s="182" t="str">
        <f>IF($C169&lt;&gt;TRUE,IF(ISNA(VLOOKUP($B169,'Patch Slot'!A$2:$E$39,3,FALSE)),"",VLOOKUP($B169,'Patch Slot'!A$2:$E$39,3,FALSE)),"exclude")</f>
        <v>exclude</v>
      </c>
      <c r="E169" s="182" t="str">
        <f>IF($C169&lt;&gt;TRUE,IF(ISNA(VLOOKUP($B169,'Patch Slot'!A$1:$E$39,4,FALSE)),"",VLOOKUP($B169,'Patch Slot'!A$1:$E$39,4,FALSE)),"excluded")</f>
        <v>excluded</v>
      </c>
      <c r="F169" s="198" t="s">
        <v>182</v>
      </c>
      <c r="G169" s="198"/>
      <c r="H169" s="203"/>
      <c r="I169" s="203"/>
      <c r="J169" s="198" t="s">
        <v>2553</v>
      </c>
      <c r="K169" s="198">
        <v>8.1</v>
      </c>
      <c r="L169" s="198" t="s">
        <v>2616</v>
      </c>
      <c r="M169" s="198" t="s">
        <v>174</v>
      </c>
      <c r="N169" s="200" t="s">
        <v>279</v>
      </c>
      <c r="O169" s="198" t="s">
        <v>2594</v>
      </c>
      <c r="P169" s="201"/>
      <c r="Q169" s="198" t="s">
        <v>2595</v>
      </c>
      <c r="R169" s="198" t="str">
        <f>IF(ISNA(VLOOKUP(Patchlist2[[#This Row],[SERVER OWNER]],Contacts!I:J,2,FALSE)),"",VLOOKUP(Patchlist2[[#This Row],[SERVER OWNER]],Contacts!I:J,2,FALSE))</f>
        <v>rosalia.sokolov@allianz.com</v>
      </c>
      <c r="S169" s="251" t="s">
        <v>1912</v>
      </c>
      <c r="T169" s="202"/>
      <c r="U169" s="202"/>
      <c r="V169" s="157"/>
      <c r="W169" s="157"/>
    </row>
    <row r="170" spans="1:23" ht="18" hidden="1" customHeight="1">
      <c r="A170" s="198" t="s">
        <v>2816</v>
      </c>
      <c r="B170" s="196" t="s">
        <v>121</v>
      </c>
      <c r="C170" s="197" t="b">
        <v>0</v>
      </c>
      <c r="D170" s="182">
        <f>IF($C170&lt;&gt;TRUE,IF(ISNA(VLOOKUP($B170,'Patch Slot'!A$2:$E$39,3,FALSE)),"",VLOOKUP($B170,'Patch Slot'!A$2:$E$39,3,FALSE)),"exclude")</f>
        <v>45892.166666666635</v>
      </c>
      <c r="E170" s="182" t="str">
        <f>IF($C170&lt;&gt;TRUE,IF(ISNA(VLOOKUP($B170,'Patch Slot'!A$1:$E$39,4,FALSE)),"",VLOOKUP($B170,'Patch Slot'!A$1:$E$39,4,FALSE)),"excluded")</f>
        <v>04:00 – 08:00</v>
      </c>
      <c r="F170" s="198" t="s">
        <v>826</v>
      </c>
      <c r="G170" s="198"/>
      <c r="H170" s="203"/>
      <c r="I170" s="198"/>
      <c r="J170" s="198" t="s">
        <v>2553</v>
      </c>
      <c r="K170" s="198">
        <v>8.1</v>
      </c>
      <c r="L170" s="198" t="s">
        <v>173</v>
      </c>
      <c r="M170" s="198" t="s">
        <v>827</v>
      </c>
      <c r="N170" s="200" t="s">
        <v>175</v>
      </c>
      <c r="O170" s="198" t="s">
        <v>427</v>
      </c>
      <c r="P170" s="201"/>
      <c r="Q170" s="198" t="s">
        <v>428</v>
      </c>
      <c r="R170" s="198" t="str">
        <f>IF(ISNA(VLOOKUP(Patchlist2[[#This Row],[SERVER OWNER]],Contacts!I:J,2,FALSE)),"",VLOOKUP(Patchlist2[[#This Row],[SERVER OWNER]],Contacts!I:J,2,FALSE))</f>
        <v>thomassubin.philip@allianz.com</v>
      </c>
      <c r="S170" s="251" t="s">
        <v>2817</v>
      </c>
      <c r="T170" s="202"/>
      <c r="U170" s="202"/>
      <c r="V170" s="157"/>
      <c r="W170" s="157"/>
    </row>
    <row r="171" spans="1:23" ht="18" hidden="1" customHeight="1">
      <c r="A171" s="212" t="s">
        <v>2818</v>
      </c>
      <c r="B171" s="196" t="s">
        <v>47</v>
      </c>
      <c r="C171" s="197" t="b">
        <v>0</v>
      </c>
      <c r="D171" s="182">
        <f>IF($C171&lt;&gt;TRUE,IF(ISNA(VLOOKUP($B171,'Patch Slot'!A$2:$E$39,3,FALSE)),"",VLOOKUP($B171,'Patch Slot'!A$2:$E$39,3,FALSE)),"exclude")</f>
        <v>45879.333333333299</v>
      </c>
      <c r="E171" s="182" t="str">
        <f>IF($C171&lt;&gt;TRUE,IF(ISNA(VLOOKUP($B171,'Patch Slot'!A$1:$E$39,4,FALSE)),"",VLOOKUP($B171,'Patch Slot'!A$1:$E$39,4,FALSE)),"excluded")</f>
        <v>08:00 – 14:00</v>
      </c>
      <c r="F171" s="198" t="s">
        <v>171</v>
      </c>
      <c r="G171" s="198"/>
      <c r="H171" s="203"/>
      <c r="I171" s="203"/>
      <c r="J171" s="198" t="s">
        <v>2626</v>
      </c>
      <c r="K171" s="198"/>
      <c r="L171" s="198" t="s">
        <v>372</v>
      </c>
      <c r="M171" s="198" t="s">
        <v>174</v>
      </c>
      <c r="N171" s="200" t="s">
        <v>175</v>
      </c>
      <c r="O171" s="210" t="s">
        <v>650</v>
      </c>
      <c r="P171" s="201"/>
      <c r="Q171" s="198" t="s">
        <v>1589</v>
      </c>
      <c r="R171" s="198" t="str">
        <f>IF(ISNA(VLOOKUP(Patchlist2[[#This Row],[SERVER OWNER]],Contacts!I:J,2,FALSE)),"",VLOOKUP(Patchlist2[[#This Row],[SERVER OWNER]],Contacts!I:J,2,FALSE))</f>
        <v>manuela.dillinger@allianz.com</v>
      </c>
      <c r="S171" s="251" t="s">
        <v>2817</v>
      </c>
      <c r="T171" s="157"/>
      <c r="U171" s="157"/>
      <c r="V171" s="157"/>
      <c r="W171" s="157"/>
    </row>
    <row r="172" spans="1:23" ht="18" hidden="1" customHeight="1">
      <c r="A172" s="198" t="s">
        <v>2819</v>
      </c>
      <c r="B172" s="196" t="s">
        <v>47</v>
      </c>
      <c r="C172" s="197" t="b">
        <v>0</v>
      </c>
      <c r="D172" s="182">
        <f>IF($C172&lt;&gt;TRUE,IF(ISNA(VLOOKUP($B172,'Patch Slot'!A$2:$E$39,3,FALSE)),"",VLOOKUP($B172,'Patch Slot'!A$2:$E$39,3,FALSE)),"exclude")</f>
        <v>45879.333333333299</v>
      </c>
      <c r="E172" s="182" t="str">
        <f>IF($C172&lt;&gt;TRUE,IF(ISNA(VLOOKUP($B172,'Patch Slot'!A$1:$E$39,4,FALSE)),"",VLOOKUP($B172,'Patch Slot'!A$1:$E$39,4,FALSE)),"excluded")</f>
        <v>08:00 – 14:00</v>
      </c>
      <c r="F172" s="198" t="s">
        <v>171</v>
      </c>
      <c r="G172" s="198"/>
      <c r="H172" s="203"/>
      <c r="I172" s="198"/>
      <c r="J172" s="198" t="s">
        <v>2561</v>
      </c>
      <c r="K172" s="198">
        <v>8.8000000000000007</v>
      </c>
      <c r="L172" s="198" t="s">
        <v>654</v>
      </c>
      <c r="M172" s="198" t="s">
        <v>174</v>
      </c>
      <c r="N172" s="200" t="s">
        <v>175</v>
      </c>
      <c r="O172" s="198" t="s">
        <v>655</v>
      </c>
      <c r="P172" s="201"/>
      <c r="Q172" s="198" t="s">
        <v>2820</v>
      </c>
      <c r="R172" s="198" t="str">
        <f>IF(ISNA(VLOOKUP(Patchlist2[[#This Row],[SERVER OWNER]],Contacts!I:J,2,FALSE)),"",VLOOKUP(Patchlist2[[#This Row],[SERVER OWNER]],Contacts!I:J,2,FALSE))</f>
        <v>daniel.danzinger@allianz.at</v>
      </c>
      <c r="S172" s="251" t="s">
        <v>2817</v>
      </c>
      <c r="T172" s="202"/>
      <c r="U172" s="202"/>
      <c r="V172" s="157"/>
      <c r="W172" s="157"/>
    </row>
    <row r="173" spans="1:23" ht="18" hidden="1" customHeight="1">
      <c r="A173" s="212" t="s">
        <v>2821</v>
      </c>
      <c r="B173" s="196" t="s">
        <v>47</v>
      </c>
      <c r="C173" s="197" t="b">
        <v>0</v>
      </c>
      <c r="D173" s="182">
        <f>IF($C173&lt;&gt;TRUE,IF(ISNA(VLOOKUP($B173,'Patch Slot'!A$2:$E$39,3,FALSE)),"",VLOOKUP($B173,'Patch Slot'!A$2:$E$39,3,FALSE)),"exclude")</f>
        <v>45879.333333333299</v>
      </c>
      <c r="E173" s="182" t="str">
        <f>IF($C173&lt;&gt;TRUE,IF(ISNA(VLOOKUP($B173,'Patch Slot'!A$1:$E$39,4,FALSE)),"",VLOOKUP($B173,'Patch Slot'!A$1:$E$39,4,FALSE)),"excluded")</f>
        <v>08:00 – 14:00</v>
      </c>
      <c r="F173" s="198" t="s">
        <v>171</v>
      </c>
      <c r="G173" s="198"/>
      <c r="H173" s="203"/>
      <c r="I173" s="203"/>
      <c r="J173" s="198" t="s">
        <v>2626</v>
      </c>
      <c r="K173" s="198"/>
      <c r="L173" s="198" t="s">
        <v>372</v>
      </c>
      <c r="M173" s="198" t="s">
        <v>174</v>
      </c>
      <c r="N173" s="200" t="s">
        <v>175</v>
      </c>
      <c r="O173" s="210" t="s">
        <v>650</v>
      </c>
      <c r="P173" s="201"/>
      <c r="Q173" s="198" t="s">
        <v>1589</v>
      </c>
      <c r="R173" s="198" t="str">
        <f>IF(ISNA(VLOOKUP(Patchlist2[[#This Row],[SERVER OWNER]],Contacts!I:J,2,FALSE)),"",VLOOKUP(Patchlist2[[#This Row],[SERVER OWNER]],Contacts!I:J,2,FALSE))</f>
        <v>manuela.dillinger@allianz.com</v>
      </c>
      <c r="S173" s="251" t="s">
        <v>1912</v>
      </c>
      <c r="T173" s="157"/>
      <c r="U173" s="157"/>
      <c r="V173" s="157"/>
      <c r="W173" s="157"/>
    </row>
    <row r="174" spans="1:23" ht="18" hidden="1" customHeight="1">
      <c r="A174" s="198" t="s">
        <v>2822</v>
      </c>
      <c r="B174" s="196" t="s">
        <v>47</v>
      </c>
      <c r="C174" s="197" t="b">
        <v>0</v>
      </c>
      <c r="D174" s="182">
        <f>IF($C174&lt;&gt;TRUE,IF(ISNA(VLOOKUP($B174,'Patch Slot'!A$2:$E$39,3,FALSE)),"",VLOOKUP($B174,'Patch Slot'!A$2:$E$39,3,FALSE)),"exclude")</f>
        <v>45879.333333333299</v>
      </c>
      <c r="E174" s="182" t="str">
        <f>IF($C174&lt;&gt;TRUE,IF(ISNA(VLOOKUP($B174,'Patch Slot'!A$1:$E$39,4,FALSE)),"",VLOOKUP($B174,'Patch Slot'!A$1:$E$39,4,FALSE)),"excluded")</f>
        <v>08:00 – 14:00</v>
      </c>
      <c r="F174" s="198" t="s">
        <v>171</v>
      </c>
      <c r="G174" s="198"/>
      <c r="H174" s="203"/>
      <c r="I174" s="198"/>
      <c r="J174" s="198" t="s">
        <v>2626</v>
      </c>
      <c r="K174" s="198">
        <v>8.1</v>
      </c>
      <c r="L174" s="198" t="s">
        <v>372</v>
      </c>
      <c r="M174" s="198" t="s">
        <v>174</v>
      </c>
      <c r="N174" s="200" t="s">
        <v>175</v>
      </c>
      <c r="O174" s="198" t="s">
        <v>650</v>
      </c>
      <c r="P174" s="201"/>
      <c r="Q174" s="198" t="s">
        <v>1589</v>
      </c>
      <c r="R174" s="198" t="str">
        <f>IF(ISNA(VLOOKUP(Patchlist2[[#This Row],[SERVER OWNER]],Contacts!I:J,2,FALSE)),"",VLOOKUP(Patchlist2[[#This Row],[SERVER OWNER]],Contacts!I:J,2,FALSE))</f>
        <v>manuela.dillinger@allianz.com</v>
      </c>
      <c r="S174" s="251" t="s">
        <v>2823</v>
      </c>
      <c r="T174" s="202"/>
      <c r="U174" s="202"/>
      <c r="V174" s="157"/>
      <c r="W174" s="157"/>
    </row>
    <row r="175" spans="1:23" ht="18" hidden="1" customHeight="1">
      <c r="A175" s="212" t="s">
        <v>2824</v>
      </c>
      <c r="B175" s="196" t="s">
        <v>47</v>
      </c>
      <c r="C175" s="197" t="b">
        <v>0</v>
      </c>
      <c r="D175" s="182">
        <f>IF($C175&lt;&gt;TRUE,IF(ISNA(VLOOKUP($B175,'Patch Slot'!A$2:$E$39,3,FALSE)),"",VLOOKUP($B175,'Patch Slot'!A$2:$E$39,3,FALSE)),"exclude")</f>
        <v>45879.333333333299</v>
      </c>
      <c r="E175" s="182" t="str">
        <f>IF($C175&lt;&gt;TRUE,IF(ISNA(VLOOKUP($B175,'Patch Slot'!A$1:$E$39,4,FALSE)),"",VLOOKUP($B175,'Patch Slot'!A$1:$E$39,4,FALSE)),"excluded")</f>
        <v>08:00 – 14:00</v>
      </c>
      <c r="F175" s="198" t="s">
        <v>171</v>
      </c>
      <c r="G175" s="198"/>
      <c r="H175" s="203"/>
      <c r="I175" s="203"/>
      <c r="J175" s="198" t="s">
        <v>2626</v>
      </c>
      <c r="K175" s="198"/>
      <c r="L175" s="198" t="s">
        <v>372</v>
      </c>
      <c r="M175" s="198" t="s">
        <v>174</v>
      </c>
      <c r="N175" s="200" t="s">
        <v>175</v>
      </c>
      <c r="O175" s="210" t="s">
        <v>650</v>
      </c>
      <c r="P175" s="201"/>
      <c r="Q175" s="198" t="s">
        <v>1589</v>
      </c>
      <c r="R175" s="198" t="str">
        <f>IF(ISNA(VLOOKUP(Patchlist2[[#This Row],[SERVER OWNER]],Contacts!I:J,2,FALSE)),"",VLOOKUP(Patchlist2[[#This Row],[SERVER OWNER]],Contacts!I:J,2,FALSE))</f>
        <v>manuela.dillinger@allianz.com</v>
      </c>
      <c r="S175" s="251" t="s">
        <v>2575</v>
      </c>
      <c r="T175" s="157"/>
      <c r="U175" s="157"/>
      <c r="V175" s="157"/>
      <c r="W175" s="157"/>
    </row>
    <row r="176" spans="1:23" ht="18" hidden="1" customHeight="1">
      <c r="A176" s="212" t="s">
        <v>2825</v>
      </c>
      <c r="B176" s="196" t="s">
        <v>47</v>
      </c>
      <c r="C176" s="197" t="b">
        <v>0</v>
      </c>
      <c r="D176" s="182">
        <f>IF($C176&lt;&gt;TRUE,IF(ISNA(VLOOKUP($B176,'Patch Slot'!A$2:$E$39,3,FALSE)),"",VLOOKUP($B176,'Patch Slot'!A$2:$E$39,3,FALSE)),"exclude")</f>
        <v>45879.333333333299</v>
      </c>
      <c r="E176" s="182" t="str">
        <f>IF($C176&lt;&gt;TRUE,IF(ISNA(VLOOKUP($B176,'Patch Slot'!A$1:$E$39,4,FALSE)),"",VLOOKUP($B176,'Patch Slot'!A$1:$E$39,4,FALSE)),"excluded")</f>
        <v>08:00 – 14:00</v>
      </c>
      <c r="F176" s="198" t="s">
        <v>171</v>
      </c>
      <c r="G176" s="198"/>
      <c r="H176" s="203"/>
      <c r="I176" s="203"/>
      <c r="J176" s="198" t="s">
        <v>2626</v>
      </c>
      <c r="K176" s="198"/>
      <c r="L176" s="198" t="s">
        <v>372</v>
      </c>
      <c r="M176" s="198" t="s">
        <v>174</v>
      </c>
      <c r="N176" s="200" t="s">
        <v>175</v>
      </c>
      <c r="O176" s="210" t="s">
        <v>650</v>
      </c>
      <c r="P176" s="201"/>
      <c r="Q176" s="198" t="s">
        <v>1589</v>
      </c>
      <c r="R176" s="198" t="str">
        <f>IF(ISNA(VLOOKUP(Patchlist2[[#This Row],[SERVER OWNER]],Contacts!I:J,2,FALSE)),"",VLOOKUP(Patchlist2[[#This Row],[SERVER OWNER]],Contacts!I:J,2,FALSE))</f>
        <v>manuela.dillinger@allianz.com</v>
      </c>
      <c r="S176" s="251" t="s">
        <v>2691</v>
      </c>
      <c r="T176" s="157"/>
      <c r="U176" s="157"/>
      <c r="V176" s="157"/>
      <c r="W176" s="157"/>
    </row>
    <row r="177" spans="1:23" ht="18" hidden="1" customHeight="1">
      <c r="A177" s="212" t="s">
        <v>2826</v>
      </c>
      <c r="B177" s="196" t="s">
        <v>47</v>
      </c>
      <c r="C177" s="197" t="b">
        <v>0</v>
      </c>
      <c r="D177" s="182">
        <f>IF($C177&lt;&gt;TRUE,IF(ISNA(VLOOKUP($B177,'Patch Slot'!A$2:$E$39,3,FALSE)),"",VLOOKUP($B177,'Patch Slot'!A$2:$E$39,3,FALSE)),"exclude")</f>
        <v>45879.333333333299</v>
      </c>
      <c r="E177" s="182" t="str">
        <f>IF($C177&lt;&gt;TRUE,IF(ISNA(VLOOKUP($B177,'Patch Slot'!A$1:$E$39,4,FALSE)),"",VLOOKUP($B177,'Patch Slot'!A$1:$E$39,4,FALSE)),"excluded")</f>
        <v>08:00 – 14:00</v>
      </c>
      <c r="F177" s="198" t="s">
        <v>171</v>
      </c>
      <c r="G177" s="198"/>
      <c r="H177" s="203"/>
      <c r="I177" s="203"/>
      <c r="J177" s="198" t="s">
        <v>2626</v>
      </c>
      <c r="K177" s="198"/>
      <c r="L177" s="198" t="s">
        <v>372</v>
      </c>
      <c r="M177" s="198" t="s">
        <v>174</v>
      </c>
      <c r="N177" s="200" t="s">
        <v>175</v>
      </c>
      <c r="O177" s="210" t="s">
        <v>650</v>
      </c>
      <c r="P177" s="201"/>
      <c r="Q177" s="198" t="s">
        <v>1589</v>
      </c>
      <c r="R177" s="198" t="str">
        <f>IF(ISNA(VLOOKUP(Patchlist2[[#This Row],[SERVER OWNER]],Contacts!I:J,2,FALSE)),"",VLOOKUP(Patchlist2[[#This Row],[SERVER OWNER]],Contacts!I:J,2,FALSE))</f>
        <v>manuela.dillinger@allianz.com</v>
      </c>
      <c r="S177" s="251" t="s">
        <v>2691</v>
      </c>
      <c r="T177" s="157"/>
      <c r="U177" s="157"/>
      <c r="V177" s="157"/>
      <c r="W177" s="157"/>
    </row>
    <row r="178" spans="1:23" ht="18" hidden="1" customHeight="1">
      <c r="A178" s="198" t="s">
        <v>2827</v>
      </c>
      <c r="B178" s="196" t="s">
        <v>47</v>
      </c>
      <c r="C178" s="197" t="b">
        <v>0</v>
      </c>
      <c r="D178" s="182">
        <f>IF($C178&lt;&gt;TRUE,IF(ISNA(VLOOKUP($B178,'Patch Slot'!A$2:$E$39,3,FALSE)),"",VLOOKUP($B178,'Patch Slot'!A$2:$E$39,3,FALSE)),"exclude")</f>
        <v>45879.333333333299</v>
      </c>
      <c r="E178" s="182" t="str">
        <f>IF($C178&lt;&gt;TRUE,IF(ISNA(VLOOKUP($B178,'Patch Slot'!A$1:$E$39,4,FALSE)),"",VLOOKUP($B178,'Patch Slot'!A$1:$E$39,4,FALSE)),"excluded")</f>
        <v>08:00 – 14:00</v>
      </c>
      <c r="F178" s="198" t="s">
        <v>826</v>
      </c>
      <c r="G178" s="198"/>
      <c r="H178" s="203"/>
      <c r="I178" s="198"/>
      <c r="J178" s="198" t="s">
        <v>2553</v>
      </c>
      <c r="K178" s="198">
        <v>9.4</v>
      </c>
      <c r="L178" s="198" t="s">
        <v>173</v>
      </c>
      <c r="M178" s="198" t="s">
        <v>827</v>
      </c>
      <c r="N178" s="200" t="s">
        <v>175</v>
      </c>
      <c r="O178" s="198" t="s">
        <v>2789</v>
      </c>
      <c r="P178" s="201"/>
      <c r="Q178" s="198" t="s">
        <v>1556</v>
      </c>
      <c r="R178" s="198" t="str">
        <f>IF(ISNA(VLOOKUP(Patchlist2[[#This Row],[SERVER OWNER]],Contacts!I:J,2,FALSE)),"",VLOOKUP(Patchlist2[[#This Row],[SERVER OWNER]],Contacts!I:J,2,FALSE))</f>
        <v>philippe.mittmann@allianz.de</v>
      </c>
      <c r="S178" s="251" t="s">
        <v>2654</v>
      </c>
      <c r="T178" s="202"/>
      <c r="U178" s="202"/>
      <c r="V178" s="157"/>
      <c r="W178" s="157"/>
    </row>
    <row r="179" spans="1:23" ht="18" hidden="1" customHeight="1">
      <c r="A179" s="198" t="s">
        <v>2828</v>
      </c>
      <c r="B179" s="196" t="s">
        <v>57</v>
      </c>
      <c r="C179" s="197" t="b">
        <v>0</v>
      </c>
      <c r="D179" s="182">
        <f>IF($C179&lt;&gt;TRUE,IF(ISNA(VLOOKUP($B179,'Patch Slot'!A$2:$E$39,3,FALSE)),"",VLOOKUP($B179,'Patch Slot'!A$2:$E$39,3,FALSE)),"exclude")</f>
        <v>45882.833333333299</v>
      </c>
      <c r="E179" s="182" t="str">
        <f>IF($C179&lt;&gt;TRUE,IF(ISNA(VLOOKUP($B179,'Patch Slot'!A$1:$E$39,4,FALSE)),"",VLOOKUP($B179,'Patch Slot'!A$1:$E$39,4,FALSE)),"excluded")</f>
        <v>20:00 – 24:00</v>
      </c>
      <c r="F179" s="198" t="s">
        <v>171</v>
      </c>
      <c r="G179" s="198"/>
      <c r="H179" s="203"/>
      <c r="I179" s="198"/>
      <c r="J179" s="198" t="s">
        <v>2547</v>
      </c>
      <c r="K179" s="198">
        <v>8.1</v>
      </c>
      <c r="L179" s="198" t="s">
        <v>173</v>
      </c>
      <c r="M179" s="198" t="s">
        <v>174</v>
      </c>
      <c r="N179" s="200" t="s">
        <v>175</v>
      </c>
      <c r="O179" s="198" t="s">
        <v>722</v>
      </c>
      <c r="P179" s="201"/>
      <c r="Q179" s="198" t="s">
        <v>547</v>
      </c>
      <c r="R179" s="198" t="str">
        <f>IF(ISNA(VLOOKUP(Patchlist2[[#This Row],[SERVER OWNER]],Contacts!I:J,2,FALSE)),"",VLOOKUP(Patchlist2[[#This Row],[SERVER OWNER]],Contacts!I:J,2,FALSE))</f>
        <v>klaus.ostermann@allianz.de</v>
      </c>
      <c r="S179" s="251" t="s">
        <v>2575</v>
      </c>
      <c r="T179" s="202"/>
      <c r="U179" s="202"/>
      <c r="V179" s="157"/>
      <c r="W179" s="157"/>
    </row>
    <row r="180" spans="1:23" ht="18" hidden="1" customHeight="1">
      <c r="A180" s="198" t="s">
        <v>2829</v>
      </c>
      <c r="B180" s="196" t="s">
        <v>106</v>
      </c>
      <c r="C180" s="197" t="b">
        <v>0</v>
      </c>
      <c r="D180" s="182">
        <f>IF($C180&lt;&gt;TRUE,IF(ISNA(VLOOKUP($B180,'Patch Slot'!A$2:$E$39,3,FALSE)),"",VLOOKUP($B180,'Patch Slot'!A$2:$E$39,3,FALSE)),"exclude")</f>
        <v>45888.833333333299</v>
      </c>
      <c r="E180" s="182" t="str">
        <f>IF($C180&lt;&gt;TRUE,IF(ISNA(VLOOKUP($B180,'Patch Slot'!A$1:$E$39,4,FALSE)),"",VLOOKUP($B180,'Patch Slot'!A$1:$E$39,4,FALSE)),"excluded")</f>
        <v>20:00 – 24:00</v>
      </c>
      <c r="F180" s="198" t="s">
        <v>826</v>
      </c>
      <c r="G180" s="198"/>
      <c r="H180" s="203"/>
      <c r="I180" s="198"/>
      <c r="J180" s="198" t="s">
        <v>2561</v>
      </c>
      <c r="K180" s="198">
        <v>8.8000000000000007</v>
      </c>
      <c r="L180" s="198" t="s">
        <v>654</v>
      </c>
      <c r="M180" s="198" t="s">
        <v>827</v>
      </c>
      <c r="N180" s="200" t="s">
        <v>175</v>
      </c>
      <c r="O180" s="198" t="s">
        <v>655</v>
      </c>
      <c r="P180" s="201"/>
      <c r="Q180" s="198" t="s">
        <v>659</v>
      </c>
      <c r="R180" s="198" t="str">
        <f>IF(ISNA(VLOOKUP(Patchlist2[[#This Row],[SERVER OWNER]],Contacts!I:J,2,FALSE)),"",VLOOKUP(Patchlist2[[#This Row],[SERVER OWNER]],Contacts!I:J,2,FALSE))</f>
        <v>Bernd.Wagensonner@allianz.at</v>
      </c>
      <c r="S180" s="251" t="s">
        <v>2830</v>
      </c>
      <c r="T180" s="202"/>
      <c r="U180" s="202"/>
      <c r="V180" s="157"/>
      <c r="W180" s="157"/>
    </row>
    <row r="181" spans="1:23" ht="18" hidden="1" customHeight="1">
      <c r="A181" s="198" t="s">
        <v>2831</v>
      </c>
      <c r="B181" s="196" t="s">
        <v>47</v>
      </c>
      <c r="C181" s="197" t="b">
        <v>0</v>
      </c>
      <c r="D181" s="182">
        <f>IF($C181&lt;&gt;TRUE,IF(ISNA(VLOOKUP($B181,'Patch Slot'!A$2:$E$39,3,FALSE)),"",VLOOKUP($B181,'Patch Slot'!A$2:$E$39,3,FALSE)),"exclude")</f>
        <v>45879.333333333299</v>
      </c>
      <c r="E181" s="182" t="str">
        <f>IF($C181&lt;&gt;TRUE,IF(ISNA(VLOOKUP($B181,'Patch Slot'!A$1:$E$39,4,FALSE)),"",VLOOKUP($B181,'Patch Slot'!A$1:$E$39,4,FALSE)),"excluded")</f>
        <v>08:00 – 14:00</v>
      </c>
      <c r="F181" s="198" t="s">
        <v>171</v>
      </c>
      <c r="G181" s="198"/>
      <c r="H181" s="203"/>
      <c r="I181" s="198"/>
      <c r="J181" s="198" t="s">
        <v>2561</v>
      </c>
      <c r="K181" s="198">
        <v>8.8000000000000007</v>
      </c>
      <c r="L181" s="198" t="s">
        <v>654</v>
      </c>
      <c r="M181" s="198" t="s">
        <v>174</v>
      </c>
      <c r="N181" s="200" t="s">
        <v>175</v>
      </c>
      <c r="O181" s="198" t="s">
        <v>655</v>
      </c>
      <c r="P181" s="201"/>
      <c r="Q181" s="198" t="s">
        <v>659</v>
      </c>
      <c r="R181" s="198" t="str">
        <f>IF(ISNA(VLOOKUP(Patchlist2[[#This Row],[SERVER OWNER]],Contacts!I:J,2,FALSE)),"",VLOOKUP(Patchlist2[[#This Row],[SERVER OWNER]],Contacts!I:J,2,FALSE))</f>
        <v>Bernd.Wagensonner@allianz.at</v>
      </c>
      <c r="S181" s="251" t="s">
        <v>2830</v>
      </c>
      <c r="T181" s="202"/>
      <c r="U181" s="202"/>
      <c r="V181" s="157"/>
      <c r="W181" s="157"/>
    </row>
    <row r="182" spans="1:23" ht="18" hidden="1" customHeight="1">
      <c r="A182" s="198" t="s">
        <v>2832</v>
      </c>
      <c r="B182" s="196" t="s">
        <v>47</v>
      </c>
      <c r="C182" s="197" t="b">
        <v>0</v>
      </c>
      <c r="D182" s="182">
        <f>IF($C182&lt;&gt;TRUE,IF(ISNA(VLOOKUP($B182,'Patch Slot'!A$2:$E$39,3,FALSE)),"",VLOOKUP($B182,'Patch Slot'!A$2:$E$39,3,FALSE)),"exclude")</f>
        <v>45879.333333333299</v>
      </c>
      <c r="E182" s="182" t="str">
        <f>IF($C182&lt;&gt;TRUE,IF(ISNA(VLOOKUP($B182,'Patch Slot'!A$1:$E$39,4,FALSE)),"",VLOOKUP($B182,'Patch Slot'!A$1:$E$39,4,FALSE)),"excluded")</f>
        <v>08:00 – 14:00</v>
      </c>
      <c r="F182" s="198" t="s">
        <v>171</v>
      </c>
      <c r="G182" s="198"/>
      <c r="H182" s="203"/>
      <c r="I182" s="198"/>
      <c r="J182" s="198" t="s">
        <v>2561</v>
      </c>
      <c r="K182" s="198">
        <v>8.8000000000000007</v>
      </c>
      <c r="L182" s="198" t="s">
        <v>654</v>
      </c>
      <c r="M182" s="198" t="s">
        <v>174</v>
      </c>
      <c r="N182" s="200" t="s">
        <v>175</v>
      </c>
      <c r="O182" s="198" t="s">
        <v>655</v>
      </c>
      <c r="P182" s="201"/>
      <c r="Q182" s="198" t="s">
        <v>659</v>
      </c>
      <c r="R182" s="198" t="str">
        <f>IF(ISNA(VLOOKUP(Patchlist2[[#This Row],[SERVER OWNER]],Contacts!I:J,2,FALSE)),"",VLOOKUP(Patchlist2[[#This Row],[SERVER OWNER]],Contacts!I:J,2,FALSE))</f>
        <v>Bernd.Wagensonner@allianz.at</v>
      </c>
      <c r="S182" s="251" t="s">
        <v>2654</v>
      </c>
      <c r="T182" s="202"/>
      <c r="U182" s="202"/>
      <c r="V182" s="157"/>
      <c r="W182" s="157"/>
    </row>
    <row r="183" spans="1:23" ht="18" hidden="1" customHeight="1">
      <c r="A183" s="198" t="s">
        <v>2833</v>
      </c>
      <c r="B183" s="196" t="s">
        <v>47</v>
      </c>
      <c r="C183" s="197" t="b">
        <v>0</v>
      </c>
      <c r="D183" s="182">
        <f>IF($C183&lt;&gt;TRUE,IF(ISNA(VLOOKUP($B183,'Patch Slot'!A$2:$E$39,3,FALSE)),"",VLOOKUP($B183,'Patch Slot'!A$2:$E$39,3,FALSE)),"exclude")</f>
        <v>45879.333333333299</v>
      </c>
      <c r="E183" s="182" t="str">
        <f>IF($C183&lt;&gt;TRUE,IF(ISNA(VLOOKUP($B183,'Patch Slot'!A$1:$E$39,4,FALSE)),"",VLOOKUP($B183,'Patch Slot'!A$1:$E$39,4,FALSE)),"excluded")</f>
        <v>08:00 – 14:00</v>
      </c>
      <c r="F183" s="198" t="s">
        <v>171</v>
      </c>
      <c r="G183" s="198"/>
      <c r="H183" s="203"/>
      <c r="I183" s="198"/>
      <c r="J183" s="198" t="s">
        <v>2561</v>
      </c>
      <c r="K183" s="198">
        <v>8.8000000000000007</v>
      </c>
      <c r="L183" s="198" t="s">
        <v>654</v>
      </c>
      <c r="M183" s="198" t="s">
        <v>174</v>
      </c>
      <c r="N183" s="200" t="s">
        <v>175</v>
      </c>
      <c r="O183" s="198" t="s">
        <v>655</v>
      </c>
      <c r="P183" s="201"/>
      <c r="Q183" s="198" t="s">
        <v>659</v>
      </c>
      <c r="R183" s="198" t="str">
        <f>IF(ISNA(VLOOKUP(Patchlist2[[#This Row],[SERVER OWNER]],Contacts!I:J,2,FALSE)),"",VLOOKUP(Patchlist2[[#This Row],[SERVER OWNER]],Contacts!I:J,2,FALSE))</f>
        <v>Bernd.Wagensonner@allianz.at</v>
      </c>
      <c r="S183" s="251" t="s">
        <v>2654</v>
      </c>
      <c r="T183" s="202"/>
      <c r="U183" s="202"/>
      <c r="V183" s="157"/>
      <c r="W183" s="157"/>
    </row>
    <row r="184" spans="1:23" ht="18" hidden="1" customHeight="1">
      <c r="A184" s="198" t="s">
        <v>2834</v>
      </c>
      <c r="B184" s="196" t="s">
        <v>47</v>
      </c>
      <c r="C184" s="197" t="b">
        <v>0</v>
      </c>
      <c r="D184" s="182">
        <f>IF($C184&lt;&gt;TRUE,IF(ISNA(VLOOKUP($B184,'Patch Slot'!A$2:$E$39,3,FALSE)),"",VLOOKUP($B184,'Patch Slot'!A$2:$E$39,3,FALSE)),"exclude")</f>
        <v>45879.333333333299</v>
      </c>
      <c r="E184" s="182" t="str">
        <f>IF($C184&lt;&gt;TRUE,IF(ISNA(VLOOKUP($B184,'Patch Slot'!A$1:$E$39,4,FALSE)),"",VLOOKUP($B184,'Patch Slot'!A$1:$E$39,4,FALSE)),"excluded")</f>
        <v>08:00 – 14:00</v>
      </c>
      <c r="F184" s="198" t="s">
        <v>171</v>
      </c>
      <c r="G184" s="198"/>
      <c r="H184" s="203"/>
      <c r="I184" s="198"/>
      <c r="J184" s="198" t="s">
        <v>2561</v>
      </c>
      <c r="K184" s="198">
        <v>8.8000000000000007</v>
      </c>
      <c r="L184" s="198" t="s">
        <v>654</v>
      </c>
      <c r="M184" s="198" t="s">
        <v>174</v>
      </c>
      <c r="N184" s="200" t="s">
        <v>175</v>
      </c>
      <c r="O184" s="198" t="s">
        <v>655</v>
      </c>
      <c r="P184" s="201"/>
      <c r="Q184" s="198" t="s">
        <v>659</v>
      </c>
      <c r="R184" s="198" t="str">
        <f>IF(ISNA(VLOOKUP(Patchlist2[[#This Row],[SERVER OWNER]],Contacts!I:J,2,FALSE)),"",VLOOKUP(Patchlist2[[#This Row],[SERVER OWNER]],Contacts!I:J,2,FALSE))</f>
        <v>Bernd.Wagensonner@allianz.at</v>
      </c>
      <c r="S184" s="251" t="s">
        <v>2654</v>
      </c>
      <c r="T184" s="202"/>
      <c r="U184" s="202"/>
      <c r="V184" s="157"/>
      <c r="W184" s="157"/>
    </row>
    <row r="185" spans="1:23" ht="18" hidden="1" customHeight="1">
      <c r="A185" s="195" t="s">
        <v>2835</v>
      </c>
      <c r="B185" s="196" t="s">
        <v>57</v>
      </c>
      <c r="C185" s="197" t="b">
        <v>0</v>
      </c>
      <c r="D185" s="182">
        <f>IF($C185&lt;&gt;TRUE,IF(ISNA(VLOOKUP($B185,'Patch Slot'!A$2:$E$39,3,FALSE)),"",VLOOKUP($B185,'Patch Slot'!A$2:$E$39,3,FALSE)),"exclude")</f>
        <v>45882.833333333299</v>
      </c>
      <c r="E185" s="182" t="str">
        <f>IF($C185&lt;&gt;TRUE,IF(ISNA(VLOOKUP($B185,'Patch Slot'!A$1:$E$39,4,FALSE)),"",VLOOKUP($B185,'Patch Slot'!A$1:$E$39,4,FALSE)),"excluded")</f>
        <v>20:00 – 24:00</v>
      </c>
      <c r="F185" s="198" t="s">
        <v>182</v>
      </c>
      <c r="G185" s="198"/>
      <c r="H185" s="203"/>
      <c r="I185" s="198"/>
      <c r="J185" s="198" t="s">
        <v>2547</v>
      </c>
      <c r="K185" s="198">
        <v>8.1</v>
      </c>
      <c r="L185" s="198" t="s">
        <v>173</v>
      </c>
      <c r="M185" s="198" t="s">
        <v>174</v>
      </c>
      <c r="N185" s="200" t="s">
        <v>175</v>
      </c>
      <c r="O185" s="198" t="s">
        <v>722</v>
      </c>
      <c r="P185" s="201"/>
      <c r="Q185" s="198" t="s">
        <v>547</v>
      </c>
      <c r="R185" s="198" t="str">
        <f>IF(ISNA(VLOOKUP(Patchlist2[[#This Row],[SERVER OWNER]],Contacts!I:J,2,FALSE)),"",VLOOKUP(Patchlist2[[#This Row],[SERVER OWNER]],Contacts!I:J,2,FALSE))</f>
        <v>klaus.ostermann@allianz.de</v>
      </c>
      <c r="S185" s="251" t="s">
        <v>2654</v>
      </c>
      <c r="T185" s="202"/>
      <c r="U185" s="202"/>
      <c r="V185" s="157"/>
      <c r="W185" s="157"/>
    </row>
    <row r="186" spans="1:23" ht="18" hidden="1" customHeight="1">
      <c r="A186" s="198" t="s">
        <v>2836</v>
      </c>
      <c r="B186" s="196" t="s">
        <v>47</v>
      </c>
      <c r="C186" s="197" t="b">
        <v>0</v>
      </c>
      <c r="D186" s="182">
        <f>IF($C186&lt;&gt;TRUE,IF(ISNA(VLOOKUP($B186,'Patch Slot'!A$2:$E$39,3,FALSE)),"",VLOOKUP($B186,'Patch Slot'!A$2:$E$39,3,FALSE)),"exclude")</f>
        <v>45879.333333333299</v>
      </c>
      <c r="E186" s="182" t="str">
        <f>IF($C186&lt;&gt;TRUE,IF(ISNA(VLOOKUP($B186,'Patch Slot'!A$1:$E$39,4,FALSE)),"",VLOOKUP($B186,'Patch Slot'!A$1:$E$39,4,FALSE)),"excluded")</f>
        <v>08:00 – 14:00</v>
      </c>
      <c r="F186" s="198" t="s">
        <v>182</v>
      </c>
      <c r="G186" s="198"/>
      <c r="H186" s="203"/>
      <c r="I186" s="198"/>
      <c r="J186" s="198" t="s">
        <v>2561</v>
      </c>
      <c r="K186" s="198">
        <v>8.8000000000000007</v>
      </c>
      <c r="L186" s="198" t="s">
        <v>654</v>
      </c>
      <c r="M186" s="198" t="s">
        <v>174</v>
      </c>
      <c r="N186" s="200" t="s">
        <v>175</v>
      </c>
      <c r="O186" s="198" t="s">
        <v>655</v>
      </c>
      <c r="P186" s="201"/>
      <c r="Q186" s="198" t="s">
        <v>2820</v>
      </c>
      <c r="R186" s="198" t="str">
        <f>IF(ISNA(VLOOKUP(Patchlist2[[#This Row],[SERVER OWNER]],Contacts!I:J,2,FALSE)),"",VLOOKUP(Patchlist2[[#This Row],[SERVER OWNER]],Contacts!I:J,2,FALSE))</f>
        <v>daniel.danzinger@allianz.at</v>
      </c>
      <c r="S186" s="251" t="s">
        <v>2837</v>
      </c>
      <c r="T186" s="202"/>
      <c r="U186" s="202"/>
      <c r="V186" s="157"/>
      <c r="W186" s="157"/>
    </row>
    <row r="187" spans="1:23" ht="18" hidden="1" customHeight="1">
      <c r="A187" s="198" t="s">
        <v>2838</v>
      </c>
      <c r="B187" s="196" t="s">
        <v>47</v>
      </c>
      <c r="C187" s="197" t="b">
        <v>0</v>
      </c>
      <c r="D187" s="182">
        <f>IF($C187&lt;&gt;TRUE,IF(ISNA(VLOOKUP($B187,'Patch Slot'!A$2:$E$39,3,FALSE)),"",VLOOKUP($B187,'Patch Slot'!A$2:$E$39,3,FALSE)),"exclude")</f>
        <v>45879.333333333299</v>
      </c>
      <c r="E187" s="182" t="str">
        <f>IF($C187&lt;&gt;TRUE,IF(ISNA(VLOOKUP($B187,'Patch Slot'!A$1:$E$39,4,FALSE)),"",VLOOKUP($B187,'Patch Slot'!A$1:$E$39,4,FALSE)),"excluded")</f>
        <v>08:00 – 14:00</v>
      </c>
      <c r="F187" s="198" t="s">
        <v>182</v>
      </c>
      <c r="G187" s="198"/>
      <c r="H187" s="203"/>
      <c r="I187" s="198"/>
      <c r="J187" s="198" t="s">
        <v>2561</v>
      </c>
      <c r="K187" s="198">
        <v>8.8000000000000007</v>
      </c>
      <c r="L187" s="198" t="s">
        <v>654</v>
      </c>
      <c r="M187" s="198" t="s">
        <v>174</v>
      </c>
      <c r="N187" s="200" t="s">
        <v>175</v>
      </c>
      <c r="O187" s="198" t="s">
        <v>655</v>
      </c>
      <c r="P187" s="201"/>
      <c r="Q187" s="198" t="s">
        <v>2820</v>
      </c>
      <c r="R187" s="198" t="str">
        <f>IF(ISNA(VLOOKUP(Patchlist2[[#This Row],[SERVER OWNER]],Contacts!I:J,2,FALSE)),"",VLOOKUP(Patchlist2[[#This Row],[SERVER OWNER]],Contacts!I:J,2,FALSE))</f>
        <v>daniel.danzinger@allianz.at</v>
      </c>
      <c r="S187" s="251" t="s">
        <v>1912</v>
      </c>
      <c r="T187" s="202"/>
      <c r="U187" s="202"/>
      <c r="V187" s="157"/>
      <c r="W187" s="157"/>
    </row>
    <row r="188" spans="1:23" ht="18" hidden="1" customHeight="1">
      <c r="A188" s="198" t="s">
        <v>2839</v>
      </c>
      <c r="B188" s="196" t="s">
        <v>47</v>
      </c>
      <c r="C188" s="197" t="b">
        <v>0</v>
      </c>
      <c r="D188" s="182">
        <f>IF($C188&lt;&gt;TRUE,IF(ISNA(VLOOKUP($B188,'Patch Slot'!A$2:$E$39,3,FALSE)),"",VLOOKUP($B188,'Patch Slot'!A$2:$E$39,3,FALSE)),"exclude")</f>
        <v>45879.333333333299</v>
      </c>
      <c r="E188" s="182" t="str">
        <f>IF($C188&lt;&gt;TRUE,IF(ISNA(VLOOKUP($B188,'Patch Slot'!A$1:$E$39,4,FALSE)),"",VLOOKUP($B188,'Patch Slot'!A$1:$E$39,4,FALSE)),"excluded")</f>
        <v>08:00 – 14:00</v>
      </c>
      <c r="F188" s="198" t="s">
        <v>182</v>
      </c>
      <c r="G188" s="198"/>
      <c r="H188" s="203"/>
      <c r="I188" s="198"/>
      <c r="J188" s="198" t="s">
        <v>2561</v>
      </c>
      <c r="K188" s="198">
        <v>8.8000000000000007</v>
      </c>
      <c r="L188" s="198" t="s">
        <v>654</v>
      </c>
      <c r="M188" s="198" t="s">
        <v>174</v>
      </c>
      <c r="N188" s="200" t="s">
        <v>175</v>
      </c>
      <c r="O188" s="198" t="s">
        <v>655</v>
      </c>
      <c r="P188" s="201"/>
      <c r="Q188" s="198" t="s">
        <v>2820</v>
      </c>
      <c r="R188" s="198" t="str">
        <f>IF(ISNA(VLOOKUP(Patchlist2[[#This Row],[SERVER OWNER]],Contacts!I:J,2,FALSE)),"",VLOOKUP(Patchlist2[[#This Row],[SERVER OWNER]],Contacts!I:J,2,FALSE))</f>
        <v>daniel.danzinger@allianz.at</v>
      </c>
      <c r="S188" s="251" t="s">
        <v>1912</v>
      </c>
      <c r="T188" s="202"/>
      <c r="U188" s="202"/>
      <c r="V188" s="157"/>
      <c r="W188" s="157"/>
    </row>
    <row r="189" spans="1:23" ht="18" hidden="1" customHeight="1">
      <c r="A189" s="198" t="s">
        <v>2840</v>
      </c>
      <c r="B189" s="196" t="s">
        <v>47</v>
      </c>
      <c r="C189" s="197" t="b">
        <v>0</v>
      </c>
      <c r="D189" s="182">
        <f>IF($C189&lt;&gt;TRUE,IF(ISNA(VLOOKUP($B189,'Patch Slot'!A$2:$E$39,3,FALSE)),"",VLOOKUP($B189,'Patch Slot'!A$2:$E$39,3,FALSE)),"exclude")</f>
        <v>45879.333333333299</v>
      </c>
      <c r="E189" s="182" t="str">
        <f>IF($C189&lt;&gt;TRUE,IF(ISNA(VLOOKUP($B189,'Patch Slot'!A$1:$E$39,4,FALSE)),"",VLOOKUP($B189,'Patch Slot'!A$1:$E$39,4,FALSE)),"excluded")</f>
        <v>08:00 – 14:00</v>
      </c>
      <c r="F189" s="198" t="s">
        <v>171</v>
      </c>
      <c r="G189" s="198"/>
      <c r="H189" s="203"/>
      <c r="I189" s="198"/>
      <c r="J189" s="198" t="s">
        <v>2561</v>
      </c>
      <c r="K189" s="198">
        <v>8.8000000000000007</v>
      </c>
      <c r="L189" s="198" t="s">
        <v>654</v>
      </c>
      <c r="M189" s="198" t="s">
        <v>174</v>
      </c>
      <c r="N189" s="200" t="s">
        <v>175</v>
      </c>
      <c r="O189" s="198" t="s">
        <v>655</v>
      </c>
      <c r="P189" s="201"/>
      <c r="Q189" s="198" t="s">
        <v>2820</v>
      </c>
      <c r="R189" s="198" t="str">
        <f>IF(ISNA(VLOOKUP(Patchlist2[[#This Row],[SERVER OWNER]],Contacts!I:J,2,FALSE)),"",VLOOKUP(Patchlist2[[#This Row],[SERVER OWNER]],Contacts!I:J,2,FALSE))</f>
        <v>daniel.danzinger@allianz.at</v>
      </c>
      <c r="S189" s="251" t="s">
        <v>1912</v>
      </c>
      <c r="T189" s="202"/>
      <c r="U189" s="202"/>
      <c r="V189" s="157"/>
      <c r="W189" s="157"/>
    </row>
    <row r="190" spans="1:23" ht="18" hidden="1" customHeight="1">
      <c r="A190" s="198" t="s">
        <v>2841</v>
      </c>
      <c r="B190" s="196" t="s">
        <v>106</v>
      </c>
      <c r="C190" s="197" t="b">
        <v>0</v>
      </c>
      <c r="D190" s="182">
        <f>IF($C190&lt;&gt;TRUE,IF(ISNA(VLOOKUP($B190,'Patch Slot'!A$2:$E$39,3,FALSE)),"",VLOOKUP($B190,'Patch Slot'!A$2:$E$39,3,FALSE)),"exclude")</f>
        <v>45888.833333333299</v>
      </c>
      <c r="E190" s="182" t="str">
        <f>IF($C190&lt;&gt;TRUE,IF(ISNA(VLOOKUP($B190,'Patch Slot'!A$1:$E$39,4,FALSE)),"",VLOOKUP($B190,'Patch Slot'!A$1:$E$39,4,FALSE)),"excluded")</f>
        <v>20:00 – 24:00</v>
      </c>
      <c r="F190" s="198" t="s">
        <v>826</v>
      </c>
      <c r="G190" s="198"/>
      <c r="H190" s="203"/>
      <c r="I190" s="198"/>
      <c r="J190" s="198" t="s">
        <v>2561</v>
      </c>
      <c r="K190" s="198">
        <v>8.8000000000000007</v>
      </c>
      <c r="L190" s="198" t="s">
        <v>654</v>
      </c>
      <c r="M190" s="198" t="s">
        <v>827</v>
      </c>
      <c r="N190" s="200" t="s">
        <v>175</v>
      </c>
      <c r="O190" s="198" t="s">
        <v>655</v>
      </c>
      <c r="P190" s="201"/>
      <c r="Q190" s="198" t="s">
        <v>2820</v>
      </c>
      <c r="R190" s="198" t="str">
        <f>IF(ISNA(VLOOKUP(Patchlist2[[#This Row],[SERVER OWNER]],Contacts!I:J,2,FALSE)),"",VLOOKUP(Patchlist2[[#This Row],[SERVER OWNER]],Contacts!I:J,2,FALSE))</f>
        <v>daniel.danzinger@allianz.at</v>
      </c>
      <c r="S190" s="251" t="s">
        <v>2691</v>
      </c>
      <c r="T190" s="202"/>
      <c r="U190" s="202"/>
      <c r="V190" s="157"/>
      <c r="W190" s="157"/>
    </row>
    <row r="191" spans="1:23" ht="18" hidden="1" customHeight="1">
      <c r="A191" s="198" t="s">
        <v>2842</v>
      </c>
      <c r="B191" s="196" t="s">
        <v>109</v>
      </c>
      <c r="C191" s="197" t="b">
        <v>0</v>
      </c>
      <c r="D191" s="182">
        <f>IF($C191&lt;&gt;TRUE,IF(ISNA(VLOOKUP($B191,'Patch Slot'!A$2:$E$39,3,FALSE)),"",VLOOKUP($B191,'Patch Slot'!A$2:$E$39,3,FALSE)),"exclude")</f>
        <v>45889.833333333299</v>
      </c>
      <c r="E191" s="182" t="str">
        <f>IF($C191&lt;&gt;TRUE,IF(ISNA(VLOOKUP($B191,'Patch Slot'!A$1:$E$39,4,FALSE)),"",VLOOKUP($B191,'Patch Slot'!A$1:$E$39,4,FALSE)),"excluded")</f>
        <v>20:00 – 24:00</v>
      </c>
      <c r="F191" s="198" t="s">
        <v>826</v>
      </c>
      <c r="G191" s="198"/>
      <c r="H191" s="203"/>
      <c r="I191" s="198"/>
      <c r="J191" s="198" t="s">
        <v>2561</v>
      </c>
      <c r="K191" s="198">
        <v>8.8000000000000007</v>
      </c>
      <c r="L191" s="198" t="s">
        <v>654</v>
      </c>
      <c r="M191" s="198" t="s">
        <v>827</v>
      </c>
      <c r="N191" s="200" t="s">
        <v>175</v>
      </c>
      <c r="O191" s="198" t="s">
        <v>655</v>
      </c>
      <c r="P191" s="201"/>
      <c r="Q191" s="198" t="s">
        <v>2820</v>
      </c>
      <c r="R191" s="198" t="str">
        <f>IF(ISNA(VLOOKUP(Patchlist2[[#This Row],[SERVER OWNER]],Contacts!I:J,2,FALSE)),"",VLOOKUP(Patchlist2[[#This Row],[SERVER OWNER]],Contacts!I:J,2,FALSE))</f>
        <v>daniel.danzinger@allianz.at</v>
      </c>
      <c r="S191" s="251" t="s">
        <v>2575</v>
      </c>
      <c r="T191" s="202"/>
      <c r="U191" s="202"/>
      <c r="V191" s="157"/>
      <c r="W191" s="157"/>
    </row>
    <row r="192" spans="1:23" ht="18" hidden="1" customHeight="1">
      <c r="A192" s="198" t="s">
        <v>2843</v>
      </c>
      <c r="B192" s="196" t="s">
        <v>106</v>
      </c>
      <c r="C192" s="197" t="b">
        <v>0</v>
      </c>
      <c r="D192" s="182">
        <f>IF($C192&lt;&gt;TRUE,IF(ISNA(VLOOKUP($B192,'Patch Slot'!A$2:$E$39,3,FALSE)),"",VLOOKUP($B192,'Patch Slot'!A$2:$E$39,3,FALSE)),"exclude")</f>
        <v>45888.833333333299</v>
      </c>
      <c r="E192" s="182" t="str">
        <f>IF($C192&lt;&gt;TRUE,IF(ISNA(VLOOKUP($B192,'Patch Slot'!A$1:$E$39,4,FALSE)),"",VLOOKUP($B192,'Patch Slot'!A$1:$E$39,4,FALSE)),"excluded")</f>
        <v>20:00 – 24:00</v>
      </c>
      <c r="F192" s="198" t="s">
        <v>826</v>
      </c>
      <c r="G192" s="198"/>
      <c r="H192" s="203"/>
      <c r="I192" s="198"/>
      <c r="J192" s="198" t="s">
        <v>2561</v>
      </c>
      <c r="K192" s="198">
        <v>8.8000000000000007</v>
      </c>
      <c r="L192" s="198" t="s">
        <v>654</v>
      </c>
      <c r="M192" s="198" t="s">
        <v>827</v>
      </c>
      <c r="N192" s="200" t="s">
        <v>175</v>
      </c>
      <c r="O192" s="198" t="s">
        <v>655</v>
      </c>
      <c r="P192" s="201"/>
      <c r="Q192" s="198" t="s">
        <v>2820</v>
      </c>
      <c r="R192" s="198" t="str">
        <f>IF(ISNA(VLOOKUP(Patchlist2[[#This Row],[SERVER OWNER]],Contacts!I:J,2,FALSE)),"",VLOOKUP(Patchlist2[[#This Row],[SERVER OWNER]],Contacts!I:J,2,FALSE))</f>
        <v>daniel.danzinger@allianz.at</v>
      </c>
      <c r="S192" s="251" t="s">
        <v>2823</v>
      </c>
      <c r="T192" s="202"/>
      <c r="U192" s="202"/>
      <c r="V192" s="157"/>
      <c r="W192" s="157"/>
    </row>
    <row r="193" spans="1:23" ht="18" hidden="1" customHeight="1">
      <c r="A193" s="198" t="s">
        <v>2844</v>
      </c>
      <c r="B193" s="196" t="s">
        <v>109</v>
      </c>
      <c r="C193" s="197" t="b">
        <v>0</v>
      </c>
      <c r="D193" s="182">
        <f>IF($C193&lt;&gt;TRUE,IF(ISNA(VLOOKUP($B193,'Patch Slot'!A$2:$E$39,3,FALSE)),"",VLOOKUP($B193,'Patch Slot'!A$2:$E$39,3,FALSE)),"exclude")</f>
        <v>45889.833333333299</v>
      </c>
      <c r="E193" s="182" t="str">
        <f>IF($C193&lt;&gt;TRUE,IF(ISNA(VLOOKUP($B193,'Patch Slot'!A$1:$E$39,4,FALSE)),"",VLOOKUP($B193,'Patch Slot'!A$1:$E$39,4,FALSE)),"excluded")</f>
        <v>20:00 – 24:00</v>
      </c>
      <c r="F193" s="198" t="s">
        <v>826</v>
      </c>
      <c r="G193" s="198"/>
      <c r="H193" s="203"/>
      <c r="I193" s="198"/>
      <c r="J193" s="198" t="s">
        <v>2561</v>
      </c>
      <c r="K193" s="198">
        <v>8.8000000000000007</v>
      </c>
      <c r="L193" s="198" t="s">
        <v>654</v>
      </c>
      <c r="M193" s="198" t="s">
        <v>827</v>
      </c>
      <c r="N193" s="200" t="s">
        <v>175</v>
      </c>
      <c r="O193" s="198" t="s">
        <v>655</v>
      </c>
      <c r="P193" s="201"/>
      <c r="Q193" s="198" t="s">
        <v>2820</v>
      </c>
      <c r="R193" s="198" t="str">
        <f>IF(ISNA(VLOOKUP(Patchlist2[[#This Row],[SERVER OWNER]],Contacts!I:J,2,FALSE)),"",VLOOKUP(Patchlist2[[#This Row],[SERVER OWNER]],Contacts!I:J,2,FALSE))</f>
        <v>daniel.danzinger@allianz.at</v>
      </c>
      <c r="S193" s="198" t="s">
        <v>1912</v>
      </c>
      <c r="T193" s="202"/>
      <c r="U193" s="202"/>
      <c r="V193" s="157"/>
      <c r="W193" s="157"/>
    </row>
    <row r="194" spans="1:23" ht="18" hidden="1" customHeight="1">
      <c r="A194" s="198" t="s">
        <v>2845</v>
      </c>
      <c r="B194" s="196" t="s">
        <v>47</v>
      </c>
      <c r="C194" s="197" t="b">
        <v>0</v>
      </c>
      <c r="D194" s="182">
        <f>IF($C194&lt;&gt;TRUE,IF(ISNA(VLOOKUP($B194,'Patch Slot'!A$2:$E$39,3,FALSE)),"",VLOOKUP($B194,'Patch Slot'!A$2:$E$39,3,FALSE)),"exclude")</f>
        <v>45879.333333333299</v>
      </c>
      <c r="E194" s="182" t="str">
        <f>IF($C194&lt;&gt;TRUE,IF(ISNA(VLOOKUP($B194,'Patch Slot'!A$1:$E$39,4,FALSE)),"",VLOOKUP($B194,'Patch Slot'!A$1:$E$39,4,FALSE)),"excluded")</f>
        <v>08:00 – 14:00</v>
      </c>
      <c r="F194" s="198" t="s">
        <v>171</v>
      </c>
      <c r="G194" s="198"/>
      <c r="H194" s="203"/>
      <c r="I194" s="198"/>
      <c r="J194" s="198" t="s">
        <v>2561</v>
      </c>
      <c r="K194" s="198">
        <v>8.8000000000000007</v>
      </c>
      <c r="L194" s="198" t="s">
        <v>654</v>
      </c>
      <c r="M194" s="198" t="s">
        <v>174</v>
      </c>
      <c r="N194" s="200" t="s">
        <v>175</v>
      </c>
      <c r="O194" s="198" t="s">
        <v>655</v>
      </c>
      <c r="P194" s="201"/>
      <c r="Q194" s="198" t="s">
        <v>2820</v>
      </c>
      <c r="R194" s="198" t="str">
        <f>IF(ISNA(VLOOKUP(Patchlist2[[#This Row],[SERVER OWNER]],Contacts!I:J,2,FALSE)),"",VLOOKUP(Patchlist2[[#This Row],[SERVER OWNER]],Contacts!I:J,2,FALSE))</f>
        <v>daniel.danzinger@allianz.at</v>
      </c>
      <c r="S194" s="251" t="s">
        <v>1912</v>
      </c>
      <c r="T194" s="202"/>
      <c r="U194" s="202"/>
      <c r="V194" s="157"/>
      <c r="W194" s="157"/>
    </row>
    <row r="195" spans="1:23" ht="18" hidden="1" customHeight="1">
      <c r="A195" s="198" t="s">
        <v>2846</v>
      </c>
      <c r="B195" s="196" t="s">
        <v>106</v>
      </c>
      <c r="C195" s="197" t="b">
        <v>0</v>
      </c>
      <c r="D195" s="182">
        <f>IF($C195&lt;&gt;TRUE,IF(ISNA(VLOOKUP($B195,'Patch Slot'!A$2:$E$39,3,FALSE)),"",VLOOKUP($B195,'Patch Slot'!A$2:$E$39,3,FALSE)),"exclude")</f>
        <v>45888.833333333299</v>
      </c>
      <c r="E195" s="182" t="str">
        <f>IF($C195&lt;&gt;TRUE,IF(ISNA(VLOOKUP($B195,'Patch Slot'!A$1:$E$39,4,FALSE)),"",VLOOKUP($B195,'Patch Slot'!A$1:$E$39,4,FALSE)),"excluded")</f>
        <v>20:00 – 24:00</v>
      </c>
      <c r="F195" s="198" t="s">
        <v>826</v>
      </c>
      <c r="G195" s="198"/>
      <c r="H195" s="203"/>
      <c r="I195" s="198"/>
      <c r="J195" s="198" t="s">
        <v>2561</v>
      </c>
      <c r="K195" s="198">
        <v>8.8000000000000007</v>
      </c>
      <c r="L195" s="198" t="s">
        <v>654</v>
      </c>
      <c r="M195" s="198" t="s">
        <v>827</v>
      </c>
      <c r="N195" s="200" t="s">
        <v>175</v>
      </c>
      <c r="O195" s="198" t="s">
        <v>655</v>
      </c>
      <c r="P195" s="201"/>
      <c r="Q195" s="198" t="s">
        <v>2820</v>
      </c>
      <c r="R195" s="198" t="str">
        <f>IF(ISNA(VLOOKUP(Patchlist2[[#This Row],[SERVER OWNER]],Contacts!I:J,2,FALSE)),"",VLOOKUP(Patchlist2[[#This Row],[SERVER OWNER]],Contacts!I:J,2,FALSE))</f>
        <v>daniel.danzinger@allianz.at</v>
      </c>
      <c r="S195" s="251" t="s">
        <v>1912</v>
      </c>
      <c r="T195" s="202"/>
      <c r="U195" s="202"/>
      <c r="V195" s="157"/>
      <c r="W195" s="157"/>
    </row>
    <row r="196" spans="1:23" ht="18" hidden="1" customHeight="1">
      <c r="A196" s="198" t="s">
        <v>2847</v>
      </c>
      <c r="B196" s="196" t="s">
        <v>106</v>
      </c>
      <c r="C196" s="197" t="b">
        <v>0</v>
      </c>
      <c r="D196" s="182">
        <f>IF($C196&lt;&gt;TRUE,IF(ISNA(VLOOKUP($B196,'Patch Slot'!A$2:$E$39,3,FALSE)),"",VLOOKUP($B196,'Patch Slot'!A$2:$E$39,3,FALSE)),"exclude")</f>
        <v>45888.833333333299</v>
      </c>
      <c r="E196" s="182" t="str">
        <f>IF($C196&lt;&gt;TRUE,IF(ISNA(VLOOKUP($B196,'Patch Slot'!A$1:$E$39,4,FALSE)),"",VLOOKUP($B196,'Patch Slot'!A$1:$E$39,4,FALSE)),"excluded")</f>
        <v>20:00 – 24:00</v>
      </c>
      <c r="F196" s="198" t="s">
        <v>826</v>
      </c>
      <c r="G196" s="198"/>
      <c r="H196" s="203"/>
      <c r="I196" s="198"/>
      <c r="J196" s="198" t="s">
        <v>2561</v>
      </c>
      <c r="K196" s="198">
        <v>8.8000000000000007</v>
      </c>
      <c r="L196" s="198" t="s">
        <v>654</v>
      </c>
      <c r="M196" s="198" t="s">
        <v>827</v>
      </c>
      <c r="N196" s="200" t="s">
        <v>175</v>
      </c>
      <c r="O196" s="198" t="s">
        <v>655</v>
      </c>
      <c r="P196" s="201"/>
      <c r="Q196" s="198" t="s">
        <v>2820</v>
      </c>
      <c r="R196" s="198" t="str">
        <f>IF(ISNA(VLOOKUP(Patchlist2[[#This Row],[SERVER OWNER]],Contacts!I:J,2,FALSE)),"",VLOOKUP(Patchlist2[[#This Row],[SERVER OWNER]],Contacts!I:J,2,FALSE))</f>
        <v>daniel.danzinger@allianz.at</v>
      </c>
      <c r="S196" s="251" t="s">
        <v>1912</v>
      </c>
      <c r="T196" s="202"/>
      <c r="U196" s="202"/>
      <c r="V196" s="157"/>
      <c r="W196" s="157"/>
    </row>
    <row r="197" spans="1:23" ht="18" hidden="1" customHeight="1">
      <c r="A197" s="198" t="s">
        <v>2848</v>
      </c>
      <c r="B197" s="196" t="s">
        <v>109</v>
      </c>
      <c r="C197" s="197" t="b">
        <v>0</v>
      </c>
      <c r="D197" s="182">
        <f>IF($C197&lt;&gt;TRUE,IF(ISNA(VLOOKUP($B197,'Patch Slot'!A$2:$E$39,3,FALSE)),"",VLOOKUP($B197,'Patch Slot'!A$2:$E$39,3,FALSE)),"exclude")</f>
        <v>45889.833333333299</v>
      </c>
      <c r="E197" s="182" t="str">
        <f>IF($C197&lt;&gt;TRUE,IF(ISNA(VLOOKUP($B197,'Patch Slot'!A$1:$E$39,4,FALSE)),"",VLOOKUP($B197,'Patch Slot'!A$1:$E$39,4,FALSE)),"excluded")</f>
        <v>20:00 – 24:00</v>
      </c>
      <c r="F197" s="198" t="s">
        <v>826</v>
      </c>
      <c r="G197" s="198"/>
      <c r="H197" s="203"/>
      <c r="I197" s="198"/>
      <c r="J197" s="198" t="s">
        <v>2561</v>
      </c>
      <c r="K197" s="198">
        <v>8.8000000000000007</v>
      </c>
      <c r="L197" s="198" t="s">
        <v>654</v>
      </c>
      <c r="M197" s="198" t="s">
        <v>827</v>
      </c>
      <c r="N197" s="200" t="s">
        <v>175</v>
      </c>
      <c r="O197" s="198" t="s">
        <v>655</v>
      </c>
      <c r="P197" s="201"/>
      <c r="Q197" s="198" t="s">
        <v>2820</v>
      </c>
      <c r="R197" s="198" t="str">
        <f>IF(ISNA(VLOOKUP(Patchlist2[[#This Row],[SERVER OWNER]],Contacts!I:J,2,FALSE)),"",VLOOKUP(Patchlist2[[#This Row],[SERVER OWNER]],Contacts!I:J,2,FALSE))</f>
        <v>daniel.danzinger@allianz.at</v>
      </c>
      <c r="S197" s="251" t="s">
        <v>1912</v>
      </c>
      <c r="T197" s="202"/>
      <c r="U197" s="202"/>
      <c r="V197" s="157"/>
      <c r="W197" s="157"/>
    </row>
    <row r="198" spans="1:23" ht="18" hidden="1" customHeight="1">
      <c r="A198" s="198" t="s">
        <v>2849</v>
      </c>
      <c r="B198" s="196" t="s">
        <v>47</v>
      </c>
      <c r="C198" s="197" t="b">
        <v>0</v>
      </c>
      <c r="D198" s="182">
        <f>IF($C198&lt;&gt;TRUE,IF(ISNA(VLOOKUP($B198,'Patch Slot'!A$2:$E$39,3,FALSE)),"",VLOOKUP($B198,'Patch Slot'!A$2:$E$39,3,FALSE)),"exclude")</f>
        <v>45879.333333333299</v>
      </c>
      <c r="E198" s="182" t="str">
        <f>IF($C198&lt;&gt;TRUE,IF(ISNA(VLOOKUP($B198,'Patch Slot'!A$1:$E$39,4,FALSE)),"",VLOOKUP($B198,'Patch Slot'!A$1:$E$39,4,FALSE)),"excluded")</f>
        <v>08:00 – 14:00</v>
      </c>
      <c r="F198" s="198" t="s">
        <v>171</v>
      </c>
      <c r="G198" s="198"/>
      <c r="H198" s="203"/>
      <c r="I198" s="198"/>
      <c r="J198" s="198" t="s">
        <v>2561</v>
      </c>
      <c r="K198" s="198">
        <v>8.8000000000000007</v>
      </c>
      <c r="L198" s="198" t="s">
        <v>654</v>
      </c>
      <c r="M198" s="198" t="s">
        <v>174</v>
      </c>
      <c r="N198" s="200" t="s">
        <v>175</v>
      </c>
      <c r="O198" s="198" t="s">
        <v>655</v>
      </c>
      <c r="P198" s="201"/>
      <c r="Q198" s="198" t="s">
        <v>2820</v>
      </c>
      <c r="R198" s="198" t="str">
        <f>IF(ISNA(VLOOKUP(Patchlist2[[#This Row],[SERVER OWNER]],Contacts!I:J,2,FALSE)),"",VLOOKUP(Patchlist2[[#This Row],[SERVER OWNER]],Contacts!I:J,2,FALSE))</f>
        <v>daniel.danzinger@allianz.at</v>
      </c>
      <c r="S198" s="251" t="s">
        <v>1912</v>
      </c>
      <c r="T198" s="202"/>
      <c r="U198" s="202"/>
      <c r="V198" s="157"/>
      <c r="W198" s="157"/>
    </row>
    <row r="199" spans="1:23" ht="18" hidden="1" customHeight="1">
      <c r="A199" s="198" t="s">
        <v>2850</v>
      </c>
      <c r="B199" s="196" t="s">
        <v>109</v>
      </c>
      <c r="C199" s="197" t="b">
        <v>0</v>
      </c>
      <c r="D199" s="182">
        <f>IF($C199&lt;&gt;TRUE,IF(ISNA(VLOOKUP($B199,'Patch Slot'!A$2:$E$39,3,FALSE)),"",VLOOKUP($B199,'Patch Slot'!A$2:$E$39,3,FALSE)),"exclude")</f>
        <v>45889.833333333299</v>
      </c>
      <c r="E199" s="182" t="str">
        <f>IF($C199&lt;&gt;TRUE,IF(ISNA(VLOOKUP($B199,'Patch Slot'!A$1:$E$39,4,FALSE)),"",VLOOKUP($B199,'Patch Slot'!A$1:$E$39,4,FALSE)),"excluded")</f>
        <v>20:00 – 24:00</v>
      </c>
      <c r="F199" s="198" t="s">
        <v>826</v>
      </c>
      <c r="G199" s="198"/>
      <c r="H199" s="203"/>
      <c r="I199" s="198"/>
      <c r="J199" s="198" t="s">
        <v>2561</v>
      </c>
      <c r="K199" s="198">
        <v>8.8000000000000007</v>
      </c>
      <c r="L199" s="198" t="s">
        <v>654</v>
      </c>
      <c r="M199" s="198" t="s">
        <v>827</v>
      </c>
      <c r="N199" s="200" t="s">
        <v>175</v>
      </c>
      <c r="O199" s="198" t="s">
        <v>655</v>
      </c>
      <c r="P199" s="201"/>
      <c r="Q199" s="198" t="s">
        <v>2820</v>
      </c>
      <c r="R199" s="198" t="str">
        <f>IF(ISNA(VLOOKUP(Patchlist2[[#This Row],[SERVER OWNER]],Contacts!I:J,2,FALSE)),"",VLOOKUP(Patchlist2[[#This Row],[SERVER OWNER]],Contacts!I:J,2,FALSE))</f>
        <v>daniel.danzinger@allianz.at</v>
      </c>
      <c r="S199" s="251" t="s">
        <v>2691</v>
      </c>
      <c r="T199" s="202"/>
      <c r="U199" s="202"/>
      <c r="V199" s="157"/>
      <c r="W199" s="157"/>
    </row>
    <row r="200" spans="1:23" ht="18" hidden="1" customHeight="1">
      <c r="A200" s="198" t="s">
        <v>2851</v>
      </c>
      <c r="B200" s="196" t="s">
        <v>118</v>
      </c>
      <c r="C200" s="197" t="b">
        <v>0</v>
      </c>
      <c r="D200" s="182">
        <f>IF($C200&lt;&gt;TRUE,IF(ISNA(VLOOKUP($B200,'Patch Slot'!A$2:$E$39,3,FALSE)),"",VLOOKUP($B200,'Patch Slot'!A$2:$E$39,3,FALSE)),"exclude")</f>
        <v>45891.833333333299</v>
      </c>
      <c r="E200" s="182" t="str">
        <f>IF($C200&lt;&gt;TRUE,IF(ISNA(VLOOKUP($B200,'Patch Slot'!A$1:$E$39,4,FALSE)),"",VLOOKUP($B200,'Patch Slot'!A$1:$E$39,4,FALSE)),"excluded")</f>
        <v>20:00 – 24:00</v>
      </c>
      <c r="F200" s="198" t="s">
        <v>826</v>
      </c>
      <c r="G200" s="198"/>
      <c r="H200" s="203"/>
      <c r="I200" s="198"/>
      <c r="J200" s="198" t="s">
        <v>2561</v>
      </c>
      <c r="K200" s="198">
        <v>8.8000000000000007</v>
      </c>
      <c r="L200" s="198" t="s">
        <v>654</v>
      </c>
      <c r="M200" s="198" t="s">
        <v>827</v>
      </c>
      <c r="N200" s="200" t="s">
        <v>175</v>
      </c>
      <c r="O200" s="198" t="s">
        <v>655</v>
      </c>
      <c r="P200" s="201"/>
      <c r="Q200" s="198" t="s">
        <v>2820</v>
      </c>
      <c r="R200" s="198" t="str">
        <f>IF(ISNA(VLOOKUP(Patchlist2[[#This Row],[SERVER OWNER]],Contacts!I:J,2,FALSE)),"",VLOOKUP(Patchlist2[[#This Row],[SERVER OWNER]],Contacts!I:J,2,FALSE))</f>
        <v>daniel.danzinger@allianz.at</v>
      </c>
      <c r="S200" s="251" t="s">
        <v>2691</v>
      </c>
      <c r="T200" s="202"/>
      <c r="U200" s="202"/>
      <c r="V200" s="157"/>
      <c r="W200" s="157"/>
    </row>
    <row r="201" spans="1:23" ht="18" hidden="1" customHeight="1">
      <c r="A201" s="198" t="s">
        <v>2852</v>
      </c>
      <c r="B201" s="196" t="s">
        <v>76</v>
      </c>
      <c r="C201" s="197" t="b">
        <v>0</v>
      </c>
      <c r="D201" s="182">
        <f>IF($C201&lt;&gt;TRUE,IF(ISNA(VLOOKUP($B201,'Patch Slot'!A$2:$E$39,3,FALSE)),"",VLOOKUP($B201,'Patch Slot'!A$2:$E$39,3,FALSE)),"exclude")</f>
        <v>45885.166666666635</v>
      </c>
      <c r="E201" s="182" t="str">
        <f>IF($C201&lt;&gt;TRUE,IF(ISNA(VLOOKUP($B201,'Patch Slot'!A$1:$E$39,4,FALSE)),"",VLOOKUP($B201,'Patch Slot'!A$1:$E$39,4,FALSE)),"excluded")</f>
        <v>04:00 – 08:00</v>
      </c>
      <c r="F201" s="198" t="s">
        <v>2772</v>
      </c>
      <c r="G201" s="198"/>
      <c r="H201" s="203"/>
      <c r="I201" s="198"/>
      <c r="J201" s="198" t="s">
        <v>2561</v>
      </c>
      <c r="K201" s="198">
        <v>8.1</v>
      </c>
      <c r="L201" s="198" t="s">
        <v>245</v>
      </c>
      <c r="M201" s="198" t="s">
        <v>174</v>
      </c>
      <c r="N201" s="200" t="s">
        <v>175</v>
      </c>
      <c r="O201" s="198" t="s">
        <v>246</v>
      </c>
      <c r="P201" s="201"/>
      <c r="Q201" s="198" t="s">
        <v>248</v>
      </c>
      <c r="R201" s="198" t="str">
        <f>IF(ISNA(VLOOKUP(Patchlist2[[#This Row],[SERVER OWNER]],Contacts!I:J,2,FALSE)),"",VLOOKUP(Patchlist2[[#This Row],[SERVER OWNER]],Contacts!I:J,2,FALSE))</f>
        <v>Giorgio.Conti@allianz.it</v>
      </c>
      <c r="S201" s="251" t="s">
        <v>2575</v>
      </c>
      <c r="T201" s="202"/>
      <c r="U201" s="202"/>
      <c r="V201" s="157"/>
      <c r="W201" s="157"/>
    </row>
    <row r="202" spans="1:23" ht="18" hidden="1" customHeight="1">
      <c r="A202" s="198" t="s">
        <v>2853</v>
      </c>
      <c r="B202" s="196" t="s">
        <v>47</v>
      </c>
      <c r="C202" s="197" t="b">
        <v>1</v>
      </c>
      <c r="D202" s="182" t="str">
        <f>IF($C202&lt;&gt;TRUE,IF(ISNA(VLOOKUP($B202,'Patch Slot'!A$2:$E$39,3,FALSE)),"",VLOOKUP($B202,'Patch Slot'!A$2:$E$39,3,FALSE)),"exclude")</f>
        <v>exclude</v>
      </c>
      <c r="E202" s="182" t="str">
        <f>IF($C202&lt;&gt;TRUE,IF(ISNA(VLOOKUP($B202,'Patch Slot'!A$1:$E$39,4,FALSE)),"",VLOOKUP($B202,'Patch Slot'!A$1:$E$39,4,FALSE)),"excluded")</f>
        <v>excluded</v>
      </c>
      <c r="F202" s="198" t="s">
        <v>171</v>
      </c>
      <c r="G202" s="198"/>
      <c r="H202" s="203"/>
      <c r="I202" s="198"/>
      <c r="J202" s="198" t="s">
        <v>2553</v>
      </c>
      <c r="K202" s="198">
        <v>8.1</v>
      </c>
      <c r="L202" s="198" t="s">
        <v>173</v>
      </c>
      <c r="M202" s="198" t="s">
        <v>174</v>
      </c>
      <c r="N202" s="200" t="s">
        <v>279</v>
      </c>
      <c r="O202" s="198" t="s">
        <v>769</v>
      </c>
      <c r="P202" s="201"/>
      <c r="Q202" s="198" t="s">
        <v>770</v>
      </c>
      <c r="R202" s="198" t="str">
        <f>IF(ISNA(VLOOKUP(Patchlist2[[#This Row],[SERVER OWNER]],Contacts!I:J,2,FALSE)),"",VLOOKUP(Patchlist2[[#This Row],[SERVER OWNER]],Contacts!I:J,2,FALSE))</f>
        <v>wenting.xin@allianz.de</v>
      </c>
      <c r="S202" s="251" t="s">
        <v>2854</v>
      </c>
      <c r="T202" s="202"/>
      <c r="U202" s="202"/>
      <c r="V202" s="157"/>
      <c r="W202" s="157"/>
    </row>
    <row r="203" spans="1:23" ht="18" hidden="1" customHeight="1">
      <c r="A203" s="198" t="s">
        <v>2855</v>
      </c>
      <c r="B203" s="196" t="s">
        <v>109</v>
      </c>
      <c r="C203" s="197" t="b">
        <v>0</v>
      </c>
      <c r="D203" s="182">
        <f>IF($C203&lt;&gt;TRUE,IF(ISNA(VLOOKUP($B203,'Patch Slot'!A$2:$E$39,3,FALSE)),"",VLOOKUP($B203,'Patch Slot'!A$2:$E$39,3,FALSE)),"exclude")</f>
        <v>45889.833333333299</v>
      </c>
      <c r="E203" s="182" t="str">
        <f>IF($C203&lt;&gt;TRUE,IF(ISNA(VLOOKUP($B203,'Patch Slot'!A$1:$E$39,4,FALSE)),"",VLOOKUP($B203,'Patch Slot'!A$1:$E$39,4,FALSE)),"excluded")</f>
        <v>20:00 – 24:00</v>
      </c>
      <c r="F203" s="198" t="s">
        <v>826</v>
      </c>
      <c r="G203" s="198"/>
      <c r="H203" s="203"/>
      <c r="I203" s="198"/>
      <c r="J203" s="198" t="s">
        <v>2547</v>
      </c>
      <c r="K203" s="198">
        <v>8.1</v>
      </c>
      <c r="L203" s="198" t="s">
        <v>173</v>
      </c>
      <c r="M203" s="198" t="s">
        <v>827</v>
      </c>
      <c r="N203" s="200" t="s">
        <v>175</v>
      </c>
      <c r="O203" s="198" t="s">
        <v>722</v>
      </c>
      <c r="P203" s="201"/>
      <c r="Q203" s="198" t="s">
        <v>547</v>
      </c>
      <c r="R203" s="198" t="str">
        <f>IF(ISNA(VLOOKUP(Patchlist2[[#This Row],[SERVER OWNER]],Contacts!I:J,2,FALSE)),"",VLOOKUP(Patchlist2[[#This Row],[SERVER OWNER]],Contacts!I:J,2,FALSE))</f>
        <v>klaus.ostermann@allianz.de</v>
      </c>
      <c r="S203" s="251" t="s">
        <v>2575</v>
      </c>
      <c r="T203" s="202"/>
      <c r="U203" s="202"/>
      <c r="V203" s="157"/>
      <c r="W203" s="157"/>
    </row>
    <row r="204" spans="1:23" ht="18" hidden="1" customHeight="1">
      <c r="A204" s="198" t="s">
        <v>2856</v>
      </c>
      <c r="B204" s="196" t="s">
        <v>47</v>
      </c>
      <c r="C204" s="197" t="b">
        <v>0</v>
      </c>
      <c r="D204" s="182">
        <f>IF($C204&lt;&gt;TRUE,IF(ISNA(VLOOKUP($B204,'Patch Slot'!A$2:$E$39,3,FALSE)),"",VLOOKUP($B204,'Patch Slot'!A$2:$E$39,3,FALSE)),"exclude")</f>
        <v>45879.333333333299</v>
      </c>
      <c r="E204" s="182" t="str">
        <f>IF($C204&lt;&gt;TRUE,IF(ISNA(VLOOKUP($B204,'Patch Slot'!A$1:$E$39,4,FALSE)),"",VLOOKUP($B204,'Patch Slot'!A$1:$E$39,4,FALSE)),"excluded")</f>
        <v>08:00 – 14:00</v>
      </c>
      <c r="F204" s="198" t="s">
        <v>523</v>
      </c>
      <c r="G204" s="198"/>
      <c r="H204" s="203"/>
      <c r="I204" s="198"/>
      <c r="J204" s="198" t="s">
        <v>2626</v>
      </c>
      <c r="K204" s="198">
        <v>8.1</v>
      </c>
      <c r="L204" s="198" t="s">
        <v>245</v>
      </c>
      <c r="M204" s="198" t="s">
        <v>174</v>
      </c>
      <c r="N204" s="200" t="s">
        <v>175</v>
      </c>
      <c r="O204" s="198" t="s">
        <v>2857</v>
      </c>
      <c r="P204" s="201"/>
      <c r="Q204" s="198" t="s">
        <v>2647</v>
      </c>
      <c r="R204" s="198" t="str">
        <f>IF(ISNA(VLOOKUP(Patchlist2[[#This Row],[SERVER OWNER]],Contacts!I:J,2,FALSE)),"",VLOOKUP(Patchlist2[[#This Row],[SERVER OWNER]],Contacts!I:J,2,FALSE))</f>
        <v>stefano.iori@allianz.it</v>
      </c>
      <c r="S204" s="251" t="s">
        <v>2575</v>
      </c>
      <c r="T204" s="202"/>
      <c r="U204" s="202"/>
      <c r="V204" s="157"/>
      <c r="W204" s="157"/>
    </row>
    <row r="205" spans="1:23" ht="18" hidden="1" customHeight="1">
      <c r="A205" s="198" t="s">
        <v>2858</v>
      </c>
      <c r="B205" s="196" t="s">
        <v>47</v>
      </c>
      <c r="C205" s="197" t="b">
        <v>0</v>
      </c>
      <c r="D205" s="182">
        <f>IF($C205&lt;&gt;TRUE,IF(ISNA(VLOOKUP($B205,'Patch Slot'!A$2:$E$39,3,FALSE)),"",VLOOKUP($B205,'Patch Slot'!A$2:$E$39,3,FALSE)),"exclude")</f>
        <v>45879.333333333299</v>
      </c>
      <c r="E205" s="182" t="str">
        <f>IF($C205&lt;&gt;TRUE,IF(ISNA(VLOOKUP($B205,'Patch Slot'!A$1:$E$39,4,FALSE)),"",VLOOKUP($B205,'Patch Slot'!A$1:$E$39,4,FALSE)),"excluded")</f>
        <v>08:00 – 14:00</v>
      </c>
      <c r="F205" s="198" t="s">
        <v>523</v>
      </c>
      <c r="G205" s="198"/>
      <c r="H205" s="203"/>
      <c r="I205" s="198"/>
      <c r="J205" s="198" t="s">
        <v>2626</v>
      </c>
      <c r="K205" s="198">
        <v>8.1</v>
      </c>
      <c r="L205" s="198" t="s">
        <v>245</v>
      </c>
      <c r="M205" s="198" t="s">
        <v>174</v>
      </c>
      <c r="N205" s="200" t="s">
        <v>175</v>
      </c>
      <c r="O205" s="198" t="s">
        <v>2857</v>
      </c>
      <c r="P205" s="201"/>
      <c r="Q205" s="198" t="s">
        <v>2647</v>
      </c>
      <c r="R205" s="198" t="str">
        <f>IF(ISNA(VLOOKUP(Patchlist2[[#This Row],[SERVER OWNER]],Contacts!I:J,2,FALSE)),"",VLOOKUP(Patchlist2[[#This Row],[SERVER OWNER]],Contacts!I:J,2,FALSE))</f>
        <v>stefano.iori@allianz.it</v>
      </c>
      <c r="S205" s="251" t="s">
        <v>2575</v>
      </c>
      <c r="T205" s="202"/>
      <c r="U205" s="202"/>
      <c r="V205" s="157"/>
      <c r="W205" s="157"/>
    </row>
    <row r="206" spans="1:23" ht="18" hidden="1" customHeight="1">
      <c r="A206" s="198" t="s">
        <v>2859</v>
      </c>
      <c r="B206" s="196" t="s">
        <v>43</v>
      </c>
      <c r="C206" s="197" t="b">
        <v>1</v>
      </c>
      <c r="D206" s="182" t="str">
        <f>IF($C206&lt;&gt;TRUE,IF(ISNA(VLOOKUP($B206,'Patch Slot'!A$2:$E$39,3,FALSE)),"",VLOOKUP($B206,'Patch Slot'!A$2:$E$39,3,FALSE)),"exclude")</f>
        <v>exclude</v>
      </c>
      <c r="E206" s="182" t="str">
        <f>IF($C206&lt;&gt;TRUE,IF(ISNA(VLOOKUP($B206,'Patch Slot'!A$1:$E$39,4,FALSE)),"",VLOOKUP($B206,'Patch Slot'!A$1:$E$39,4,FALSE)),"excluded")</f>
        <v>excluded</v>
      </c>
      <c r="F206" s="198" t="s">
        <v>171</v>
      </c>
      <c r="G206" s="198"/>
      <c r="H206" s="203"/>
      <c r="I206" s="198"/>
      <c r="J206" s="198" t="s">
        <v>2547</v>
      </c>
      <c r="K206" s="198">
        <v>8</v>
      </c>
      <c r="L206" s="198" t="s">
        <v>173</v>
      </c>
      <c r="M206" s="198" t="s">
        <v>174</v>
      </c>
      <c r="N206" s="200" t="s">
        <v>279</v>
      </c>
      <c r="O206" s="198" t="s">
        <v>2724</v>
      </c>
      <c r="P206" s="201"/>
      <c r="Q206" s="198" t="s">
        <v>2725</v>
      </c>
      <c r="R206" s="198" t="str">
        <f>IF(ISNA(VLOOKUP(Patchlist2[[#This Row],[SERVER OWNER]],Contacts!I:J,2,FALSE)),"",VLOOKUP(Patchlist2[[#This Row],[SERVER OWNER]],Contacts!I:J,2,FALSE))</f>
        <v>mirsad.rexhepi@allianz.com</v>
      </c>
      <c r="S206" s="251" t="s">
        <v>2575</v>
      </c>
      <c r="T206" s="202"/>
      <c r="U206" s="202"/>
      <c r="V206" s="157"/>
      <c r="W206" s="157"/>
    </row>
    <row r="207" spans="1:23" ht="18" hidden="1" customHeight="1">
      <c r="A207" s="198" t="s">
        <v>2860</v>
      </c>
      <c r="B207" s="196" t="s">
        <v>47</v>
      </c>
      <c r="C207" s="197" t="b">
        <v>1</v>
      </c>
      <c r="D207" s="182" t="str">
        <f>IF($C207&lt;&gt;TRUE,IF(ISNA(VLOOKUP($B207,'Patch Slot'!A$2:$E$39,3,FALSE)),"",VLOOKUP($B207,'Patch Slot'!A$2:$E$39,3,FALSE)),"exclude")</f>
        <v>exclude</v>
      </c>
      <c r="E207" s="182" t="str">
        <f>IF($C207&lt;&gt;TRUE,IF(ISNA(VLOOKUP($B207,'Patch Slot'!A$1:$E$39,4,FALSE)),"",VLOOKUP($B207,'Patch Slot'!A$1:$E$39,4,FALSE)),"excluded")</f>
        <v>excluded</v>
      </c>
      <c r="F207" s="198" t="s">
        <v>171</v>
      </c>
      <c r="G207" s="198"/>
      <c r="H207" s="203"/>
      <c r="I207" s="198"/>
      <c r="J207" s="198" t="s">
        <v>2547</v>
      </c>
      <c r="K207" s="198">
        <v>8.1</v>
      </c>
      <c r="L207" s="198" t="s">
        <v>173</v>
      </c>
      <c r="M207" s="198" t="s">
        <v>174</v>
      </c>
      <c r="N207" s="200" t="s">
        <v>279</v>
      </c>
      <c r="O207" s="198" t="s">
        <v>2724</v>
      </c>
      <c r="P207" s="201"/>
      <c r="Q207" s="198" t="s">
        <v>2725</v>
      </c>
      <c r="R207" s="198" t="str">
        <f>IF(ISNA(VLOOKUP(Patchlist2[[#This Row],[SERVER OWNER]],Contacts!I:J,2,FALSE)),"",VLOOKUP(Patchlist2[[#This Row],[SERVER OWNER]],Contacts!I:J,2,FALSE))</f>
        <v>mirsad.rexhepi@allianz.com</v>
      </c>
      <c r="S207" s="251" t="s">
        <v>2575</v>
      </c>
      <c r="T207" s="202"/>
      <c r="U207" s="202"/>
      <c r="V207" s="157"/>
      <c r="W207" s="157"/>
    </row>
    <row r="208" spans="1:23" ht="18" hidden="1" customHeight="1">
      <c r="A208" s="198" t="s">
        <v>2861</v>
      </c>
      <c r="B208" s="196" t="s">
        <v>47</v>
      </c>
      <c r="C208" s="197" t="b">
        <v>1</v>
      </c>
      <c r="D208" s="182" t="str">
        <f>IF($C208&lt;&gt;TRUE,IF(ISNA(VLOOKUP($B208,'Patch Slot'!A$2:$E$39,3,FALSE)),"",VLOOKUP($B208,'Patch Slot'!A$2:$E$39,3,FALSE)),"exclude")</f>
        <v>exclude</v>
      </c>
      <c r="E208" s="182" t="str">
        <f>IF($C208&lt;&gt;TRUE,IF(ISNA(VLOOKUP($B208,'Patch Slot'!A$1:$E$39,4,FALSE)),"",VLOOKUP($B208,'Patch Slot'!A$1:$E$39,4,FALSE)),"excluded")</f>
        <v>excluded</v>
      </c>
      <c r="F208" s="198" t="s">
        <v>182</v>
      </c>
      <c r="G208" s="198"/>
      <c r="H208" s="203"/>
      <c r="I208" s="198"/>
      <c r="J208" s="198" t="s">
        <v>2564</v>
      </c>
      <c r="K208" s="198">
        <v>9</v>
      </c>
      <c r="L208" s="198" t="s">
        <v>173</v>
      </c>
      <c r="M208" s="198" t="s">
        <v>174</v>
      </c>
      <c r="N208" s="200" t="s">
        <v>279</v>
      </c>
      <c r="O208" s="198" t="s">
        <v>2862</v>
      </c>
      <c r="P208" s="201"/>
      <c r="Q208" s="198" t="s">
        <v>2863</v>
      </c>
      <c r="R208" s="198" t="str">
        <f>IF(ISNA(VLOOKUP(Patchlist2[[#This Row],[SERVER OWNER]],Contacts!I:J,2,FALSE)),"",VLOOKUP(Patchlist2[[#This Row],[SERVER OWNER]],Contacts!I:J,2,FALSE))</f>
        <v>teodor.todorov@allianz.com</v>
      </c>
      <c r="S208" s="251" t="s">
        <v>2864</v>
      </c>
      <c r="T208" s="202"/>
      <c r="U208" s="202"/>
      <c r="V208" s="157"/>
      <c r="W208" s="157"/>
    </row>
    <row r="209" spans="1:23" ht="18" hidden="1" customHeight="1">
      <c r="A209" s="198" t="s">
        <v>2865</v>
      </c>
      <c r="B209" s="196" t="s">
        <v>76</v>
      </c>
      <c r="C209" s="197" t="b">
        <v>1</v>
      </c>
      <c r="D209" s="182" t="str">
        <f>IF($C209&lt;&gt;TRUE,IF(ISNA(VLOOKUP($B209,'Patch Slot'!A$2:$E$39,3,FALSE)),"",VLOOKUP($B209,'Patch Slot'!A$2:$E$39,3,FALSE)),"exclude")</f>
        <v>exclude</v>
      </c>
      <c r="E209" s="182" t="str">
        <f>IF($C209&lt;&gt;TRUE,IF(ISNA(VLOOKUP($B209,'Patch Slot'!A$1:$E$39,4,FALSE)),"",VLOOKUP($B209,'Patch Slot'!A$1:$E$39,4,FALSE)),"excluded")</f>
        <v>excluded</v>
      </c>
      <c r="F209" s="198" t="s">
        <v>826</v>
      </c>
      <c r="G209" s="198"/>
      <c r="H209" s="203"/>
      <c r="I209" s="198"/>
      <c r="J209" s="198" t="s">
        <v>2564</v>
      </c>
      <c r="K209" s="198">
        <v>9</v>
      </c>
      <c r="L209" s="198" t="s">
        <v>173</v>
      </c>
      <c r="M209" s="198" t="s">
        <v>827</v>
      </c>
      <c r="N209" s="200" t="s">
        <v>279</v>
      </c>
      <c r="O209" s="198" t="s">
        <v>2862</v>
      </c>
      <c r="P209" s="201"/>
      <c r="Q209" s="198" t="s">
        <v>2863</v>
      </c>
      <c r="R209" s="198" t="str">
        <f>IF(ISNA(VLOOKUP(Patchlist2[[#This Row],[SERVER OWNER]],Contacts!I:J,2,FALSE)),"",VLOOKUP(Patchlist2[[#This Row],[SERVER OWNER]],Contacts!I:J,2,FALSE))</f>
        <v>teodor.todorov@allianz.com</v>
      </c>
      <c r="S209" s="198" t="s">
        <v>2575</v>
      </c>
      <c r="T209" s="202"/>
      <c r="U209" s="202" t="s">
        <v>2866</v>
      </c>
      <c r="V209" s="157"/>
      <c r="W209" s="157"/>
    </row>
    <row r="210" spans="1:23" ht="18" hidden="1" customHeight="1">
      <c r="A210" s="198" t="s">
        <v>2867</v>
      </c>
      <c r="B210" s="196" t="s">
        <v>93</v>
      </c>
      <c r="C210" s="197" t="b">
        <v>0</v>
      </c>
      <c r="D210" s="182">
        <f>IF($C210&lt;&gt;TRUE,IF(ISNA(VLOOKUP($B210,'Patch Slot'!A$2:$E$39,3,FALSE)),"",VLOOKUP($B210,'Patch Slot'!A$2:$E$39,3,FALSE)),"exclude")</f>
        <v>45886.583333333299</v>
      </c>
      <c r="E210" s="182" t="str">
        <f>IF($C210&lt;&gt;TRUE,IF(ISNA(VLOOKUP($B210,'Patch Slot'!A$1:$E$39,4,FALSE)),"",VLOOKUP($B210,'Patch Slot'!A$1:$E$39,4,FALSE)),"excluded")</f>
        <v>14:00 – 18:00</v>
      </c>
      <c r="F210" s="198" t="s">
        <v>826</v>
      </c>
      <c r="G210" s="198"/>
      <c r="H210" s="203"/>
      <c r="I210" s="203"/>
      <c r="J210" s="198" t="s">
        <v>2561</v>
      </c>
      <c r="K210" s="198">
        <v>8.1</v>
      </c>
      <c r="L210" s="198" t="s">
        <v>372</v>
      </c>
      <c r="M210" s="198" t="s">
        <v>827</v>
      </c>
      <c r="N210" s="200" t="s">
        <v>175</v>
      </c>
      <c r="O210" s="198" t="s">
        <v>650</v>
      </c>
      <c r="P210" s="201"/>
      <c r="Q210" s="198" t="s">
        <v>1589</v>
      </c>
      <c r="R210" s="198" t="str">
        <f>IF(ISNA(VLOOKUP(Patchlist2[[#This Row],[SERVER OWNER]],Contacts!I:J,2,FALSE)),"",VLOOKUP(Patchlist2[[#This Row],[SERVER OWNER]],Contacts!I:J,2,FALSE))</f>
        <v>manuela.dillinger@allianz.com</v>
      </c>
      <c r="S210" s="251" t="s">
        <v>2575</v>
      </c>
      <c r="T210" s="202"/>
      <c r="U210" s="202"/>
      <c r="V210" s="157"/>
      <c r="W210" s="157"/>
    </row>
    <row r="211" spans="1:23" ht="18" hidden="1" customHeight="1">
      <c r="A211" s="198" t="s">
        <v>2868</v>
      </c>
      <c r="B211" s="196" t="s">
        <v>93</v>
      </c>
      <c r="C211" s="197" t="b">
        <v>0</v>
      </c>
      <c r="D211" s="182">
        <f>IF($C211&lt;&gt;TRUE,IF(ISNA(VLOOKUP($B211,'Patch Slot'!A$2:$E$39,3,FALSE)),"",VLOOKUP($B211,'Patch Slot'!A$2:$E$39,3,FALSE)),"exclude")</f>
        <v>45886.583333333299</v>
      </c>
      <c r="E211" s="182" t="str">
        <f>IF($C211&lt;&gt;TRUE,IF(ISNA(VLOOKUP($B211,'Patch Slot'!A$1:$E$39,4,FALSE)),"",VLOOKUP($B211,'Patch Slot'!A$1:$E$39,4,FALSE)),"excluded")</f>
        <v>14:00 – 18:00</v>
      </c>
      <c r="F211" s="198" t="s">
        <v>826</v>
      </c>
      <c r="G211" s="198"/>
      <c r="H211" s="203"/>
      <c r="I211" s="203"/>
      <c r="J211" s="198" t="s">
        <v>2561</v>
      </c>
      <c r="K211" s="198">
        <v>8.1</v>
      </c>
      <c r="L211" s="198" t="s">
        <v>372</v>
      </c>
      <c r="M211" s="198" t="s">
        <v>827</v>
      </c>
      <c r="N211" s="200" t="s">
        <v>175</v>
      </c>
      <c r="O211" s="198" t="s">
        <v>650</v>
      </c>
      <c r="P211" s="201"/>
      <c r="Q211" s="198" t="s">
        <v>1589</v>
      </c>
      <c r="R211" s="198" t="str">
        <f>IF(ISNA(VLOOKUP(Patchlist2[[#This Row],[SERVER OWNER]],Contacts!I:J,2,FALSE)),"",VLOOKUP(Patchlist2[[#This Row],[SERVER OWNER]],Contacts!I:J,2,FALSE))</f>
        <v>manuela.dillinger@allianz.com</v>
      </c>
      <c r="S211" s="251" t="s">
        <v>2575</v>
      </c>
      <c r="T211" s="202"/>
      <c r="U211" s="202"/>
      <c r="V211" s="157"/>
      <c r="W211" s="157"/>
    </row>
    <row r="212" spans="1:23" ht="18" hidden="1" customHeight="1">
      <c r="A212" s="198" t="s">
        <v>2869</v>
      </c>
      <c r="B212" s="196" t="s">
        <v>93</v>
      </c>
      <c r="C212" s="197" t="b">
        <v>0</v>
      </c>
      <c r="D212" s="182">
        <f>IF($C212&lt;&gt;TRUE,IF(ISNA(VLOOKUP($B212,'Patch Slot'!A$2:$E$39,3,FALSE)),"",VLOOKUP($B212,'Patch Slot'!A$2:$E$39,3,FALSE)),"exclude")</f>
        <v>45886.583333333299</v>
      </c>
      <c r="E212" s="182" t="str">
        <f>IF($C212&lt;&gt;TRUE,IF(ISNA(VLOOKUP($B212,'Patch Slot'!A$1:$E$39,4,FALSE)),"",VLOOKUP($B212,'Patch Slot'!A$1:$E$39,4,FALSE)),"excluded")</f>
        <v>14:00 – 18:00</v>
      </c>
      <c r="F212" s="198" t="s">
        <v>826</v>
      </c>
      <c r="G212" s="198"/>
      <c r="H212" s="203"/>
      <c r="I212" s="203"/>
      <c r="J212" s="198" t="s">
        <v>2561</v>
      </c>
      <c r="K212" s="198">
        <v>8.1</v>
      </c>
      <c r="L212" s="198" t="s">
        <v>372</v>
      </c>
      <c r="M212" s="198" t="s">
        <v>827</v>
      </c>
      <c r="N212" s="200" t="s">
        <v>175</v>
      </c>
      <c r="O212" s="198" t="s">
        <v>650</v>
      </c>
      <c r="P212" s="201"/>
      <c r="Q212" s="198" t="s">
        <v>1589</v>
      </c>
      <c r="R212" s="198" t="str">
        <f>IF(ISNA(VLOOKUP(Patchlist2[[#This Row],[SERVER OWNER]],Contacts!I:J,2,FALSE)),"",VLOOKUP(Patchlist2[[#This Row],[SERVER OWNER]],Contacts!I:J,2,FALSE))</f>
        <v>manuela.dillinger@allianz.com</v>
      </c>
      <c r="S212" s="251" t="s">
        <v>2572</v>
      </c>
      <c r="T212" s="202"/>
      <c r="U212" s="202"/>
      <c r="V212" s="157"/>
      <c r="W212" s="157"/>
    </row>
    <row r="213" spans="1:23" ht="18" hidden="1" customHeight="1">
      <c r="A213" s="198" t="s">
        <v>2870</v>
      </c>
      <c r="B213" s="196" t="s">
        <v>93</v>
      </c>
      <c r="C213" s="197" t="b">
        <v>0</v>
      </c>
      <c r="D213" s="182">
        <f>IF($C213&lt;&gt;TRUE,IF(ISNA(VLOOKUP($B213,'Patch Slot'!A$2:$E$39,3,FALSE)),"",VLOOKUP($B213,'Patch Slot'!A$2:$E$39,3,FALSE)),"exclude")</f>
        <v>45886.583333333299</v>
      </c>
      <c r="E213" s="182" t="str">
        <f>IF($C213&lt;&gt;TRUE,IF(ISNA(VLOOKUP($B213,'Patch Slot'!A$1:$E$39,4,FALSE)),"",VLOOKUP($B213,'Patch Slot'!A$1:$E$39,4,FALSE)),"excluded")</f>
        <v>14:00 – 18:00</v>
      </c>
      <c r="F213" s="198" t="s">
        <v>826</v>
      </c>
      <c r="G213" s="198"/>
      <c r="H213" s="203"/>
      <c r="I213" s="203"/>
      <c r="J213" s="198" t="s">
        <v>2561</v>
      </c>
      <c r="K213" s="198">
        <v>8.1</v>
      </c>
      <c r="L213" s="198" t="s">
        <v>372</v>
      </c>
      <c r="M213" s="198" t="s">
        <v>827</v>
      </c>
      <c r="N213" s="200" t="s">
        <v>175</v>
      </c>
      <c r="O213" s="198" t="s">
        <v>650</v>
      </c>
      <c r="P213" s="201"/>
      <c r="Q213" s="198" t="s">
        <v>1589</v>
      </c>
      <c r="R213" s="198" t="str">
        <f>IF(ISNA(VLOOKUP(Patchlist2[[#This Row],[SERVER OWNER]],Contacts!I:J,2,FALSE)),"",VLOOKUP(Patchlist2[[#This Row],[SERVER OWNER]],Contacts!I:J,2,FALSE))</f>
        <v>manuela.dillinger@allianz.com</v>
      </c>
      <c r="S213" s="251" t="s">
        <v>2691</v>
      </c>
      <c r="T213" s="202"/>
      <c r="U213" s="202"/>
      <c r="V213" s="157"/>
      <c r="W213" s="157"/>
    </row>
    <row r="214" spans="1:23" ht="18" hidden="1" customHeight="1">
      <c r="A214" s="198" t="s">
        <v>2871</v>
      </c>
      <c r="B214" s="196" t="s">
        <v>93</v>
      </c>
      <c r="C214" s="197" t="b">
        <v>0</v>
      </c>
      <c r="D214" s="182">
        <f>IF($C214&lt;&gt;TRUE,IF(ISNA(VLOOKUP($B214,'Patch Slot'!A$2:$E$39,3,FALSE)),"",VLOOKUP($B214,'Patch Slot'!A$2:$E$39,3,FALSE)),"exclude")</f>
        <v>45886.583333333299</v>
      </c>
      <c r="E214" s="182" t="str">
        <f>IF($C214&lt;&gt;TRUE,IF(ISNA(VLOOKUP($B214,'Patch Slot'!A$1:$E$39,4,FALSE)),"",VLOOKUP($B214,'Patch Slot'!A$1:$E$39,4,FALSE)),"excluded")</f>
        <v>14:00 – 18:00</v>
      </c>
      <c r="F214" s="198" t="s">
        <v>826</v>
      </c>
      <c r="G214" s="198"/>
      <c r="H214" s="203"/>
      <c r="I214" s="203"/>
      <c r="J214" s="198" t="s">
        <v>2561</v>
      </c>
      <c r="K214" s="198">
        <v>8.1</v>
      </c>
      <c r="L214" s="198" t="s">
        <v>372</v>
      </c>
      <c r="M214" s="198" t="s">
        <v>827</v>
      </c>
      <c r="N214" s="200" t="s">
        <v>175</v>
      </c>
      <c r="O214" s="198" t="s">
        <v>650</v>
      </c>
      <c r="P214" s="201"/>
      <c r="Q214" s="198" t="s">
        <v>1589</v>
      </c>
      <c r="R214" s="198" t="str">
        <f>IF(ISNA(VLOOKUP(Patchlist2[[#This Row],[SERVER OWNER]],Contacts!I:J,2,FALSE)),"",VLOOKUP(Patchlist2[[#This Row],[SERVER OWNER]],Contacts!I:J,2,FALSE))</f>
        <v>manuela.dillinger@allianz.com</v>
      </c>
      <c r="S214" s="251" t="s">
        <v>2691</v>
      </c>
      <c r="T214" s="202"/>
      <c r="U214" s="202"/>
      <c r="V214" s="157"/>
      <c r="W214" s="157"/>
    </row>
    <row r="215" spans="1:23" ht="18" hidden="1" customHeight="1">
      <c r="A215" s="198" t="s">
        <v>2872</v>
      </c>
      <c r="B215" s="196" t="s">
        <v>93</v>
      </c>
      <c r="C215" s="197" t="b">
        <v>0</v>
      </c>
      <c r="D215" s="182">
        <f>IF($C215&lt;&gt;TRUE,IF(ISNA(VLOOKUP($B215,'Patch Slot'!A$2:$E$39,3,FALSE)),"",VLOOKUP($B215,'Patch Slot'!A$2:$E$39,3,FALSE)),"exclude")</f>
        <v>45886.583333333299</v>
      </c>
      <c r="E215" s="182" t="str">
        <f>IF($C215&lt;&gt;TRUE,IF(ISNA(VLOOKUP($B215,'Patch Slot'!A$1:$E$39,4,FALSE)),"",VLOOKUP($B215,'Patch Slot'!A$1:$E$39,4,FALSE)),"excluded")</f>
        <v>14:00 – 18:00</v>
      </c>
      <c r="F215" s="198" t="s">
        <v>826</v>
      </c>
      <c r="G215" s="198"/>
      <c r="H215" s="203"/>
      <c r="I215" s="203"/>
      <c r="J215" s="198" t="s">
        <v>2561</v>
      </c>
      <c r="K215" s="198">
        <v>8.1</v>
      </c>
      <c r="L215" s="198" t="s">
        <v>372</v>
      </c>
      <c r="M215" s="198" t="s">
        <v>827</v>
      </c>
      <c r="N215" s="200" t="s">
        <v>175</v>
      </c>
      <c r="O215" s="198" t="s">
        <v>650</v>
      </c>
      <c r="P215" s="201"/>
      <c r="Q215" s="198" t="s">
        <v>1589</v>
      </c>
      <c r="R215" s="198" t="str">
        <f>IF(ISNA(VLOOKUP(Patchlist2[[#This Row],[SERVER OWNER]],Contacts!I:J,2,FALSE)),"",VLOOKUP(Patchlist2[[#This Row],[SERVER OWNER]],Contacts!I:J,2,FALSE))</f>
        <v>manuela.dillinger@allianz.com</v>
      </c>
      <c r="S215" s="251" t="s">
        <v>2691</v>
      </c>
      <c r="T215" s="202"/>
      <c r="U215" s="202"/>
      <c r="V215" s="157"/>
      <c r="W215" s="157"/>
    </row>
    <row r="216" spans="1:23" ht="18" hidden="1" customHeight="1">
      <c r="A216" s="204" t="s">
        <v>2873</v>
      </c>
      <c r="B216" s="196" t="s">
        <v>39</v>
      </c>
      <c r="C216" s="197" t="b">
        <v>1</v>
      </c>
      <c r="D216" s="182" t="str">
        <f>IF($C216&lt;&gt;TRUE,IF(ISNA(VLOOKUP($B216,'Patch Slot'!A$2:$E$39,3,FALSE)),"",VLOOKUP($B216,'Patch Slot'!A$2:$E$39,3,FALSE)),"exclude")</f>
        <v>exclude</v>
      </c>
      <c r="E216" s="182" t="str">
        <f>IF($C216&lt;&gt;TRUE,IF(ISNA(VLOOKUP($B216,'Patch Slot'!A$1:$E$39,4,FALSE)),"",VLOOKUP($B216,'Patch Slot'!A$1:$E$39,4,FALSE)),"excluded")</f>
        <v>excluded</v>
      </c>
      <c r="F216" s="198" t="s">
        <v>171</v>
      </c>
      <c r="G216" s="198"/>
      <c r="H216" s="203"/>
      <c r="I216" s="203"/>
      <c r="J216" s="198" t="s">
        <v>2564</v>
      </c>
      <c r="K216" s="198">
        <v>8.1</v>
      </c>
      <c r="L216" s="198" t="s">
        <v>2616</v>
      </c>
      <c r="M216" s="198" t="s">
        <v>174</v>
      </c>
      <c r="N216" s="200" t="s">
        <v>279</v>
      </c>
      <c r="O216" s="198" t="s">
        <v>2594</v>
      </c>
      <c r="P216" s="201"/>
      <c r="Q216" s="198" t="s">
        <v>2595</v>
      </c>
      <c r="R216" s="206" t="str">
        <f>IF(ISNA(VLOOKUP(Patchlist2[[#This Row],[SERVER OWNER]],Contacts!I:J,2,FALSE)),"",VLOOKUP(Patchlist2[[#This Row],[SERVER OWNER]],Contacts!I:J,2,FALSE))</f>
        <v>rosalia.sokolov@allianz.com</v>
      </c>
      <c r="S216" s="251" t="s">
        <v>2691</v>
      </c>
      <c r="T216" s="202"/>
      <c r="U216" s="202"/>
      <c r="V216" s="157"/>
      <c r="W216" s="157"/>
    </row>
    <row r="217" spans="1:23" ht="18" hidden="1" customHeight="1">
      <c r="A217" s="198" t="s">
        <v>2874</v>
      </c>
      <c r="B217" s="196" t="s">
        <v>76</v>
      </c>
      <c r="C217" s="197" t="b">
        <v>0</v>
      </c>
      <c r="D217" s="182">
        <f>IF($C217&lt;&gt;TRUE,IF(ISNA(VLOOKUP($B217,'Patch Slot'!A$2:$E$39,3,FALSE)),"",VLOOKUP($B217,'Patch Slot'!A$2:$E$39,3,FALSE)),"exclude")</f>
        <v>45885.166666666635</v>
      </c>
      <c r="E217" s="182" t="str">
        <f>IF($C217&lt;&gt;TRUE,IF(ISNA(VLOOKUP($B217,'Patch Slot'!A$1:$E$39,4,FALSE)),"",VLOOKUP($B217,'Patch Slot'!A$1:$E$39,4,FALSE)),"excluded")</f>
        <v>04:00 – 08:00</v>
      </c>
      <c r="F217" s="198" t="s">
        <v>826</v>
      </c>
      <c r="G217" s="198"/>
      <c r="H217" s="203"/>
      <c r="I217" s="203"/>
      <c r="J217" s="198" t="s">
        <v>2626</v>
      </c>
      <c r="K217" s="198">
        <v>8.8000000000000007</v>
      </c>
      <c r="L217" s="198" t="s">
        <v>173</v>
      </c>
      <c r="M217" s="198" t="s">
        <v>827</v>
      </c>
      <c r="N217" s="200" t="s">
        <v>175</v>
      </c>
      <c r="O217" s="198" t="s">
        <v>2800</v>
      </c>
      <c r="P217" s="201"/>
      <c r="Q217" s="198" t="s">
        <v>2801</v>
      </c>
      <c r="R217" s="198" t="str">
        <f>IF(ISNA(VLOOKUP(Patchlist2[[#This Row],[SERVER OWNER]],Contacts!I:J,2,FALSE)),"",VLOOKUP(Patchlist2[[#This Row],[SERVER OWNER]],Contacts!I:J,2,FALSE))</f>
        <v>abirami.palaniappan@allianz.com</v>
      </c>
      <c r="S217" s="251" t="s">
        <v>2691</v>
      </c>
      <c r="T217" s="202"/>
      <c r="U217" s="202"/>
      <c r="V217" s="157"/>
      <c r="W217" s="157"/>
    </row>
    <row r="218" spans="1:23" ht="18" hidden="1" customHeight="1">
      <c r="A218" s="198" t="s">
        <v>2875</v>
      </c>
      <c r="B218" s="196" t="s">
        <v>76</v>
      </c>
      <c r="C218" s="197" t="b">
        <v>0</v>
      </c>
      <c r="D218" s="182">
        <f>IF($C218&lt;&gt;TRUE,IF(ISNA(VLOOKUP($B218,'Patch Slot'!A$2:$E$39,3,FALSE)),"",VLOOKUP($B218,'Patch Slot'!A$2:$E$39,3,FALSE)),"exclude")</f>
        <v>45885.166666666635</v>
      </c>
      <c r="E218" s="182" t="str">
        <f>IF($C218&lt;&gt;TRUE,IF(ISNA(VLOOKUP($B218,'Patch Slot'!A$1:$E$39,4,FALSE)),"",VLOOKUP($B218,'Patch Slot'!A$1:$E$39,4,FALSE)),"excluded")</f>
        <v>04:00 – 08:00</v>
      </c>
      <c r="F218" s="198" t="s">
        <v>2772</v>
      </c>
      <c r="G218" s="198"/>
      <c r="H218" s="203"/>
      <c r="I218" s="203"/>
      <c r="J218" s="198" t="s">
        <v>2561</v>
      </c>
      <c r="K218" s="198">
        <v>8.1</v>
      </c>
      <c r="L218" s="198" t="s">
        <v>245</v>
      </c>
      <c r="M218" s="198" t="s">
        <v>174</v>
      </c>
      <c r="N218" s="200" t="s">
        <v>175</v>
      </c>
      <c r="O218" s="198" t="s">
        <v>246</v>
      </c>
      <c r="P218" s="201"/>
      <c r="Q218" s="198" t="s">
        <v>248</v>
      </c>
      <c r="R218" s="198" t="str">
        <f>IF(ISNA(VLOOKUP(Patchlist2[[#This Row],[SERVER OWNER]],Contacts!I:J,2,FALSE)),"",VLOOKUP(Patchlist2[[#This Row],[SERVER OWNER]],Contacts!I:J,2,FALSE))</f>
        <v>Giorgio.Conti@allianz.it</v>
      </c>
      <c r="S218" s="251" t="s">
        <v>2691</v>
      </c>
      <c r="T218" s="202"/>
      <c r="U218" s="202"/>
      <c r="V218" s="157"/>
      <c r="W218" s="157"/>
    </row>
    <row r="219" spans="1:23" ht="18" hidden="1" customHeight="1">
      <c r="A219" s="198" t="s">
        <v>2876</v>
      </c>
      <c r="B219" s="196" t="s">
        <v>76</v>
      </c>
      <c r="C219" s="197" t="b">
        <v>0</v>
      </c>
      <c r="D219" s="182">
        <f>IF($C219&lt;&gt;TRUE,IF(ISNA(VLOOKUP($B219,'Patch Slot'!A$2:$E$39,3,FALSE)),"",VLOOKUP($B219,'Patch Slot'!A$2:$E$39,3,FALSE)),"exclude")</f>
        <v>45885.166666666635</v>
      </c>
      <c r="E219" s="182" t="str">
        <f>IF($C219&lt;&gt;TRUE,IF(ISNA(VLOOKUP($B219,'Patch Slot'!A$1:$E$39,4,FALSE)),"",VLOOKUP($B219,'Patch Slot'!A$1:$E$39,4,FALSE)),"excluded")</f>
        <v>04:00 – 08:00</v>
      </c>
      <c r="F219" s="198" t="s">
        <v>2772</v>
      </c>
      <c r="G219" s="198"/>
      <c r="H219" s="203"/>
      <c r="I219" s="203"/>
      <c r="J219" s="198" t="s">
        <v>2561</v>
      </c>
      <c r="K219" s="198">
        <v>8.1</v>
      </c>
      <c r="L219" s="198" t="s">
        <v>245</v>
      </c>
      <c r="M219" s="198" t="s">
        <v>174</v>
      </c>
      <c r="N219" s="200" t="s">
        <v>175</v>
      </c>
      <c r="O219" s="198" t="s">
        <v>246</v>
      </c>
      <c r="P219" s="201"/>
      <c r="Q219" s="198" t="s">
        <v>248</v>
      </c>
      <c r="R219" s="198" t="str">
        <f>IF(ISNA(VLOOKUP(Patchlist2[[#This Row],[SERVER OWNER]],Contacts!I:J,2,FALSE)),"",VLOOKUP(Patchlist2[[#This Row],[SERVER OWNER]],Contacts!I:J,2,FALSE))</f>
        <v>Giorgio.Conti@allianz.it</v>
      </c>
      <c r="S219" s="251" t="s">
        <v>2691</v>
      </c>
      <c r="T219" s="202"/>
      <c r="U219" s="202"/>
      <c r="V219" s="157"/>
      <c r="W219" s="157"/>
    </row>
    <row r="220" spans="1:23" ht="18" hidden="1" customHeight="1">
      <c r="A220" s="198" t="s">
        <v>2877</v>
      </c>
      <c r="B220" s="196" t="s">
        <v>76</v>
      </c>
      <c r="C220" s="197" t="b">
        <v>0</v>
      </c>
      <c r="D220" s="182">
        <f>IF($C220&lt;&gt;TRUE,IF(ISNA(VLOOKUP($B220,'Patch Slot'!A$2:$E$39,3,FALSE)),"",VLOOKUP($B220,'Patch Slot'!A$2:$E$39,3,FALSE)),"exclude")</f>
        <v>45885.166666666635</v>
      </c>
      <c r="E220" s="182" t="str">
        <f>IF($C220&lt;&gt;TRUE,IF(ISNA(VLOOKUP($B220,'Patch Slot'!A$1:$E$39,4,FALSE)),"",VLOOKUP($B220,'Patch Slot'!A$1:$E$39,4,FALSE)),"excluded")</f>
        <v>04:00 – 08:00</v>
      </c>
      <c r="F220" s="198" t="s">
        <v>2772</v>
      </c>
      <c r="G220" s="198"/>
      <c r="H220" s="203"/>
      <c r="I220" s="203"/>
      <c r="J220" s="198" t="s">
        <v>2561</v>
      </c>
      <c r="K220" s="198">
        <v>8.1</v>
      </c>
      <c r="L220" s="198" t="s">
        <v>245</v>
      </c>
      <c r="M220" s="198" t="s">
        <v>174</v>
      </c>
      <c r="N220" s="200" t="s">
        <v>175</v>
      </c>
      <c r="O220" s="198" t="s">
        <v>246</v>
      </c>
      <c r="P220" s="201"/>
      <c r="Q220" s="198" t="s">
        <v>248</v>
      </c>
      <c r="R220" s="198" t="str">
        <f>IF(ISNA(VLOOKUP(Patchlist2[[#This Row],[SERVER OWNER]],Contacts!I:J,2,FALSE)),"",VLOOKUP(Patchlist2[[#This Row],[SERVER OWNER]],Contacts!I:J,2,FALSE))</f>
        <v>Giorgio.Conti@allianz.it</v>
      </c>
      <c r="S220" s="251" t="s">
        <v>2691</v>
      </c>
      <c r="T220" s="202"/>
      <c r="U220" s="202"/>
      <c r="V220" s="157"/>
      <c r="W220" s="157"/>
    </row>
    <row r="221" spans="1:23" ht="18" hidden="1" customHeight="1">
      <c r="A221" s="204" t="s">
        <v>2878</v>
      </c>
      <c r="B221" s="196" t="s">
        <v>43</v>
      </c>
      <c r="C221" s="197" t="b">
        <v>0</v>
      </c>
      <c r="D221" s="182">
        <f>IF($C221&lt;&gt;TRUE,IF(ISNA(VLOOKUP($B221,'Patch Slot'!A$2:$E$39,3,FALSE)),"",VLOOKUP($B221,'Patch Slot'!A$2:$E$39,3,FALSE)),"exclude")</f>
        <v>45878.333333333299</v>
      </c>
      <c r="E221" s="182" t="str">
        <f>IF($C221&lt;&gt;TRUE,IF(ISNA(VLOOKUP($B221,'Patch Slot'!A$1:$E$39,4,FALSE)),"",VLOOKUP($B221,'Patch Slot'!A$1:$E$39,4,FALSE)),"excluded")</f>
        <v>08:00 – 14:00</v>
      </c>
      <c r="F221" s="198" t="s">
        <v>182</v>
      </c>
      <c r="G221" s="198"/>
      <c r="H221" s="203"/>
      <c r="I221" s="203"/>
      <c r="J221" s="198" t="s">
        <v>2553</v>
      </c>
      <c r="K221" s="198"/>
      <c r="L221" s="198" t="s">
        <v>173</v>
      </c>
      <c r="M221" s="198" t="s">
        <v>174</v>
      </c>
      <c r="N221" s="200" t="s">
        <v>175</v>
      </c>
      <c r="O221" s="213" t="s">
        <v>2581</v>
      </c>
      <c r="P221" s="201"/>
      <c r="Q221" s="247" t="s">
        <v>360</v>
      </c>
      <c r="R221" s="198" t="str">
        <f>IF(ISNA(VLOOKUP(Patchlist2[[#This Row],[SERVER OWNER]],Contacts!I:J,2,FALSE)),"",VLOOKUP(Patchlist2[[#This Row],[SERVER OWNER]],Contacts!I:J,2,FALSE))</f>
        <v>parikshit.roy@allianz.de</v>
      </c>
      <c r="S221" s="319" t="s">
        <v>2879</v>
      </c>
      <c r="T221" s="157"/>
      <c r="U221" s="157"/>
      <c r="V221" s="157"/>
      <c r="W221" s="157"/>
    </row>
    <row r="222" spans="1:23" ht="18" hidden="1" customHeight="1">
      <c r="A222" s="198" t="s">
        <v>2880</v>
      </c>
      <c r="B222" s="196" t="s">
        <v>76</v>
      </c>
      <c r="C222" s="197" t="b">
        <v>0</v>
      </c>
      <c r="D222" s="182">
        <f>IF($C222&lt;&gt;TRUE,IF(ISNA(VLOOKUP($B222,'Patch Slot'!A$2:$E$39,3,FALSE)),"",VLOOKUP($B222,'Patch Slot'!A$2:$E$39,3,FALSE)),"exclude")</f>
        <v>45885.166666666635</v>
      </c>
      <c r="E222" s="182" t="str">
        <f>IF($C222&lt;&gt;TRUE,IF(ISNA(VLOOKUP($B222,'Patch Slot'!A$1:$E$39,4,FALSE)),"",VLOOKUP($B222,'Patch Slot'!A$1:$E$39,4,FALSE)),"excluded")</f>
        <v>04:00 – 08:00</v>
      </c>
      <c r="F222" s="198" t="s">
        <v>826</v>
      </c>
      <c r="G222" s="198"/>
      <c r="H222" s="203"/>
      <c r="I222" s="203"/>
      <c r="J222" s="198" t="s">
        <v>2626</v>
      </c>
      <c r="K222" s="198">
        <v>8.1</v>
      </c>
      <c r="L222" s="198" t="s">
        <v>245</v>
      </c>
      <c r="M222" s="198" t="s">
        <v>827</v>
      </c>
      <c r="N222" s="200" t="s">
        <v>175</v>
      </c>
      <c r="O222" s="198" t="s">
        <v>246</v>
      </c>
      <c r="P222" s="201"/>
      <c r="Q222" s="198" t="s">
        <v>248</v>
      </c>
      <c r="R222" s="198" t="str">
        <f>IF(ISNA(VLOOKUP(Patchlist2[[#This Row],[SERVER OWNER]],Contacts!I:J,2,FALSE)),"",VLOOKUP(Patchlist2[[#This Row],[SERVER OWNER]],Contacts!I:J,2,FALSE))</f>
        <v>Giorgio.Conti@allianz.it</v>
      </c>
      <c r="S222" s="255" t="s">
        <v>2881</v>
      </c>
      <c r="T222" s="202"/>
      <c r="U222" s="202"/>
      <c r="V222" s="157"/>
      <c r="W222" s="157"/>
    </row>
    <row r="223" spans="1:23" ht="18" hidden="1" customHeight="1">
      <c r="A223" s="198" t="s">
        <v>2882</v>
      </c>
      <c r="B223" s="196" t="s">
        <v>109</v>
      </c>
      <c r="C223" s="197" t="b">
        <v>0</v>
      </c>
      <c r="D223" s="182">
        <f>IF($C223&lt;&gt;TRUE,IF(ISNA(VLOOKUP($B223,'Patch Slot'!A$2:$E$39,3,FALSE)),"",VLOOKUP($B223,'Patch Slot'!A$2:$E$39,3,FALSE)),"exclude")</f>
        <v>45889.833333333299</v>
      </c>
      <c r="E223" s="182" t="str">
        <f>IF($C223&lt;&gt;TRUE,IF(ISNA(VLOOKUP($B223,'Patch Slot'!A$1:$E$39,4,FALSE)),"",VLOOKUP($B223,'Patch Slot'!A$1:$E$39,4,FALSE)),"excluded")</f>
        <v>20:00 – 24:00</v>
      </c>
      <c r="F223" s="198" t="s">
        <v>826</v>
      </c>
      <c r="G223" s="198"/>
      <c r="H223" s="203"/>
      <c r="I223" s="203"/>
      <c r="J223" s="198" t="s">
        <v>2547</v>
      </c>
      <c r="K223" s="198">
        <v>8.1</v>
      </c>
      <c r="L223" s="198" t="s">
        <v>173</v>
      </c>
      <c r="M223" s="198" t="s">
        <v>827</v>
      </c>
      <c r="N223" s="200" t="s">
        <v>175</v>
      </c>
      <c r="O223" s="198" t="s">
        <v>722</v>
      </c>
      <c r="P223" s="201"/>
      <c r="Q223" s="198" t="s">
        <v>547</v>
      </c>
      <c r="R223" s="198" t="str">
        <f>IF(ISNA(VLOOKUP(Patchlist2[[#This Row],[SERVER OWNER]],Contacts!I:J,2,FALSE)),"",VLOOKUP(Patchlist2[[#This Row],[SERVER OWNER]],Contacts!I:J,2,FALSE))</f>
        <v>klaus.ostermann@allianz.de</v>
      </c>
      <c r="S223" s="255" t="s">
        <v>723</v>
      </c>
      <c r="T223" s="202"/>
      <c r="U223" s="202"/>
      <c r="V223" s="157"/>
      <c r="W223" s="157"/>
    </row>
    <row r="224" spans="1:23" ht="18" hidden="1" customHeight="1">
      <c r="A224" s="198" t="s">
        <v>2883</v>
      </c>
      <c r="B224" s="196" t="s">
        <v>76</v>
      </c>
      <c r="C224" s="197" t="b">
        <v>1</v>
      </c>
      <c r="D224" s="182" t="str">
        <f>IF($C224&lt;&gt;TRUE,IF(ISNA(VLOOKUP($B224,'Patch Slot'!A$2:$E$39,3,FALSE)),"",VLOOKUP($B224,'Patch Slot'!A$2:$E$39,3,FALSE)),"exclude")</f>
        <v>exclude</v>
      </c>
      <c r="E224" s="182" t="str">
        <f>IF($C224&lt;&gt;TRUE,IF(ISNA(VLOOKUP($B224,'Patch Slot'!A$1:$E$39,4,FALSE)),"",VLOOKUP($B224,'Patch Slot'!A$1:$E$39,4,FALSE)),"excluded")</f>
        <v>excluded</v>
      </c>
      <c r="F224" s="198" t="s">
        <v>182</v>
      </c>
      <c r="G224" s="198"/>
      <c r="H224" s="203"/>
      <c r="I224" s="203"/>
      <c r="J224" s="198" t="s">
        <v>2564</v>
      </c>
      <c r="K224" s="198">
        <v>9.4</v>
      </c>
      <c r="L224" s="198" t="s">
        <v>173</v>
      </c>
      <c r="M224" s="198" t="s">
        <v>174</v>
      </c>
      <c r="N224" s="200" t="s">
        <v>279</v>
      </c>
      <c r="O224" s="198" t="s">
        <v>2862</v>
      </c>
      <c r="P224" s="201"/>
      <c r="Q224" s="198" t="s">
        <v>2863</v>
      </c>
      <c r="R224" s="198" t="str">
        <f>IF(ISNA(VLOOKUP(Patchlist2[[#This Row],[SERVER OWNER]],Contacts!I:J,2,FALSE)),"",VLOOKUP(Patchlist2[[#This Row],[SERVER OWNER]],Contacts!I:J,2,FALSE))</f>
        <v>teodor.todorov@allianz.com</v>
      </c>
      <c r="S224" s="255" t="s">
        <v>2884</v>
      </c>
      <c r="T224" s="202"/>
      <c r="U224" s="202"/>
      <c r="V224" s="157"/>
      <c r="W224" s="157"/>
    </row>
    <row r="225" spans="1:23" ht="18" hidden="1" customHeight="1">
      <c r="A225" s="198" t="s">
        <v>2885</v>
      </c>
      <c r="B225" s="196" t="s">
        <v>76</v>
      </c>
      <c r="C225" s="197" t="b">
        <v>1</v>
      </c>
      <c r="D225" s="182" t="str">
        <f>IF($C225&lt;&gt;TRUE,IF(ISNA(VLOOKUP($B225,'Patch Slot'!A$2:$E$39,3,FALSE)),"",VLOOKUP($B225,'Patch Slot'!A$2:$E$39,3,FALSE)),"exclude")</f>
        <v>exclude</v>
      </c>
      <c r="E225" s="182" t="str">
        <f>IF($C225&lt;&gt;TRUE,IF(ISNA(VLOOKUP($B225,'Patch Slot'!A$1:$E$39,4,FALSE)),"",VLOOKUP($B225,'Patch Slot'!A$1:$E$39,4,FALSE)),"excluded")</f>
        <v>excluded</v>
      </c>
      <c r="F225" s="198" t="s">
        <v>182</v>
      </c>
      <c r="G225" s="198"/>
      <c r="H225" s="203"/>
      <c r="I225" s="203"/>
      <c r="J225" s="198" t="s">
        <v>2564</v>
      </c>
      <c r="K225" s="198">
        <v>9</v>
      </c>
      <c r="L225" s="198" t="s">
        <v>173</v>
      </c>
      <c r="M225" s="198" t="s">
        <v>174</v>
      </c>
      <c r="N225" s="200" t="s">
        <v>279</v>
      </c>
      <c r="O225" s="198" t="s">
        <v>2862</v>
      </c>
      <c r="P225" s="201"/>
      <c r="Q225" s="198" t="s">
        <v>2863</v>
      </c>
      <c r="R225" s="198" t="str">
        <f>IF(ISNA(VLOOKUP(Patchlist2[[#This Row],[SERVER OWNER]],Contacts!I:J,2,FALSE)),"",VLOOKUP(Patchlist2[[#This Row],[SERVER OWNER]],Contacts!I:J,2,FALSE))</f>
        <v>teodor.todorov@allianz.com</v>
      </c>
      <c r="S225" s="255" t="s">
        <v>2884</v>
      </c>
      <c r="T225" s="202"/>
      <c r="U225" s="202"/>
      <c r="V225" s="157"/>
      <c r="W225" s="157"/>
    </row>
    <row r="226" spans="1:23" ht="18" hidden="1" customHeight="1">
      <c r="A226" s="198" t="s">
        <v>2886</v>
      </c>
      <c r="B226" s="196" t="s">
        <v>76</v>
      </c>
      <c r="C226" s="197" t="b">
        <v>1</v>
      </c>
      <c r="D226" s="182" t="str">
        <f>IF($C226&lt;&gt;TRUE,IF(ISNA(VLOOKUP($B226,'Patch Slot'!A$2:$E$39,3,FALSE)),"",VLOOKUP($B226,'Patch Slot'!A$2:$E$39,3,FALSE)),"exclude")</f>
        <v>exclude</v>
      </c>
      <c r="E226" s="182" t="str">
        <f>IF($C226&lt;&gt;TRUE,IF(ISNA(VLOOKUP($B226,'Patch Slot'!A$1:$E$39,4,FALSE)),"",VLOOKUP($B226,'Patch Slot'!A$1:$E$39,4,FALSE)),"excluded")</f>
        <v>excluded</v>
      </c>
      <c r="F226" s="198" t="s">
        <v>182</v>
      </c>
      <c r="G226" s="198"/>
      <c r="H226" s="203"/>
      <c r="I226" s="203"/>
      <c r="J226" s="198" t="s">
        <v>2564</v>
      </c>
      <c r="K226" s="198">
        <v>9</v>
      </c>
      <c r="L226" s="198" t="s">
        <v>173</v>
      </c>
      <c r="M226" s="198" t="s">
        <v>174</v>
      </c>
      <c r="N226" s="200" t="s">
        <v>279</v>
      </c>
      <c r="O226" s="198" t="s">
        <v>2862</v>
      </c>
      <c r="P226" s="201"/>
      <c r="Q226" s="198" t="s">
        <v>2863</v>
      </c>
      <c r="R226" s="198" t="str">
        <f>IF(ISNA(VLOOKUP(Patchlist2[[#This Row],[SERVER OWNER]],Contacts!I:J,2,FALSE)),"",VLOOKUP(Patchlist2[[#This Row],[SERVER OWNER]],Contacts!I:J,2,FALSE))</f>
        <v>teodor.todorov@allianz.com</v>
      </c>
      <c r="S226" s="255" t="s">
        <v>2884</v>
      </c>
      <c r="T226" s="202"/>
      <c r="U226" s="202"/>
      <c r="V226" s="157"/>
      <c r="W226" s="157"/>
    </row>
    <row r="227" spans="1:23" ht="18" hidden="1" customHeight="1">
      <c r="A227" s="198" t="s">
        <v>2887</v>
      </c>
      <c r="B227" s="196" t="s">
        <v>76</v>
      </c>
      <c r="C227" s="197" t="b">
        <v>0</v>
      </c>
      <c r="D227" s="182">
        <f>IF($C227&lt;&gt;TRUE,IF(ISNA(VLOOKUP($B227,'Patch Slot'!A$2:$E$39,3,FALSE)),"",VLOOKUP($B227,'Patch Slot'!A$2:$E$39,3,FALSE)),"exclude")</f>
        <v>45885.166666666635</v>
      </c>
      <c r="E227" s="182" t="str">
        <f>IF($C227&lt;&gt;TRUE,IF(ISNA(VLOOKUP($B227,'Patch Slot'!A$1:$E$39,4,FALSE)),"",VLOOKUP($B227,'Patch Slot'!A$1:$E$39,4,FALSE)),"excluded")</f>
        <v>04:00 – 08:00</v>
      </c>
      <c r="F227" s="198" t="s">
        <v>2772</v>
      </c>
      <c r="G227" s="198"/>
      <c r="H227" s="203"/>
      <c r="I227" s="203"/>
      <c r="J227" s="198" t="s">
        <v>2561</v>
      </c>
      <c r="K227" s="198">
        <v>8.1</v>
      </c>
      <c r="L227" s="198" t="s">
        <v>245</v>
      </c>
      <c r="M227" s="198" t="s">
        <v>174</v>
      </c>
      <c r="N227" s="200" t="s">
        <v>175</v>
      </c>
      <c r="O227" s="198" t="s">
        <v>246</v>
      </c>
      <c r="P227" s="201"/>
      <c r="Q227" s="198" t="s">
        <v>248</v>
      </c>
      <c r="R227" s="198" t="str">
        <f>IF(ISNA(VLOOKUP(Patchlist2[[#This Row],[SERVER OWNER]],Contacts!I:J,2,FALSE)),"",VLOOKUP(Patchlist2[[#This Row],[SERVER OWNER]],Contacts!I:J,2,FALSE))</f>
        <v>Giorgio.Conti@allianz.it</v>
      </c>
      <c r="S227" s="255" t="s">
        <v>2881</v>
      </c>
      <c r="T227" s="202"/>
      <c r="U227" s="202"/>
      <c r="V227" s="157"/>
      <c r="W227" s="157"/>
    </row>
    <row r="228" spans="1:23" ht="18" hidden="1" customHeight="1">
      <c r="A228" s="198" t="s">
        <v>2888</v>
      </c>
      <c r="B228" s="196" t="s">
        <v>18</v>
      </c>
      <c r="C228" s="197" t="b">
        <v>0</v>
      </c>
      <c r="D228" s="182">
        <f>IF($C228&lt;&gt;TRUE,IF(ISNA(VLOOKUP($B228,'Patch Slot'!A$2:$E$39,3,FALSE)),"",VLOOKUP($B228,'Patch Slot'!A$2:$E$39,3,FALSE)),"exclude")</f>
        <v>45873.833333333299</v>
      </c>
      <c r="E228" s="182" t="str">
        <f>IF($C228&lt;&gt;TRUE,IF(ISNA(VLOOKUP($B228,'Patch Slot'!A$1:$E$39,4,FALSE)),"",VLOOKUP($B228,'Patch Slot'!A$1:$E$39,4,FALSE)),"excluded")</f>
        <v>20:00 – 24:00</v>
      </c>
      <c r="F228" s="198" t="s">
        <v>826</v>
      </c>
      <c r="G228" s="198"/>
      <c r="H228" s="203"/>
      <c r="I228" s="203"/>
      <c r="J228" s="198" t="s">
        <v>2626</v>
      </c>
      <c r="K228" s="198">
        <v>8.1</v>
      </c>
      <c r="L228" s="198" t="s">
        <v>245</v>
      </c>
      <c r="M228" s="198" t="s">
        <v>827</v>
      </c>
      <c r="N228" s="200" t="s">
        <v>175</v>
      </c>
      <c r="O228" s="198" t="s">
        <v>2646</v>
      </c>
      <c r="P228" s="201"/>
      <c r="Q228" s="198" t="s">
        <v>2647</v>
      </c>
      <c r="R228" s="198" t="str">
        <f>IF(ISNA(VLOOKUP(Patchlist2[[#This Row],[SERVER OWNER]],Contacts!I:J,2,FALSE)),"",VLOOKUP(Patchlist2[[#This Row],[SERVER OWNER]],Contacts!I:J,2,FALSE))</f>
        <v>stefano.iori@allianz.it</v>
      </c>
      <c r="S228" s="255" t="s">
        <v>2889</v>
      </c>
      <c r="T228" s="202"/>
      <c r="U228" s="202"/>
      <c r="V228" s="157"/>
      <c r="W228" s="157"/>
    </row>
    <row r="229" spans="1:23" ht="18" hidden="1" customHeight="1">
      <c r="A229" s="198" t="s">
        <v>2890</v>
      </c>
      <c r="B229" s="196" t="s">
        <v>121</v>
      </c>
      <c r="C229" s="197" t="b">
        <v>0</v>
      </c>
      <c r="D229" s="182">
        <f>IF($C229&lt;&gt;TRUE,IF(ISNA(VLOOKUP($B229,'Patch Slot'!A$2:$E$39,3,FALSE)),"",VLOOKUP($B229,'Patch Slot'!A$2:$E$39,3,FALSE)),"exclude")</f>
        <v>45892.166666666635</v>
      </c>
      <c r="E229" s="182" t="str">
        <f>IF($C229&lt;&gt;TRUE,IF(ISNA(VLOOKUP($B229,'Patch Slot'!A$1:$E$39,4,FALSE)),"",VLOOKUP($B229,'Patch Slot'!A$1:$E$39,4,FALSE)),"excluded")</f>
        <v>04:00 – 08:00</v>
      </c>
      <c r="F229" s="198" t="s">
        <v>826</v>
      </c>
      <c r="G229" s="198"/>
      <c r="H229" s="203"/>
      <c r="I229" s="203"/>
      <c r="J229" s="198" t="s">
        <v>2626</v>
      </c>
      <c r="K229" s="198">
        <v>8.1</v>
      </c>
      <c r="L229" s="198" t="s">
        <v>245</v>
      </c>
      <c r="M229" s="198" t="s">
        <v>827</v>
      </c>
      <c r="N229" s="200" t="s">
        <v>175</v>
      </c>
      <c r="O229" s="198" t="s">
        <v>2646</v>
      </c>
      <c r="P229" s="201"/>
      <c r="Q229" s="198" t="s">
        <v>2647</v>
      </c>
      <c r="R229" s="198" t="str">
        <f>IF(ISNA(VLOOKUP(Patchlist2[[#This Row],[SERVER OWNER]],Contacts!I:J,2,FALSE)),"",VLOOKUP(Patchlist2[[#This Row],[SERVER OWNER]],Contacts!I:J,2,FALSE))</f>
        <v>stefano.iori@allianz.it</v>
      </c>
      <c r="S229" s="255" t="s">
        <v>2889</v>
      </c>
      <c r="T229" s="202"/>
      <c r="U229" s="202"/>
      <c r="V229" s="157"/>
      <c r="W229" s="157"/>
    </row>
    <row r="230" spans="1:23" ht="18" hidden="1" customHeight="1">
      <c r="A230" s="198" t="s">
        <v>2891</v>
      </c>
      <c r="B230" s="196" t="s">
        <v>76</v>
      </c>
      <c r="C230" s="197" t="b">
        <v>0</v>
      </c>
      <c r="D230" s="182">
        <f>IF($C230&lt;&gt;TRUE,IF(ISNA(VLOOKUP($B230,'Patch Slot'!A$2:$E$39,3,FALSE)),"",VLOOKUP($B230,'Patch Slot'!A$2:$E$39,3,FALSE)),"exclude")</f>
        <v>45885.166666666635</v>
      </c>
      <c r="E230" s="182" t="str">
        <f>IF($C230&lt;&gt;TRUE,IF(ISNA(VLOOKUP($B230,'Patch Slot'!A$1:$E$39,4,FALSE)),"",VLOOKUP($B230,'Patch Slot'!A$1:$E$39,4,FALSE)),"excluded")</f>
        <v>04:00 – 08:00</v>
      </c>
      <c r="F230" s="198" t="s">
        <v>826</v>
      </c>
      <c r="G230" s="198"/>
      <c r="H230" s="203"/>
      <c r="I230" s="203"/>
      <c r="J230" s="198" t="s">
        <v>2626</v>
      </c>
      <c r="K230" s="198">
        <v>8.1</v>
      </c>
      <c r="L230" s="198" t="s">
        <v>245</v>
      </c>
      <c r="M230" s="198" t="s">
        <v>827</v>
      </c>
      <c r="N230" s="200" t="s">
        <v>175</v>
      </c>
      <c r="O230" s="198" t="s">
        <v>2646</v>
      </c>
      <c r="P230" s="201"/>
      <c r="Q230" s="198" t="s">
        <v>2647</v>
      </c>
      <c r="R230" s="198" t="str">
        <f>IF(ISNA(VLOOKUP(Patchlist2[[#This Row],[SERVER OWNER]],Contacts!I:J,2,FALSE)),"",VLOOKUP(Patchlist2[[#This Row],[SERVER OWNER]],Contacts!I:J,2,FALSE))</f>
        <v>stefano.iori@allianz.it</v>
      </c>
      <c r="S230" s="255" t="s">
        <v>2889</v>
      </c>
      <c r="T230" s="202"/>
      <c r="U230" s="202"/>
      <c r="V230" s="157"/>
      <c r="W230" s="157"/>
    </row>
    <row r="231" spans="1:23" ht="18" hidden="1" customHeight="1">
      <c r="A231" s="198" t="s">
        <v>2892</v>
      </c>
      <c r="B231" s="196" t="s">
        <v>76</v>
      </c>
      <c r="C231" s="197" t="b">
        <v>0</v>
      </c>
      <c r="D231" s="182">
        <f>IF($C231&lt;&gt;TRUE,IF(ISNA(VLOOKUP($B231,'Patch Slot'!A$2:$E$39,3,FALSE)),"",VLOOKUP($B231,'Patch Slot'!A$2:$E$39,3,FALSE)),"exclude")</f>
        <v>45885.166666666635</v>
      </c>
      <c r="E231" s="182" t="str">
        <f>IF($C231&lt;&gt;TRUE,IF(ISNA(VLOOKUP($B231,'Patch Slot'!A$1:$E$39,4,FALSE)),"",VLOOKUP($B231,'Patch Slot'!A$1:$E$39,4,FALSE)),"excluded")</f>
        <v>04:00 – 08:00</v>
      </c>
      <c r="F231" s="198" t="s">
        <v>826</v>
      </c>
      <c r="G231" s="198"/>
      <c r="H231" s="203"/>
      <c r="I231" s="203"/>
      <c r="J231" s="198" t="s">
        <v>2626</v>
      </c>
      <c r="K231" s="198">
        <v>8.1</v>
      </c>
      <c r="L231" s="198" t="s">
        <v>245</v>
      </c>
      <c r="M231" s="198" t="s">
        <v>827</v>
      </c>
      <c r="N231" s="200" t="s">
        <v>175</v>
      </c>
      <c r="O231" s="198" t="s">
        <v>2646</v>
      </c>
      <c r="P231" s="201"/>
      <c r="Q231" s="198" t="s">
        <v>2647</v>
      </c>
      <c r="R231" s="198" t="str">
        <f>IF(ISNA(VLOOKUP(Patchlist2[[#This Row],[SERVER OWNER]],Contacts!I:J,2,FALSE)),"",VLOOKUP(Patchlist2[[#This Row],[SERVER OWNER]],Contacts!I:J,2,FALSE))</f>
        <v>stefano.iori@allianz.it</v>
      </c>
      <c r="S231" s="255" t="s">
        <v>2889</v>
      </c>
      <c r="T231" s="202"/>
      <c r="U231" s="202"/>
      <c r="V231" s="157"/>
      <c r="W231" s="157"/>
    </row>
    <row r="232" spans="1:23" ht="18" hidden="1" customHeight="1">
      <c r="A232" s="198" t="s">
        <v>2893</v>
      </c>
      <c r="B232" s="196" t="s">
        <v>76</v>
      </c>
      <c r="C232" s="197" t="b">
        <v>0</v>
      </c>
      <c r="D232" s="182">
        <f>IF($C232&lt;&gt;TRUE,IF(ISNA(VLOOKUP($B232,'Patch Slot'!A$2:$E$39,3,FALSE)),"",VLOOKUP($B232,'Patch Slot'!A$2:$E$39,3,FALSE)),"exclude")</f>
        <v>45885.166666666635</v>
      </c>
      <c r="E232" s="182" t="str">
        <f>IF($C232&lt;&gt;TRUE,IF(ISNA(VLOOKUP($B232,'Patch Slot'!A$1:$E$39,4,FALSE)),"",VLOOKUP($B232,'Patch Slot'!A$1:$E$39,4,FALSE)),"excluded")</f>
        <v>04:00 – 08:00</v>
      </c>
      <c r="F232" s="198" t="s">
        <v>826</v>
      </c>
      <c r="G232" s="198"/>
      <c r="H232" s="203"/>
      <c r="I232" s="203"/>
      <c r="J232" s="198" t="s">
        <v>2626</v>
      </c>
      <c r="K232" s="198">
        <v>8.1</v>
      </c>
      <c r="L232" s="198" t="s">
        <v>245</v>
      </c>
      <c r="M232" s="198" t="s">
        <v>827</v>
      </c>
      <c r="N232" s="200" t="s">
        <v>175</v>
      </c>
      <c r="O232" s="198" t="s">
        <v>2646</v>
      </c>
      <c r="P232" s="201"/>
      <c r="Q232" s="198" t="s">
        <v>2647</v>
      </c>
      <c r="R232" s="198" t="str">
        <f>IF(ISNA(VLOOKUP(Patchlist2[[#This Row],[SERVER OWNER]],Contacts!I:J,2,FALSE)),"",VLOOKUP(Patchlist2[[#This Row],[SERVER OWNER]],Contacts!I:J,2,FALSE))</f>
        <v>stefano.iori@allianz.it</v>
      </c>
      <c r="S232" s="255" t="s">
        <v>2889</v>
      </c>
      <c r="T232" s="202"/>
      <c r="U232" s="202"/>
      <c r="V232" s="157"/>
      <c r="W232" s="157"/>
    </row>
    <row r="233" spans="1:23" ht="18" hidden="1" customHeight="1">
      <c r="A233" s="198" t="s">
        <v>2894</v>
      </c>
      <c r="B233" s="196" t="s">
        <v>121</v>
      </c>
      <c r="C233" s="197" t="b">
        <v>0</v>
      </c>
      <c r="D233" s="182">
        <f>IF($C233&lt;&gt;TRUE,IF(ISNA(VLOOKUP($B233,'Patch Slot'!A$2:$E$39,3,FALSE)),"",VLOOKUP($B233,'Patch Slot'!A$2:$E$39,3,FALSE)),"exclude")</f>
        <v>45892.166666666635</v>
      </c>
      <c r="E233" s="182" t="str">
        <f>IF($C233&lt;&gt;TRUE,IF(ISNA(VLOOKUP($B233,'Patch Slot'!A$1:$E$39,4,FALSE)),"",VLOOKUP($B233,'Patch Slot'!A$1:$E$39,4,FALSE)),"excluded")</f>
        <v>04:00 – 08:00</v>
      </c>
      <c r="F233" s="198" t="s">
        <v>826</v>
      </c>
      <c r="G233" s="198"/>
      <c r="H233" s="203"/>
      <c r="I233" s="203"/>
      <c r="J233" s="198" t="s">
        <v>2626</v>
      </c>
      <c r="K233" s="198">
        <v>8.1</v>
      </c>
      <c r="L233" s="198" t="s">
        <v>245</v>
      </c>
      <c r="M233" s="198" t="s">
        <v>827</v>
      </c>
      <c r="N233" s="200" t="s">
        <v>175</v>
      </c>
      <c r="O233" s="198" t="s">
        <v>2646</v>
      </c>
      <c r="P233" s="201"/>
      <c r="Q233" s="198" t="s">
        <v>2647</v>
      </c>
      <c r="R233" s="198" t="str">
        <f>IF(ISNA(VLOOKUP(Patchlist2[[#This Row],[SERVER OWNER]],Contacts!I:J,2,FALSE)),"",VLOOKUP(Patchlist2[[#This Row],[SERVER OWNER]],Contacts!I:J,2,FALSE))</f>
        <v>stefano.iori@allianz.it</v>
      </c>
      <c r="S233" s="255" t="s">
        <v>2889</v>
      </c>
      <c r="T233" s="202"/>
      <c r="U233" s="202"/>
      <c r="V233" s="157"/>
      <c r="W233" s="157"/>
    </row>
    <row r="234" spans="1:23" ht="18" hidden="1" customHeight="1">
      <c r="A234" s="198" t="s">
        <v>2895</v>
      </c>
      <c r="B234" s="196" t="s">
        <v>121</v>
      </c>
      <c r="C234" s="197" t="b">
        <v>0</v>
      </c>
      <c r="D234" s="182">
        <f>IF($C234&lt;&gt;TRUE,IF(ISNA(VLOOKUP($B234,'Patch Slot'!A$2:$E$39,3,FALSE)),"",VLOOKUP($B234,'Patch Slot'!A$2:$E$39,3,FALSE)),"exclude")</f>
        <v>45892.166666666635</v>
      </c>
      <c r="E234" s="182" t="str">
        <f>IF($C234&lt;&gt;TRUE,IF(ISNA(VLOOKUP($B234,'Patch Slot'!A$1:$E$39,4,FALSE)),"",VLOOKUP($B234,'Patch Slot'!A$1:$E$39,4,FALSE)),"excluded")</f>
        <v>04:00 – 08:00</v>
      </c>
      <c r="F234" s="198" t="s">
        <v>826</v>
      </c>
      <c r="G234" s="198"/>
      <c r="H234" s="203"/>
      <c r="I234" s="203"/>
      <c r="J234" s="198" t="s">
        <v>2626</v>
      </c>
      <c r="K234" s="198">
        <v>8.1</v>
      </c>
      <c r="L234" s="198" t="s">
        <v>245</v>
      </c>
      <c r="M234" s="198" t="s">
        <v>827</v>
      </c>
      <c r="N234" s="200" t="s">
        <v>175</v>
      </c>
      <c r="O234" s="198" t="s">
        <v>2646</v>
      </c>
      <c r="P234" s="201"/>
      <c r="Q234" s="198" t="s">
        <v>2647</v>
      </c>
      <c r="R234" s="198" t="str">
        <f>IF(ISNA(VLOOKUP(Patchlist2[[#This Row],[SERVER OWNER]],Contacts!I:J,2,FALSE)),"",VLOOKUP(Patchlist2[[#This Row],[SERVER OWNER]],Contacts!I:J,2,FALSE))</f>
        <v>stefano.iori@allianz.it</v>
      </c>
      <c r="S234" s="255" t="s">
        <v>2889</v>
      </c>
      <c r="T234" s="202"/>
      <c r="U234" s="202"/>
      <c r="V234" s="157"/>
      <c r="W234" s="157"/>
    </row>
    <row r="235" spans="1:23" ht="18" hidden="1" customHeight="1">
      <c r="A235" s="198" t="s">
        <v>2896</v>
      </c>
      <c r="B235" s="196" t="s">
        <v>118</v>
      </c>
      <c r="C235" s="197" t="b">
        <v>0</v>
      </c>
      <c r="D235" s="182">
        <f>IF($C235&lt;&gt;TRUE,IF(ISNA(VLOOKUP($B235,'Patch Slot'!A$2:$E$39,3,FALSE)),"",VLOOKUP($B235,'Patch Slot'!A$2:$E$39,3,FALSE)),"exclude")</f>
        <v>45891.833333333299</v>
      </c>
      <c r="E235" s="182" t="str">
        <f>IF($C235&lt;&gt;TRUE,IF(ISNA(VLOOKUP($B235,'Patch Slot'!A$1:$E$39,4,FALSE)),"",VLOOKUP($B235,'Patch Slot'!A$1:$E$39,4,FALSE)),"excluded")</f>
        <v>20:00 – 24:00</v>
      </c>
      <c r="F235" s="198" t="s">
        <v>826</v>
      </c>
      <c r="G235" s="198"/>
      <c r="H235" s="203"/>
      <c r="I235" s="203"/>
      <c r="J235" s="198" t="s">
        <v>2626</v>
      </c>
      <c r="K235" s="198">
        <v>8.1</v>
      </c>
      <c r="L235" s="198" t="s">
        <v>245</v>
      </c>
      <c r="M235" s="198" t="s">
        <v>827</v>
      </c>
      <c r="N235" s="200" t="s">
        <v>175</v>
      </c>
      <c r="O235" s="198" t="s">
        <v>2646</v>
      </c>
      <c r="P235" s="201"/>
      <c r="Q235" s="198" t="s">
        <v>2647</v>
      </c>
      <c r="R235" s="198" t="str">
        <f>IF(ISNA(VLOOKUP(Patchlist2[[#This Row],[SERVER OWNER]],Contacts!I:J,2,FALSE)),"",VLOOKUP(Patchlist2[[#This Row],[SERVER OWNER]],Contacts!I:J,2,FALSE))</f>
        <v>stefano.iori@allianz.it</v>
      </c>
      <c r="S235" s="255" t="s">
        <v>2889</v>
      </c>
      <c r="T235" s="202"/>
      <c r="U235" s="202"/>
      <c r="V235" s="157"/>
      <c r="W235" s="157"/>
    </row>
    <row r="236" spans="1:23" ht="18" hidden="1" customHeight="1">
      <c r="A236" s="198" t="s">
        <v>2897</v>
      </c>
      <c r="B236" s="196" t="s">
        <v>121</v>
      </c>
      <c r="C236" s="197" t="b">
        <v>0</v>
      </c>
      <c r="D236" s="182">
        <f>IF($C236&lt;&gt;TRUE,IF(ISNA(VLOOKUP($B236,'Patch Slot'!A$2:$E$39,3,FALSE)),"",VLOOKUP($B236,'Patch Slot'!A$2:$E$39,3,FALSE)),"exclude")</f>
        <v>45892.166666666635</v>
      </c>
      <c r="E236" s="182" t="str">
        <f>IF($C236&lt;&gt;TRUE,IF(ISNA(VLOOKUP($B236,'Patch Slot'!A$1:$E$39,4,FALSE)),"",VLOOKUP($B236,'Patch Slot'!A$1:$E$39,4,FALSE)),"excluded")</f>
        <v>04:00 – 08:00</v>
      </c>
      <c r="F236" s="198" t="s">
        <v>826</v>
      </c>
      <c r="G236" s="198"/>
      <c r="H236" s="203"/>
      <c r="I236" s="203"/>
      <c r="J236" s="198" t="s">
        <v>2626</v>
      </c>
      <c r="K236" s="198">
        <v>8.1</v>
      </c>
      <c r="L236" s="198" t="s">
        <v>245</v>
      </c>
      <c r="M236" s="198" t="s">
        <v>827</v>
      </c>
      <c r="N236" s="200" t="s">
        <v>175</v>
      </c>
      <c r="O236" s="198" t="s">
        <v>2646</v>
      </c>
      <c r="P236" s="201"/>
      <c r="Q236" s="198" t="s">
        <v>2647</v>
      </c>
      <c r="R236" s="198" t="str">
        <f>IF(ISNA(VLOOKUP(Patchlist2[[#This Row],[SERVER OWNER]],Contacts!I:J,2,FALSE)),"",VLOOKUP(Patchlist2[[#This Row],[SERVER OWNER]],Contacts!I:J,2,FALSE))</f>
        <v>stefano.iori@allianz.it</v>
      </c>
      <c r="S236" s="255" t="s">
        <v>2889</v>
      </c>
      <c r="T236" s="202"/>
      <c r="U236" s="202"/>
      <c r="V236" s="157"/>
      <c r="W236" s="157"/>
    </row>
    <row r="237" spans="1:23" ht="18" hidden="1" customHeight="1">
      <c r="A237" s="198" t="s">
        <v>2898</v>
      </c>
      <c r="B237" s="196" t="s">
        <v>118</v>
      </c>
      <c r="C237" s="197" t="b">
        <v>0</v>
      </c>
      <c r="D237" s="182">
        <f>IF($C237&lt;&gt;TRUE,IF(ISNA(VLOOKUP($B237,'Patch Slot'!A$2:$E$39,3,FALSE)),"",VLOOKUP($B237,'Patch Slot'!A$2:$E$39,3,FALSE)),"exclude")</f>
        <v>45891.833333333299</v>
      </c>
      <c r="E237" s="182" t="str">
        <f>IF($C237&lt;&gt;TRUE,IF(ISNA(VLOOKUP($B237,'Patch Slot'!A$1:$E$39,4,FALSE)),"",VLOOKUP($B237,'Patch Slot'!A$1:$E$39,4,FALSE)),"excluded")</f>
        <v>20:00 – 24:00</v>
      </c>
      <c r="F237" s="198" t="s">
        <v>826</v>
      </c>
      <c r="G237" s="198"/>
      <c r="H237" s="203"/>
      <c r="I237" s="203"/>
      <c r="J237" s="198" t="s">
        <v>2626</v>
      </c>
      <c r="K237" s="198">
        <v>8.1</v>
      </c>
      <c r="L237" s="198" t="s">
        <v>245</v>
      </c>
      <c r="M237" s="198" t="s">
        <v>827</v>
      </c>
      <c r="N237" s="200" t="s">
        <v>175</v>
      </c>
      <c r="O237" s="198" t="s">
        <v>2646</v>
      </c>
      <c r="P237" s="201"/>
      <c r="Q237" s="198" t="s">
        <v>2647</v>
      </c>
      <c r="R237" s="198" t="str">
        <f>IF(ISNA(VLOOKUP(Patchlist2[[#This Row],[SERVER OWNER]],Contacts!I:J,2,FALSE)),"",VLOOKUP(Patchlist2[[#This Row],[SERVER OWNER]],Contacts!I:J,2,FALSE))</f>
        <v>stefano.iori@allianz.it</v>
      </c>
      <c r="S237" s="255" t="s">
        <v>2889</v>
      </c>
      <c r="T237" s="202"/>
      <c r="U237" s="202"/>
      <c r="V237" s="157"/>
      <c r="W237" s="157"/>
    </row>
    <row r="238" spans="1:23" ht="18" hidden="1" customHeight="1">
      <c r="A238" s="198" t="s">
        <v>2899</v>
      </c>
      <c r="B238" s="196" t="s">
        <v>76</v>
      </c>
      <c r="C238" s="197" t="b">
        <v>0</v>
      </c>
      <c r="D238" s="182">
        <f>IF($C238&lt;&gt;TRUE,IF(ISNA(VLOOKUP($B238,'Patch Slot'!A$2:$E$39,3,FALSE)),"",VLOOKUP($B238,'Patch Slot'!A$2:$E$39,3,FALSE)),"exclude")</f>
        <v>45885.166666666635</v>
      </c>
      <c r="E238" s="182" t="str">
        <f>IF($C238&lt;&gt;TRUE,IF(ISNA(VLOOKUP($B238,'Patch Slot'!A$1:$E$39,4,FALSE)),"",VLOOKUP($B238,'Patch Slot'!A$1:$E$39,4,FALSE)),"excluded")</f>
        <v>04:00 – 08:00</v>
      </c>
      <c r="F238" s="198" t="s">
        <v>826</v>
      </c>
      <c r="G238" s="198"/>
      <c r="H238" s="203"/>
      <c r="I238" s="203"/>
      <c r="J238" s="198" t="s">
        <v>2626</v>
      </c>
      <c r="K238" s="198">
        <v>8.1</v>
      </c>
      <c r="L238" s="198" t="s">
        <v>245</v>
      </c>
      <c r="M238" s="198" t="s">
        <v>827</v>
      </c>
      <c r="N238" s="200" t="s">
        <v>175</v>
      </c>
      <c r="O238" s="198" t="s">
        <v>2646</v>
      </c>
      <c r="P238" s="201"/>
      <c r="Q238" s="198" t="s">
        <v>2647</v>
      </c>
      <c r="R238" s="198" t="str">
        <f>IF(ISNA(VLOOKUP(Patchlist2[[#This Row],[SERVER OWNER]],Contacts!I:J,2,FALSE)),"",VLOOKUP(Patchlist2[[#This Row],[SERVER OWNER]],Contacts!I:J,2,FALSE))</f>
        <v>stefano.iori@allianz.it</v>
      </c>
      <c r="S238" s="255" t="s">
        <v>2889</v>
      </c>
      <c r="T238" s="202"/>
      <c r="U238" s="202"/>
      <c r="V238" s="157"/>
      <c r="W238" s="157"/>
    </row>
    <row r="239" spans="1:23" ht="18" hidden="1" customHeight="1">
      <c r="A239" s="198" t="s">
        <v>2900</v>
      </c>
      <c r="B239" s="196" t="s">
        <v>76</v>
      </c>
      <c r="C239" s="197" t="b">
        <v>0</v>
      </c>
      <c r="D239" s="182">
        <f>IF($C239&lt;&gt;TRUE,IF(ISNA(VLOOKUP($B239,'Patch Slot'!A$2:$E$39,3,FALSE)),"",VLOOKUP($B239,'Patch Slot'!A$2:$E$39,3,FALSE)),"exclude")</f>
        <v>45885.166666666635</v>
      </c>
      <c r="E239" s="182" t="str">
        <f>IF($C239&lt;&gt;TRUE,IF(ISNA(VLOOKUP($B239,'Patch Slot'!A$1:$E$39,4,FALSE)),"",VLOOKUP($B239,'Patch Slot'!A$1:$E$39,4,FALSE)),"excluded")</f>
        <v>04:00 – 08:00</v>
      </c>
      <c r="F239" s="198" t="s">
        <v>826</v>
      </c>
      <c r="G239" s="198"/>
      <c r="H239" s="203"/>
      <c r="I239" s="203"/>
      <c r="J239" s="198" t="s">
        <v>2626</v>
      </c>
      <c r="K239" s="198">
        <v>8.1</v>
      </c>
      <c r="L239" s="198" t="s">
        <v>245</v>
      </c>
      <c r="M239" s="198" t="s">
        <v>827</v>
      </c>
      <c r="N239" s="200" t="s">
        <v>175</v>
      </c>
      <c r="O239" s="198" t="s">
        <v>2646</v>
      </c>
      <c r="P239" s="201"/>
      <c r="Q239" s="198" t="s">
        <v>2647</v>
      </c>
      <c r="R239" s="198" t="str">
        <f>IF(ISNA(VLOOKUP(Patchlist2[[#This Row],[SERVER OWNER]],Contacts!I:J,2,FALSE)),"",VLOOKUP(Patchlist2[[#This Row],[SERVER OWNER]],Contacts!I:J,2,FALSE))</f>
        <v>stefano.iori@allianz.it</v>
      </c>
      <c r="S239" s="255" t="s">
        <v>2889</v>
      </c>
      <c r="T239" s="202"/>
      <c r="U239" s="202"/>
      <c r="V239" s="157"/>
      <c r="W239" s="157"/>
    </row>
    <row r="240" spans="1:23" ht="18" hidden="1" customHeight="1">
      <c r="A240" s="198" t="s">
        <v>2901</v>
      </c>
      <c r="B240" s="196" t="s">
        <v>121</v>
      </c>
      <c r="C240" s="197" t="b">
        <v>0</v>
      </c>
      <c r="D240" s="182">
        <f>IF($C240&lt;&gt;TRUE,IF(ISNA(VLOOKUP($B240,'Patch Slot'!A$2:$E$39,3,FALSE)),"",VLOOKUP($B240,'Patch Slot'!A$2:$E$39,3,FALSE)),"exclude")</f>
        <v>45892.166666666635</v>
      </c>
      <c r="E240" s="182" t="str">
        <f>IF($C240&lt;&gt;TRUE,IF(ISNA(VLOOKUP($B240,'Patch Slot'!A$1:$E$39,4,FALSE)),"",VLOOKUP($B240,'Patch Slot'!A$1:$E$39,4,FALSE)),"excluded")</f>
        <v>04:00 – 08:00</v>
      </c>
      <c r="F240" s="198" t="s">
        <v>826</v>
      </c>
      <c r="G240" s="198"/>
      <c r="H240" s="203"/>
      <c r="I240" s="203"/>
      <c r="J240" s="198" t="s">
        <v>2626</v>
      </c>
      <c r="K240" s="198">
        <v>8.9</v>
      </c>
      <c r="L240" s="198" t="s">
        <v>245</v>
      </c>
      <c r="M240" s="198" t="s">
        <v>827</v>
      </c>
      <c r="N240" s="200" t="s">
        <v>175</v>
      </c>
      <c r="O240" s="198" t="s">
        <v>2646</v>
      </c>
      <c r="P240" s="201"/>
      <c r="Q240" s="198" t="s">
        <v>2647</v>
      </c>
      <c r="R240" s="198" t="str">
        <f>IF(ISNA(VLOOKUP(Patchlist2[[#This Row],[SERVER OWNER]],Contacts!I:J,2,FALSE)),"",VLOOKUP(Patchlist2[[#This Row],[SERVER OWNER]],Contacts!I:J,2,FALSE))</f>
        <v>stefano.iori@allianz.it</v>
      </c>
      <c r="S240" s="255" t="s">
        <v>2889</v>
      </c>
      <c r="T240" s="202"/>
      <c r="U240" s="202"/>
      <c r="V240" s="157"/>
      <c r="W240" s="157"/>
    </row>
    <row r="241" spans="1:23" ht="18" hidden="1" customHeight="1">
      <c r="A241" s="198" t="s">
        <v>2902</v>
      </c>
      <c r="B241" s="196" t="s">
        <v>121</v>
      </c>
      <c r="C241" s="197" t="b">
        <v>0</v>
      </c>
      <c r="D241" s="182">
        <f>IF($C241&lt;&gt;TRUE,IF(ISNA(VLOOKUP($B241,'Patch Slot'!A$2:$E$39,3,FALSE)),"",VLOOKUP($B241,'Patch Slot'!A$2:$E$39,3,FALSE)),"exclude")</f>
        <v>45892.166666666635</v>
      </c>
      <c r="E241" s="182" t="str">
        <f>IF($C241&lt;&gt;TRUE,IF(ISNA(VLOOKUP($B241,'Patch Slot'!A$1:$E$39,4,FALSE)),"",VLOOKUP($B241,'Patch Slot'!A$1:$E$39,4,FALSE)),"excluded")</f>
        <v>04:00 – 08:00</v>
      </c>
      <c r="F241" s="198" t="s">
        <v>826</v>
      </c>
      <c r="G241" s="198"/>
      <c r="H241" s="203"/>
      <c r="I241" s="203"/>
      <c r="J241" s="198" t="s">
        <v>2626</v>
      </c>
      <c r="K241" s="198">
        <v>8.1</v>
      </c>
      <c r="L241" s="198" t="s">
        <v>245</v>
      </c>
      <c r="M241" s="198" t="s">
        <v>827</v>
      </c>
      <c r="N241" s="200" t="s">
        <v>175</v>
      </c>
      <c r="O241" s="198" t="s">
        <v>2646</v>
      </c>
      <c r="P241" s="201"/>
      <c r="Q241" s="198" t="s">
        <v>2647</v>
      </c>
      <c r="R241" s="198" t="str">
        <f>IF(ISNA(VLOOKUP(Patchlist2[[#This Row],[SERVER OWNER]],Contacts!I:J,2,FALSE)),"",VLOOKUP(Patchlist2[[#This Row],[SERVER OWNER]],Contacts!I:J,2,FALSE))</f>
        <v>stefano.iori@allianz.it</v>
      </c>
      <c r="S241" s="255" t="s">
        <v>2889</v>
      </c>
      <c r="T241" s="202"/>
      <c r="U241" s="202"/>
      <c r="V241" s="157"/>
      <c r="W241" s="157"/>
    </row>
    <row r="242" spans="1:23" ht="18" hidden="1" customHeight="1">
      <c r="A242" s="198" t="s">
        <v>2903</v>
      </c>
      <c r="B242" s="196" t="s">
        <v>76</v>
      </c>
      <c r="C242" s="197" t="b">
        <v>0</v>
      </c>
      <c r="D242" s="182">
        <f>IF($C242&lt;&gt;TRUE,IF(ISNA(VLOOKUP($B242,'Patch Slot'!A$2:$E$39,3,FALSE)),"",VLOOKUP($B242,'Patch Slot'!A$2:$E$39,3,FALSE)),"exclude")</f>
        <v>45885.166666666635</v>
      </c>
      <c r="E242" s="182" t="str">
        <f>IF($C242&lt;&gt;TRUE,IF(ISNA(VLOOKUP($B242,'Patch Slot'!A$1:$E$39,4,FALSE)),"",VLOOKUP($B242,'Patch Slot'!A$1:$E$39,4,FALSE)),"excluded")</f>
        <v>04:00 – 08:00</v>
      </c>
      <c r="F242" s="198" t="s">
        <v>826</v>
      </c>
      <c r="G242" s="198"/>
      <c r="H242" s="203"/>
      <c r="I242" s="203"/>
      <c r="J242" s="198" t="s">
        <v>2626</v>
      </c>
      <c r="K242" s="198">
        <v>8.1</v>
      </c>
      <c r="L242" s="198" t="s">
        <v>245</v>
      </c>
      <c r="M242" s="198" t="s">
        <v>827</v>
      </c>
      <c r="N242" s="200" t="s">
        <v>175</v>
      </c>
      <c r="O242" s="198" t="s">
        <v>2646</v>
      </c>
      <c r="P242" s="201"/>
      <c r="Q242" s="198" t="s">
        <v>2647</v>
      </c>
      <c r="R242" s="198" t="str">
        <f>IF(ISNA(VLOOKUP(Patchlist2[[#This Row],[SERVER OWNER]],Contacts!I:J,2,FALSE)),"",VLOOKUP(Patchlist2[[#This Row],[SERVER OWNER]],Contacts!I:J,2,FALSE))</f>
        <v>stefano.iori@allianz.it</v>
      </c>
      <c r="S242" s="255" t="s">
        <v>2889</v>
      </c>
      <c r="T242" s="202"/>
      <c r="U242" s="202"/>
      <c r="V242" s="157"/>
      <c r="W242" s="157"/>
    </row>
    <row r="243" spans="1:23" ht="18" hidden="1" customHeight="1">
      <c r="A243" s="198" t="s">
        <v>2904</v>
      </c>
      <c r="B243" s="196" t="s">
        <v>118</v>
      </c>
      <c r="C243" s="197" t="b">
        <v>0</v>
      </c>
      <c r="D243" s="182">
        <f>IF($C243&lt;&gt;TRUE,IF(ISNA(VLOOKUP($B243,'Patch Slot'!A$2:$E$39,3,FALSE)),"",VLOOKUP($B243,'Patch Slot'!A$2:$E$39,3,FALSE)),"exclude")</f>
        <v>45891.833333333299</v>
      </c>
      <c r="E243" s="182" t="str">
        <f>IF($C243&lt;&gt;TRUE,IF(ISNA(VLOOKUP($B243,'Patch Slot'!A$1:$E$39,4,FALSE)),"",VLOOKUP($B243,'Patch Slot'!A$1:$E$39,4,FALSE)),"excluded")</f>
        <v>20:00 – 24:00</v>
      </c>
      <c r="F243" s="198" t="s">
        <v>826</v>
      </c>
      <c r="G243" s="198"/>
      <c r="H243" s="203"/>
      <c r="I243" s="203"/>
      <c r="J243" s="198" t="s">
        <v>2626</v>
      </c>
      <c r="K243" s="198">
        <v>8.1</v>
      </c>
      <c r="L243" s="198" t="s">
        <v>245</v>
      </c>
      <c r="M243" s="198" t="s">
        <v>827</v>
      </c>
      <c r="N243" s="200" t="s">
        <v>175</v>
      </c>
      <c r="O243" s="198" t="s">
        <v>2646</v>
      </c>
      <c r="P243" s="201"/>
      <c r="Q243" s="198" t="s">
        <v>2647</v>
      </c>
      <c r="R243" s="198" t="str">
        <f>IF(ISNA(VLOOKUP(Patchlist2[[#This Row],[SERVER OWNER]],Contacts!I:J,2,FALSE)),"",VLOOKUP(Patchlist2[[#This Row],[SERVER OWNER]],Contacts!I:J,2,FALSE))</f>
        <v>stefano.iori@allianz.it</v>
      </c>
      <c r="S243" s="255" t="s">
        <v>2889</v>
      </c>
      <c r="T243" s="202"/>
      <c r="U243" s="202"/>
      <c r="V243" s="157"/>
      <c r="W243" s="157"/>
    </row>
    <row r="244" spans="1:23" ht="18" hidden="1" customHeight="1">
      <c r="A244" s="198" t="s">
        <v>2905</v>
      </c>
      <c r="B244" s="196" t="s">
        <v>76</v>
      </c>
      <c r="C244" s="197" t="b">
        <v>0</v>
      </c>
      <c r="D244" s="182">
        <f>IF($C244&lt;&gt;TRUE,IF(ISNA(VLOOKUP($B244,'Patch Slot'!A$2:$E$39,3,FALSE)),"",VLOOKUP($B244,'Patch Slot'!A$2:$E$39,3,FALSE)),"exclude")</f>
        <v>45885.166666666635</v>
      </c>
      <c r="E244" s="182" t="str">
        <f>IF($C244&lt;&gt;TRUE,IF(ISNA(VLOOKUP($B244,'Patch Slot'!A$1:$E$39,4,FALSE)),"",VLOOKUP($B244,'Patch Slot'!A$1:$E$39,4,FALSE)),"excluded")</f>
        <v>04:00 – 08:00</v>
      </c>
      <c r="F244" s="198" t="s">
        <v>826</v>
      </c>
      <c r="G244" s="198"/>
      <c r="H244" s="203"/>
      <c r="I244" s="203"/>
      <c r="J244" s="198" t="s">
        <v>2626</v>
      </c>
      <c r="K244" s="198">
        <v>8.1</v>
      </c>
      <c r="L244" s="198" t="s">
        <v>245</v>
      </c>
      <c r="M244" s="198" t="s">
        <v>827</v>
      </c>
      <c r="N244" s="200" t="s">
        <v>175</v>
      </c>
      <c r="O244" s="198" t="s">
        <v>2646</v>
      </c>
      <c r="P244" s="201"/>
      <c r="Q244" s="198" t="s">
        <v>2647</v>
      </c>
      <c r="R244" s="198" t="str">
        <f>IF(ISNA(VLOOKUP(Patchlist2[[#This Row],[SERVER OWNER]],Contacts!I:J,2,FALSE)),"",VLOOKUP(Patchlist2[[#This Row],[SERVER OWNER]],Contacts!I:J,2,FALSE))</f>
        <v>stefano.iori@allianz.it</v>
      </c>
      <c r="S244" s="255" t="s">
        <v>2889</v>
      </c>
      <c r="T244" s="202"/>
      <c r="U244" s="202"/>
      <c r="V244" s="157"/>
      <c r="W244" s="157"/>
    </row>
    <row r="245" spans="1:23" ht="18" hidden="1" customHeight="1">
      <c r="A245" s="198" t="s">
        <v>2906</v>
      </c>
      <c r="B245" s="196" t="s">
        <v>124</v>
      </c>
      <c r="C245" s="197" t="b">
        <v>0</v>
      </c>
      <c r="D245" s="182">
        <f>IF($C245&lt;&gt;TRUE,IF(ISNA(VLOOKUP($B245,'Patch Slot'!A$2:$E$39,3,FALSE)),"",VLOOKUP($B245,'Patch Slot'!A$2:$E$39,3,FALSE)),"exclude")</f>
        <v>45892.666666666635</v>
      </c>
      <c r="E245" s="182" t="str">
        <f>IF($C245&lt;&gt;TRUE,IF(ISNA(VLOOKUP($B245,'Patch Slot'!A$1:$E$39,4,FALSE)),"",VLOOKUP($B245,'Patch Slot'!A$1:$E$39,4,FALSE)),"excluded")</f>
        <v>16:00 – 20:00</v>
      </c>
      <c r="F245" s="198" t="s">
        <v>826</v>
      </c>
      <c r="G245" s="198"/>
      <c r="H245" s="203"/>
      <c r="I245" s="203"/>
      <c r="J245" s="198" t="s">
        <v>2626</v>
      </c>
      <c r="K245" s="198">
        <v>8.1</v>
      </c>
      <c r="L245" s="198" t="s">
        <v>245</v>
      </c>
      <c r="M245" s="198" t="s">
        <v>827</v>
      </c>
      <c r="N245" s="200" t="s">
        <v>175</v>
      </c>
      <c r="O245" s="198" t="s">
        <v>2646</v>
      </c>
      <c r="P245" s="201"/>
      <c r="Q245" s="198" t="s">
        <v>2647</v>
      </c>
      <c r="R245" s="198" t="str">
        <f>IF(ISNA(VLOOKUP(Patchlist2[[#This Row],[SERVER OWNER]],Contacts!I:J,2,FALSE)),"",VLOOKUP(Patchlist2[[#This Row],[SERVER OWNER]],Contacts!I:J,2,FALSE))</f>
        <v>stefano.iori@allianz.it</v>
      </c>
      <c r="S245" s="255" t="s">
        <v>2889</v>
      </c>
      <c r="T245" s="202"/>
      <c r="U245" s="202"/>
      <c r="V245" s="157"/>
      <c r="W245" s="157"/>
    </row>
    <row r="246" spans="1:23" ht="18" hidden="1" customHeight="1">
      <c r="A246" s="198" t="s">
        <v>2907</v>
      </c>
      <c r="B246" s="196" t="s">
        <v>124</v>
      </c>
      <c r="C246" s="197" t="b">
        <v>0</v>
      </c>
      <c r="D246" s="182">
        <f>IF($C246&lt;&gt;TRUE,IF(ISNA(VLOOKUP($B246,'Patch Slot'!A$2:$E$39,3,FALSE)),"",VLOOKUP($B246,'Patch Slot'!A$2:$E$39,3,FALSE)),"exclude")</f>
        <v>45892.666666666635</v>
      </c>
      <c r="E246" s="182" t="str">
        <f>IF($C246&lt;&gt;TRUE,IF(ISNA(VLOOKUP($B246,'Patch Slot'!A$1:$E$39,4,FALSE)),"",VLOOKUP($B246,'Patch Slot'!A$1:$E$39,4,FALSE)),"excluded")</f>
        <v>16:00 – 20:00</v>
      </c>
      <c r="F246" s="198" t="s">
        <v>826</v>
      </c>
      <c r="G246" s="198"/>
      <c r="H246" s="203"/>
      <c r="I246" s="203"/>
      <c r="J246" s="198" t="s">
        <v>2626</v>
      </c>
      <c r="K246" s="198">
        <v>8.1</v>
      </c>
      <c r="L246" s="198" t="s">
        <v>245</v>
      </c>
      <c r="M246" s="198" t="s">
        <v>827</v>
      </c>
      <c r="N246" s="200" t="s">
        <v>175</v>
      </c>
      <c r="O246" s="198" t="s">
        <v>2646</v>
      </c>
      <c r="P246" s="201"/>
      <c r="Q246" s="198" t="s">
        <v>2647</v>
      </c>
      <c r="R246" s="198" t="str">
        <f>IF(ISNA(VLOOKUP(Patchlist2[[#This Row],[SERVER OWNER]],Contacts!I:J,2,FALSE)),"",VLOOKUP(Patchlist2[[#This Row],[SERVER OWNER]],Contacts!I:J,2,FALSE))</f>
        <v>stefano.iori@allianz.it</v>
      </c>
      <c r="S246" s="255" t="s">
        <v>2889</v>
      </c>
      <c r="T246" s="202"/>
      <c r="U246" s="202"/>
      <c r="V246" s="157"/>
      <c r="W246" s="157"/>
    </row>
    <row r="247" spans="1:23" ht="18" hidden="1" customHeight="1">
      <c r="A247" s="198" t="s">
        <v>2908</v>
      </c>
      <c r="B247" s="196" t="s">
        <v>121</v>
      </c>
      <c r="C247" s="197" t="b">
        <v>0</v>
      </c>
      <c r="D247" s="182">
        <f>IF($C247&lt;&gt;TRUE,IF(ISNA(VLOOKUP($B247,'Patch Slot'!A$2:$E$39,3,FALSE)),"",VLOOKUP($B247,'Patch Slot'!A$2:$E$39,3,FALSE)),"exclude")</f>
        <v>45892.166666666635</v>
      </c>
      <c r="E247" s="182" t="str">
        <f>IF($C247&lt;&gt;TRUE,IF(ISNA(VLOOKUP($B247,'Patch Slot'!A$1:$E$39,4,FALSE)),"",VLOOKUP($B247,'Patch Slot'!A$1:$E$39,4,FALSE)),"excluded")</f>
        <v>04:00 – 08:00</v>
      </c>
      <c r="F247" s="198" t="s">
        <v>826</v>
      </c>
      <c r="G247" s="198"/>
      <c r="H247" s="203"/>
      <c r="I247" s="203"/>
      <c r="J247" s="198" t="s">
        <v>2626</v>
      </c>
      <c r="K247" s="198">
        <v>8.1</v>
      </c>
      <c r="L247" s="198" t="s">
        <v>245</v>
      </c>
      <c r="M247" s="198" t="s">
        <v>827</v>
      </c>
      <c r="N247" s="200" t="s">
        <v>175</v>
      </c>
      <c r="O247" s="198" t="s">
        <v>2646</v>
      </c>
      <c r="P247" s="201"/>
      <c r="Q247" s="198" t="s">
        <v>2647</v>
      </c>
      <c r="R247" s="198" t="str">
        <f>IF(ISNA(VLOOKUP(Patchlist2[[#This Row],[SERVER OWNER]],Contacts!I:J,2,FALSE)),"",VLOOKUP(Patchlist2[[#This Row],[SERVER OWNER]],Contacts!I:J,2,FALSE))</f>
        <v>stefano.iori@allianz.it</v>
      </c>
      <c r="S247" s="255" t="s">
        <v>2889</v>
      </c>
      <c r="T247" s="202"/>
      <c r="U247" s="202"/>
      <c r="V247" s="157"/>
      <c r="W247" s="157"/>
    </row>
    <row r="248" spans="1:23" ht="18" hidden="1" customHeight="1">
      <c r="A248" s="198" t="s">
        <v>2909</v>
      </c>
      <c r="B248" s="196" t="s">
        <v>39</v>
      </c>
      <c r="C248" s="197" t="b">
        <v>0</v>
      </c>
      <c r="D248" s="182">
        <f>IF($C248&lt;&gt;TRUE,IF(ISNA(VLOOKUP($B248,'Patch Slot'!A$2:$E$39,3,FALSE)),"",VLOOKUP($B248,'Patch Slot'!A$2:$E$39,3,FALSE)),"exclude")</f>
        <v>45877.833333333299</v>
      </c>
      <c r="E248" s="182" t="str">
        <f>IF($C248&lt;&gt;TRUE,IF(ISNA(VLOOKUP($B248,'Patch Slot'!A$1:$E$39,4,FALSE)),"",VLOOKUP($B248,'Patch Slot'!A$1:$E$39,4,FALSE)),"excluded")</f>
        <v>20:00 – 24:00</v>
      </c>
      <c r="F248" s="198" t="s">
        <v>826</v>
      </c>
      <c r="G248" s="198"/>
      <c r="H248" s="203"/>
      <c r="I248" s="203"/>
      <c r="J248" s="198" t="s">
        <v>2626</v>
      </c>
      <c r="K248" s="198">
        <v>8.1</v>
      </c>
      <c r="L248" s="198" t="s">
        <v>245</v>
      </c>
      <c r="M248" s="198" t="s">
        <v>827</v>
      </c>
      <c r="N248" s="200" t="s">
        <v>175</v>
      </c>
      <c r="O248" s="198" t="s">
        <v>2646</v>
      </c>
      <c r="P248" s="201"/>
      <c r="Q248" s="198" t="s">
        <v>2647</v>
      </c>
      <c r="R248" s="198" t="str">
        <f>IF(ISNA(VLOOKUP(Patchlist2[[#This Row],[SERVER OWNER]],Contacts!I:J,2,FALSE)),"",VLOOKUP(Patchlist2[[#This Row],[SERVER OWNER]],Contacts!I:J,2,FALSE))</f>
        <v>stefano.iori@allianz.it</v>
      </c>
      <c r="S248" s="255" t="s">
        <v>2889</v>
      </c>
      <c r="T248" s="202"/>
      <c r="U248" s="202"/>
      <c r="V248" s="157"/>
      <c r="W248" s="157"/>
    </row>
    <row r="249" spans="1:23" ht="18" hidden="1" customHeight="1">
      <c r="A249" s="198" t="s">
        <v>2910</v>
      </c>
      <c r="B249" s="196" t="s">
        <v>124</v>
      </c>
      <c r="C249" s="197" t="b">
        <v>0</v>
      </c>
      <c r="D249" s="182">
        <f>IF($C249&lt;&gt;TRUE,IF(ISNA(VLOOKUP($B249,'Patch Slot'!A$2:$E$39,3,FALSE)),"",VLOOKUP($B249,'Patch Slot'!A$2:$E$39,3,FALSE)),"exclude")</f>
        <v>45892.666666666635</v>
      </c>
      <c r="E249" s="182" t="str">
        <f>IF($C249&lt;&gt;TRUE,IF(ISNA(VLOOKUP($B249,'Patch Slot'!A$1:$E$39,4,FALSE)),"",VLOOKUP($B249,'Patch Slot'!A$1:$E$39,4,FALSE)),"excluded")</f>
        <v>16:00 – 20:00</v>
      </c>
      <c r="F249" s="198" t="s">
        <v>826</v>
      </c>
      <c r="G249" s="198"/>
      <c r="H249" s="203"/>
      <c r="I249" s="203"/>
      <c r="J249" s="198" t="s">
        <v>2626</v>
      </c>
      <c r="K249" s="198">
        <v>8.1</v>
      </c>
      <c r="L249" s="198" t="s">
        <v>245</v>
      </c>
      <c r="M249" s="198" t="s">
        <v>827</v>
      </c>
      <c r="N249" s="200" t="s">
        <v>175</v>
      </c>
      <c r="O249" s="198" t="s">
        <v>2646</v>
      </c>
      <c r="P249" s="201"/>
      <c r="Q249" s="198" t="s">
        <v>2647</v>
      </c>
      <c r="R249" s="198" t="str">
        <f>IF(ISNA(VLOOKUP(Patchlist2[[#This Row],[SERVER OWNER]],Contacts!I:J,2,FALSE)),"",VLOOKUP(Patchlist2[[#This Row],[SERVER OWNER]],Contacts!I:J,2,FALSE))</f>
        <v>stefano.iori@allianz.it</v>
      </c>
      <c r="S249" s="255" t="s">
        <v>2889</v>
      </c>
      <c r="T249" s="202"/>
      <c r="U249" s="202"/>
      <c r="V249" s="157"/>
      <c r="W249" s="157"/>
    </row>
    <row r="250" spans="1:23" ht="18" hidden="1" customHeight="1">
      <c r="A250" s="198" t="s">
        <v>2911</v>
      </c>
      <c r="B250" s="196" t="s">
        <v>18</v>
      </c>
      <c r="C250" s="197" t="b">
        <v>0</v>
      </c>
      <c r="D250" s="182">
        <f>IF($C250&lt;&gt;TRUE,IF(ISNA(VLOOKUP($B250,'Patch Slot'!A$2:$E$39,3,FALSE)),"",VLOOKUP($B250,'Patch Slot'!A$2:$E$39,3,FALSE)),"exclude")</f>
        <v>45873.833333333299</v>
      </c>
      <c r="E250" s="182" t="str">
        <f>IF($C250&lt;&gt;TRUE,IF(ISNA(VLOOKUP($B250,'Patch Slot'!A$1:$E$39,4,FALSE)),"",VLOOKUP($B250,'Patch Slot'!A$1:$E$39,4,FALSE)),"excluded")</f>
        <v>20:00 – 24:00</v>
      </c>
      <c r="F250" s="198" t="s">
        <v>182</v>
      </c>
      <c r="G250" s="198"/>
      <c r="H250" s="203"/>
      <c r="I250" s="203"/>
      <c r="J250" s="198" t="s">
        <v>2561</v>
      </c>
      <c r="K250" s="198">
        <v>9.4</v>
      </c>
      <c r="L250" s="198" t="s">
        <v>372</v>
      </c>
      <c r="M250" s="198" t="s">
        <v>174</v>
      </c>
      <c r="N250" s="200" t="s">
        <v>175</v>
      </c>
      <c r="O250" s="198" t="s">
        <v>650</v>
      </c>
      <c r="P250" s="201"/>
      <c r="Q250" s="198" t="s">
        <v>2792</v>
      </c>
      <c r="R250" s="198" t="str">
        <f>IF(ISNA(VLOOKUP(Patchlist2[[#This Row],[SERVER OWNER]],Contacts!I:J,2,FALSE)),"",VLOOKUP(Patchlist2[[#This Row],[SERVER OWNER]],Contacts!I:J,2,FALSE))</f>
        <v>tamas.wrbanszky@allianz.com</v>
      </c>
      <c r="S250" s="255" t="s">
        <v>2912</v>
      </c>
      <c r="T250" s="202"/>
      <c r="U250" s="202"/>
      <c r="V250" s="157"/>
      <c r="W250" s="157"/>
    </row>
    <row r="251" spans="1:23" ht="18" hidden="1" customHeight="1">
      <c r="A251" s="198" t="s">
        <v>2913</v>
      </c>
      <c r="B251" s="196" t="s">
        <v>76</v>
      </c>
      <c r="C251" s="197" t="b">
        <v>0</v>
      </c>
      <c r="D251" s="182">
        <f>IF($C251&lt;&gt;TRUE,IF(ISNA(VLOOKUP($B251,'Patch Slot'!A$2:$E$39,3,FALSE)),"",VLOOKUP($B251,'Patch Slot'!A$2:$E$39,3,FALSE)),"exclude")</f>
        <v>45885.166666666635</v>
      </c>
      <c r="E251" s="182" t="str">
        <f>IF($C251&lt;&gt;TRUE,IF(ISNA(VLOOKUP($B251,'Patch Slot'!A$1:$E$39,4,FALSE)),"",VLOOKUP($B251,'Patch Slot'!A$1:$E$39,4,FALSE)),"excluded")</f>
        <v>04:00 – 08:00</v>
      </c>
      <c r="F251" s="198" t="s">
        <v>826</v>
      </c>
      <c r="G251" s="198"/>
      <c r="H251" s="203"/>
      <c r="I251" s="203"/>
      <c r="J251" s="198" t="s">
        <v>2564</v>
      </c>
      <c r="K251" s="198">
        <v>9.4</v>
      </c>
      <c r="L251" s="198" t="s">
        <v>173</v>
      </c>
      <c r="M251" s="198" t="s">
        <v>827</v>
      </c>
      <c r="N251" s="200" t="s">
        <v>175</v>
      </c>
      <c r="O251" s="198" t="s">
        <v>2914</v>
      </c>
      <c r="P251" s="201"/>
      <c r="Q251" s="198" t="s">
        <v>432</v>
      </c>
      <c r="R251" s="198" t="str">
        <f>IF(ISNA(VLOOKUP(Patchlist2[[#This Row],[SERVER OWNER]],Contacts!I:J,2,FALSE)),"",VLOOKUP(Patchlist2[[#This Row],[SERVER OWNER]],Contacts!I:J,2,FALSE))</f>
        <v>florian.loibl@allianz.de</v>
      </c>
      <c r="S251" s="255" t="s">
        <v>2915</v>
      </c>
      <c r="T251" s="202"/>
      <c r="U251" s="202"/>
      <c r="V251" s="157"/>
      <c r="W251" s="157"/>
    </row>
    <row r="252" spans="1:23" ht="18" hidden="1" customHeight="1">
      <c r="A252" s="204" t="s">
        <v>2916</v>
      </c>
      <c r="B252" s="196" t="s">
        <v>51</v>
      </c>
      <c r="C252" s="197" t="b">
        <v>0</v>
      </c>
      <c r="D252" s="182">
        <f>IF($C252&lt;&gt;TRUE,IF(ISNA(VLOOKUP($B252,'Patch Slot'!A$2:$E$39,3,FALSE)),"",VLOOKUP($B252,'Patch Slot'!A$2:$E$39,3,FALSE)),"exclude")</f>
        <v>45880.333333333299</v>
      </c>
      <c r="E252" s="182" t="str">
        <f>IF($C252&lt;&gt;TRUE,IF(ISNA(VLOOKUP($B252,'Patch Slot'!A$1:$E$39,4,FALSE)),"",VLOOKUP($B252,'Patch Slot'!A$1:$E$39,4,FALSE)),"excluded")</f>
        <v>08:00 – 14:00</v>
      </c>
      <c r="F252" s="198" t="s">
        <v>182</v>
      </c>
      <c r="G252" s="198"/>
      <c r="H252" s="205"/>
      <c r="I252" s="203"/>
      <c r="J252" s="198" t="s">
        <v>2561</v>
      </c>
      <c r="K252" s="198">
        <v>8.1</v>
      </c>
      <c r="L252" s="198" t="s">
        <v>173</v>
      </c>
      <c r="M252" s="198" t="s">
        <v>174</v>
      </c>
      <c r="N252" s="200" t="s">
        <v>175</v>
      </c>
      <c r="O252" s="198" t="s">
        <v>2917</v>
      </c>
      <c r="P252" s="201"/>
      <c r="Q252" s="198" t="s">
        <v>2918</v>
      </c>
      <c r="R252" s="206" t="str">
        <f>IF(ISNA(VLOOKUP(Patchlist2[[#This Row],[SERVER OWNER]],Contacts!I:J,2,FALSE)),"",VLOOKUP(Patchlist2[[#This Row],[SERVER OWNER]],Contacts!I:J,2,FALSE))</f>
        <v>SIBY.THOMAS@ALLIANZ.COM</v>
      </c>
      <c r="S252" s="255" t="s">
        <v>2919</v>
      </c>
      <c r="T252" s="202"/>
      <c r="U252" s="202"/>
      <c r="V252" s="157"/>
      <c r="W252" s="157"/>
    </row>
    <row r="253" spans="1:23" ht="18" hidden="1" customHeight="1">
      <c r="A253" s="204" t="s">
        <v>2920</v>
      </c>
      <c r="B253" s="196" t="s">
        <v>109</v>
      </c>
      <c r="C253" s="197" t="b">
        <v>0</v>
      </c>
      <c r="D253" s="182">
        <f>IF($C253&lt;&gt;TRUE,IF(ISNA(VLOOKUP($B253,'Patch Slot'!A$2:$E$39,3,FALSE)),"",VLOOKUP($B253,'Patch Slot'!A$2:$E$39,3,FALSE)),"exclude")</f>
        <v>45889.833333333299</v>
      </c>
      <c r="E253" s="182" t="str">
        <f>IF($C253&lt;&gt;TRUE,IF(ISNA(VLOOKUP($B253,'Patch Slot'!A$1:$E$39,4,FALSE)),"",VLOOKUP($B253,'Patch Slot'!A$1:$E$39,4,FALSE)),"excluded")</f>
        <v>20:00 – 24:00</v>
      </c>
      <c r="F253" s="198" t="s">
        <v>826</v>
      </c>
      <c r="G253" s="198"/>
      <c r="H253" s="205"/>
      <c r="I253" s="203"/>
      <c r="J253" s="198" t="s">
        <v>2561</v>
      </c>
      <c r="K253" s="198">
        <v>8</v>
      </c>
      <c r="L253" s="198" t="s">
        <v>654</v>
      </c>
      <c r="M253" s="198" t="s">
        <v>827</v>
      </c>
      <c r="N253" s="200" t="s">
        <v>175</v>
      </c>
      <c r="O253" s="198" t="s">
        <v>655</v>
      </c>
      <c r="P253" s="201"/>
      <c r="Q253" s="198" t="s">
        <v>2820</v>
      </c>
      <c r="R253" s="198" t="str">
        <f>IF(ISNA(VLOOKUP(Patchlist2[[#This Row],[SERVER OWNER]],Contacts!I:J,2,FALSE)),"",VLOOKUP(Patchlist2[[#This Row],[SERVER OWNER]],Contacts!I:J,2,FALSE))</f>
        <v>daniel.danzinger@allianz.at</v>
      </c>
      <c r="S253" s="255" t="s">
        <v>2921</v>
      </c>
      <c r="T253" s="202"/>
      <c r="U253" s="202"/>
      <c r="V253" s="157"/>
      <c r="W253" s="157"/>
    </row>
    <row r="254" spans="1:23" ht="18" hidden="1" customHeight="1">
      <c r="A254" s="204" t="s">
        <v>2922</v>
      </c>
      <c r="B254" s="196" t="s">
        <v>54</v>
      </c>
      <c r="C254" s="197" t="b">
        <v>1</v>
      </c>
      <c r="D254" s="182" t="str">
        <f>IF($C254&lt;&gt;TRUE,IF(ISNA(VLOOKUP($B254,'Patch Slot'!A$2:$E$39,3,FALSE)),"",VLOOKUP($B254,'Patch Slot'!A$2:$E$39,3,FALSE)),"exclude")</f>
        <v>exclude</v>
      </c>
      <c r="E254" s="182" t="str">
        <f>IF($C254&lt;&gt;TRUE,IF(ISNA(VLOOKUP($B254,'Patch Slot'!A$1:$E$39,4,FALSE)),"",VLOOKUP($B254,'Patch Slot'!A$1:$E$39,4,FALSE)),"excluded")</f>
        <v>excluded</v>
      </c>
      <c r="F254" s="198" t="s">
        <v>171</v>
      </c>
      <c r="G254" s="198"/>
      <c r="H254" s="203"/>
      <c r="I254" s="203"/>
      <c r="J254" s="198" t="s">
        <v>2553</v>
      </c>
      <c r="K254" s="198">
        <v>9.4</v>
      </c>
      <c r="L254" s="198" t="s">
        <v>173</v>
      </c>
      <c r="M254" s="198" t="s">
        <v>174</v>
      </c>
      <c r="N254" s="200" t="s">
        <v>279</v>
      </c>
      <c r="O254" s="198" t="s">
        <v>2923</v>
      </c>
      <c r="P254" s="201"/>
      <c r="Q254" s="198" t="s">
        <v>428</v>
      </c>
      <c r="R254" s="198" t="str">
        <f>IF(ISNA(VLOOKUP(Patchlist2[[#This Row],[SERVER OWNER]],Contacts!I:J,2,FALSE)),"",VLOOKUP(Patchlist2[[#This Row],[SERVER OWNER]],Contacts!I:J,2,FALSE))</f>
        <v>thomassubin.philip@allianz.com</v>
      </c>
      <c r="S254" s="255" t="s">
        <v>2924</v>
      </c>
      <c r="T254" s="202"/>
      <c r="U254" s="157"/>
      <c r="V254" s="157"/>
      <c r="W254" s="157"/>
    </row>
    <row r="255" spans="1:23" ht="18" hidden="1" customHeight="1">
      <c r="A255" s="204" t="s">
        <v>2925</v>
      </c>
      <c r="B255" s="196" t="s">
        <v>18</v>
      </c>
      <c r="C255" s="197" t="b">
        <v>0</v>
      </c>
      <c r="D255" s="182">
        <f>IF($C255&lt;&gt;TRUE,IF(ISNA(VLOOKUP($B255,'Patch Slot'!A$2:$E$39,3,FALSE)),"",VLOOKUP($B255,'Patch Slot'!A$2:$E$39,3,FALSE)),"exclude")</f>
        <v>45873.833333333299</v>
      </c>
      <c r="E255" s="182" t="str">
        <f>IF($C255&lt;&gt;TRUE,IF(ISNA(VLOOKUP($B255,'Patch Slot'!A$1:$E$39,4,FALSE)),"",VLOOKUP($B255,'Patch Slot'!A$1:$E$39,4,FALSE)),"excluded")</f>
        <v>20:00 – 24:00</v>
      </c>
      <c r="F255" s="198" t="s">
        <v>182</v>
      </c>
      <c r="G255" s="198"/>
      <c r="H255" s="205"/>
      <c r="I255" s="203"/>
      <c r="J255" s="198" t="s">
        <v>2561</v>
      </c>
      <c r="K255" s="198">
        <v>8.1</v>
      </c>
      <c r="L255" s="198" t="s">
        <v>189</v>
      </c>
      <c r="M255" s="198" t="s">
        <v>174</v>
      </c>
      <c r="N255" s="200" t="s">
        <v>175</v>
      </c>
      <c r="O255" s="198" t="s">
        <v>190</v>
      </c>
      <c r="P255" s="201"/>
      <c r="Q255" s="198" t="s">
        <v>192</v>
      </c>
      <c r="R255" s="198" t="str">
        <f>IF(ISNA(VLOOKUP(Patchlist2[[#This Row],[SERVER OWNER]],Contacts!I:J,2,FALSE)),"",VLOOKUP(Patchlist2[[#This Row],[SERVER OWNER]],Contacts!I:J,2,FALSE))</f>
        <v>kenneth.fink@allianz.co.uk</v>
      </c>
      <c r="S255" s="255" t="s">
        <v>198</v>
      </c>
      <c r="T255" s="202"/>
      <c r="U255" s="202"/>
      <c r="V255" s="157"/>
      <c r="W255" s="157"/>
    </row>
    <row r="256" spans="1:23" ht="18" hidden="1" customHeight="1">
      <c r="A256" s="204" t="s">
        <v>2926</v>
      </c>
      <c r="B256" s="196" t="s">
        <v>18</v>
      </c>
      <c r="C256" s="197" t="b">
        <v>0</v>
      </c>
      <c r="D256" s="182">
        <f>IF($C256&lt;&gt;TRUE,IF(ISNA(VLOOKUP($B256,'Patch Slot'!A$2:$E$39,3,FALSE)),"",VLOOKUP($B256,'Patch Slot'!A$2:$E$39,3,FALSE)),"exclude")</f>
        <v>45873.833333333299</v>
      </c>
      <c r="E256" s="182" t="str">
        <f>IF($C256&lt;&gt;TRUE,IF(ISNA(VLOOKUP($B256,'Patch Slot'!A$1:$E$39,4,FALSE)),"",VLOOKUP($B256,'Patch Slot'!A$1:$E$39,4,FALSE)),"excluded")</f>
        <v>20:00 – 24:00</v>
      </c>
      <c r="F256" s="198" t="s">
        <v>182</v>
      </c>
      <c r="G256" s="198"/>
      <c r="H256" s="205"/>
      <c r="I256" s="203"/>
      <c r="J256" s="198" t="s">
        <v>2561</v>
      </c>
      <c r="K256" s="198">
        <v>9.4</v>
      </c>
      <c r="L256" s="198" t="s">
        <v>372</v>
      </c>
      <c r="M256" s="198" t="s">
        <v>174</v>
      </c>
      <c r="N256" s="200" t="s">
        <v>175</v>
      </c>
      <c r="O256" s="198" t="s">
        <v>650</v>
      </c>
      <c r="P256" s="201"/>
      <c r="Q256" s="198" t="s">
        <v>1589</v>
      </c>
      <c r="R256" s="198" t="str">
        <f>IF(ISNA(VLOOKUP(Patchlist2[[#This Row],[SERVER OWNER]],Contacts!I:J,2,FALSE)),"",VLOOKUP(Patchlist2[[#This Row],[SERVER OWNER]],Contacts!I:J,2,FALSE))</f>
        <v>manuela.dillinger@allianz.com</v>
      </c>
      <c r="S256" s="255" t="s">
        <v>2927</v>
      </c>
      <c r="T256" s="202"/>
      <c r="U256" s="202"/>
      <c r="V256" s="157"/>
      <c r="W256" s="157"/>
    </row>
    <row r="257" spans="1:23" ht="18" hidden="1" customHeight="1">
      <c r="A257" s="204" t="s">
        <v>2928</v>
      </c>
      <c r="B257" s="196" t="s">
        <v>34</v>
      </c>
      <c r="C257" s="197" t="b">
        <v>1</v>
      </c>
      <c r="D257" s="182" t="str">
        <f>IF($C257&lt;&gt;TRUE,IF(ISNA(VLOOKUP($B257,'Patch Slot'!A$2:$E$39,3,FALSE)),"",VLOOKUP($B257,'Patch Slot'!A$2:$E$39,3,FALSE)),"exclude")</f>
        <v>exclude</v>
      </c>
      <c r="E257" s="182" t="str">
        <f>IF($C257&lt;&gt;TRUE,IF(ISNA(VLOOKUP($B257,'Patch Slot'!A$1:$E$39,4,FALSE)),"",VLOOKUP($B257,'Patch Slot'!A$1:$E$39,4,FALSE)),"excluded")</f>
        <v>excluded</v>
      </c>
      <c r="F257" s="198" t="s">
        <v>182</v>
      </c>
      <c r="G257" s="198"/>
      <c r="H257" s="205"/>
      <c r="I257" s="203"/>
      <c r="J257" s="198" t="s">
        <v>2564</v>
      </c>
      <c r="K257" s="198">
        <v>9.4</v>
      </c>
      <c r="L257" s="198" t="s">
        <v>173</v>
      </c>
      <c r="M257" s="198" t="s">
        <v>174</v>
      </c>
      <c r="N257" s="200" t="s">
        <v>279</v>
      </c>
      <c r="O257" s="198" t="s">
        <v>2862</v>
      </c>
      <c r="P257" s="201"/>
      <c r="Q257" s="198" t="s">
        <v>2863</v>
      </c>
      <c r="R257" s="198" t="str">
        <f>IF(ISNA(VLOOKUP(Patchlist2[[#This Row],[SERVER OWNER]],Contacts!I:J,2,FALSE)),"",VLOOKUP(Patchlist2[[#This Row],[SERVER OWNER]],Contacts!I:J,2,FALSE))</f>
        <v>teodor.todorov@allianz.com</v>
      </c>
      <c r="S257" s="255" t="s">
        <v>2884</v>
      </c>
      <c r="T257" s="202"/>
      <c r="U257" s="202"/>
      <c r="V257" s="157"/>
      <c r="W257" s="157"/>
    </row>
    <row r="258" spans="1:23" ht="18" hidden="1" customHeight="1">
      <c r="A258" s="204" t="s">
        <v>2929</v>
      </c>
      <c r="B258" s="196" t="s">
        <v>67</v>
      </c>
      <c r="C258" s="197" t="b">
        <v>0</v>
      </c>
      <c r="D258" s="182">
        <f>IF($C258&lt;&gt;TRUE,IF(ISNA(VLOOKUP($B258,'Patch Slot'!A$2:$E$39,3,FALSE)),"",VLOOKUP($B258,'Patch Slot'!A$2:$E$39,3,FALSE)),"exclude")</f>
        <v>45883.833333333299</v>
      </c>
      <c r="E258" s="182" t="str">
        <f>IF($C258&lt;&gt;TRUE,IF(ISNA(VLOOKUP($B258,'Patch Slot'!A$1:$E$39,4,FALSE)),"",VLOOKUP($B258,'Patch Slot'!A$1:$E$39,4,FALSE)),"excluded")</f>
        <v>20:00 – 24:00</v>
      </c>
      <c r="F258" s="198" t="s">
        <v>826</v>
      </c>
      <c r="G258" s="198"/>
      <c r="H258" s="205"/>
      <c r="I258" s="203"/>
      <c r="J258" s="198" t="s">
        <v>2564</v>
      </c>
      <c r="K258" s="198">
        <v>9.4</v>
      </c>
      <c r="L258" s="198" t="s">
        <v>173</v>
      </c>
      <c r="M258" s="198" t="s">
        <v>827</v>
      </c>
      <c r="N258" s="200" t="s">
        <v>175</v>
      </c>
      <c r="O258" s="198" t="s">
        <v>1308</v>
      </c>
      <c r="P258" s="201"/>
      <c r="Q258" s="198" t="s">
        <v>1309</v>
      </c>
      <c r="R258" s="198" t="str">
        <f>IF(ISNA(VLOOKUP(Patchlist2[[#This Row],[SERVER OWNER]],Contacts!I:J,2,FALSE)),"",VLOOKUP(Patchlist2[[#This Row],[SERVER OWNER]],Contacts!I:J,2,FALSE))</f>
        <v>martin.berger@allianz.com</v>
      </c>
      <c r="S258" s="255" t="s">
        <v>1316</v>
      </c>
      <c r="T258" s="202"/>
      <c r="U258" s="202"/>
      <c r="V258" s="157"/>
      <c r="W258" s="157"/>
    </row>
    <row r="259" spans="1:23" ht="18" hidden="1" customHeight="1">
      <c r="A259" s="204" t="s">
        <v>2930</v>
      </c>
      <c r="B259" s="196" t="s">
        <v>43</v>
      </c>
      <c r="C259" s="197" t="b">
        <v>0</v>
      </c>
      <c r="D259" s="182">
        <f>IF($C259&lt;&gt;TRUE,IF(ISNA(VLOOKUP($B259,'Patch Slot'!A$2:$E$39,3,FALSE)),"",VLOOKUP($B259,'Patch Slot'!A$2:$E$39,3,FALSE)),"exclude")</f>
        <v>45878.333333333299</v>
      </c>
      <c r="E259" s="182" t="str">
        <f>IF($C259&lt;&gt;TRUE,IF(ISNA(VLOOKUP($B259,'Patch Slot'!A$1:$E$39,4,FALSE)),"",VLOOKUP($B259,'Patch Slot'!A$1:$E$39,4,FALSE)),"excluded")</f>
        <v>08:00 – 14:00</v>
      </c>
      <c r="F259" s="198" t="s">
        <v>171</v>
      </c>
      <c r="G259" s="198"/>
      <c r="H259" s="205"/>
      <c r="I259" s="203"/>
      <c r="J259" s="198" t="s">
        <v>2626</v>
      </c>
      <c r="K259" s="198">
        <v>8.1</v>
      </c>
      <c r="L259" s="198" t="s">
        <v>173</v>
      </c>
      <c r="M259" s="198" t="s">
        <v>174</v>
      </c>
      <c r="N259" s="200" t="s">
        <v>175</v>
      </c>
      <c r="O259" s="198" t="s">
        <v>2600</v>
      </c>
      <c r="P259" s="201"/>
      <c r="Q259" s="198" t="s">
        <v>907</v>
      </c>
      <c r="R259" s="198" t="s">
        <v>2601</v>
      </c>
      <c r="S259" s="255" t="s">
        <v>2931</v>
      </c>
      <c r="T259" s="202"/>
      <c r="U259" s="202"/>
      <c r="V259" s="157"/>
      <c r="W259" s="157"/>
    </row>
    <row r="260" spans="1:23" ht="18" hidden="1" customHeight="1">
      <c r="A260" s="204" t="s">
        <v>2932</v>
      </c>
      <c r="B260" s="196" t="s">
        <v>57</v>
      </c>
      <c r="C260" s="197" t="b">
        <v>0</v>
      </c>
      <c r="D260" s="182">
        <f>IF($C260&lt;&gt;TRUE,IF(ISNA(VLOOKUP($B260,'Patch Slot'!A$2:$E$39,3,FALSE)),"",VLOOKUP($B260,'Patch Slot'!A$2:$E$39,3,FALSE)),"exclude")</f>
        <v>45882.833333333299</v>
      </c>
      <c r="E260" s="182" t="str">
        <f>IF($C260&lt;&gt;TRUE,IF(ISNA(VLOOKUP($B260,'Patch Slot'!A$1:$E$39,4,FALSE)),"",VLOOKUP($B260,'Patch Slot'!A$1:$E$39,4,FALSE)),"excluded")</f>
        <v>20:00 – 24:00</v>
      </c>
      <c r="F260" s="198" t="s">
        <v>182</v>
      </c>
      <c r="G260" s="198"/>
      <c r="H260" s="205"/>
      <c r="I260" s="203"/>
      <c r="J260" s="198" t="s">
        <v>2547</v>
      </c>
      <c r="K260" s="198">
        <v>8.1</v>
      </c>
      <c r="L260" s="198" t="s">
        <v>173</v>
      </c>
      <c r="M260" s="198" t="s">
        <v>174</v>
      </c>
      <c r="N260" s="200" t="s">
        <v>175</v>
      </c>
      <c r="O260" s="198" t="s">
        <v>722</v>
      </c>
      <c r="P260" s="201"/>
      <c r="Q260" s="198" t="s">
        <v>2933</v>
      </c>
      <c r="R260" s="206" t="str">
        <f>IF(ISNA(VLOOKUP(Patchlist2[[#This Row],[SERVER OWNER]],Contacts!I:J,2,FALSE)),"",VLOOKUP(Patchlist2[[#This Row],[SERVER OWNER]],Contacts!I:J,2,FALSE))</f>
        <v>gatha.mathirapallil-shaji@allianz.de</v>
      </c>
      <c r="S260" s="255" t="s">
        <v>2934</v>
      </c>
      <c r="T260" s="202"/>
      <c r="U260" s="202"/>
      <c r="V260" s="157"/>
      <c r="W260" s="157"/>
    </row>
    <row r="261" spans="1:23" ht="18" hidden="1" customHeight="1">
      <c r="A261" s="204" t="s">
        <v>2935</v>
      </c>
      <c r="B261" s="196" t="s">
        <v>130</v>
      </c>
      <c r="C261" s="197" t="b">
        <v>0</v>
      </c>
      <c r="D261" s="182">
        <f>IF($C261&lt;&gt;TRUE,IF(ISNA(VLOOKUP($B261,'Patch Slot'!A$2:$E$39,3,FALSE)),"",VLOOKUP($B261,'Patch Slot'!A$2:$E$39,3,FALSE)),"exclude")</f>
        <v>45893.666666666635</v>
      </c>
      <c r="E261" s="182" t="str">
        <f>IF($C261&lt;&gt;TRUE,IF(ISNA(VLOOKUP($B261,'Patch Slot'!A$1:$E$39,4,FALSE)),"",VLOOKUP($B261,'Patch Slot'!A$1:$E$39,4,FALSE)),"excluded")</f>
        <v>16:00 – 20:00</v>
      </c>
      <c r="F261" s="198" t="s">
        <v>826</v>
      </c>
      <c r="G261" s="198"/>
      <c r="H261" s="205"/>
      <c r="I261" s="203"/>
      <c r="J261" s="198" t="s">
        <v>2547</v>
      </c>
      <c r="K261" s="198">
        <v>9.4</v>
      </c>
      <c r="L261" s="198" t="s">
        <v>173</v>
      </c>
      <c r="M261" s="198" t="s">
        <v>827</v>
      </c>
      <c r="N261" s="200" t="s">
        <v>175</v>
      </c>
      <c r="O261" s="198" t="s">
        <v>431</v>
      </c>
      <c r="P261" s="201"/>
      <c r="Q261" s="198" t="s">
        <v>432</v>
      </c>
      <c r="R261" s="198" t="str">
        <f>IF(ISNA(VLOOKUP(Patchlist2[[#This Row],[SERVER OWNER]],Contacts!I:J,2,FALSE)),"",VLOOKUP(Patchlist2[[#This Row],[SERVER OWNER]],Contacts!I:J,2,FALSE))</f>
        <v>florian.loibl@allianz.de</v>
      </c>
      <c r="S261" s="255" t="s">
        <v>433</v>
      </c>
      <c r="T261" s="202"/>
      <c r="U261" s="202"/>
      <c r="V261" s="157"/>
      <c r="W261" s="157"/>
    </row>
    <row r="262" spans="1:23" ht="18" hidden="1" customHeight="1">
      <c r="A262" s="204" t="s">
        <v>2936</v>
      </c>
      <c r="B262" s="196" t="s">
        <v>93</v>
      </c>
      <c r="C262" s="197" t="b">
        <v>0</v>
      </c>
      <c r="D262" s="182">
        <f>IF($C262&lt;&gt;TRUE,IF(ISNA(VLOOKUP($B262,'Patch Slot'!A$2:$E$39,3,FALSE)),"",VLOOKUP($B262,'Patch Slot'!A$2:$E$39,3,FALSE)),"exclude")</f>
        <v>45886.583333333299</v>
      </c>
      <c r="E262" s="182" t="str">
        <f>IF($C262&lt;&gt;TRUE,IF(ISNA(VLOOKUP($B262,'Patch Slot'!A$1:$E$39,4,FALSE)),"",VLOOKUP($B262,'Patch Slot'!A$1:$E$39,4,FALSE)),"excluded")</f>
        <v>14:00 – 18:00</v>
      </c>
      <c r="F262" s="198" t="s">
        <v>826</v>
      </c>
      <c r="G262" s="198"/>
      <c r="H262" s="205"/>
      <c r="I262" s="203"/>
      <c r="J262" s="198" t="s">
        <v>2547</v>
      </c>
      <c r="K262" s="198">
        <v>9.4</v>
      </c>
      <c r="L262" s="198" t="s">
        <v>173</v>
      </c>
      <c r="M262" s="198" t="s">
        <v>827</v>
      </c>
      <c r="N262" s="200" t="s">
        <v>175</v>
      </c>
      <c r="O262" s="198" t="s">
        <v>431</v>
      </c>
      <c r="P262" s="201"/>
      <c r="Q262" s="198" t="s">
        <v>432</v>
      </c>
      <c r="R262" s="198" t="str">
        <f>IF(ISNA(VLOOKUP(Patchlist2[[#This Row],[SERVER OWNER]],Contacts!I:J,2,FALSE)),"",VLOOKUP(Patchlist2[[#This Row],[SERVER OWNER]],Contacts!I:J,2,FALSE))</f>
        <v>florian.loibl@allianz.de</v>
      </c>
      <c r="S262" s="255" t="s">
        <v>433</v>
      </c>
      <c r="T262" s="202"/>
      <c r="U262" s="202"/>
      <c r="V262" s="157"/>
      <c r="W262" s="157"/>
    </row>
    <row r="263" spans="1:23" ht="18" hidden="1" customHeight="1">
      <c r="A263" s="204" t="s">
        <v>2937</v>
      </c>
      <c r="B263" s="196" t="s">
        <v>18</v>
      </c>
      <c r="C263" s="197" t="b">
        <v>0</v>
      </c>
      <c r="D263" s="182">
        <f>IF($C263&lt;&gt;TRUE,IF(ISNA(VLOOKUP($B263,'Patch Slot'!A$2:$E$39,3,FALSE)),"",VLOOKUP($B263,'Patch Slot'!A$2:$E$39,3,FALSE)),"exclude")</f>
        <v>45873.833333333299</v>
      </c>
      <c r="E263" s="182" t="str">
        <f>IF($C263&lt;&gt;TRUE,IF(ISNA(VLOOKUP($B263,'Patch Slot'!A$1:$E$39,4,FALSE)),"",VLOOKUP($B263,'Patch Slot'!A$1:$E$39,4,FALSE)),"excluded")</f>
        <v>20:00 – 24:00</v>
      </c>
      <c r="F263" s="198" t="s">
        <v>182</v>
      </c>
      <c r="G263" s="198"/>
      <c r="H263" s="205"/>
      <c r="I263" s="203"/>
      <c r="J263" s="198" t="s">
        <v>2561</v>
      </c>
      <c r="K263" s="198">
        <v>9.4</v>
      </c>
      <c r="L263" s="198" t="s">
        <v>372</v>
      </c>
      <c r="M263" s="198" t="s">
        <v>174</v>
      </c>
      <c r="N263" s="200" t="s">
        <v>175</v>
      </c>
      <c r="O263" s="198" t="s">
        <v>650</v>
      </c>
      <c r="P263" s="201"/>
      <c r="Q263" s="198" t="s">
        <v>1589</v>
      </c>
      <c r="R263" s="198" t="str">
        <f>IF(ISNA(VLOOKUP(Patchlist2[[#This Row],[SERVER OWNER]],Contacts!I:J,2,FALSE)),"",VLOOKUP(Patchlist2[[#This Row],[SERVER OWNER]],Contacts!I:J,2,FALSE))</f>
        <v>manuela.dillinger@allianz.com</v>
      </c>
      <c r="S263" s="255" t="s">
        <v>2927</v>
      </c>
      <c r="T263" s="202"/>
      <c r="U263" s="202"/>
      <c r="V263" s="157"/>
      <c r="W263" s="157"/>
    </row>
    <row r="264" spans="1:23" ht="18" hidden="1" customHeight="1">
      <c r="A264" s="204" t="s">
        <v>2938</v>
      </c>
      <c r="B264" s="196" t="s">
        <v>93</v>
      </c>
      <c r="C264" s="197" t="b">
        <v>0</v>
      </c>
      <c r="D264" s="182">
        <f>IF($C264&lt;&gt;TRUE,IF(ISNA(VLOOKUP($B264,'Patch Slot'!A$2:$E$39,3,FALSE)),"",VLOOKUP($B264,'Patch Slot'!A$2:$E$39,3,FALSE)),"exclude")</f>
        <v>45886.583333333299</v>
      </c>
      <c r="E264" s="182" t="str">
        <f>IF($C264&lt;&gt;TRUE,IF(ISNA(VLOOKUP($B264,'Patch Slot'!A$1:$E$39,4,FALSE)),"",VLOOKUP($B264,'Patch Slot'!A$1:$E$39,4,FALSE)),"excluded")</f>
        <v>14:00 – 18:00</v>
      </c>
      <c r="F264" s="198" t="s">
        <v>826</v>
      </c>
      <c r="G264" s="198"/>
      <c r="H264" s="205"/>
      <c r="I264" s="203"/>
      <c r="J264" s="198" t="s">
        <v>2561</v>
      </c>
      <c r="K264" s="198">
        <v>9.4</v>
      </c>
      <c r="L264" s="198" t="s">
        <v>372</v>
      </c>
      <c r="M264" s="198" t="s">
        <v>827</v>
      </c>
      <c r="N264" s="200" t="s">
        <v>175</v>
      </c>
      <c r="O264" s="198" t="s">
        <v>650</v>
      </c>
      <c r="P264" s="201"/>
      <c r="Q264" s="198" t="s">
        <v>1589</v>
      </c>
      <c r="R264" s="198" t="str">
        <f>IF(ISNA(VLOOKUP(Patchlist2[[#This Row],[SERVER OWNER]],Contacts!I:J,2,FALSE)),"",VLOOKUP(Patchlist2[[#This Row],[SERVER OWNER]],Contacts!I:J,2,FALSE))</f>
        <v>manuela.dillinger@allianz.com</v>
      </c>
      <c r="S264" s="255" t="s">
        <v>2927</v>
      </c>
      <c r="T264" s="202"/>
      <c r="U264" s="202"/>
      <c r="V264" s="157"/>
      <c r="W264" s="157"/>
    </row>
    <row r="265" spans="1:23" ht="18" hidden="1" customHeight="1">
      <c r="A265" s="204" t="s">
        <v>2939</v>
      </c>
      <c r="B265" s="196" t="s">
        <v>57</v>
      </c>
      <c r="C265" s="197" t="b">
        <v>0</v>
      </c>
      <c r="D265" s="182">
        <f>IF($C265&lt;&gt;TRUE,IF(ISNA(VLOOKUP($B265,'Patch Slot'!A$2:$E$39,3,FALSE)),"",VLOOKUP($B265,'Patch Slot'!A$2:$E$39,3,FALSE)),"exclude")</f>
        <v>45882.833333333299</v>
      </c>
      <c r="E265" s="182" t="str">
        <f>IF($C265&lt;&gt;TRUE,IF(ISNA(VLOOKUP($B265,'Patch Slot'!A$1:$E$39,4,FALSE)),"",VLOOKUP($B265,'Patch Slot'!A$1:$E$39,4,FALSE)),"excluded")</f>
        <v>20:00 – 24:00</v>
      </c>
      <c r="F265" s="198" t="s">
        <v>826</v>
      </c>
      <c r="G265" s="198"/>
      <c r="H265" s="205"/>
      <c r="I265" s="203"/>
      <c r="J265" s="198" t="s">
        <v>2547</v>
      </c>
      <c r="K265" s="198">
        <v>8.1</v>
      </c>
      <c r="L265" s="198" t="s">
        <v>173</v>
      </c>
      <c r="M265" s="198" t="s">
        <v>827</v>
      </c>
      <c r="N265" s="200" t="s">
        <v>175</v>
      </c>
      <c r="O265" s="198" t="s">
        <v>722</v>
      </c>
      <c r="P265" s="201"/>
      <c r="Q265" s="198" t="s">
        <v>2933</v>
      </c>
      <c r="R265" s="198" t="str">
        <f>IF(ISNA(VLOOKUP(Patchlist2[[#This Row],[SERVER OWNER]],Contacts!I:J,2,FALSE)),"",VLOOKUP(Patchlist2[[#This Row],[SERVER OWNER]],Contacts!I:J,2,FALSE))</f>
        <v>gatha.mathirapallil-shaji@allianz.de</v>
      </c>
      <c r="S265" s="255" t="s">
        <v>2934</v>
      </c>
      <c r="T265" s="202"/>
      <c r="U265" s="202"/>
      <c r="V265" s="157"/>
      <c r="W265" s="157"/>
    </row>
    <row r="266" spans="1:23" ht="18" hidden="1" customHeight="1">
      <c r="A266" s="204" t="s">
        <v>2940</v>
      </c>
      <c r="B266" s="196" t="s">
        <v>34</v>
      </c>
      <c r="C266" s="197" t="b">
        <v>0</v>
      </c>
      <c r="D266" s="182">
        <f>IF($C266&lt;&gt;TRUE,IF(ISNA(VLOOKUP($B266,'Patch Slot'!A$2:$E$39,3,FALSE)),"",VLOOKUP($B266,'Patch Slot'!A$2:$E$39,3,FALSE)),"exclude")</f>
        <v>45876.833333333299</v>
      </c>
      <c r="E266" s="182" t="str">
        <f>IF($C266&lt;&gt;TRUE,IF(ISNA(VLOOKUP($B266,'Patch Slot'!A$1:$E$39,4,FALSE)),"",VLOOKUP($B266,'Patch Slot'!A$1:$E$39,4,FALSE)),"excluded")</f>
        <v>20:00 – 24:00</v>
      </c>
      <c r="F266" s="198" t="s">
        <v>182</v>
      </c>
      <c r="G266" s="198"/>
      <c r="H266" s="205"/>
      <c r="I266" s="203"/>
      <c r="J266" s="198" t="s">
        <v>2553</v>
      </c>
      <c r="K266" s="198">
        <v>8.1</v>
      </c>
      <c r="L266" s="198" t="s">
        <v>173</v>
      </c>
      <c r="M266" s="198" t="s">
        <v>174</v>
      </c>
      <c r="N266" s="200" t="s">
        <v>175</v>
      </c>
      <c r="O266" s="198" t="s">
        <v>2941</v>
      </c>
      <c r="P266" s="201"/>
      <c r="Q266" s="198" t="s">
        <v>2942</v>
      </c>
      <c r="R266" s="198" t="str">
        <f>IF(ISNA(VLOOKUP(Patchlist2[[#This Row],[SERVER OWNER]],Contacts!I:J,2,FALSE)),"",VLOOKUP(Patchlist2[[#This Row],[SERVER OWNER]],Contacts!I:J,2,FALSE))</f>
        <v>helmut.kraft_l1@allianz.de</v>
      </c>
      <c r="S266" s="255" t="s">
        <v>2943</v>
      </c>
      <c r="T266" s="202"/>
      <c r="U266" s="202"/>
      <c r="V266" s="157"/>
      <c r="W266" s="157"/>
    </row>
    <row r="267" spans="1:23" ht="18" hidden="1" customHeight="1">
      <c r="A267" s="204" t="s">
        <v>2944</v>
      </c>
      <c r="B267" s="196" t="s">
        <v>34</v>
      </c>
      <c r="C267" s="197" t="b">
        <v>0</v>
      </c>
      <c r="D267" s="182">
        <f>IF($C267&lt;&gt;TRUE,IF(ISNA(VLOOKUP($B267,'Patch Slot'!A$2:$E$39,3,FALSE)),"",VLOOKUP($B267,'Patch Slot'!A$2:$E$39,3,FALSE)),"exclude")</f>
        <v>45876.833333333299</v>
      </c>
      <c r="E267" s="182" t="str">
        <f>IF($C267&lt;&gt;TRUE,IF(ISNA(VLOOKUP($B267,'Patch Slot'!A$1:$E$39,4,FALSE)),"",VLOOKUP($B267,'Patch Slot'!A$1:$E$39,4,FALSE)),"excluded")</f>
        <v>20:00 – 24:00</v>
      </c>
      <c r="F267" s="198" t="s">
        <v>182</v>
      </c>
      <c r="G267" s="198"/>
      <c r="H267" s="205"/>
      <c r="I267" s="203"/>
      <c r="J267" s="198" t="s">
        <v>2553</v>
      </c>
      <c r="K267" s="198">
        <v>8.1</v>
      </c>
      <c r="L267" s="198" t="s">
        <v>173</v>
      </c>
      <c r="M267" s="198" t="s">
        <v>174</v>
      </c>
      <c r="N267" s="200" t="s">
        <v>175</v>
      </c>
      <c r="O267" s="198" t="s">
        <v>2941</v>
      </c>
      <c r="P267" s="201"/>
      <c r="Q267" s="198" t="s">
        <v>2942</v>
      </c>
      <c r="R267" s="198" t="str">
        <f>IF(ISNA(VLOOKUP(Patchlist2[[#This Row],[SERVER OWNER]],Contacts!I:J,2,FALSE)),"",VLOOKUP(Patchlist2[[#This Row],[SERVER OWNER]],Contacts!I:J,2,FALSE))</f>
        <v>helmut.kraft_l1@allianz.de</v>
      </c>
      <c r="S267" s="255" t="s">
        <v>2943</v>
      </c>
      <c r="T267" s="202"/>
      <c r="U267" s="202"/>
      <c r="V267" s="157"/>
      <c r="W267" s="157"/>
    </row>
    <row r="268" spans="1:23" ht="18" hidden="1" customHeight="1">
      <c r="A268" s="204" t="s">
        <v>2945</v>
      </c>
      <c r="B268" s="196" t="s">
        <v>34</v>
      </c>
      <c r="C268" s="197" t="b">
        <v>0</v>
      </c>
      <c r="D268" s="182">
        <f>IF($C268&lt;&gt;TRUE,IF(ISNA(VLOOKUP($B268,'Patch Slot'!A$2:$E$39,3,FALSE)),"",VLOOKUP($B268,'Patch Slot'!A$2:$E$39,3,FALSE)),"exclude")</f>
        <v>45876.833333333299</v>
      </c>
      <c r="E268" s="182" t="str">
        <f>IF($C268&lt;&gt;TRUE,IF(ISNA(VLOOKUP($B268,'Patch Slot'!A$1:$E$39,4,FALSE)),"",VLOOKUP($B268,'Patch Slot'!A$1:$E$39,4,FALSE)),"excluded")</f>
        <v>20:00 – 24:00</v>
      </c>
      <c r="F268" s="198" t="s">
        <v>182</v>
      </c>
      <c r="G268" s="198"/>
      <c r="H268" s="205"/>
      <c r="I268" s="203"/>
      <c r="J268" s="198" t="s">
        <v>2553</v>
      </c>
      <c r="K268" s="198">
        <v>8.1</v>
      </c>
      <c r="L268" s="198" t="s">
        <v>173</v>
      </c>
      <c r="M268" s="198" t="s">
        <v>174</v>
      </c>
      <c r="N268" s="200" t="s">
        <v>175</v>
      </c>
      <c r="O268" s="198" t="s">
        <v>2941</v>
      </c>
      <c r="P268" s="201"/>
      <c r="Q268" s="198" t="s">
        <v>2942</v>
      </c>
      <c r="R268" s="198" t="str">
        <f>IF(ISNA(VLOOKUP(Patchlist2[[#This Row],[SERVER OWNER]],Contacts!I:J,2,FALSE)),"",VLOOKUP(Patchlist2[[#This Row],[SERVER OWNER]],Contacts!I:J,2,FALSE))</f>
        <v>helmut.kraft_l1@allianz.de</v>
      </c>
      <c r="S268" s="255" t="s">
        <v>2943</v>
      </c>
      <c r="T268" s="202"/>
      <c r="U268" s="202"/>
      <c r="V268" s="157"/>
      <c r="W268" s="157"/>
    </row>
    <row r="269" spans="1:23" ht="18" hidden="1" customHeight="1">
      <c r="A269" s="204" t="s">
        <v>2946</v>
      </c>
      <c r="B269" s="196" t="s">
        <v>34</v>
      </c>
      <c r="C269" s="197" t="b">
        <v>0</v>
      </c>
      <c r="D269" s="182">
        <f>IF($C269&lt;&gt;TRUE,IF(ISNA(VLOOKUP($B269,'Patch Slot'!A$2:$E$39,3,FALSE)),"",VLOOKUP($B269,'Patch Slot'!A$2:$E$39,3,FALSE)),"exclude")</f>
        <v>45876.833333333299</v>
      </c>
      <c r="E269" s="182" t="str">
        <f>IF($C269&lt;&gt;TRUE,IF(ISNA(VLOOKUP($B269,'Patch Slot'!A$1:$E$39,4,FALSE)),"",VLOOKUP($B269,'Patch Slot'!A$1:$E$39,4,FALSE)),"excluded")</f>
        <v>20:00 – 24:00</v>
      </c>
      <c r="F269" s="198" t="s">
        <v>182</v>
      </c>
      <c r="G269" s="198"/>
      <c r="H269" s="205"/>
      <c r="I269" s="203"/>
      <c r="J269" s="198" t="s">
        <v>2553</v>
      </c>
      <c r="K269" s="198">
        <v>8.1</v>
      </c>
      <c r="L269" s="198" t="s">
        <v>173</v>
      </c>
      <c r="M269" s="198" t="s">
        <v>174</v>
      </c>
      <c r="N269" s="200" t="s">
        <v>175</v>
      </c>
      <c r="O269" s="198" t="s">
        <v>2941</v>
      </c>
      <c r="P269" s="201"/>
      <c r="Q269" s="198" t="s">
        <v>2942</v>
      </c>
      <c r="R269" s="198" t="str">
        <f>IF(ISNA(VLOOKUP(Patchlist2[[#This Row],[SERVER OWNER]],Contacts!I:J,2,FALSE)),"",VLOOKUP(Patchlist2[[#This Row],[SERVER OWNER]],Contacts!I:J,2,FALSE))</f>
        <v>helmut.kraft_l1@allianz.de</v>
      </c>
      <c r="S269" s="255" t="s">
        <v>2943</v>
      </c>
      <c r="T269" s="202"/>
      <c r="U269" s="202"/>
      <c r="V269" s="157"/>
      <c r="W269" s="157"/>
    </row>
    <row r="270" spans="1:23" ht="18" hidden="1" customHeight="1">
      <c r="A270" s="204" t="s">
        <v>2947</v>
      </c>
      <c r="B270" s="196" t="s">
        <v>57</v>
      </c>
      <c r="C270" s="197" t="b">
        <v>0</v>
      </c>
      <c r="D270" s="182">
        <f>IF($C270&lt;&gt;TRUE,IF(ISNA(VLOOKUP($B270,'Patch Slot'!A$2:$E$39,3,FALSE)),"",VLOOKUP($B270,'Patch Slot'!A$2:$E$39,3,FALSE)),"exclude")</f>
        <v>45882.833333333299</v>
      </c>
      <c r="E270" s="182" t="str">
        <f>IF($C270&lt;&gt;TRUE,IF(ISNA(VLOOKUP($B270,'Patch Slot'!A$1:$E$39,4,FALSE)),"",VLOOKUP($B270,'Patch Slot'!A$1:$E$39,4,FALSE)),"excluded")</f>
        <v>20:00 – 24:00</v>
      </c>
      <c r="F270" s="198" t="s">
        <v>182</v>
      </c>
      <c r="G270" s="198"/>
      <c r="H270" s="205"/>
      <c r="I270" s="203"/>
      <c r="J270" s="198" t="s">
        <v>2553</v>
      </c>
      <c r="K270" s="198">
        <v>8.1</v>
      </c>
      <c r="L270" s="198" t="s">
        <v>173</v>
      </c>
      <c r="M270" s="198" t="s">
        <v>174</v>
      </c>
      <c r="N270" s="200" t="s">
        <v>175</v>
      </c>
      <c r="O270" s="198" t="s">
        <v>2941</v>
      </c>
      <c r="P270" s="201"/>
      <c r="Q270" s="198" t="s">
        <v>2942</v>
      </c>
      <c r="R270" s="198" t="str">
        <f>IF(ISNA(VLOOKUP(Patchlist2[[#This Row],[SERVER OWNER]],Contacts!I:J,2,FALSE)),"",VLOOKUP(Patchlist2[[#This Row],[SERVER OWNER]],Contacts!I:J,2,FALSE))</f>
        <v>helmut.kraft_l1@allianz.de</v>
      </c>
      <c r="S270" s="255" t="s">
        <v>2943</v>
      </c>
      <c r="T270" s="202"/>
      <c r="U270" s="202"/>
      <c r="V270" s="157"/>
      <c r="W270" s="157"/>
    </row>
    <row r="271" spans="1:23" ht="18" customHeight="1">
      <c r="A271" s="204" t="s">
        <v>2948</v>
      </c>
      <c r="B271" s="196" t="s">
        <v>54</v>
      </c>
      <c r="C271" s="197" t="b">
        <v>0</v>
      </c>
      <c r="D271" s="182">
        <f>IF($C271&lt;&gt;TRUE,IF(ISNA(VLOOKUP($B271,'Patch Slot'!A$2:$E$39,3,FALSE)),"",VLOOKUP($B271,'Patch Slot'!A$2:$E$39,3,FALSE)),"exclude")</f>
        <v>45881.333333333299</v>
      </c>
      <c r="E271" s="182" t="str">
        <f>IF($C271&lt;&gt;TRUE,IF(ISNA(VLOOKUP($B271,'Patch Slot'!A$1:$E$39,4,FALSE)),"",VLOOKUP($B271,'Patch Slot'!A$1:$E$39,4,FALSE)),"excluded")</f>
        <v>08:00 – 14:00</v>
      </c>
      <c r="F271" s="198" t="s">
        <v>182</v>
      </c>
      <c r="G271" s="198"/>
      <c r="H271" s="205"/>
      <c r="I271" s="203"/>
      <c r="J271" s="198" t="s">
        <v>2561</v>
      </c>
      <c r="K271" s="198">
        <v>8.1</v>
      </c>
      <c r="L271" s="198" t="s">
        <v>173</v>
      </c>
      <c r="M271" s="198" t="s">
        <v>174</v>
      </c>
      <c r="N271" s="200" t="s">
        <v>175</v>
      </c>
      <c r="O271" s="198" t="s">
        <v>2949</v>
      </c>
      <c r="P271" s="201"/>
      <c r="Q271" s="198" t="s">
        <v>2950</v>
      </c>
      <c r="R271" s="198" t="str">
        <f>IF(ISNA(VLOOKUP(Patchlist2[[#This Row],[SERVER OWNER]],Contacts!I:J,2,FALSE)),"",VLOOKUP(Patchlist2[[#This Row],[SERVER OWNER]],Contacts!I:J,2,FALSE))</f>
        <v>kazi-abu.sayed@allianz.de</v>
      </c>
      <c r="S271" s="255" t="s">
        <v>2951</v>
      </c>
      <c r="T271" s="202"/>
      <c r="U271" s="202"/>
      <c r="V271" s="157"/>
      <c r="W271" s="157"/>
    </row>
    <row r="272" spans="1:23" ht="18" hidden="1" customHeight="1">
      <c r="A272" s="204" t="s">
        <v>2952</v>
      </c>
      <c r="B272" s="196" t="s">
        <v>34</v>
      </c>
      <c r="C272" s="197" t="b">
        <v>1</v>
      </c>
      <c r="D272" s="182" t="str">
        <f>IF($C272&lt;&gt;TRUE,IF(ISNA(VLOOKUP($B272,'Patch Slot'!A$2:$E$39,3,FALSE)),"",VLOOKUP($B272,'Patch Slot'!A$2:$E$39,3,FALSE)),"exclude")</f>
        <v>exclude</v>
      </c>
      <c r="E272" s="182" t="str">
        <f>IF($C272&lt;&gt;TRUE,IF(ISNA(VLOOKUP($B272,'Patch Slot'!A$1:$E$39,4,FALSE)),"",VLOOKUP($B272,'Patch Slot'!A$1:$E$39,4,FALSE)),"excluded")</f>
        <v>excluded</v>
      </c>
      <c r="F272" s="198" t="s">
        <v>182</v>
      </c>
      <c r="G272" s="198"/>
      <c r="H272" s="205"/>
      <c r="I272" s="203"/>
      <c r="J272" s="198" t="s">
        <v>2564</v>
      </c>
      <c r="K272" s="198">
        <v>9.4</v>
      </c>
      <c r="L272" s="198" t="s">
        <v>173</v>
      </c>
      <c r="M272" s="198" t="s">
        <v>174</v>
      </c>
      <c r="N272" s="200" t="s">
        <v>279</v>
      </c>
      <c r="O272" s="198" t="s">
        <v>2862</v>
      </c>
      <c r="P272" s="201"/>
      <c r="Q272" s="198" t="s">
        <v>2863</v>
      </c>
      <c r="R272" s="198" t="str">
        <f>IF(ISNA(VLOOKUP(Patchlist2[[#This Row],[SERVER OWNER]],Contacts!I:J,2,FALSE)),"",VLOOKUP(Patchlist2[[#This Row],[SERVER OWNER]],Contacts!I:J,2,FALSE))</f>
        <v>teodor.todorov@allianz.com</v>
      </c>
      <c r="S272" s="255" t="s">
        <v>2884</v>
      </c>
      <c r="T272" s="202"/>
      <c r="U272" s="202"/>
      <c r="V272" s="157"/>
      <c r="W272" s="157"/>
    </row>
    <row r="273" spans="1:23" ht="18" hidden="1" customHeight="1">
      <c r="A273" s="204" t="s">
        <v>2953</v>
      </c>
      <c r="B273" s="196" t="s">
        <v>64</v>
      </c>
      <c r="C273" s="197" t="b">
        <v>0</v>
      </c>
      <c r="D273" s="182">
        <f>IF($C273&lt;&gt;TRUE,IF(ISNA(VLOOKUP($B273,'Patch Slot'!A$2:$E$39,3,FALSE)),"",VLOOKUP($B273,'Patch Slot'!A$2:$E$39,3,FALSE)),"exclude")</f>
        <v>45883.333333333299</v>
      </c>
      <c r="E273" s="182" t="str">
        <f>IF($C273&lt;&gt;TRUE,IF(ISNA(VLOOKUP($B273,'Patch Slot'!A$1:$E$39,4,FALSE)),"",VLOOKUP($B273,'Patch Slot'!A$1:$E$39,4,FALSE)),"excluded")</f>
        <v>08:00 – 14:00</v>
      </c>
      <c r="F273" s="198" t="s">
        <v>182</v>
      </c>
      <c r="G273" s="198"/>
      <c r="H273" s="205"/>
      <c r="I273" s="203"/>
      <c r="J273" s="198" t="s">
        <v>2561</v>
      </c>
      <c r="K273" s="198">
        <v>8.1</v>
      </c>
      <c r="L273" s="198" t="s">
        <v>173</v>
      </c>
      <c r="M273" s="198" t="s">
        <v>174</v>
      </c>
      <c r="N273" s="200" t="s">
        <v>175</v>
      </c>
      <c r="O273" s="198" t="s">
        <v>2917</v>
      </c>
      <c r="P273" s="201"/>
      <c r="Q273" s="198" t="s">
        <v>2918</v>
      </c>
      <c r="R273" s="198" t="str">
        <f>IF(ISNA(VLOOKUP(Patchlist2[[#This Row],[SERVER OWNER]],Contacts!I:J,2,FALSE)),"",VLOOKUP(Patchlist2[[#This Row],[SERVER OWNER]],Contacts!I:J,2,FALSE))</f>
        <v>SIBY.THOMAS@ALLIANZ.COM</v>
      </c>
      <c r="S273" s="255" t="s">
        <v>2919</v>
      </c>
      <c r="T273" s="202"/>
      <c r="U273" s="202"/>
      <c r="V273" s="157"/>
      <c r="W273" s="157"/>
    </row>
    <row r="274" spans="1:23" ht="18" hidden="1" customHeight="1">
      <c r="A274" s="204" t="s">
        <v>2954</v>
      </c>
      <c r="B274" s="196" t="s">
        <v>39</v>
      </c>
      <c r="C274" s="197" t="b">
        <v>1</v>
      </c>
      <c r="D274" s="182" t="str">
        <f>IF($C274&lt;&gt;TRUE,IF(ISNA(VLOOKUP($B274,'Patch Slot'!A$2:$E$39,3,FALSE)),"",VLOOKUP($B274,'Patch Slot'!A$2:$E$39,3,FALSE)),"exclude")</f>
        <v>exclude</v>
      </c>
      <c r="E274" s="182" t="str">
        <f>IF($C274&lt;&gt;TRUE,IF(ISNA(VLOOKUP($B274,'Patch Slot'!A$1:$E$39,4,FALSE)),"",VLOOKUP($B274,'Patch Slot'!A$1:$E$39,4,FALSE)),"excluded")</f>
        <v>excluded</v>
      </c>
      <c r="F274" s="198" t="s">
        <v>182</v>
      </c>
      <c r="G274" s="198"/>
      <c r="H274" s="205"/>
      <c r="I274" s="203"/>
      <c r="J274" s="198" t="s">
        <v>2564</v>
      </c>
      <c r="K274" s="198">
        <v>9.4</v>
      </c>
      <c r="L274" s="198" t="s">
        <v>173</v>
      </c>
      <c r="M274" s="198" t="s">
        <v>174</v>
      </c>
      <c r="N274" s="200" t="s">
        <v>279</v>
      </c>
      <c r="O274" s="198" t="s">
        <v>2862</v>
      </c>
      <c r="P274" s="201"/>
      <c r="Q274" s="198" t="s">
        <v>2863</v>
      </c>
      <c r="R274" s="198" t="str">
        <f>IF(ISNA(VLOOKUP(Patchlist2[[#This Row],[SERVER OWNER]],Contacts!I:J,2,FALSE)),"",VLOOKUP(Patchlist2[[#This Row],[SERVER OWNER]],Contacts!I:J,2,FALSE))</f>
        <v>teodor.todorov@allianz.com</v>
      </c>
      <c r="S274" s="255" t="s">
        <v>2884</v>
      </c>
      <c r="T274" s="202"/>
      <c r="U274" s="202"/>
      <c r="V274" s="157"/>
      <c r="W274" s="157"/>
    </row>
    <row r="275" spans="1:23" ht="18" hidden="1" customHeight="1">
      <c r="A275" s="204" t="s">
        <v>2955</v>
      </c>
      <c r="B275" s="196" t="s">
        <v>121</v>
      </c>
      <c r="C275" s="197" t="b">
        <v>0</v>
      </c>
      <c r="D275" s="182">
        <f>IF($C275&lt;&gt;TRUE,IF(ISNA(VLOOKUP($B275,'Patch Slot'!A$2:$E$39,3,FALSE)),"",VLOOKUP($B275,'Patch Slot'!A$2:$E$39,3,FALSE)),"exclude")</f>
        <v>45892.166666666635</v>
      </c>
      <c r="E275" s="182" t="str">
        <f>IF($C275&lt;&gt;TRUE,IF(ISNA(VLOOKUP($B275,'Patch Slot'!A$1:$E$39,4,FALSE)),"",VLOOKUP($B275,'Patch Slot'!A$1:$E$39,4,FALSE)),"excluded")</f>
        <v>04:00 – 08:00</v>
      </c>
      <c r="F275" s="198" t="s">
        <v>826</v>
      </c>
      <c r="G275" s="198"/>
      <c r="H275" s="205"/>
      <c r="I275" s="203"/>
      <c r="J275" s="198" t="s">
        <v>2626</v>
      </c>
      <c r="K275" s="198">
        <v>9.4</v>
      </c>
      <c r="L275" s="198" t="s">
        <v>245</v>
      </c>
      <c r="M275" s="198" t="s">
        <v>827</v>
      </c>
      <c r="N275" s="200" t="s">
        <v>175</v>
      </c>
      <c r="O275" s="198" t="s">
        <v>2857</v>
      </c>
      <c r="P275" s="201"/>
      <c r="Q275" s="198" t="s">
        <v>2647</v>
      </c>
      <c r="R275" s="198" t="str">
        <f>IF(ISNA(VLOOKUP(Patchlist2[[#This Row],[SERVER OWNER]],Contacts!I:J,2,FALSE)),"",VLOOKUP(Patchlist2[[#This Row],[SERVER OWNER]],Contacts!I:J,2,FALSE))</f>
        <v>stefano.iori@allianz.it</v>
      </c>
      <c r="S275" s="255" t="s">
        <v>2956</v>
      </c>
      <c r="T275" s="202"/>
      <c r="U275" s="202"/>
      <c r="V275" s="157"/>
      <c r="W275" s="157"/>
    </row>
    <row r="276" spans="1:23" ht="18" hidden="1" customHeight="1">
      <c r="A276" s="204" t="s">
        <v>2957</v>
      </c>
      <c r="B276" s="196" t="s">
        <v>43</v>
      </c>
      <c r="C276" s="197" t="b">
        <v>0</v>
      </c>
      <c r="D276" s="182">
        <f>IF($C276&lt;&gt;TRUE,IF(ISNA(VLOOKUP($B276,'Patch Slot'!A$2:$E$39,3,FALSE)),"",VLOOKUP($B276,'Patch Slot'!A$2:$E$39,3,FALSE)),"exclude")</f>
        <v>45878.333333333299</v>
      </c>
      <c r="E276" s="182" t="str">
        <f>IF($C276&lt;&gt;TRUE,IF(ISNA(VLOOKUP($B276,'Patch Slot'!A$1:$E$39,4,FALSE)),"",VLOOKUP($B276,'Patch Slot'!A$1:$E$39,4,FALSE)),"excluded")</f>
        <v>08:00 – 14:00</v>
      </c>
      <c r="F276" s="198" t="s">
        <v>826</v>
      </c>
      <c r="G276" s="198"/>
      <c r="H276" s="205"/>
      <c r="I276" s="203"/>
      <c r="J276" s="198" t="s">
        <v>2564</v>
      </c>
      <c r="K276" s="198">
        <v>9.4</v>
      </c>
      <c r="L276" s="198" t="s">
        <v>173</v>
      </c>
      <c r="M276" s="198" t="s">
        <v>827</v>
      </c>
      <c r="N276" s="200" t="s">
        <v>175</v>
      </c>
      <c r="O276" s="198" t="s">
        <v>431</v>
      </c>
      <c r="P276" s="201"/>
      <c r="Q276" s="198" t="s">
        <v>432</v>
      </c>
      <c r="R276" s="198" t="str">
        <f>IF(ISNA(VLOOKUP(Patchlist2[[#This Row],[SERVER OWNER]],Contacts!I:J,2,FALSE)),"",VLOOKUP(Patchlist2[[#This Row],[SERVER OWNER]],Contacts!I:J,2,FALSE))</f>
        <v>florian.loibl@allianz.de</v>
      </c>
      <c r="S276" s="255" t="s">
        <v>433</v>
      </c>
      <c r="T276" s="202"/>
      <c r="U276" s="202"/>
      <c r="V276" s="157"/>
      <c r="W276" s="157"/>
    </row>
    <row r="277" spans="1:23" ht="18" hidden="1" customHeight="1">
      <c r="A277" s="204" t="s">
        <v>2958</v>
      </c>
      <c r="B277" s="196" t="s">
        <v>47</v>
      </c>
      <c r="C277" s="197" t="b">
        <v>0</v>
      </c>
      <c r="D277" s="182">
        <f>IF($C277&lt;&gt;TRUE,IF(ISNA(VLOOKUP($B277,'Patch Slot'!A$2:$E$39,3,FALSE)),"",VLOOKUP($B277,'Patch Slot'!A$2:$E$39,3,FALSE)),"exclude")</f>
        <v>45879.333333333299</v>
      </c>
      <c r="E277" s="182" t="str">
        <f>IF($C277&lt;&gt;TRUE,IF(ISNA(VLOOKUP($B277,'Patch Slot'!A$1:$E$39,4,FALSE)),"",VLOOKUP($B277,'Patch Slot'!A$1:$E$39,4,FALSE)),"excluded")</f>
        <v>08:00 – 14:00</v>
      </c>
      <c r="F277" s="198" t="s">
        <v>171</v>
      </c>
      <c r="G277" s="198"/>
      <c r="H277" s="205"/>
      <c r="I277" s="203"/>
      <c r="J277" s="198" t="s">
        <v>2626</v>
      </c>
      <c r="K277" s="198">
        <v>9.4</v>
      </c>
      <c r="L277" s="198" t="s">
        <v>372</v>
      </c>
      <c r="M277" s="198" t="s">
        <v>174</v>
      </c>
      <c r="N277" s="200" t="s">
        <v>175</v>
      </c>
      <c r="O277" s="198" t="s">
        <v>650</v>
      </c>
      <c r="P277" s="201"/>
      <c r="Q277" s="198" t="s">
        <v>651</v>
      </c>
      <c r="R277" s="198" t="str">
        <f>IF(ISNA(VLOOKUP(Patchlist2[[#This Row],[SERVER OWNER]],Contacts!I:J,2,FALSE)),"",VLOOKUP(Patchlist2[[#This Row],[SERVER OWNER]],Contacts!I:J,2,FALSE))</f>
        <v>EXTERN.SANDRASEKARAN_SENTHILKUMAR@ALLIANZ.COM</v>
      </c>
      <c r="S277" s="255" t="s">
        <v>652</v>
      </c>
      <c r="T277" s="202"/>
      <c r="U277" s="202"/>
      <c r="V277" s="157"/>
      <c r="W277" s="157"/>
    </row>
    <row r="278" spans="1:23" ht="18" hidden="1" customHeight="1">
      <c r="A278" s="204" t="s">
        <v>2959</v>
      </c>
      <c r="B278" s="196" t="s">
        <v>124</v>
      </c>
      <c r="C278" s="197" t="b">
        <v>0</v>
      </c>
      <c r="D278" s="182">
        <f>IF($C278&lt;&gt;TRUE,IF(ISNA(VLOOKUP($B278,'Patch Slot'!A$2:$E$39,3,FALSE)),"",VLOOKUP($B278,'Patch Slot'!A$2:$E$39,3,FALSE)),"exclude")</f>
        <v>45892.666666666635</v>
      </c>
      <c r="E278" s="182" t="str">
        <f>IF($C278&lt;&gt;TRUE,IF(ISNA(VLOOKUP($B278,'Patch Slot'!A$1:$E$39,4,FALSE)),"",VLOOKUP($B278,'Patch Slot'!A$1:$E$39,4,FALSE)),"excluded")</f>
        <v>16:00 – 20:00</v>
      </c>
      <c r="F278" s="198" t="s">
        <v>826</v>
      </c>
      <c r="G278" s="198"/>
      <c r="H278" s="205"/>
      <c r="I278" s="203"/>
      <c r="J278" s="198" t="s">
        <v>2564</v>
      </c>
      <c r="K278" s="198">
        <v>9.4</v>
      </c>
      <c r="L278" s="198" t="s">
        <v>173</v>
      </c>
      <c r="M278" s="198" t="s">
        <v>827</v>
      </c>
      <c r="N278" s="200" t="s">
        <v>175</v>
      </c>
      <c r="O278" s="198" t="s">
        <v>431</v>
      </c>
      <c r="P278" s="201"/>
      <c r="Q278" s="198" t="s">
        <v>432</v>
      </c>
      <c r="R278" s="198" t="str">
        <f>IF(ISNA(VLOOKUP(Patchlist2[[#This Row],[SERVER OWNER]],Contacts!I:J,2,FALSE)),"",VLOOKUP(Patchlist2[[#This Row],[SERVER OWNER]],Contacts!I:J,2,FALSE))</f>
        <v>florian.loibl@allianz.de</v>
      </c>
      <c r="S278" s="255" t="s">
        <v>2960</v>
      </c>
      <c r="T278" s="202"/>
      <c r="U278" s="202"/>
      <c r="V278" s="157"/>
      <c r="W278" s="157"/>
    </row>
    <row r="279" spans="1:23" ht="18" hidden="1" customHeight="1">
      <c r="A279" s="204" t="s">
        <v>2961</v>
      </c>
      <c r="B279" s="196" t="s">
        <v>29</v>
      </c>
      <c r="C279" s="197" t="b">
        <v>1</v>
      </c>
      <c r="D279" s="182" t="str">
        <f>IF($C279&lt;&gt;TRUE,IF(ISNA(VLOOKUP($B279,'Patch Slot'!A$2:$E$39,3,FALSE)),"",VLOOKUP($B279,'Patch Slot'!A$2:$E$39,3,FALSE)),"exclude")</f>
        <v>exclude</v>
      </c>
      <c r="E279" s="182" t="str">
        <f>IF($C279&lt;&gt;TRUE,IF(ISNA(VLOOKUP($B279,'Patch Slot'!A$1:$E$39,4,FALSE)),"",VLOOKUP($B279,'Patch Slot'!A$1:$E$39,4,FALSE)),"excluded")</f>
        <v>excluded</v>
      </c>
      <c r="F279" s="198" t="s">
        <v>182</v>
      </c>
      <c r="G279" s="198"/>
      <c r="H279" s="205"/>
      <c r="I279" s="203"/>
      <c r="J279" s="198" t="s">
        <v>2564</v>
      </c>
      <c r="K279" s="198">
        <v>9.4</v>
      </c>
      <c r="L279" s="198" t="s">
        <v>173</v>
      </c>
      <c r="M279" s="198" t="s">
        <v>174</v>
      </c>
      <c r="N279" s="200" t="s">
        <v>279</v>
      </c>
      <c r="O279" s="198" t="s">
        <v>2862</v>
      </c>
      <c r="P279" s="201"/>
      <c r="Q279" s="198" t="s">
        <v>2863</v>
      </c>
      <c r="R279" s="198" t="str">
        <f>IF(ISNA(VLOOKUP(Patchlist2[[#This Row],[SERVER OWNER]],Contacts!I:J,2,FALSE)),"",VLOOKUP(Patchlist2[[#This Row],[SERVER OWNER]],Contacts!I:J,2,FALSE))</f>
        <v>teodor.todorov@allianz.com</v>
      </c>
      <c r="S279" s="255" t="s">
        <v>2884</v>
      </c>
      <c r="T279" s="202"/>
      <c r="U279" s="202"/>
      <c r="V279" s="157"/>
      <c r="W279" s="157"/>
    </row>
    <row r="280" spans="1:23" ht="18" hidden="1" customHeight="1">
      <c r="A280" s="204" t="s">
        <v>2962</v>
      </c>
      <c r="B280" s="196" t="s">
        <v>18</v>
      </c>
      <c r="C280" s="197" t="b">
        <v>0</v>
      </c>
      <c r="D280" s="182">
        <f>IF($C280&lt;&gt;TRUE,IF(ISNA(VLOOKUP($B280,'Patch Slot'!A$2:$E$39,3,FALSE)),"",VLOOKUP($B280,'Patch Slot'!A$2:$E$39,3,FALSE)),"exclude")</f>
        <v>45873.833333333299</v>
      </c>
      <c r="E280" s="182" t="str">
        <f>IF($C280&lt;&gt;TRUE,IF(ISNA(VLOOKUP($B280,'Patch Slot'!A$1:$E$39,4,FALSE)),"",VLOOKUP($B280,'Patch Slot'!A$1:$E$39,4,FALSE)),"excluded")</f>
        <v>20:00 – 24:00</v>
      </c>
      <c r="F280" s="198" t="s">
        <v>182</v>
      </c>
      <c r="G280" s="198"/>
      <c r="H280" s="205"/>
      <c r="I280" s="203"/>
      <c r="J280" s="198" t="s">
        <v>2561</v>
      </c>
      <c r="K280" s="198">
        <v>9.4</v>
      </c>
      <c r="L280" s="198" t="s">
        <v>189</v>
      </c>
      <c r="M280" s="198" t="s">
        <v>174</v>
      </c>
      <c r="N280" s="200" t="s">
        <v>175</v>
      </c>
      <c r="O280" s="198" t="s">
        <v>190</v>
      </c>
      <c r="P280" s="201"/>
      <c r="Q280" s="198" t="s">
        <v>192</v>
      </c>
      <c r="R280" s="198" t="str">
        <f>IF(ISNA(VLOOKUP(Patchlist2[[#This Row],[SERVER OWNER]],Contacts!I:J,2,FALSE)),"",VLOOKUP(Patchlist2[[#This Row],[SERVER OWNER]],Contacts!I:J,2,FALSE))</f>
        <v>kenneth.fink@allianz.co.uk</v>
      </c>
      <c r="S280" s="255" t="s">
        <v>198</v>
      </c>
      <c r="T280" s="202"/>
      <c r="U280" s="202"/>
      <c r="V280" s="157"/>
      <c r="W280" s="157"/>
    </row>
    <row r="281" spans="1:23" ht="18" hidden="1" customHeight="1">
      <c r="A281" s="204" t="s">
        <v>2963</v>
      </c>
      <c r="B281" s="196" t="s">
        <v>18</v>
      </c>
      <c r="C281" s="197" t="b">
        <v>0</v>
      </c>
      <c r="D281" s="182">
        <f>IF($C281&lt;&gt;TRUE,IF(ISNA(VLOOKUP($B281,'Patch Slot'!A$2:$E$39,3,FALSE)),"",VLOOKUP($B281,'Patch Slot'!A$2:$E$39,3,FALSE)),"exclude")</f>
        <v>45873.833333333299</v>
      </c>
      <c r="E281" s="182" t="str">
        <f>IF($C281&lt;&gt;TRUE,IF(ISNA(VLOOKUP($B281,'Patch Slot'!A$1:$E$39,4,FALSE)),"",VLOOKUP($B281,'Patch Slot'!A$1:$E$39,4,FALSE)),"excluded")</f>
        <v>20:00 – 24:00</v>
      </c>
      <c r="F281" s="198" t="s">
        <v>182</v>
      </c>
      <c r="G281" s="198"/>
      <c r="H281" s="205"/>
      <c r="I281" s="203"/>
      <c r="J281" s="198" t="s">
        <v>2561</v>
      </c>
      <c r="K281" s="198">
        <v>9.4</v>
      </c>
      <c r="L281" s="198" t="s">
        <v>189</v>
      </c>
      <c r="M281" s="198" t="s">
        <v>174</v>
      </c>
      <c r="N281" s="200" t="s">
        <v>175</v>
      </c>
      <c r="O281" s="198" t="s">
        <v>190</v>
      </c>
      <c r="P281" s="201"/>
      <c r="Q281" s="198" t="s">
        <v>192</v>
      </c>
      <c r="R281" s="198" t="str">
        <f>IF(ISNA(VLOOKUP(Patchlist2[[#This Row],[SERVER OWNER]],Contacts!I:J,2,FALSE)),"",VLOOKUP(Patchlist2[[#This Row],[SERVER OWNER]],Contacts!I:J,2,FALSE))</f>
        <v>kenneth.fink@allianz.co.uk</v>
      </c>
      <c r="S281" s="255" t="s">
        <v>198</v>
      </c>
      <c r="T281" s="202"/>
      <c r="U281" s="202"/>
      <c r="V281" s="157"/>
      <c r="W281" s="157"/>
    </row>
    <row r="282" spans="1:23" ht="18" hidden="1" customHeight="1">
      <c r="A282" s="204" t="s">
        <v>2964</v>
      </c>
      <c r="B282" s="196" t="s">
        <v>130</v>
      </c>
      <c r="C282" s="197" t="b">
        <v>0</v>
      </c>
      <c r="D282" s="182">
        <f>IF($C282&lt;&gt;TRUE,IF(ISNA(VLOOKUP($B282,'Patch Slot'!A$2:$E$39,3,FALSE)),"",VLOOKUP($B282,'Patch Slot'!A$2:$E$39,3,FALSE)),"exclude")</f>
        <v>45893.666666666635</v>
      </c>
      <c r="E282" s="182" t="str">
        <f>IF($C282&lt;&gt;TRUE,IF(ISNA(VLOOKUP($B282,'Patch Slot'!A$1:$E$39,4,FALSE)),"",VLOOKUP($B282,'Patch Slot'!A$1:$E$39,4,FALSE)),"excluded")</f>
        <v>16:00 – 20:00</v>
      </c>
      <c r="F282" s="198" t="s">
        <v>826</v>
      </c>
      <c r="G282" s="198"/>
      <c r="H282" s="205"/>
      <c r="I282" s="203"/>
      <c r="J282" s="198" t="s">
        <v>2561</v>
      </c>
      <c r="K282" s="198">
        <v>9.4</v>
      </c>
      <c r="L282" s="198" t="s">
        <v>372</v>
      </c>
      <c r="M282" s="198" t="s">
        <v>827</v>
      </c>
      <c r="N282" s="200" t="s">
        <v>175</v>
      </c>
      <c r="O282" s="198" t="s">
        <v>650</v>
      </c>
      <c r="P282" s="201"/>
      <c r="Q282" s="198" t="s">
        <v>2792</v>
      </c>
      <c r="R282" s="198" t="str">
        <f>IF(ISNA(VLOOKUP(Patchlist2[[#This Row],[SERVER OWNER]],Contacts!I:J,2,FALSE)),"",VLOOKUP(Patchlist2[[#This Row],[SERVER OWNER]],Contacts!I:J,2,FALSE))</f>
        <v>tamas.wrbanszky@allianz.com</v>
      </c>
      <c r="S282" s="255" t="s">
        <v>2912</v>
      </c>
      <c r="T282" s="202"/>
      <c r="U282" s="202"/>
      <c r="V282" s="157"/>
      <c r="W282" s="157"/>
    </row>
    <row r="283" spans="1:23" ht="18" hidden="1" customHeight="1">
      <c r="A283" s="204" t="s">
        <v>2965</v>
      </c>
      <c r="B283" s="196" t="s">
        <v>18</v>
      </c>
      <c r="C283" s="197" t="b">
        <v>0</v>
      </c>
      <c r="D283" s="182">
        <f>IF($C283&lt;&gt;TRUE,IF(ISNA(VLOOKUP($B283,'Patch Slot'!A$2:$E$39,3,FALSE)),"",VLOOKUP($B283,'Patch Slot'!A$2:$E$39,3,FALSE)),"exclude")</f>
        <v>45873.833333333299</v>
      </c>
      <c r="E283" s="182" t="str">
        <f>IF($C283&lt;&gt;TRUE,IF(ISNA(VLOOKUP($B283,'Patch Slot'!A$1:$E$39,4,FALSE)),"",VLOOKUP($B283,'Patch Slot'!A$1:$E$39,4,FALSE)),"excluded")</f>
        <v>20:00 – 24:00</v>
      </c>
      <c r="F283" s="198" t="s">
        <v>2772</v>
      </c>
      <c r="G283" s="198"/>
      <c r="H283" s="205"/>
      <c r="I283" s="203"/>
      <c r="J283" s="198" t="s">
        <v>2626</v>
      </c>
      <c r="K283" s="198">
        <v>9.4</v>
      </c>
      <c r="L283" s="198" t="s">
        <v>372</v>
      </c>
      <c r="M283" s="198" t="s">
        <v>174</v>
      </c>
      <c r="N283" s="200" t="s">
        <v>175</v>
      </c>
      <c r="O283" s="198" t="s">
        <v>650</v>
      </c>
      <c r="P283" s="201"/>
      <c r="Q283" s="198" t="s">
        <v>2792</v>
      </c>
      <c r="R283" s="198" t="str">
        <f>IF(ISNA(VLOOKUP(Patchlist2[[#This Row],[SERVER OWNER]],Contacts!I:J,2,FALSE)),"",VLOOKUP(Patchlist2[[#This Row],[SERVER OWNER]],Contacts!I:J,2,FALSE))</f>
        <v>tamas.wrbanszky@allianz.com</v>
      </c>
      <c r="S283" s="255" t="s">
        <v>2912</v>
      </c>
      <c r="T283" s="202"/>
      <c r="U283" s="202"/>
      <c r="V283" s="157"/>
      <c r="W283" s="157"/>
    </row>
    <row r="284" spans="1:23" ht="18" hidden="1" customHeight="1">
      <c r="A284" s="204" t="s">
        <v>2966</v>
      </c>
      <c r="B284" s="196" t="s">
        <v>130</v>
      </c>
      <c r="C284" s="197" t="b">
        <v>0</v>
      </c>
      <c r="D284" s="182">
        <f>IF($C284&lt;&gt;TRUE,IF(ISNA(VLOOKUP($B284,'Patch Slot'!A$2:$E$39,3,FALSE)),"",VLOOKUP($B284,'Patch Slot'!A$2:$E$39,3,FALSE)),"exclude")</f>
        <v>45893.666666666635</v>
      </c>
      <c r="E284" s="182" t="str">
        <f>IF($C284&lt;&gt;TRUE,IF(ISNA(VLOOKUP($B284,'Patch Slot'!A$1:$E$39,4,FALSE)),"",VLOOKUP($B284,'Patch Slot'!A$1:$E$39,4,FALSE)),"excluded")</f>
        <v>16:00 – 20:00</v>
      </c>
      <c r="F284" s="198" t="s">
        <v>826</v>
      </c>
      <c r="G284" s="198"/>
      <c r="H284" s="205"/>
      <c r="I284" s="203"/>
      <c r="J284" s="198" t="s">
        <v>2561</v>
      </c>
      <c r="K284" s="198">
        <v>9.4</v>
      </c>
      <c r="L284" s="198" t="s">
        <v>372</v>
      </c>
      <c r="M284" s="198" t="s">
        <v>827</v>
      </c>
      <c r="N284" s="200" t="s">
        <v>175</v>
      </c>
      <c r="O284" s="198" t="s">
        <v>650</v>
      </c>
      <c r="P284" s="201"/>
      <c r="Q284" s="198" t="s">
        <v>2792</v>
      </c>
      <c r="R284" s="198" t="str">
        <f>IF(ISNA(VLOOKUP(Patchlist2[[#This Row],[SERVER OWNER]],Contacts!I:J,2,FALSE)),"",VLOOKUP(Patchlist2[[#This Row],[SERVER OWNER]],Contacts!I:J,2,FALSE))</f>
        <v>tamas.wrbanszky@allianz.com</v>
      </c>
      <c r="S284" s="255" t="s">
        <v>2912</v>
      </c>
      <c r="T284" s="202"/>
      <c r="U284" s="202"/>
      <c r="V284" s="157"/>
      <c r="W284" s="157"/>
    </row>
    <row r="285" spans="1:23" ht="18" hidden="1" customHeight="1">
      <c r="A285" s="204" t="s">
        <v>2967</v>
      </c>
      <c r="B285" s="196" t="s">
        <v>93</v>
      </c>
      <c r="C285" s="197" t="b">
        <v>0</v>
      </c>
      <c r="D285" s="182">
        <f>IF($C285&lt;&gt;TRUE,IF(ISNA(VLOOKUP($B285,'Patch Slot'!A$2:$E$39,3,FALSE)),"",VLOOKUP($B285,'Patch Slot'!A$2:$E$39,3,FALSE)),"exclude")</f>
        <v>45886.583333333299</v>
      </c>
      <c r="E285" s="182" t="str">
        <f>IF($C285&lt;&gt;TRUE,IF(ISNA(VLOOKUP($B285,'Patch Slot'!A$1:$E$39,4,FALSE)),"",VLOOKUP($B285,'Patch Slot'!A$1:$E$39,4,FALSE)),"excluded")</f>
        <v>14:00 – 18:00</v>
      </c>
      <c r="F285" s="198" t="s">
        <v>826</v>
      </c>
      <c r="G285" s="198"/>
      <c r="H285" s="205"/>
      <c r="I285" s="203"/>
      <c r="J285" s="198" t="s">
        <v>2626</v>
      </c>
      <c r="K285" s="198">
        <v>9.4</v>
      </c>
      <c r="L285" s="198" t="s">
        <v>245</v>
      </c>
      <c r="M285" s="198" t="s">
        <v>827</v>
      </c>
      <c r="N285" s="200" t="s">
        <v>175</v>
      </c>
      <c r="O285" s="198" t="s">
        <v>2749</v>
      </c>
      <c r="P285" s="201"/>
      <c r="Q285" s="198" t="s">
        <v>2647</v>
      </c>
      <c r="R285" s="198" t="str">
        <f>IF(ISNA(VLOOKUP(Patchlist2[[#This Row],[SERVER OWNER]],Contacts!I:J,2,FALSE)),"",VLOOKUP(Patchlist2[[#This Row],[SERVER OWNER]],Contacts!I:J,2,FALSE))</f>
        <v>stefano.iori@allianz.it</v>
      </c>
      <c r="S285" s="255" t="s">
        <v>2968</v>
      </c>
      <c r="T285" s="202"/>
      <c r="U285" s="202"/>
      <c r="V285" s="157"/>
      <c r="W285" s="157"/>
    </row>
    <row r="286" spans="1:23" ht="18" hidden="1" customHeight="1">
      <c r="A286" s="204" t="s">
        <v>2969</v>
      </c>
      <c r="B286" s="196" t="s">
        <v>57</v>
      </c>
      <c r="C286" s="197" t="b">
        <v>0</v>
      </c>
      <c r="D286" s="182">
        <f>IF($C286&lt;&gt;TRUE,IF(ISNA(VLOOKUP($B286,'Patch Slot'!A$2:$E$39,3,FALSE)),"",VLOOKUP($B286,'Patch Slot'!A$2:$E$39,3,FALSE)),"exclude")</f>
        <v>45882.833333333299</v>
      </c>
      <c r="E286" s="182" t="str">
        <f>IF($C286&lt;&gt;TRUE,IF(ISNA(VLOOKUP($B286,'Patch Slot'!A$1:$E$39,4,FALSE)),"",VLOOKUP($B286,'Patch Slot'!A$1:$E$39,4,FALSE)),"excluded")</f>
        <v>20:00 – 24:00</v>
      </c>
      <c r="F286" s="198" t="s">
        <v>2772</v>
      </c>
      <c r="G286" s="198"/>
      <c r="H286" s="205"/>
      <c r="I286" s="203"/>
      <c r="J286" s="198" t="s">
        <v>2561</v>
      </c>
      <c r="K286" s="198">
        <v>9.4</v>
      </c>
      <c r="L286" s="198" t="s">
        <v>245</v>
      </c>
      <c r="M286" s="198" t="s">
        <v>174</v>
      </c>
      <c r="N286" s="200" t="s">
        <v>175</v>
      </c>
      <c r="O286" s="198" t="s">
        <v>2749</v>
      </c>
      <c r="P286" s="201"/>
      <c r="Q286" s="198" t="s">
        <v>2647</v>
      </c>
      <c r="R286" s="198" t="str">
        <f>IF(ISNA(VLOOKUP(Patchlist2[[#This Row],[SERVER OWNER]],Contacts!I:J,2,FALSE)),"",VLOOKUP(Patchlist2[[#This Row],[SERVER OWNER]],Contacts!I:J,2,FALSE))</f>
        <v>stefano.iori@allianz.it</v>
      </c>
      <c r="S286" s="255" t="s">
        <v>2968</v>
      </c>
      <c r="T286" s="202"/>
      <c r="U286" s="202"/>
      <c r="V286" s="157"/>
      <c r="W286" s="157"/>
    </row>
    <row r="287" spans="1:23" ht="18" hidden="1" customHeight="1">
      <c r="A287" s="204" t="s">
        <v>2970</v>
      </c>
      <c r="B287" s="196" t="s">
        <v>60</v>
      </c>
      <c r="C287" s="197" t="b">
        <v>0</v>
      </c>
      <c r="D287" s="182">
        <f>IF($C287&lt;&gt;TRUE,IF(ISNA(VLOOKUP($B287,'Patch Slot'!A$2:$E$39,3,FALSE)),"",VLOOKUP($B287,'Patch Slot'!A$2:$E$39,3,FALSE)),"exclude")</f>
        <v>45883.041666666635</v>
      </c>
      <c r="E287" s="182" t="str">
        <f>IF($C287&lt;&gt;TRUE,IF(ISNA(VLOOKUP($B287,'Patch Slot'!A$1:$E$39,4,FALSE)),"",VLOOKUP($B287,'Patch Slot'!A$1:$E$39,4,FALSE)),"excluded")</f>
        <v>01:00 – 05:00</v>
      </c>
      <c r="F287" s="198" t="s">
        <v>2772</v>
      </c>
      <c r="G287" s="198"/>
      <c r="H287" s="205"/>
      <c r="I287" s="203"/>
      <c r="J287" s="198" t="s">
        <v>2561</v>
      </c>
      <c r="K287" s="198">
        <v>9.4</v>
      </c>
      <c r="L287" s="198" t="s">
        <v>245</v>
      </c>
      <c r="M287" s="198" t="s">
        <v>174</v>
      </c>
      <c r="N287" s="200" t="s">
        <v>175</v>
      </c>
      <c r="O287" s="198" t="s">
        <v>2749</v>
      </c>
      <c r="P287" s="201"/>
      <c r="Q287" s="198" t="s">
        <v>2647</v>
      </c>
      <c r="R287" s="198" t="str">
        <f>IF(ISNA(VLOOKUP(Patchlist2[[#This Row],[SERVER OWNER]],Contacts!I:J,2,FALSE)),"",VLOOKUP(Patchlist2[[#This Row],[SERVER OWNER]],Contacts!I:J,2,FALSE))</f>
        <v>stefano.iori@allianz.it</v>
      </c>
      <c r="S287" s="255" t="s">
        <v>2968</v>
      </c>
      <c r="T287" s="202"/>
      <c r="U287" s="202"/>
      <c r="V287" s="157"/>
      <c r="W287" s="157"/>
    </row>
    <row r="288" spans="1:23" ht="18" hidden="1" customHeight="1">
      <c r="A288" s="204" t="s">
        <v>2971</v>
      </c>
      <c r="B288" s="196" t="s">
        <v>18</v>
      </c>
      <c r="C288" s="197" t="b">
        <v>0</v>
      </c>
      <c r="D288" s="182">
        <f>IF($C288&lt;&gt;TRUE,IF(ISNA(VLOOKUP($B288,'Patch Slot'!A$2:$E$39,3,FALSE)),"",VLOOKUP($B288,'Patch Slot'!A$2:$E$39,3,FALSE)),"exclude")</f>
        <v>45873.833333333299</v>
      </c>
      <c r="E288" s="182" t="str">
        <f>IF($C288&lt;&gt;TRUE,IF(ISNA(VLOOKUP($B288,'Patch Slot'!A$1:$E$39,4,FALSE)),"",VLOOKUP($B288,'Patch Slot'!A$1:$E$39,4,FALSE)),"excluded")</f>
        <v>20:00 – 24:00</v>
      </c>
      <c r="F288" s="198" t="s">
        <v>182</v>
      </c>
      <c r="G288" s="198"/>
      <c r="H288" s="205"/>
      <c r="I288" s="203"/>
      <c r="J288" s="198" t="s">
        <v>2561</v>
      </c>
      <c r="K288" s="198">
        <v>9.4</v>
      </c>
      <c r="L288" s="198" t="s">
        <v>372</v>
      </c>
      <c r="M288" s="198" t="s">
        <v>174</v>
      </c>
      <c r="N288" s="200" t="s">
        <v>175</v>
      </c>
      <c r="O288" s="198" t="s">
        <v>650</v>
      </c>
      <c r="P288" s="201"/>
      <c r="Q288" s="198" t="s">
        <v>2792</v>
      </c>
      <c r="R288" s="198" t="str">
        <f>IF(ISNA(VLOOKUP(Patchlist2[[#This Row],[SERVER OWNER]],Contacts!I:J,2,FALSE)),"",VLOOKUP(Patchlist2[[#This Row],[SERVER OWNER]],Contacts!I:J,2,FALSE))</f>
        <v>tamas.wrbanszky@allianz.com</v>
      </c>
      <c r="S288" s="255" t="s">
        <v>2912</v>
      </c>
      <c r="T288" s="202"/>
      <c r="U288" s="202"/>
      <c r="V288" s="157"/>
      <c r="W288" s="157"/>
    </row>
    <row r="289" spans="1:23" ht="18" hidden="1" customHeight="1">
      <c r="A289" s="204" t="s">
        <v>2972</v>
      </c>
      <c r="B289" s="196" t="s">
        <v>43</v>
      </c>
      <c r="C289" s="197" t="b">
        <v>0</v>
      </c>
      <c r="D289" s="182">
        <f>IF($C289&lt;&gt;TRUE,IF(ISNA(VLOOKUP($B289,'Patch Slot'!A$2:$E$39,3,FALSE)),"",VLOOKUP($B289,'Patch Slot'!A$2:$E$39,3,FALSE)),"exclude")</f>
        <v>45878.333333333299</v>
      </c>
      <c r="E289" s="182" t="str">
        <f>IF($C289&lt;&gt;TRUE,IF(ISNA(VLOOKUP($B289,'Patch Slot'!A$1:$E$39,4,FALSE)),"",VLOOKUP($B289,'Patch Slot'!A$1:$E$39,4,FALSE)),"excluded")</f>
        <v>08:00 – 14:00</v>
      </c>
      <c r="F289" s="198" t="s">
        <v>171</v>
      </c>
      <c r="G289" s="198"/>
      <c r="H289" s="205"/>
      <c r="I289" s="203"/>
      <c r="J289" s="198" t="s">
        <v>2626</v>
      </c>
      <c r="K289" s="198">
        <v>9.4</v>
      </c>
      <c r="L289" s="198" t="s">
        <v>372</v>
      </c>
      <c r="M289" s="198" t="s">
        <v>174</v>
      </c>
      <c r="N289" s="200" t="s">
        <v>175</v>
      </c>
      <c r="O289" s="198" t="s">
        <v>650</v>
      </c>
      <c r="P289" s="201"/>
      <c r="Q289" s="198" t="s">
        <v>2792</v>
      </c>
      <c r="R289" s="198" t="str">
        <f>IF(ISNA(VLOOKUP(Patchlist2[[#This Row],[SERVER OWNER]],Contacts!I:J,2,FALSE)),"",VLOOKUP(Patchlist2[[#This Row],[SERVER OWNER]],Contacts!I:J,2,FALSE))</f>
        <v>tamas.wrbanszky@allianz.com</v>
      </c>
      <c r="S289" s="255" t="s">
        <v>2912</v>
      </c>
      <c r="T289" s="202"/>
      <c r="U289" s="202"/>
      <c r="V289" s="157"/>
      <c r="W289" s="157"/>
    </row>
    <row r="290" spans="1:23" ht="18" hidden="1" customHeight="1">
      <c r="A290" s="204" t="s">
        <v>2973</v>
      </c>
      <c r="B290" s="196" t="s">
        <v>130</v>
      </c>
      <c r="C290" s="197" t="b">
        <v>0</v>
      </c>
      <c r="D290" s="182">
        <f>IF($C290&lt;&gt;TRUE,IF(ISNA(VLOOKUP($B290,'Patch Slot'!A$2:$E$39,3,FALSE)),"",VLOOKUP($B290,'Patch Slot'!A$2:$E$39,3,FALSE)),"exclude")</f>
        <v>45893.666666666635</v>
      </c>
      <c r="E290" s="182" t="str">
        <f>IF($C290&lt;&gt;TRUE,IF(ISNA(VLOOKUP($B290,'Patch Slot'!A$1:$E$39,4,FALSE)),"",VLOOKUP($B290,'Patch Slot'!A$1:$E$39,4,FALSE)),"excluded")</f>
        <v>16:00 – 20:00</v>
      </c>
      <c r="F290" s="198" t="s">
        <v>826</v>
      </c>
      <c r="G290" s="198"/>
      <c r="H290" s="205"/>
      <c r="I290" s="203"/>
      <c r="J290" s="198" t="s">
        <v>2561</v>
      </c>
      <c r="K290" s="198">
        <v>9.4</v>
      </c>
      <c r="L290" s="198" t="s">
        <v>372</v>
      </c>
      <c r="M290" s="198" t="s">
        <v>827</v>
      </c>
      <c r="N290" s="200" t="s">
        <v>175</v>
      </c>
      <c r="O290" s="198" t="s">
        <v>650</v>
      </c>
      <c r="P290" s="201"/>
      <c r="Q290" s="198" t="s">
        <v>2792</v>
      </c>
      <c r="R290" s="198" t="str">
        <f>IF(ISNA(VLOOKUP(Patchlist2[[#This Row],[SERVER OWNER]],Contacts!I:J,2,FALSE)),"",VLOOKUP(Patchlist2[[#This Row],[SERVER OWNER]],Contacts!I:J,2,FALSE))</f>
        <v>tamas.wrbanszky@allianz.com</v>
      </c>
      <c r="S290" s="255" t="s">
        <v>2912</v>
      </c>
      <c r="T290" s="202"/>
      <c r="U290" s="202"/>
      <c r="V290" s="157"/>
      <c r="W290" s="157"/>
    </row>
    <row r="291" spans="1:23" ht="18" hidden="1" customHeight="1">
      <c r="A291" s="204" t="s">
        <v>2974</v>
      </c>
      <c r="B291" s="196" t="s">
        <v>93</v>
      </c>
      <c r="C291" s="197" t="b">
        <v>0</v>
      </c>
      <c r="D291" s="182">
        <f>IF($C291&lt;&gt;TRUE,IF(ISNA(VLOOKUP($B291,'Patch Slot'!A$2:$E$39,3,FALSE)),"",VLOOKUP($B291,'Patch Slot'!A$2:$E$39,3,FALSE)),"exclude")</f>
        <v>45886.583333333299</v>
      </c>
      <c r="E291" s="182" t="str">
        <f>IF($C291&lt;&gt;TRUE,IF(ISNA(VLOOKUP($B291,'Patch Slot'!A$1:$E$39,4,FALSE)),"",VLOOKUP($B291,'Patch Slot'!A$1:$E$39,4,FALSE)),"excluded")</f>
        <v>14:00 – 18:00</v>
      </c>
      <c r="F291" s="198" t="s">
        <v>826</v>
      </c>
      <c r="G291" s="198"/>
      <c r="H291" s="205"/>
      <c r="I291" s="203"/>
      <c r="J291" s="198" t="s">
        <v>2626</v>
      </c>
      <c r="K291" s="198">
        <v>9</v>
      </c>
      <c r="L291" s="198" t="s">
        <v>372</v>
      </c>
      <c r="M291" s="198" t="s">
        <v>827</v>
      </c>
      <c r="N291" s="200" t="s">
        <v>175</v>
      </c>
      <c r="O291" s="198" t="s">
        <v>650</v>
      </c>
      <c r="P291" s="201"/>
      <c r="Q291" s="198" t="s">
        <v>651</v>
      </c>
      <c r="R291" s="198" t="str">
        <f>IF(ISNA(VLOOKUP(Patchlist2[[#This Row],[SERVER OWNER]],Contacts!I:J,2,FALSE)),"",VLOOKUP(Patchlist2[[#This Row],[SERVER OWNER]],Contacts!I:J,2,FALSE))</f>
        <v>EXTERN.SANDRASEKARAN_SENTHILKUMAR@ALLIANZ.COM</v>
      </c>
      <c r="S291" s="255" t="s">
        <v>652</v>
      </c>
      <c r="T291" s="202"/>
      <c r="U291" s="202"/>
      <c r="V291" s="157"/>
      <c r="W291" s="157"/>
    </row>
    <row r="292" spans="1:23" ht="18" hidden="1" customHeight="1">
      <c r="A292" s="204" t="s">
        <v>2975</v>
      </c>
      <c r="B292" s="196" t="s">
        <v>51</v>
      </c>
      <c r="C292" s="197" t="b">
        <v>1</v>
      </c>
      <c r="D292" s="182" t="str">
        <f>IF($C292&lt;&gt;TRUE,IF(ISNA(VLOOKUP($B292,'Patch Slot'!A$2:$E$39,3,FALSE)),"",VLOOKUP($B292,'Patch Slot'!A$2:$E$39,3,FALSE)),"exclude")</f>
        <v>exclude</v>
      </c>
      <c r="E292" s="182" t="str">
        <f>IF($C292&lt;&gt;TRUE,IF(ISNA(VLOOKUP($B292,'Patch Slot'!A$1:$E$39,4,FALSE)),"",VLOOKUP($B292,'Patch Slot'!A$1:$E$39,4,FALSE)),"excluded")</f>
        <v>excluded</v>
      </c>
      <c r="F292" s="198" t="s">
        <v>182</v>
      </c>
      <c r="G292" s="198"/>
      <c r="H292" s="205"/>
      <c r="I292" s="203"/>
      <c r="J292" s="198" t="s">
        <v>2561</v>
      </c>
      <c r="K292" s="198">
        <v>8.1</v>
      </c>
      <c r="L292" s="198" t="s">
        <v>173</v>
      </c>
      <c r="M292" s="198" t="s">
        <v>174</v>
      </c>
      <c r="N292" s="200" t="s">
        <v>279</v>
      </c>
      <c r="O292" s="198" t="s">
        <v>2976</v>
      </c>
      <c r="P292" s="201"/>
      <c r="Q292" s="198" t="s">
        <v>2977</v>
      </c>
      <c r="R292" s="198" t="str">
        <f>IF(ISNA(VLOOKUP(Patchlist2[[#This Row],[SERVER OWNER]],Contacts!I:J,2,FALSE)),"",VLOOKUP(Patchlist2[[#This Row],[SERVER OWNER]],Contacts!I:J,2,FALSE))</f>
        <v>kush.arora@allianz.de</v>
      </c>
      <c r="S292" s="255" t="s">
        <v>2978</v>
      </c>
      <c r="T292" s="202"/>
      <c r="U292" s="198"/>
      <c r="V292" s="157"/>
      <c r="W292" s="157"/>
    </row>
    <row r="293" spans="1:23" ht="18" hidden="1" customHeight="1">
      <c r="A293" s="204" t="s">
        <v>2979</v>
      </c>
      <c r="B293" s="196" t="s">
        <v>57</v>
      </c>
      <c r="C293" s="197" t="b">
        <v>0</v>
      </c>
      <c r="D293" s="182">
        <f>IF($C293&lt;&gt;TRUE,IF(ISNA(VLOOKUP($B293,'Patch Slot'!A$2:$E$39,3,FALSE)),"",VLOOKUP($B293,'Patch Slot'!A$2:$E$39,3,FALSE)),"exclude")</f>
        <v>45882.833333333299</v>
      </c>
      <c r="E293" s="182" t="str">
        <f>IF($C293&lt;&gt;TRUE,IF(ISNA(VLOOKUP($B293,'Patch Slot'!A$1:$E$39,4,FALSE)),"",VLOOKUP($B293,'Patch Slot'!A$1:$E$39,4,FALSE)),"excluded")</f>
        <v>20:00 – 24:00</v>
      </c>
      <c r="F293" s="198" t="s">
        <v>171</v>
      </c>
      <c r="G293" s="198"/>
      <c r="H293" s="205"/>
      <c r="I293" s="203"/>
      <c r="J293" s="198" t="s">
        <v>2547</v>
      </c>
      <c r="K293" s="198">
        <v>8.1</v>
      </c>
      <c r="L293" s="198" t="s">
        <v>173</v>
      </c>
      <c r="M293" s="198" t="s">
        <v>174</v>
      </c>
      <c r="N293" s="200" t="s">
        <v>175</v>
      </c>
      <c r="O293" s="198" t="s">
        <v>2941</v>
      </c>
      <c r="P293" s="201"/>
      <c r="Q293" s="198" t="s">
        <v>2942</v>
      </c>
      <c r="R293" s="198" t="str">
        <f>IF(ISNA(VLOOKUP(Patchlist2[[#This Row],[SERVER OWNER]],Contacts!I:J,2,FALSE)),"",VLOOKUP(Patchlist2[[#This Row],[SERVER OWNER]],Contacts!I:J,2,FALSE))</f>
        <v>helmut.kraft_l1@allianz.de</v>
      </c>
      <c r="S293" s="255" t="s">
        <v>2943</v>
      </c>
      <c r="T293" s="202"/>
      <c r="U293" s="202"/>
      <c r="V293" s="157"/>
      <c r="W293" s="157"/>
    </row>
    <row r="294" spans="1:23" ht="18" hidden="1" customHeight="1">
      <c r="A294" s="204" t="s">
        <v>2980</v>
      </c>
      <c r="B294" s="196" t="s">
        <v>57</v>
      </c>
      <c r="C294" s="197" t="b">
        <v>0</v>
      </c>
      <c r="D294" s="182">
        <f>IF($C294&lt;&gt;TRUE,IF(ISNA(VLOOKUP($B294,'Patch Slot'!A$2:$E$39,3,FALSE)),"",VLOOKUP($B294,'Patch Slot'!A$2:$E$39,3,FALSE)),"exclude")</f>
        <v>45882.833333333299</v>
      </c>
      <c r="E294" s="182" t="str">
        <f>IF($C294&lt;&gt;TRUE,IF(ISNA(VLOOKUP($B294,'Patch Slot'!A$1:$E$39,4,FALSE)),"",VLOOKUP($B294,'Patch Slot'!A$1:$E$39,4,FALSE)),"excluded")</f>
        <v>20:00 – 24:00</v>
      </c>
      <c r="F294" s="198" t="s">
        <v>171</v>
      </c>
      <c r="G294" s="198"/>
      <c r="H294" s="205"/>
      <c r="I294" s="203"/>
      <c r="J294" s="198" t="s">
        <v>2547</v>
      </c>
      <c r="K294" s="198">
        <v>8.1</v>
      </c>
      <c r="L294" s="198" t="s">
        <v>173</v>
      </c>
      <c r="M294" s="198" t="s">
        <v>174</v>
      </c>
      <c r="N294" s="200" t="s">
        <v>175</v>
      </c>
      <c r="O294" s="198" t="s">
        <v>2941</v>
      </c>
      <c r="P294" s="201"/>
      <c r="Q294" s="198" t="s">
        <v>2942</v>
      </c>
      <c r="R294" s="198" t="str">
        <f>IF(ISNA(VLOOKUP(Patchlist2[[#This Row],[SERVER OWNER]],Contacts!I:J,2,FALSE)),"",VLOOKUP(Patchlist2[[#This Row],[SERVER OWNER]],Contacts!I:J,2,FALSE))</f>
        <v>helmut.kraft_l1@allianz.de</v>
      </c>
      <c r="S294" s="255" t="s">
        <v>2981</v>
      </c>
      <c r="T294" s="202"/>
      <c r="U294" s="202"/>
      <c r="V294" s="157"/>
      <c r="W294" s="157"/>
    </row>
    <row r="295" spans="1:23" ht="18" hidden="1" customHeight="1">
      <c r="A295" s="195" t="s">
        <v>2982</v>
      </c>
      <c r="B295" s="196" t="s">
        <v>47</v>
      </c>
      <c r="C295" s="197" t="b">
        <v>0</v>
      </c>
      <c r="D295" s="182">
        <f>IF($C295&lt;&gt;TRUE,IF(ISNA(VLOOKUP($B295,'Patch Slot'!A$2:$E$39,3,FALSE)),"",VLOOKUP($B295,'Patch Slot'!A$2:$E$39,3,FALSE)),"exclude")</f>
        <v>45879.333333333299</v>
      </c>
      <c r="E295" s="182" t="str">
        <f>IF($C295&lt;&gt;TRUE,IF(ISNA(VLOOKUP($B295,'Patch Slot'!A$1:$E$39,4,FALSE)),"",VLOOKUP($B295,'Patch Slot'!A$1:$E$39,4,FALSE)),"excluded")</f>
        <v>08:00 – 14:00</v>
      </c>
      <c r="F295" s="198" t="s">
        <v>182</v>
      </c>
      <c r="G295" s="198"/>
      <c r="H295" s="205"/>
      <c r="I295" s="203"/>
      <c r="J295" s="198" t="s">
        <v>2547</v>
      </c>
      <c r="K295" s="198">
        <v>8.1</v>
      </c>
      <c r="L295" s="198" t="s">
        <v>173</v>
      </c>
      <c r="M295" s="198" t="s">
        <v>174</v>
      </c>
      <c r="N295" s="200" t="s">
        <v>175</v>
      </c>
      <c r="O295" s="198" t="s">
        <v>722</v>
      </c>
      <c r="P295" s="201"/>
      <c r="Q295" s="198" t="s">
        <v>2983</v>
      </c>
      <c r="R295" s="198" t="str">
        <f>IF(ISNA(VLOOKUP(Patchlist2[[#This Row],[SERVER OWNER]],Contacts!I:J,2,FALSE)),"",VLOOKUP(Patchlist2[[#This Row],[SERVER OWNER]],Contacts!I:J,2,FALSE))</f>
        <v>luca.kieser@allianz.de</v>
      </c>
      <c r="S295" s="255" t="s">
        <v>2984</v>
      </c>
      <c r="T295" s="202"/>
      <c r="U295" s="202"/>
      <c r="V295" s="157"/>
      <c r="W295" s="157"/>
    </row>
    <row r="296" spans="1:23" ht="18" hidden="1" customHeight="1">
      <c r="A296" s="204" t="s">
        <v>2985</v>
      </c>
      <c r="B296" s="196" t="s">
        <v>57</v>
      </c>
      <c r="C296" s="197" t="b">
        <v>0</v>
      </c>
      <c r="D296" s="182">
        <f>IF($C296&lt;&gt;TRUE,IF(ISNA(VLOOKUP($B296,'Patch Slot'!A$2:$E$39,3,FALSE)),"",VLOOKUP($B296,'Patch Slot'!A$2:$E$39,3,FALSE)),"exclude")</f>
        <v>45882.833333333299</v>
      </c>
      <c r="E296" s="182" t="str">
        <f>IF($C296&lt;&gt;TRUE,IF(ISNA(VLOOKUP($B296,'Patch Slot'!A$1:$E$39,4,FALSE)),"",VLOOKUP($B296,'Patch Slot'!A$1:$E$39,4,FALSE)),"excluded")</f>
        <v>20:00 – 24:00</v>
      </c>
      <c r="F296" s="198" t="s">
        <v>171</v>
      </c>
      <c r="G296" s="198"/>
      <c r="H296" s="205"/>
      <c r="I296" s="203"/>
      <c r="J296" s="198" t="s">
        <v>2547</v>
      </c>
      <c r="K296" s="198">
        <v>8.1</v>
      </c>
      <c r="L296" s="198" t="s">
        <v>173</v>
      </c>
      <c r="M296" s="198" t="s">
        <v>174</v>
      </c>
      <c r="N296" s="200" t="s">
        <v>175</v>
      </c>
      <c r="O296" s="198" t="s">
        <v>2941</v>
      </c>
      <c r="P296" s="201"/>
      <c r="Q296" s="198" t="s">
        <v>2942</v>
      </c>
      <c r="R296" s="198" t="str">
        <f>IF(ISNA(VLOOKUP(Patchlist2[[#This Row],[SERVER OWNER]],Contacts!I:J,2,FALSE)),"",VLOOKUP(Patchlist2[[#This Row],[SERVER OWNER]],Contacts!I:J,2,FALSE))</f>
        <v>helmut.kraft_l1@allianz.de</v>
      </c>
      <c r="S296" s="255" t="s">
        <v>2981</v>
      </c>
      <c r="T296" s="202"/>
      <c r="U296" s="202"/>
      <c r="V296" s="157"/>
      <c r="W296" s="157"/>
    </row>
    <row r="297" spans="1:23" ht="18" hidden="1" customHeight="1">
      <c r="A297" s="204" t="s">
        <v>2986</v>
      </c>
      <c r="B297" s="196" t="s">
        <v>57</v>
      </c>
      <c r="C297" s="197" t="b">
        <v>0</v>
      </c>
      <c r="D297" s="182">
        <f>IF($C297&lt;&gt;TRUE,IF(ISNA(VLOOKUP($B297,'Patch Slot'!A$2:$E$39,3,FALSE)),"",VLOOKUP($B297,'Patch Slot'!A$2:$E$39,3,FALSE)),"exclude")</f>
        <v>45882.833333333299</v>
      </c>
      <c r="E297" s="182" t="str">
        <f>IF($C297&lt;&gt;TRUE,IF(ISNA(VLOOKUP($B297,'Patch Slot'!A$1:$E$39,4,FALSE)),"",VLOOKUP($B297,'Patch Slot'!A$1:$E$39,4,FALSE)),"excluded")</f>
        <v>20:00 – 24:00</v>
      </c>
      <c r="F297" s="198" t="s">
        <v>171</v>
      </c>
      <c r="G297" s="198"/>
      <c r="H297" s="205"/>
      <c r="I297" s="203"/>
      <c r="J297" s="198" t="s">
        <v>2547</v>
      </c>
      <c r="K297" s="198">
        <v>8.1</v>
      </c>
      <c r="L297" s="198" t="s">
        <v>173</v>
      </c>
      <c r="M297" s="198" t="s">
        <v>174</v>
      </c>
      <c r="N297" s="200" t="s">
        <v>175</v>
      </c>
      <c r="O297" s="198" t="s">
        <v>2941</v>
      </c>
      <c r="P297" s="201"/>
      <c r="Q297" s="198" t="s">
        <v>2942</v>
      </c>
      <c r="R297" s="198" t="str">
        <f>IF(ISNA(VLOOKUP(Patchlist2[[#This Row],[SERVER OWNER]],Contacts!I:J,2,FALSE)),"",VLOOKUP(Patchlist2[[#This Row],[SERVER OWNER]],Contacts!I:J,2,FALSE))</f>
        <v>helmut.kraft_l1@allianz.de</v>
      </c>
      <c r="S297" s="255" t="s">
        <v>2981</v>
      </c>
      <c r="T297" s="202"/>
      <c r="U297" s="202"/>
      <c r="V297" s="157"/>
      <c r="W297" s="157"/>
    </row>
    <row r="298" spans="1:23" ht="18" hidden="1" customHeight="1">
      <c r="A298" s="204" t="s">
        <v>2987</v>
      </c>
      <c r="B298" s="196" t="s">
        <v>57</v>
      </c>
      <c r="C298" s="197" t="b">
        <v>0</v>
      </c>
      <c r="D298" s="182">
        <f>IF($C298&lt;&gt;TRUE,IF(ISNA(VLOOKUP($B298,'Patch Slot'!A$2:$E$39,3,FALSE)),"",VLOOKUP($B298,'Patch Slot'!A$2:$E$39,3,FALSE)),"exclude")</f>
        <v>45882.833333333299</v>
      </c>
      <c r="E298" s="182" t="str">
        <f>IF($C298&lt;&gt;TRUE,IF(ISNA(VLOOKUP($B298,'Patch Slot'!A$1:$E$39,4,FALSE)),"",VLOOKUP($B298,'Patch Slot'!A$1:$E$39,4,FALSE)),"excluded")</f>
        <v>20:00 – 24:00</v>
      </c>
      <c r="F298" s="198" t="s">
        <v>171</v>
      </c>
      <c r="G298" s="198"/>
      <c r="H298" s="205"/>
      <c r="I298" s="203"/>
      <c r="J298" s="198" t="s">
        <v>2547</v>
      </c>
      <c r="K298" s="198">
        <v>8.1</v>
      </c>
      <c r="L298" s="198" t="s">
        <v>173</v>
      </c>
      <c r="M298" s="198" t="s">
        <v>174</v>
      </c>
      <c r="N298" s="200" t="s">
        <v>175</v>
      </c>
      <c r="O298" s="198" t="s">
        <v>2941</v>
      </c>
      <c r="P298" s="201"/>
      <c r="Q298" s="198" t="s">
        <v>2942</v>
      </c>
      <c r="R298" s="198" t="str">
        <f>IF(ISNA(VLOOKUP(Patchlist2[[#This Row],[SERVER OWNER]],Contacts!I:J,2,FALSE)),"",VLOOKUP(Patchlist2[[#This Row],[SERVER OWNER]],Contacts!I:J,2,FALSE))</f>
        <v>helmut.kraft_l1@allianz.de</v>
      </c>
      <c r="S298" s="255" t="s">
        <v>2981</v>
      </c>
      <c r="T298" s="202"/>
      <c r="U298" s="202"/>
      <c r="V298" s="157"/>
      <c r="W298" s="157"/>
    </row>
    <row r="299" spans="1:23" ht="18" hidden="1" customHeight="1">
      <c r="A299" s="204" t="s">
        <v>2988</v>
      </c>
      <c r="B299" s="196" t="s">
        <v>57</v>
      </c>
      <c r="C299" s="197" t="b">
        <v>0</v>
      </c>
      <c r="D299" s="182">
        <f>IF($C299&lt;&gt;TRUE,IF(ISNA(VLOOKUP($B299,'Patch Slot'!A$2:$E$39,3,FALSE)),"",VLOOKUP($B299,'Patch Slot'!A$2:$E$39,3,FALSE)),"exclude")</f>
        <v>45882.833333333299</v>
      </c>
      <c r="E299" s="182" t="str">
        <f>IF($C299&lt;&gt;TRUE,IF(ISNA(VLOOKUP($B299,'Patch Slot'!A$1:$E$39,4,FALSE)),"",VLOOKUP($B299,'Patch Slot'!A$1:$E$39,4,FALSE)),"excluded")</f>
        <v>20:00 – 24:00</v>
      </c>
      <c r="F299" s="198" t="s">
        <v>171</v>
      </c>
      <c r="G299" s="198"/>
      <c r="H299" s="205"/>
      <c r="I299" s="203"/>
      <c r="J299" s="198" t="s">
        <v>2547</v>
      </c>
      <c r="K299" s="198">
        <v>8.1</v>
      </c>
      <c r="L299" s="198" t="s">
        <v>173</v>
      </c>
      <c r="M299" s="198" t="s">
        <v>174</v>
      </c>
      <c r="N299" s="200" t="s">
        <v>175</v>
      </c>
      <c r="O299" s="198" t="s">
        <v>2941</v>
      </c>
      <c r="P299" s="201"/>
      <c r="Q299" s="198" t="s">
        <v>2942</v>
      </c>
      <c r="R299" s="198" t="str">
        <f>IF(ISNA(VLOOKUP(Patchlist2[[#This Row],[SERVER OWNER]],Contacts!I:J,2,FALSE)),"",VLOOKUP(Patchlist2[[#This Row],[SERVER OWNER]],Contacts!I:J,2,FALSE))</f>
        <v>helmut.kraft_l1@allianz.de</v>
      </c>
      <c r="S299" s="255" t="s">
        <v>2981</v>
      </c>
      <c r="T299" s="202"/>
      <c r="U299" s="202"/>
      <c r="V299" s="157"/>
      <c r="W299" s="157"/>
    </row>
    <row r="300" spans="1:23" ht="18" hidden="1" customHeight="1">
      <c r="A300" s="204" t="s">
        <v>2989</v>
      </c>
      <c r="B300" s="196" t="s">
        <v>57</v>
      </c>
      <c r="C300" s="197" t="b">
        <v>0</v>
      </c>
      <c r="D300" s="182">
        <f>IF($C300&lt;&gt;TRUE,IF(ISNA(VLOOKUP($B300,'Patch Slot'!A$2:$E$39,3,FALSE)),"",VLOOKUP($B300,'Patch Slot'!A$2:$E$39,3,FALSE)),"exclude")</f>
        <v>45882.833333333299</v>
      </c>
      <c r="E300" s="182" t="str">
        <f>IF($C300&lt;&gt;TRUE,IF(ISNA(VLOOKUP($B300,'Patch Slot'!A$1:$E$39,4,FALSE)),"",VLOOKUP($B300,'Patch Slot'!A$1:$E$39,4,FALSE)),"excluded")</f>
        <v>20:00 – 24:00</v>
      </c>
      <c r="F300" s="198" t="s">
        <v>171</v>
      </c>
      <c r="G300" s="198"/>
      <c r="H300" s="205"/>
      <c r="I300" s="203"/>
      <c r="J300" s="198" t="s">
        <v>2547</v>
      </c>
      <c r="K300" s="198">
        <v>8.1</v>
      </c>
      <c r="L300" s="198" t="s">
        <v>173</v>
      </c>
      <c r="M300" s="198" t="s">
        <v>174</v>
      </c>
      <c r="N300" s="200" t="s">
        <v>175</v>
      </c>
      <c r="O300" s="198" t="s">
        <v>2941</v>
      </c>
      <c r="P300" s="201"/>
      <c r="Q300" s="198" t="s">
        <v>2942</v>
      </c>
      <c r="R300" s="198" t="str">
        <f>IF(ISNA(VLOOKUP(Patchlist2[[#This Row],[SERVER OWNER]],Contacts!I:J,2,FALSE)),"",VLOOKUP(Patchlist2[[#This Row],[SERVER OWNER]],Contacts!I:J,2,FALSE))</f>
        <v>helmut.kraft_l1@allianz.de</v>
      </c>
      <c r="S300" s="255" t="s">
        <v>2981</v>
      </c>
      <c r="T300" s="202"/>
      <c r="U300" s="202"/>
      <c r="V300" s="157"/>
      <c r="W300" s="157"/>
    </row>
    <row r="301" spans="1:23" ht="18" hidden="1" customHeight="1">
      <c r="A301" s="204" t="s">
        <v>2990</v>
      </c>
      <c r="B301" s="196" t="s">
        <v>57</v>
      </c>
      <c r="C301" s="197" t="b">
        <v>0</v>
      </c>
      <c r="D301" s="182">
        <f>IF($C301&lt;&gt;TRUE,IF(ISNA(VLOOKUP($B301,'Patch Slot'!A$2:$E$39,3,FALSE)),"",VLOOKUP($B301,'Patch Slot'!A$2:$E$39,3,FALSE)),"exclude")</f>
        <v>45882.833333333299</v>
      </c>
      <c r="E301" s="182" t="str">
        <f>IF($C301&lt;&gt;TRUE,IF(ISNA(VLOOKUP($B301,'Patch Slot'!A$1:$E$39,4,FALSE)),"",VLOOKUP($B301,'Patch Slot'!A$1:$E$39,4,FALSE)),"excluded")</f>
        <v>20:00 – 24:00</v>
      </c>
      <c r="F301" s="198" t="s">
        <v>171</v>
      </c>
      <c r="G301" s="198"/>
      <c r="H301" s="205"/>
      <c r="I301" s="203"/>
      <c r="J301" s="198" t="s">
        <v>2547</v>
      </c>
      <c r="K301" s="198">
        <v>8.1</v>
      </c>
      <c r="L301" s="198" t="s">
        <v>173</v>
      </c>
      <c r="M301" s="198" t="s">
        <v>174</v>
      </c>
      <c r="N301" s="200" t="s">
        <v>175</v>
      </c>
      <c r="O301" s="198" t="s">
        <v>2941</v>
      </c>
      <c r="P301" s="201"/>
      <c r="Q301" s="198" t="s">
        <v>2942</v>
      </c>
      <c r="R301" s="198" t="str">
        <f>IF(ISNA(VLOOKUP(Patchlist2[[#This Row],[SERVER OWNER]],Contacts!I:J,2,FALSE)),"",VLOOKUP(Patchlist2[[#This Row],[SERVER OWNER]],Contacts!I:J,2,FALSE))</f>
        <v>helmut.kraft_l1@allianz.de</v>
      </c>
      <c r="S301" s="255" t="s">
        <v>2981</v>
      </c>
      <c r="T301" s="202"/>
      <c r="U301" s="202"/>
      <c r="V301" s="157"/>
      <c r="W301" s="157"/>
    </row>
    <row r="302" spans="1:23" ht="18" hidden="1" customHeight="1">
      <c r="A302" s="204" t="s">
        <v>2991</v>
      </c>
      <c r="B302" s="196" t="s">
        <v>57</v>
      </c>
      <c r="C302" s="197" t="b">
        <v>0</v>
      </c>
      <c r="D302" s="182">
        <f>IF($C302&lt;&gt;TRUE,IF(ISNA(VLOOKUP($B302,'Patch Slot'!A$2:$E$39,3,FALSE)),"",VLOOKUP($B302,'Patch Slot'!A$2:$E$39,3,FALSE)),"exclude")</f>
        <v>45882.833333333299</v>
      </c>
      <c r="E302" s="182" t="str">
        <f>IF($C302&lt;&gt;TRUE,IF(ISNA(VLOOKUP($B302,'Patch Slot'!A$1:$E$39,4,FALSE)),"",VLOOKUP($B302,'Patch Slot'!A$1:$E$39,4,FALSE)),"excluded")</f>
        <v>20:00 – 24:00</v>
      </c>
      <c r="F302" s="198" t="s">
        <v>171</v>
      </c>
      <c r="G302" s="198"/>
      <c r="H302" s="205"/>
      <c r="I302" s="203"/>
      <c r="J302" s="198" t="s">
        <v>2547</v>
      </c>
      <c r="K302" s="198">
        <v>8.1</v>
      </c>
      <c r="L302" s="198" t="s">
        <v>173</v>
      </c>
      <c r="M302" s="198" t="s">
        <v>174</v>
      </c>
      <c r="N302" s="200" t="s">
        <v>175</v>
      </c>
      <c r="O302" s="198" t="s">
        <v>2941</v>
      </c>
      <c r="P302" s="201"/>
      <c r="Q302" s="198" t="s">
        <v>2942</v>
      </c>
      <c r="R302" s="198" t="str">
        <f>IF(ISNA(VLOOKUP(Patchlist2[[#This Row],[SERVER OWNER]],Contacts!I:J,2,FALSE)),"",VLOOKUP(Patchlist2[[#This Row],[SERVER OWNER]],Contacts!I:J,2,FALSE))</f>
        <v>helmut.kraft_l1@allianz.de</v>
      </c>
      <c r="S302" s="255" t="s">
        <v>2981</v>
      </c>
      <c r="T302" s="202"/>
      <c r="U302" s="202"/>
      <c r="V302" s="157"/>
      <c r="W302" s="157"/>
    </row>
    <row r="303" spans="1:23" ht="18" hidden="1" customHeight="1">
      <c r="A303" s="204" t="s">
        <v>2992</v>
      </c>
      <c r="B303" s="196" t="s">
        <v>64</v>
      </c>
      <c r="C303" s="197" t="b">
        <v>0</v>
      </c>
      <c r="D303" s="182">
        <f>IF($C303&lt;&gt;TRUE,IF(ISNA(VLOOKUP($B303,'Patch Slot'!A$2:$E$39,3,FALSE)),"",VLOOKUP($B303,'Patch Slot'!A$2:$E$39,3,FALSE)),"exclude")</f>
        <v>45883.333333333299</v>
      </c>
      <c r="E303" s="182" t="str">
        <f>IF($C303&lt;&gt;TRUE,IF(ISNA(VLOOKUP($B303,'Patch Slot'!A$1:$E$39,4,FALSE)),"",VLOOKUP($B303,'Patch Slot'!A$1:$E$39,4,FALSE)),"excluded")</f>
        <v>08:00 – 14:00</v>
      </c>
      <c r="F303" s="198" t="s">
        <v>171</v>
      </c>
      <c r="G303" s="198"/>
      <c r="H303" s="205"/>
      <c r="I303" s="203"/>
      <c r="J303" s="198" t="s">
        <v>2547</v>
      </c>
      <c r="K303" s="198">
        <v>8.1</v>
      </c>
      <c r="L303" s="198" t="s">
        <v>173</v>
      </c>
      <c r="M303" s="198" t="s">
        <v>174</v>
      </c>
      <c r="N303" s="200" t="s">
        <v>175</v>
      </c>
      <c r="O303" s="198" t="s">
        <v>2941</v>
      </c>
      <c r="P303" s="201"/>
      <c r="Q303" s="198" t="s">
        <v>2942</v>
      </c>
      <c r="R303" s="198" t="str">
        <f>IF(ISNA(VLOOKUP(Patchlist2[[#This Row],[SERVER OWNER]],Contacts!I:J,2,FALSE)),"",VLOOKUP(Patchlist2[[#This Row],[SERVER OWNER]],Contacts!I:J,2,FALSE))</f>
        <v>helmut.kraft_l1@allianz.de</v>
      </c>
      <c r="S303" s="255" t="s">
        <v>2981</v>
      </c>
      <c r="T303" s="202"/>
      <c r="U303" s="202"/>
      <c r="V303" s="157"/>
      <c r="W303" s="157"/>
    </row>
    <row r="304" spans="1:23" ht="18" hidden="1" customHeight="1">
      <c r="A304" s="204" t="s">
        <v>2993</v>
      </c>
      <c r="B304" s="196" t="s">
        <v>29</v>
      </c>
      <c r="C304" s="197" t="b">
        <v>0</v>
      </c>
      <c r="D304" s="182">
        <f>IF($C304&lt;&gt;TRUE,IF(ISNA(VLOOKUP($B304,'Patch Slot'!A$2:$E$39,3,FALSE)),"",VLOOKUP($B304,'Patch Slot'!A$2:$E$39,3,FALSE)),"exclude")</f>
        <v>45875.833333333299</v>
      </c>
      <c r="E304" s="182" t="str">
        <f>IF($C304&lt;&gt;TRUE,IF(ISNA(VLOOKUP($B304,'Patch Slot'!A$1:$E$39,4,FALSE)),"",VLOOKUP($B304,'Patch Slot'!A$1:$E$39,4,FALSE)),"excluded")</f>
        <v>20:00 – 24:00</v>
      </c>
      <c r="F304" s="198" t="s">
        <v>182</v>
      </c>
      <c r="G304" s="198"/>
      <c r="H304" s="205"/>
      <c r="I304" s="203"/>
      <c r="J304" s="198" t="s">
        <v>2561</v>
      </c>
      <c r="K304" s="198">
        <v>9.4</v>
      </c>
      <c r="L304" s="198" t="s">
        <v>189</v>
      </c>
      <c r="M304" s="198" t="s">
        <v>174</v>
      </c>
      <c r="N304" s="200" t="s">
        <v>175</v>
      </c>
      <c r="O304" s="198" t="s">
        <v>190</v>
      </c>
      <c r="P304" s="201"/>
      <c r="Q304" s="198" t="s">
        <v>192</v>
      </c>
      <c r="R304" s="198" t="str">
        <f>IF(ISNA(VLOOKUP(Patchlist2[[#This Row],[SERVER OWNER]],Contacts!I:J,2,FALSE)),"",VLOOKUP(Patchlist2[[#This Row],[SERVER OWNER]],Contacts!I:J,2,FALSE))</f>
        <v>kenneth.fink@allianz.co.uk</v>
      </c>
      <c r="S304" s="255" t="s">
        <v>198</v>
      </c>
      <c r="T304" s="202"/>
      <c r="U304" s="202"/>
      <c r="V304" s="157"/>
      <c r="W304" s="157"/>
    </row>
    <row r="305" spans="1:23" ht="18" hidden="1" customHeight="1">
      <c r="A305" s="204" t="s">
        <v>2994</v>
      </c>
      <c r="B305" s="196" t="s">
        <v>73</v>
      </c>
      <c r="C305" s="197" t="b">
        <v>0</v>
      </c>
      <c r="D305" s="182">
        <f>IF($C305&lt;&gt;TRUE,IF(ISNA(VLOOKUP($B305,'Patch Slot'!A$2:$E$39,3,FALSE)),"",VLOOKUP($B305,'Patch Slot'!A$2:$E$39,3,FALSE)),"exclude")</f>
        <v>45885.041666666635</v>
      </c>
      <c r="E305" s="182" t="str">
        <f>IF($C305&lt;&gt;TRUE,IF(ISNA(VLOOKUP($B305,'Patch Slot'!A$1:$E$39,4,FALSE)),"",VLOOKUP($B305,'Patch Slot'!A$1:$E$39,4,FALSE)),"excluded")</f>
        <v>01:00 – 05:00</v>
      </c>
      <c r="F305" s="198" t="s">
        <v>826</v>
      </c>
      <c r="G305" s="198"/>
      <c r="H305" s="205"/>
      <c r="I305" s="203"/>
      <c r="J305" s="198" t="s">
        <v>2626</v>
      </c>
      <c r="K305" s="198">
        <v>9.4</v>
      </c>
      <c r="L305" s="198" t="s">
        <v>245</v>
      </c>
      <c r="M305" s="198" t="s">
        <v>827</v>
      </c>
      <c r="N305" s="200" t="s">
        <v>175</v>
      </c>
      <c r="O305" s="198" t="s">
        <v>2646</v>
      </c>
      <c r="P305" s="201"/>
      <c r="Q305" s="198" t="s">
        <v>2647</v>
      </c>
      <c r="R305" s="198" t="str">
        <f>IF(ISNA(VLOOKUP(Patchlist2[[#This Row],[SERVER OWNER]],Contacts!I:J,2,FALSE)),"",VLOOKUP(Patchlist2[[#This Row],[SERVER OWNER]],Contacts!I:J,2,FALSE))</f>
        <v>stefano.iori@allianz.it</v>
      </c>
      <c r="S305" s="255" t="s">
        <v>2889</v>
      </c>
      <c r="T305" s="202"/>
      <c r="U305" s="202"/>
      <c r="V305" s="157"/>
      <c r="W305" s="157"/>
    </row>
    <row r="306" spans="1:23" ht="18" hidden="1" customHeight="1">
      <c r="A306" s="204" t="s">
        <v>2995</v>
      </c>
      <c r="B306" s="196" t="s">
        <v>47</v>
      </c>
      <c r="C306" s="197" t="b">
        <v>0</v>
      </c>
      <c r="D306" s="182">
        <f>IF($C306&lt;&gt;TRUE,IF(ISNA(VLOOKUP($B306,'Patch Slot'!A$2:$E$39,3,FALSE)),"",VLOOKUP($B306,'Patch Slot'!A$2:$E$39,3,FALSE)),"exclude")</f>
        <v>45879.333333333299</v>
      </c>
      <c r="E306" s="182" t="str">
        <f>IF($C306&lt;&gt;TRUE,IF(ISNA(VLOOKUP($B306,'Patch Slot'!A$1:$E$39,4,FALSE)),"",VLOOKUP($B306,'Patch Slot'!A$1:$E$39,4,FALSE)),"excluded")</f>
        <v>08:00 – 14:00</v>
      </c>
      <c r="F306" s="198" t="s">
        <v>171</v>
      </c>
      <c r="G306" s="198"/>
      <c r="H306" s="205"/>
      <c r="I306" s="203"/>
      <c r="J306" s="198" t="s">
        <v>2564</v>
      </c>
      <c r="K306" s="198">
        <v>8.1</v>
      </c>
      <c r="L306" s="198" t="s">
        <v>173</v>
      </c>
      <c r="M306" s="198" t="s">
        <v>174</v>
      </c>
      <c r="N306" s="200" t="s">
        <v>175</v>
      </c>
      <c r="O306" s="198" t="s">
        <v>722</v>
      </c>
      <c r="P306" s="201"/>
      <c r="Q306" s="198" t="s">
        <v>2983</v>
      </c>
      <c r="R306" s="198" t="str">
        <f>IF(ISNA(VLOOKUP(Patchlist2[[#This Row],[SERVER OWNER]],Contacts!I:J,2,FALSE)),"",VLOOKUP(Patchlist2[[#This Row],[SERVER OWNER]],Contacts!I:J,2,FALSE))</f>
        <v>luca.kieser@allianz.de</v>
      </c>
      <c r="S306" s="255" t="s">
        <v>2996</v>
      </c>
      <c r="T306" s="202"/>
      <c r="U306" s="202"/>
      <c r="V306" s="157"/>
      <c r="W306" s="157"/>
    </row>
    <row r="307" spans="1:23" ht="18" hidden="1" customHeight="1">
      <c r="A307" s="204" t="s">
        <v>2997</v>
      </c>
      <c r="B307" s="196" t="s">
        <v>29</v>
      </c>
      <c r="C307" s="197" t="b">
        <v>0</v>
      </c>
      <c r="D307" s="182">
        <f>IF($C307&lt;&gt;TRUE,IF(ISNA(VLOOKUP($B307,'Patch Slot'!A$2:$E$39,3,FALSE)),"",VLOOKUP($B307,'Patch Slot'!A$2:$E$39,3,FALSE)),"exclude")</f>
        <v>45875.833333333299</v>
      </c>
      <c r="E307" s="182" t="str">
        <f>IF($C307&lt;&gt;TRUE,IF(ISNA(VLOOKUP($B307,'Patch Slot'!A$1:$E$39,4,FALSE)),"",VLOOKUP($B307,'Patch Slot'!A$1:$E$39,4,FALSE)),"excluded")</f>
        <v>20:00 – 24:00</v>
      </c>
      <c r="F307" s="198" t="s">
        <v>182</v>
      </c>
      <c r="G307" s="198"/>
      <c r="H307" s="205"/>
      <c r="I307" s="203"/>
      <c r="J307" s="198" t="s">
        <v>2547</v>
      </c>
      <c r="K307" s="198">
        <v>8</v>
      </c>
      <c r="L307" s="198" t="s">
        <v>735</v>
      </c>
      <c r="M307" s="198" t="s">
        <v>174</v>
      </c>
      <c r="N307" s="200" t="s">
        <v>175</v>
      </c>
      <c r="O307" s="198" t="s">
        <v>736</v>
      </c>
      <c r="P307" s="201"/>
      <c r="Q307" s="198" t="s">
        <v>834</v>
      </c>
      <c r="R307" s="198" t="str">
        <f>IF(ISNA(VLOOKUP(Patchlist2[[#This Row],[SERVER OWNER]],Contacts!I:J,2,FALSE)),"",VLOOKUP(Patchlist2[[#This Row],[SERVER OWNER]],Contacts!I:J,2,FALSE))</f>
        <v>petra.roth@investmentdataservices.com</v>
      </c>
      <c r="S307" s="255" t="s">
        <v>835</v>
      </c>
      <c r="T307" s="202"/>
      <c r="U307" s="202"/>
      <c r="V307" s="157"/>
      <c r="W307" s="157"/>
    </row>
    <row r="308" spans="1:23" ht="18" hidden="1" customHeight="1">
      <c r="A308" s="204" t="s">
        <v>2998</v>
      </c>
      <c r="B308" s="196" t="s">
        <v>100</v>
      </c>
      <c r="C308" s="197" t="b">
        <v>0</v>
      </c>
      <c r="D308" s="182">
        <f>IF($C308&lt;&gt;TRUE,IF(ISNA(VLOOKUP($B308,'Patch Slot'!A$2:$E$39,3,FALSE)),"",VLOOKUP($B308,'Patch Slot'!A$2:$E$39,3,FALSE)),"exclude")</f>
        <v>45887.833333333299</v>
      </c>
      <c r="E308" s="182" t="str">
        <f>IF($C308&lt;&gt;TRUE,IF(ISNA(VLOOKUP($B308,'Patch Slot'!A$1:$E$39,4,FALSE)),"",VLOOKUP($B308,'Patch Slot'!A$1:$E$39,4,FALSE)),"excluded")</f>
        <v>20:00 – 24:00</v>
      </c>
      <c r="F308" s="198" t="s">
        <v>826</v>
      </c>
      <c r="G308" s="198"/>
      <c r="H308" s="205"/>
      <c r="I308" s="203"/>
      <c r="J308" s="198" t="s">
        <v>2626</v>
      </c>
      <c r="K308" s="198">
        <v>8.1</v>
      </c>
      <c r="L308" s="198" t="s">
        <v>245</v>
      </c>
      <c r="M308" s="198" t="s">
        <v>827</v>
      </c>
      <c r="N308" s="200" t="s">
        <v>175</v>
      </c>
      <c r="O308" s="198" t="s">
        <v>246</v>
      </c>
      <c r="P308" s="201"/>
      <c r="Q308" s="198" t="s">
        <v>248</v>
      </c>
      <c r="R308" s="198" t="str">
        <f>IF(ISNA(VLOOKUP(Patchlist2[[#This Row],[SERVER OWNER]],Contacts!I:J,2,FALSE)),"",VLOOKUP(Patchlist2[[#This Row],[SERVER OWNER]],Contacts!I:J,2,FALSE))</f>
        <v>Giorgio.Conti@allianz.it</v>
      </c>
      <c r="S308" s="255" t="s">
        <v>296</v>
      </c>
      <c r="T308" s="202"/>
      <c r="U308" s="202"/>
      <c r="V308" s="157"/>
      <c r="W308" s="157"/>
    </row>
    <row r="309" spans="1:23" ht="18" hidden="1" customHeight="1">
      <c r="A309" s="204" t="s">
        <v>2999</v>
      </c>
      <c r="B309" s="196" t="s">
        <v>90</v>
      </c>
      <c r="C309" s="197" t="b">
        <v>0</v>
      </c>
      <c r="D309" s="182">
        <f>IF($C309&lt;&gt;TRUE,IF(ISNA(VLOOKUP($B309,'Patch Slot'!A$2:$E$39,3,FALSE)),"",VLOOKUP($B309,'Patch Slot'!A$2:$E$39,3,FALSE)),"exclude")</f>
        <v>45886.333333333299</v>
      </c>
      <c r="E309" s="182" t="str">
        <f>IF($C309&lt;&gt;TRUE,IF(ISNA(VLOOKUP($B309,'Patch Slot'!A$1:$E$39,4,FALSE)),"",VLOOKUP($B309,'Patch Slot'!A$1:$E$39,4,FALSE)),"excluded")</f>
        <v>08:00 – 14:00</v>
      </c>
      <c r="F309" s="198" t="s">
        <v>826</v>
      </c>
      <c r="G309" s="198"/>
      <c r="H309" s="205"/>
      <c r="I309" s="203"/>
      <c r="J309" s="198" t="s">
        <v>2626</v>
      </c>
      <c r="K309" s="198">
        <v>8.1</v>
      </c>
      <c r="L309" s="198" t="s">
        <v>245</v>
      </c>
      <c r="M309" s="198" t="s">
        <v>827</v>
      </c>
      <c r="N309" s="200" t="s">
        <v>175</v>
      </c>
      <c r="O309" s="198" t="s">
        <v>246</v>
      </c>
      <c r="P309" s="201"/>
      <c r="Q309" s="198" t="s">
        <v>248</v>
      </c>
      <c r="R309" s="198" t="str">
        <f>IF(ISNA(VLOOKUP(Patchlist2[[#This Row],[SERVER OWNER]],Contacts!I:J,2,FALSE)),"",VLOOKUP(Patchlist2[[#This Row],[SERVER OWNER]],Contacts!I:J,2,FALSE))</f>
        <v>Giorgio.Conti@allianz.it</v>
      </c>
      <c r="S309" s="255" t="s">
        <v>296</v>
      </c>
      <c r="T309" s="202"/>
      <c r="U309" s="202"/>
      <c r="V309" s="157"/>
      <c r="W309" s="157"/>
    </row>
    <row r="310" spans="1:23" ht="18" hidden="1" customHeight="1">
      <c r="A310" s="204" t="s">
        <v>3000</v>
      </c>
      <c r="B310" s="196" t="s">
        <v>43</v>
      </c>
      <c r="C310" s="197" t="b">
        <v>0</v>
      </c>
      <c r="D310" s="182">
        <f>IF($C310&lt;&gt;TRUE,IF(ISNA(VLOOKUP($B310,'Patch Slot'!A$2:$E$39,3,FALSE)),"",VLOOKUP($B310,'Patch Slot'!A$2:$E$39,3,FALSE)),"exclude")</f>
        <v>45878.333333333299</v>
      </c>
      <c r="E310" s="182" t="str">
        <f>IF($C310&lt;&gt;TRUE,IF(ISNA(VLOOKUP($B310,'Patch Slot'!A$1:$E$39,4,FALSE)),"",VLOOKUP($B310,'Patch Slot'!A$1:$E$39,4,FALSE)),"excluded")</f>
        <v>08:00 – 14:00</v>
      </c>
      <c r="F310" s="198" t="s">
        <v>826</v>
      </c>
      <c r="G310" s="198"/>
      <c r="H310" s="205"/>
      <c r="I310" s="203"/>
      <c r="J310" s="198" t="s">
        <v>2626</v>
      </c>
      <c r="K310" s="198">
        <v>8.1</v>
      </c>
      <c r="L310" s="198" t="s">
        <v>245</v>
      </c>
      <c r="M310" s="198" t="s">
        <v>827</v>
      </c>
      <c r="N310" s="200" t="s">
        <v>175</v>
      </c>
      <c r="O310" s="198" t="s">
        <v>246</v>
      </c>
      <c r="P310" s="201"/>
      <c r="Q310" s="198" t="s">
        <v>248</v>
      </c>
      <c r="R310" s="198" t="str">
        <f>IF(ISNA(VLOOKUP(Patchlist2[[#This Row],[SERVER OWNER]],Contacts!I:J,2,FALSE)),"",VLOOKUP(Patchlist2[[#This Row],[SERVER OWNER]],Contacts!I:J,2,FALSE))</f>
        <v>Giorgio.Conti@allianz.it</v>
      </c>
      <c r="S310" s="255" t="s">
        <v>296</v>
      </c>
      <c r="T310" s="202"/>
      <c r="U310" s="202"/>
      <c r="V310" s="157"/>
      <c r="W310" s="157"/>
    </row>
    <row r="311" spans="1:23" ht="18" hidden="1" customHeight="1">
      <c r="A311" s="204" t="s">
        <v>3001</v>
      </c>
      <c r="B311" s="196" t="s">
        <v>24</v>
      </c>
      <c r="C311" s="197" t="b">
        <v>0</v>
      </c>
      <c r="D311" s="182">
        <f>IF($C311&lt;&gt;TRUE,IF(ISNA(VLOOKUP($B311,'Patch Slot'!A$2:$E$39,3,FALSE)),"",VLOOKUP($B311,'Patch Slot'!A$2:$E$39,3,FALSE)),"exclude")</f>
        <v>45874.333333333299</v>
      </c>
      <c r="E311" s="182" t="str">
        <f>IF($C311&lt;&gt;TRUE,IF(ISNA(VLOOKUP($B311,'Patch Slot'!A$1:$E$39,4,FALSE)),"",VLOOKUP($B311,'Patch Slot'!A$1:$E$39,4,FALSE)),"excluded")</f>
        <v>08:00 – 14:00</v>
      </c>
      <c r="F311" s="198" t="s">
        <v>523</v>
      </c>
      <c r="G311" s="198"/>
      <c r="H311" s="205"/>
      <c r="I311" s="203"/>
      <c r="J311" s="198" t="s">
        <v>2626</v>
      </c>
      <c r="K311" s="198">
        <v>8.1</v>
      </c>
      <c r="L311" s="198" t="s">
        <v>245</v>
      </c>
      <c r="M311" s="198" t="s">
        <v>174</v>
      </c>
      <c r="N311" s="200" t="s">
        <v>175</v>
      </c>
      <c r="O311" s="198" t="s">
        <v>246</v>
      </c>
      <c r="P311" s="201"/>
      <c r="Q311" s="198" t="s">
        <v>248</v>
      </c>
      <c r="R311" s="198" t="str">
        <f>IF(ISNA(VLOOKUP(Patchlist2[[#This Row],[SERVER OWNER]],Contacts!I:J,2,FALSE)),"",VLOOKUP(Patchlist2[[#This Row],[SERVER OWNER]],Contacts!I:J,2,FALSE))</f>
        <v>Giorgio.Conti@allianz.it</v>
      </c>
      <c r="S311" s="255" t="s">
        <v>296</v>
      </c>
      <c r="T311" s="202"/>
      <c r="U311" s="202"/>
      <c r="V311" s="157"/>
      <c r="W311" s="157"/>
    </row>
    <row r="312" spans="1:23" ht="18" hidden="1" customHeight="1">
      <c r="A312" s="204" t="s">
        <v>3002</v>
      </c>
      <c r="B312" s="196" t="s">
        <v>51</v>
      </c>
      <c r="C312" s="197" t="b">
        <v>0</v>
      </c>
      <c r="D312" s="182">
        <f>IF($C312&lt;&gt;TRUE,IF(ISNA(VLOOKUP($B312,'Patch Slot'!A$2:$E$39,3,FALSE)),"",VLOOKUP($B312,'Patch Slot'!A$2:$E$39,3,FALSE)),"exclude")</f>
        <v>45880.333333333299</v>
      </c>
      <c r="E312" s="182" t="str">
        <f>IF($C312&lt;&gt;TRUE,IF(ISNA(VLOOKUP($B312,'Patch Slot'!A$1:$E$39,4,FALSE)),"",VLOOKUP($B312,'Patch Slot'!A$1:$E$39,4,FALSE)),"excluded")</f>
        <v>08:00 – 14:00</v>
      </c>
      <c r="F312" s="198" t="s">
        <v>523</v>
      </c>
      <c r="G312" s="198"/>
      <c r="H312" s="205"/>
      <c r="I312" s="203"/>
      <c r="J312" s="198" t="s">
        <v>2626</v>
      </c>
      <c r="K312" s="198">
        <v>8.1</v>
      </c>
      <c r="L312" s="198" t="s">
        <v>245</v>
      </c>
      <c r="M312" s="198" t="s">
        <v>174</v>
      </c>
      <c r="N312" s="200" t="s">
        <v>175</v>
      </c>
      <c r="O312" s="198" t="s">
        <v>246</v>
      </c>
      <c r="P312" s="201"/>
      <c r="Q312" s="198" t="s">
        <v>248</v>
      </c>
      <c r="R312" s="198" t="str">
        <f>IF(ISNA(VLOOKUP(Patchlist2[[#This Row],[SERVER OWNER]],Contacts!I:J,2,FALSE)),"",VLOOKUP(Patchlist2[[#This Row],[SERVER OWNER]],Contacts!I:J,2,FALSE))</f>
        <v>Giorgio.Conti@allianz.it</v>
      </c>
      <c r="S312" s="255" t="s">
        <v>296</v>
      </c>
      <c r="T312" s="202"/>
      <c r="U312" s="202"/>
      <c r="V312" s="157"/>
      <c r="W312" s="157"/>
    </row>
    <row r="313" spans="1:23" ht="18" customHeight="1">
      <c r="A313" s="204" t="s">
        <v>3003</v>
      </c>
      <c r="B313" s="196" t="s">
        <v>54</v>
      </c>
      <c r="C313" s="197" t="b">
        <v>0</v>
      </c>
      <c r="D313" s="182">
        <f>IF($C313&lt;&gt;TRUE,IF(ISNA(VLOOKUP($B313,'Patch Slot'!A$2:$E$39,3,FALSE)),"",VLOOKUP($B313,'Patch Slot'!A$2:$E$39,3,FALSE)),"exclude")</f>
        <v>45881.333333333299</v>
      </c>
      <c r="E313" s="182" t="str">
        <f>IF($C313&lt;&gt;TRUE,IF(ISNA(VLOOKUP($B313,'Patch Slot'!A$1:$E$39,4,FALSE)),"",VLOOKUP($B313,'Patch Slot'!A$1:$E$39,4,FALSE)),"excluded")</f>
        <v>08:00 – 14:00</v>
      </c>
      <c r="F313" s="198" t="s">
        <v>523</v>
      </c>
      <c r="G313" s="198"/>
      <c r="H313" s="205"/>
      <c r="I313" s="203"/>
      <c r="J313" s="198" t="s">
        <v>2626</v>
      </c>
      <c r="K313" s="198">
        <v>8.1</v>
      </c>
      <c r="L313" s="198" t="s">
        <v>245</v>
      </c>
      <c r="M313" s="198" t="s">
        <v>174</v>
      </c>
      <c r="N313" s="200" t="s">
        <v>175</v>
      </c>
      <c r="O313" s="198" t="s">
        <v>246</v>
      </c>
      <c r="P313" s="201"/>
      <c r="Q313" s="198" t="s">
        <v>248</v>
      </c>
      <c r="R313" s="198" t="str">
        <f>IF(ISNA(VLOOKUP(Patchlist2[[#This Row],[SERVER OWNER]],Contacts!I:J,2,FALSE)),"",VLOOKUP(Patchlist2[[#This Row],[SERVER OWNER]],Contacts!I:J,2,FALSE))</f>
        <v>Giorgio.Conti@allianz.it</v>
      </c>
      <c r="S313" s="255" t="s">
        <v>296</v>
      </c>
      <c r="T313" s="202"/>
      <c r="U313" s="202"/>
      <c r="V313" s="157"/>
      <c r="W313" s="157"/>
    </row>
    <row r="314" spans="1:23" ht="18" hidden="1" customHeight="1">
      <c r="A314" s="204" t="s">
        <v>3004</v>
      </c>
      <c r="B314" s="196" t="s">
        <v>57</v>
      </c>
      <c r="C314" s="197" t="b">
        <v>0</v>
      </c>
      <c r="D314" s="182">
        <f>IF($C314&lt;&gt;TRUE,IF(ISNA(VLOOKUP($B314,'Patch Slot'!A$2:$E$39,3,FALSE)),"",VLOOKUP($B314,'Patch Slot'!A$2:$E$39,3,FALSE)),"exclude")</f>
        <v>45882.833333333299</v>
      </c>
      <c r="E314" s="182" t="str">
        <f>IF($C314&lt;&gt;TRUE,IF(ISNA(VLOOKUP($B314,'Patch Slot'!A$1:$E$39,4,FALSE)),"",VLOOKUP($B314,'Patch Slot'!A$1:$E$39,4,FALSE)),"excluded")</f>
        <v>20:00 – 24:00</v>
      </c>
      <c r="F314" s="198" t="s">
        <v>523</v>
      </c>
      <c r="G314" s="198"/>
      <c r="H314" s="205"/>
      <c r="I314" s="203"/>
      <c r="J314" s="198" t="s">
        <v>2626</v>
      </c>
      <c r="K314" s="198">
        <v>8.1</v>
      </c>
      <c r="L314" s="198" t="s">
        <v>245</v>
      </c>
      <c r="M314" s="198" t="s">
        <v>174</v>
      </c>
      <c r="N314" s="200" t="s">
        <v>175</v>
      </c>
      <c r="O314" s="198" t="s">
        <v>246</v>
      </c>
      <c r="P314" s="201"/>
      <c r="Q314" s="198" t="s">
        <v>248</v>
      </c>
      <c r="R314" s="198" t="str">
        <f>IF(ISNA(VLOOKUP(Patchlist2[[#This Row],[SERVER OWNER]],Contacts!I:J,2,FALSE)),"",VLOOKUP(Patchlist2[[#This Row],[SERVER OWNER]],Contacts!I:J,2,FALSE))</f>
        <v>Giorgio.Conti@allianz.it</v>
      </c>
      <c r="S314" s="255" t="s">
        <v>296</v>
      </c>
      <c r="T314" s="202"/>
      <c r="U314" s="202"/>
      <c r="V314" s="157"/>
      <c r="W314" s="157"/>
    </row>
    <row r="315" spans="1:23" ht="18" hidden="1" customHeight="1">
      <c r="A315" s="204" t="s">
        <v>3005</v>
      </c>
      <c r="B315" s="196" t="s">
        <v>57</v>
      </c>
      <c r="C315" s="197" t="b">
        <v>0</v>
      </c>
      <c r="D315" s="182">
        <f>IF($C315&lt;&gt;TRUE,IF(ISNA(VLOOKUP($B315,'Patch Slot'!A$2:$E$39,3,FALSE)),"",VLOOKUP($B315,'Patch Slot'!A$2:$E$39,3,FALSE)),"exclude")</f>
        <v>45882.833333333299</v>
      </c>
      <c r="E315" s="182" t="str">
        <f>IF($C315&lt;&gt;TRUE,IF(ISNA(VLOOKUP($B315,'Patch Slot'!A$1:$E$39,4,FALSE)),"",VLOOKUP($B315,'Patch Slot'!A$1:$E$39,4,FALSE)),"excluded")</f>
        <v>20:00 – 24:00</v>
      </c>
      <c r="F315" s="198" t="s">
        <v>171</v>
      </c>
      <c r="G315" s="198"/>
      <c r="H315" s="205"/>
      <c r="I315" s="203"/>
      <c r="J315" s="198" t="s">
        <v>2547</v>
      </c>
      <c r="K315" s="198">
        <v>8</v>
      </c>
      <c r="L315" s="198" t="s">
        <v>735</v>
      </c>
      <c r="M315" s="198" t="s">
        <v>174</v>
      </c>
      <c r="N315" s="200" t="s">
        <v>175</v>
      </c>
      <c r="O315" s="198" t="s">
        <v>736</v>
      </c>
      <c r="P315" s="201"/>
      <c r="Q315" s="198" t="s">
        <v>3006</v>
      </c>
      <c r="R315" s="198" t="str">
        <f>IF(ISNA(VLOOKUP(Patchlist2[[#This Row],[SERVER OWNER]],Contacts!I:J,2,FALSE)),"",VLOOKUP(Patchlist2[[#This Row],[SERVER OWNER]],Contacts!I:J,2,FALSE))</f>
        <v>patrick.prinz@investmentdataservices.com</v>
      </c>
      <c r="S315" s="255" t="s">
        <v>3007</v>
      </c>
      <c r="T315" s="202"/>
      <c r="U315" s="202"/>
      <c r="V315" s="157"/>
      <c r="W315" s="157"/>
    </row>
    <row r="316" spans="1:23" ht="18" hidden="1" customHeight="1">
      <c r="A316" s="204" t="s">
        <v>3008</v>
      </c>
      <c r="B316" s="196" t="s">
        <v>106</v>
      </c>
      <c r="C316" s="197" t="b">
        <v>0</v>
      </c>
      <c r="D316" s="182">
        <f>IF($C316&lt;&gt;TRUE,IF(ISNA(VLOOKUP($B316,'Patch Slot'!A$2:$E$39,3,FALSE)),"",VLOOKUP($B316,'Patch Slot'!A$2:$E$39,3,FALSE)),"exclude")</f>
        <v>45888.833333333299</v>
      </c>
      <c r="E316" s="182" t="str">
        <f>IF($C316&lt;&gt;TRUE,IF(ISNA(VLOOKUP($B316,'Patch Slot'!A$1:$E$39,4,FALSE)),"",VLOOKUP($B316,'Patch Slot'!A$1:$E$39,4,FALSE)),"excluded")</f>
        <v>20:00 – 24:00</v>
      </c>
      <c r="F316" s="198" t="s">
        <v>826</v>
      </c>
      <c r="G316" s="198"/>
      <c r="H316" s="205"/>
      <c r="I316" s="203"/>
      <c r="J316" s="198" t="s">
        <v>2561</v>
      </c>
      <c r="K316" s="198">
        <v>9.4</v>
      </c>
      <c r="L316" s="198" t="s">
        <v>173</v>
      </c>
      <c r="M316" s="198" t="s">
        <v>827</v>
      </c>
      <c r="N316" s="200" t="s">
        <v>175</v>
      </c>
      <c r="O316" s="198" t="s">
        <v>1770</v>
      </c>
      <c r="P316" s="201"/>
      <c r="Q316" s="198" t="s">
        <v>1771</v>
      </c>
      <c r="R316" s="198" t="str">
        <f>IF(ISNA(VLOOKUP(Patchlist2[[#This Row],[SERVER OWNER]],Contacts!I:J,2,FALSE)),"",VLOOKUP(Patchlist2[[#This Row],[SERVER OWNER]],Contacts!I:J,2,FALSE))</f>
        <v>swapnali.phepale@allianz.com</v>
      </c>
      <c r="S316" s="255" t="s">
        <v>1772</v>
      </c>
      <c r="T316" s="202"/>
      <c r="U316" s="202"/>
      <c r="V316" s="157"/>
      <c r="W316" s="157"/>
    </row>
    <row r="317" spans="1:23" ht="18" hidden="1" customHeight="1">
      <c r="A317" s="204" t="s">
        <v>3009</v>
      </c>
      <c r="B317" s="196" t="s">
        <v>73</v>
      </c>
      <c r="C317" s="197" t="b">
        <v>0</v>
      </c>
      <c r="D317" s="182">
        <f>IF($C317&lt;&gt;TRUE,IF(ISNA(VLOOKUP($B317,'Patch Slot'!A$2:$E$39,3,FALSE)),"",VLOOKUP($B317,'Patch Slot'!A$2:$E$39,3,FALSE)),"exclude")</f>
        <v>45885.041666666635</v>
      </c>
      <c r="E317" s="182" t="str">
        <f>IF($C317&lt;&gt;TRUE,IF(ISNA(VLOOKUP($B317,'Patch Slot'!A$1:$E$39,4,FALSE)),"",VLOOKUP($B317,'Patch Slot'!A$1:$E$39,4,FALSE)),"excluded")</f>
        <v>01:00 – 05:00</v>
      </c>
      <c r="F317" s="198" t="s">
        <v>826</v>
      </c>
      <c r="G317" s="198"/>
      <c r="H317" s="205"/>
      <c r="I317" s="203"/>
      <c r="J317" s="198" t="s">
        <v>2561</v>
      </c>
      <c r="K317" s="198">
        <v>9.4</v>
      </c>
      <c r="L317" s="198" t="s">
        <v>173</v>
      </c>
      <c r="M317" s="198" t="s">
        <v>827</v>
      </c>
      <c r="N317" s="200" t="s">
        <v>175</v>
      </c>
      <c r="O317" s="198" t="s">
        <v>1770</v>
      </c>
      <c r="P317" s="201"/>
      <c r="Q317" s="198" t="s">
        <v>1771</v>
      </c>
      <c r="R317" s="198" t="str">
        <f>IF(ISNA(VLOOKUP(Patchlist2[[#This Row],[SERVER OWNER]],Contacts!I:J,2,FALSE)),"",VLOOKUP(Patchlist2[[#This Row],[SERVER OWNER]],Contacts!I:J,2,FALSE))</f>
        <v>swapnali.phepale@allianz.com</v>
      </c>
      <c r="S317" s="255" t="s">
        <v>1772</v>
      </c>
      <c r="T317" s="202"/>
      <c r="U317" s="202"/>
      <c r="V317" s="157"/>
      <c r="W317" s="157"/>
    </row>
    <row r="318" spans="1:23" ht="18" hidden="1" customHeight="1">
      <c r="A318" s="204" t="s">
        <v>3010</v>
      </c>
      <c r="B318" s="196" t="s">
        <v>29</v>
      </c>
      <c r="C318" s="197" t="b">
        <v>0</v>
      </c>
      <c r="D318" s="182">
        <f>IF($C318&lt;&gt;TRUE,IF(ISNA(VLOOKUP($B318,'Patch Slot'!A$2:$E$39,3,FALSE)),"",VLOOKUP($B318,'Patch Slot'!A$2:$E$39,3,FALSE)),"exclude")</f>
        <v>45875.833333333299</v>
      </c>
      <c r="E318" s="182" t="str">
        <f>IF($C318&lt;&gt;TRUE,IF(ISNA(VLOOKUP($B318,'Patch Slot'!A$1:$E$39,4,FALSE)),"",VLOOKUP($B318,'Patch Slot'!A$1:$E$39,4,FALSE)),"excluded")</f>
        <v>20:00 – 24:00</v>
      </c>
      <c r="F318" s="198" t="s">
        <v>196</v>
      </c>
      <c r="G318" s="198"/>
      <c r="H318" s="205"/>
      <c r="I318" s="203"/>
      <c r="J318" s="198" t="s">
        <v>2561</v>
      </c>
      <c r="K318" s="198">
        <v>8.1</v>
      </c>
      <c r="L318" s="198" t="s">
        <v>189</v>
      </c>
      <c r="M318" s="198" t="s">
        <v>174</v>
      </c>
      <c r="N318" s="200" t="s">
        <v>175</v>
      </c>
      <c r="O318" s="198" t="s">
        <v>190</v>
      </c>
      <c r="P318" s="201"/>
      <c r="Q318" s="198" t="s">
        <v>192</v>
      </c>
      <c r="R318" s="198" t="str">
        <f>IF(ISNA(VLOOKUP(Patchlist2[[#This Row],[SERVER OWNER]],Contacts!I:J,2,FALSE)),"",VLOOKUP(Patchlist2[[#This Row],[SERVER OWNER]],Contacts!I:J,2,FALSE))</f>
        <v>kenneth.fink@allianz.co.uk</v>
      </c>
      <c r="S318" s="255" t="s">
        <v>198</v>
      </c>
      <c r="T318" s="202"/>
      <c r="U318" s="202"/>
      <c r="V318" s="157"/>
      <c r="W318" s="157"/>
    </row>
    <row r="319" spans="1:23" ht="18" hidden="1" customHeight="1">
      <c r="A319" s="204" t="s">
        <v>3011</v>
      </c>
      <c r="B319" s="196" t="s">
        <v>29</v>
      </c>
      <c r="C319" s="197" t="b">
        <v>0</v>
      </c>
      <c r="D319" s="182">
        <f>IF($C319&lt;&gt;TRUE,IF(ISNA(VLOOKUP($B319,'Patch Slot'!A$2:$E$39,3,FALSE)),"",VLOOKUP($B319,'Patch Slot'!A$2:$E$39,3,FALSE)),"exclude")</f>
        <v>45875.833333333299</v>
      </c>
      <c r="E319" s="182" t="str">
        <f>IF($C319&lt;&gt;TRUE,IF(ISNA(VLOOKUP($B319,'Patch Slot'!A$1:$E$39,4,FALSE)),"",VLOOKUP($B319,'Patch Slot'!A$1:$E$39,4,FALSE)),"excluded")</f>
        <v>20:00 – 24:00</v>
      </c>
      <c r="F319" s="198" t="s">
        <v>200</v>
      </c>
      <c r="G319" s="198"/>
      <c r="H319" s="205"/>
      <c r="I319" s="203"/>
      <c r="J319" s="198" t="s">
        <v>2561</v>
      </c>
      <c r="K319" s="198">
        <v>8.1</v>
      </c>
      <c r="L319" s="198" t="s">
        <v>189</v>
      </c>
      <c r="M319" s="198" t="s">
        <v>174</v>
      </c>
      <c r="N319" s="200" t="s">
        <v>175</v>
      </c>
      <c r="O319" s="198" t="s">
        <v>190</v>
      </c>
      <c r="P319" s="201"/>
      <c r="Q319" s="198" t="s">
        <v>192</v>
      </c>
      <c r="R319" s="198" t="str">
        <f>IF(ISNA(VLOOKUP(Patchlist2[[#This Row],[SERVER OWNER]],Contacts!I:J,2,FALSE)),"",VLOOKUP(Patchlist2[[#This Row],[SERVER OWNER]],Contacts!I:J,2,FALSE))</f>
        <v>kenneth.fink@allianz.co.uk</v>
      </c>
      <c r="S319" s="255" t="s">
        <v>198</v>
      </c>
      <c r="T319" s="202"/>
      <c r="U319" s="202"/>
      <c r="V319" s="157"/>
      <c r="W319" s="157"/>
    </row>
    <row r="320" spans="1:23" ht="18" hidden="1" customHeight="1">
      <c r="A320" s="204" t="s">
        <v>3012</v>
      </c>
      <c r="B320" s="196" t="s">
        <v>18</v>
      </c>
      <c r="C320" s="197" t="b">
        <v>0</v>
      </c>
      <c r="D320" s="182">
        <f>IF($C320&lt;&gt;TRUE,IF(ISNA(VLOOKUP($B320,'Patch Slot'!A$2:$E$39,3,FALSE)),"",VLOOKUP($B320,'Patch Slot'!A$2:$E$39,3,FALSE)),"exclude")</f>
        <v>45873.833333333299</v>
      </c>
      <c r="E320" s="182" t="str">
        <f>IF($C320&lt;&gt;TRUE,IF(ISNA(VLOOKUP($B320,'Patch Slot'!A$1:$E$39,4,FALSE)),"",VLOOKUP($B320,'Patch Slot'!A$1:$E$39,4,FALSE)),"excluded")</f>
        <v>20:00 – 24:00</v>
      </c>
      <c r="F320" s="198" t="s">
        <v>182</v>
      </c>
      <c r="G320" s="198"/>
      <c r="H320" s="205"/>
      <c r="I320" s="203"/>
      <c r="J320" s="198" t="s">
        <v>2561</v>
      </c>
      <c r="K320" s="198">
        <v>8.1</v>
      </c>
      <c r="L320" s="198" t="s">
        <v>189</v>
      </c>
      <c r="M320" s="198" t="s">
        <v>174</v>
      </c>
      <c r="N320" s="200" t="s">
        <v>175</v>
      </c>
      <c r="O320" s="198" t="s">
        <v>190</v>
      </c>
      <c r="P320" s="201"/>
      <c r="Q320" s="198" t="s">
        <v>192</v>
      </c>
      <c r="R320" s="198" t="str">
        <f>IF(ISNA(VLOOKUP(Patchlist2[[#This Row],[SERVER OWNER]],Contacts!I:J,2,FALSE)),"",VLOOKUP(Patchlist2[[#This Row],[SERVER OWNER]],Contacts!I:J,2,FALSE))</f>
        <v>kenneth.fink@allianz.co.uk</v>
      </c>
      <c r="S320" s="255" t="s">
        <v>198</v>
      </c>
      <c r="T320" s="202"/>
      <c r="U320" s="202"/>
      <c r="V320" s="157"/>
      <c r="W320" s="157"/>
    </row>
    <row r="321" spans="1:23" ht="18" hidden="1" customHeight="1">
      <c r="A321" s="204" t="s">
        <v>3013</v>
      </c>
      <c r="B321" s="196" t="s">
        <v>106</v>
      </c>
      <c r="C321" s="197" t="b">
        <v>0</v>
      </c>
      <c r="D321" s="182">
        <f>IF($C321&lt;&gt;TRUE,IF(ISNA(VLOOKUP($B321,'Patch Slot'!A$2:$E$39,3,FALSE)),"",VLOOKUP($B321,'Patch Slot'!A$2:$E$39,3,FALSE)),"exclude")</f>
        <v>45888.833333333299</v>
      </c>
      <c r="E321" s="182" t="str">
        <f>IF($C321&lt;&gt;TRUE,IF(ISNA(VLOOKUP($B321,'Patch Slot'!A$1:$E$39,4,FALSE)),"",VLOOKUP($B321,'Patch Slot'!A$1:$E$39,4,FALSE)),"excluded")</f>
        <v>20:00 – 24:00</v>
      </c>
      <c r="F321" s="198" t="s">
        <v>826</v>
      </c>
      <c r="G321" s="198"/>
      <c r="H321" s="205"/>
      <c r="I321" s="203"/>
      <c r="J321" s="198" t="s">
        <v>2626</v>
      </c>
      <c r="K321" s="198">
        <v>9.4</v>
      </c>
      <c r="L321" s="198" t="s">
        <v>245</v>
      </c>
      <c r="M321" s="198" t="s">
        <v>827</v>
      </c>
      <c r="N321" s="200" t="s">
        <v>175</v>
      </c>
      <c r="O321" s="198" t="s">
        <v>3014</v>
      </c>
      <c r="P321" s="201"/>
      <c r="Q321" s="198" t="s">
        <v>2647</v>
      </c>
      <c r="R321" s="198" t="str">
        <f>IF(ISNA(VLOOKUP(Patchlist2[[#This Row],[SERVER OWNER]],Contacts!I:J,2,FALSE)),"",VLOOKUP(Patchlist2[[#This Row],[SERVER OWNER]],Contacts!I:J,2,FALSE))</f>
        <v>stefano.iori@allianz.it</v>
      </c>
      <c r="S321" s="255" t="s">
        <v>3015</v>
      </c>
      <c r="T321" s="202"/>
      <c r="U321" s="202"/>
      <c r="V321" s="157"/>
      <c r="W321" s="157"/>
    </row>
    <row r="322" spans="1:23" ht="18" hidden="1" customHeight="1">
      <c r="A322" s="204" t="s">
        <v>3016</v>
      </c>
      <c r="B322" s="196" t="s">
        <v>18</v>
      </c>
      <c r="C322" s="197" t="b">
        <v>0</v>
      </c>
      <c r="D322" s="182">
        <f>IF($C322&lt;&gt;TRUE,IF(ISNA(VLOOKUP($B322,'Patch Slot'!A$2:$E$39,3,FALSE)),"",VLOOKUP($B322,'Patch Slot'!A$2:$E$39,3,FALSE)),"exclude")</f>
        <v>45873.833333333299</v>
      </c>
      <c r="E322" s="182" t="str">
        <f>IF($C322&lt;&gt;TRUE,IF(ISNA(VLOOKUP($B322,'Patch Slot'!A$1:$E$39,4,FALSE)),"",VLOOKUP($B322,'Patch Slot'!A$1:$E$39,4,FALSE)),"excluded")</f>
        <v>20:00 – 24:00</v>
      </c>
      <c r="F322" s="198" t="s">
        <v>182</v>
      </c>
      <c r="G322" s="198"/>
      <c r="H322" s="205"/>
      <c r="I322" s="203"/>
      <c r="J322" s="198" t="s">
        <v>2561</v>
      </c>
      <c r="K322" s="198">
        <v>8.1</v>
      </c>
      <c r="L322" s="198" t="s">
        <v>372</v>
      </c>
      <c r="M322" s="198" t="s">
        <v>174</v>
      </c>
      <c r="N322" s="200" t="s">
        <v>175</v>
      </c>
      <c r="O322" s="198" t="s">
        <v>650</v>
      </c>
      <c r="P322" s="201"/>
      <c r="Q322" s="198" t="s">
        <v>3017</v>
      </c>
      <c r="R322" s="198" t="str">
        <f>IF(ISNA(VLOOKUP(Patchlist2[[#This Row],[SERVER OWNER]],Contacts!I:J,2,FALSE)),"",VLOOKUP(Patchlist2[[#This Row],[SERVER OWNER]],Contacts!I:J,2,FALSE))</f>
        <v>tamas.wrbanszky@allianz.com</v>
      </c>
      <c r="S322" s="255" t="s">
        <v>3018</v>
      </c>
      <c r="T322" s="202"/>
      <c r="U322" s="202"/>
      <c r="V322" s="157"/>
      <c r="W322" s="157"/>
    </row>
    <row r="323" spans="1:23" ht="18" hidden="1" customHeight="1">
      <c r="A323" s="204" t="s">
        <v>3019</v>
      </c>
      <c r="B323" s="196" t="s">
        <v>64</v>
      </c>
      <c r="C323" s="197" t="b">
        <v>1</v>
      </c>
      <c r="D323" s="182" t="str">
        <f>IF($C323&lt;&gt;TRUE,IF(ISNA(VLOOKUP($B323,'Patch Slot'!A$2:$E$39,3,FALSE)),"",VLOOKUP($B323,'Patch Slot'!A$2:$E$39,3,FALSE)),"exclude")</f>
        <v>exclude</v>
      </c>
      <c r="E323" s="182" t="str">
        <f>IF($C323&lt;&gt;TRUE,IF(ISNA(VLOOKUP($B323,'Patch Slot'!A$1:$E$39,4,FALSE)),"",VLOOKUP($B323,'Patch Slot'!A$1:$E$39,4,FALSE)),"excluded")</f>
        <v>excluded</v>
      </c>
      <c r="F323" s="198" t="s">
        <v>171</v>
      </c>
      <c r="G323" s="198"/>
      <c r="H323" s="205"/>
      <c r="I323" s="203"/>
      <c r="J323" s="198" t="s">
        <v>2561</v>
      </c>
      <c r="K323" s="198">
        <v>8.1</v>
      </c>
      <c r="L323" s="198" t="s">
        <v>173</v>
      </c>
      <c r="M323" s="198" t="s">
        <v>174</v>
      </c>
      <c r="N323" s="200" t="s">
        <v>279</v>
      </c>
      <c r="O323" s="198" t="s">
        <v>3020</v>
      </c>
      <c r="P323" s="201"/>
      <c r="Q323" s="198" t="s">
        <v>3021</v>
      </c>
      <c r="R323" s="198" t="str">
        <f>IF(ISNA(VLOOKUP(Patchlist2[[#This Row],[SERVER OWNER]],Contacts!I:J,2,FALSE)),"",VLOOKUP(Patchlist2[[#This Row],[SERVER OWNER]],Contacts!I:J,2,FALSE))</f>
        <v>PRASAD.PADMANABHAN@ALLIANZ.COM</v>
      </c>
      <c r="S323" s="255" t="s">
        <v>3022</v>
      </c>
      <c r="T323" s="202"/>
      <c r="U323" s="202"/>
      <c r="V323" s="157"/>
      <c r="W323" s="157"/>
    </row>
    <row r="324" spans="1:23" ht="18" hidden="1" customHeight="1">
      <c r="A324" s="204" t="s">
        <v>3023</v>
      </c>
      <c r="B324" s="196" t="s">
        <v>100</v>
      </c>
      <c r="C324" s="197" t="b">
        <v>0</v>
      </c>
      <c r="D324" s="182">
        <f>IF($C324&lt;&gt;TRUE,IF(ISNA(VLOOKUP($B324,'Patch Slot'!A$2:$E$39,3,FALSE)),"",VLOOKUP($B324,'Patch Slot'!A$2:$E$39,3,FALSE)),"exclude")</f>
        <v>45887.833333333299</v>
      </c>
      <c r="E324" s="182" t="str">
        <f>IF($C324&lt;&gt;TRUE,IF(ISNA(VLOOKUP($B324,'Patch Slot'!A$1:$E$39,4,FALSE)),"",VLOOKUP($B324,'Patch Slot'!A$1:$E$39,4,FALSE)),"excluded")</f>
        <v>20:00 – 24:00</v>
      </c>
      <c r="F324" s="198" t="s">
        <v>826</v>
      </c>
      <c r="G324" s="198"/>
      <c r="H324" s="205"/>
      <c r="I324" s="203"/>
      <c r="J324" s="198" t="s">
        <v>2626</v>
      </c>
      <c r="K324" s="198">
        <v>9.4</v>
      </c>
      <c r="L324" s="198" t="s">
        <v>245</v>
      </c>
      <c r="M324" s="198" t="s">
        <v>827</v>
      </c>
      <c r="N324" s="200" t="s">
        <v>175</v>
      </c>
      <c r="O324" s="198" t="s">
        <v>246</v>
      </c>
      <c r="P324" s="201"/>
      <c r="Q324" s="198" t="s">
        <v>248</v>
      </c>
      <c r="R324" s="198" t="str">
        <f>IF(ISNA(VLOOKUP(Patchlist2[[#This Row],[SERVER OWNER]],Contacts!I:J,2,FALSE)),"",VLOOKUP(Patchlist2[[#This Row],[SERVER OWNER]],Contacts!I:J,2,FALSE))</f>
        <v>Giorgio.Conti@allianz.it</v>
      </c>
      <c r="S324" s="255" t="s">
        <v>296</v>
      </c>
      <c r="T324" s="202"/>
      <c r="U324" s="202"/>
      <c r="V324" s="157"/>
      <c r="W324" s="157"/>
    </row>
    <row r="325" spans="1:23" ht="18" hidden="1" customHeight="1">
      <c r="A325" s="204" t="s">
        <v>3024</v>
      </c>
      <c r="B325" s="196" t="s">
        <v>100</v>
      </c>
      <c r="C325" s="197" t="b">
        <v>0</v>
      </c>
      <c r="D325" s="182">
        <f>IF($C325&lt;&gt;TRUE,IF(ISNA(VLOOKUP($B325,'Patch Slot'!A$2:$E$39,3,FALSE)),"",VLOOKUP($B325,'Patch Slot'!A$2:$E$39,3,FALSE)),"exclude")</f>
        <v>45887.833333333299</v>
      </c>
      <c r="E325" s="182" t="str">
        <f>IF($C325&lt;&gt;TRUE,IF(ISNA(VLOOKUP($B325,'Patch Slot'!A$1:$E$39,4,FALSE)),"",VLOOKUP($B325,'Patch Slot'!A$1:$E$39,4,FALSE)),"excluded")</f>
        <v>20:00 – 24:00</v>
      </c>
      <c r="F325" s="198" t="s">
        <v>826</v>
      </c>
      <c r="G325" s="198"/>
      <c r="H325" s="205"/>
      <c r="I325" s="203"/>
      <c r="J325" s="198" t="s">
        <v>2626</v>
      </c>
      <c r="K325" s="198">
        <v>9.4</v>
      </c>
      <c r="L325" s="198" t="s">
        <v>245</v>
      </c>
      <c r="M325" s="198" t="s">
        <v>827</v>
      </c>
      <c r="N325" s="200" t="s">
        <v>175</v>
      </c>
      <c r="O325" s="198" t="s">
        <v>246</v>
      </c>
      <c r="P325" s="201"/>
      <c r="Q325" s="198" t="s">
        <v>248</v>
      </c>
      <c r="R325" s="198" t="str">
        <f>IF(ISNA(VLOOKUP(Patchlist2[[#This Row],[SERVER OWNER]],Contacts!I:J,2,FALSE)),"",VLOOKUP(Patchlist2[[#This Row],[SERVER OWNER]],Contacts!I:J,2,FALSE))</f>
        <v>Giorgio.Conti@allianz.it</v>
      </c>
      <c r="S325" s="255" t="s">
        <v>296</v>
      </c>
      <c r="T325" s="202"/>
      <c r="U325" s="202"/>
      <c r="V325" s="157"/>
      <c r="W325" s="157"/>
    </row>
    <row r="326" spans="1:23" ht="18" hidden="1" customHeight="1">
      <c r="A326" s="204" t="s">
        <v>3025</v>
      </c>
      <c r="B326" s="196" t="s">
        <v>90</v>
      </c>
      <c r="C326" s="197" t="b">
        <v>0</v>
      </c>
      <c r="D326" s="182">
        <f>IF($C326&lt;&gt;TRUE,IF(ISNA(VLOOKUP($B326,'Patch Slot'!A$2:$E$39,3,FALSE)),"",VLOOKUP($B326,'Patch Slot'!A$2:$E$39,3,FALSE)),"exclude")</f>
        <v>45886.333333333299</v>
      </c>
      <c r="E326" s="182" t="str">
        <f>IF($C326&lt;&gt;TRUE,IF(ISNA(VLOOKUP($B326,'Patch Slot'!A$1:$E$39,4,FALSE)),"",VLOOKUP($B326,'Patch Slot'!A$1:$E$39,4,FALSE)),"excluded")</f>
        <v>08:00 – 14:00</v>
      </c>
      <c r="F326" s="198" t="s">
        <v>826</v>
      </c>
      <c r="G326" s="198"/>
      <c r="H326" s="205"/>
      <c r="I326" s="203"/>
      <c r="J326" s="198" t="s">
        <v>2626</v>
      </c>
      <c r="K326" s="198">
        <v>9.4</v>
      </c>
      <c r="L326" s="198" t="s">
        <v>245</v>
      </c>
      <c r="M326" s="198" t="s">
        <v>827</v>
      </c>
      <c r="N326" s="200" t="s">
        <v>175</v>
      </c>
      <c r="O326" s="198" t="s">
        <v>3014</v>
      </c>
      <c r="P326" s="201"/>
      <c r="Q326" s="198" t="s">
        <v>2647</v>
      </c>
      <c r="R326" s="198" t="str">
        <f>IF(ISNA(VLOOKUP(Patchlist2[[#This Row],[SERVER OWNER]],Contacts!I:J,2,FALSE)),"",VLOOKUP(Patchlist2[[#This Row],[SERVER OWNER]],Contacts!I:J,2,FALSE))</f>
        <v>stefano.iori@allianz.it</v>
      </c>
      <c r="S326" s="255" t="s">
        <v>3015</v>
      </c>
      <c r="T326" s="202"/>
      <c r="U326" s="202"/>
      <c r="V326" s="157"/>
      <c r="W326" s="157"/>
    </row>
    <row r="327" spans="1:23" ht="18" hidden="1" customHeight="1">
      <c r="A327" s="204" t="s">
        <v>3026</v>
      </c>
      <c r="B327" s="196" t="s">
        <v>76</v>
      </c>
      <c r="C327" s="197" t="b">
        <v>0</v>
      </c>
      <c r="D327" s="182">
        <f>IF($C327&lt;&gt;TRUE,IF(ISNA(VLOOKUP($B327,'Patch Slot'!A$2:$E$39,3,FALSE)),"",VLOOKUP($B327,'Patch Slot'!A$2:$E$39,3,FALSE)),"exclude")</f>
        <v>45885.166666666635</v>
      </c>
      <c r="E327" s="182" t="str">
        <f>IF($C327&lt;&gt;TRUE,IF(ISNA(VLOOKUP($B327,'Patch Slot'!A$1:$E$39,4,FALSE)),"",VLOOKUP($B327,'Patch Slot'!A$1:$E$39,4,FALSE)),"excluded")</f>
        <v>04:00 – 08:00</v>
      </c>
      <c r="F327" s="198" t="s">
        <v>826</v>
      </c>
      <c r="G327" s="198"/>
      <c r="H327" s="205"/>
      <c r="I327" s="203"/>
      <c r="J327" s="198" t="s">
        <v>2626</v>
      </c>
      <c r="K327" s="198">
        <v>9.4</v>
      </c>
      <c r="L327" s="198" t="s">
        <v>245</v>
      </c>
      <c r="M327" s="198" t="s">
        <v>827</v>
      </c>
      <c r="N327" s="200" t="s">
        <v>175</v>
      </c>
      <c r="O327" s="198" t="s">
        <v>246</v>
      </c>
      <c r="P327" s="201"/>
      <c r="Q327" s="198" t="s">
        <v>248</v>
      </c>
      <c r="R327" s="198" t="str">
        <f>IF(ISNA(VLOOKUP(Patchlist2[[#This Row],[SERVER OWNER]],Contacts!I:J,2,FALSE)),"",VLOOKUP(Patchlist2[[#This Row],[SERVER OWNER]],Contacts!I:J,2,FALSE))</f>
        <v>Giorgio.Conti@allianz.it</v>
      </c>
      <c r="S327" s="255" t="s">
        <v>296</v>
      </c>
      <c r="T327" s="202"/>
      <c r="U327" s="202"/>
      <c r="V327" s="157"/>
      <c r="W327" s="157"/>
    </row>
    <row r="328" spans="1:23" ht="18" hidden="1" customHeight="1">
      <c r="A328" s="204" t="s">
        <v>3027</v>
      </c>
      <c r="B328" s="196" t="s">
        <v>34</v>
      </c>
      <c r="C328" s="197" t="b">
        <v>0</v>
      </c>
      <c r="D328" s="182">
        <f>IF($C328&lt;&gt;TRUE,IF(ISNA(VLOOKUP($B328,'Patch Slot'!A$2:$E$39,3,FALSE)),"",VLOOKUP($B328,'Patch Slot'!A$2:$E$39,3,FALSE)),"exclude")</f>
        <v>45876.833333333299</v>
      </c>
      <c r="E328" s="182" t="str">
        <f>IF($C328&lt;&gt;TRUE,IF(ISNA(VLOOKUP($B328,'Patch Slot'!A$1:$E$39,4,FALSE)),"",VLOOKUP($B328,'Patch Slot'!A$1:$E$39,4,FALSE)),"excluded")</f>
        <v>20:00 – 24:00</v>
      </c>
      <c r="F328" s="198" t="s">
        <v>523</v>
      </c>
      <c r="G328" s="198"/>
      <c r="H328" s="205"/>
      <c r="I328" s="203"/>
      <c r="J328" s="198" t="s">
        <v>2626</v>
      </c>
      <c r="K328" s="198">
        <v>9.4</v>
      </c>
      <c r="L328" s="198" t="s">
        <v>245</v>
      </c>
      <c r="M328" s="198" t="s">
        <v>174</v>
      </c>
      <c r="N328" s="200" t="s">
        <v>175</v>
      </c>
      <c r="O328" s="198" t="s">
        <v>3014</v>
      </c>
      <c r="P328" s="201"/>
      <c r="Q328" s="198" t="s">
        <v>2647</v>
      </c>
      <c r="R328" s="198" t="str">
        <f>IF(ISNA(VLOOKUP(Patchlist2[[#This Row],[SERVER OWNER]],Contacts!I:J,2,FALSE)),"",VLOOKUP(Patchlist2[[#This Row],[SERVER OWNER]],Contacts!I:J,2,FALSE))</f>
        <v>stefano.iori@allianz.it</v>
      </c>
      <c r="S328" s="255" t="s">
        <v>3015</v>
      </c>
      <c r="T328" s="202"/>
      <c r="U328" s="202"/>
      <c r="V328" s="157"/>
      <c r="W328" s="157"/>
    </row>
    <row r="329" spans="1:23" ht="18" hidden="1" customHeight="1">
      <c r="A329" s="204" t="s">
        <v>3028</v>
      </c>
      <c r="B329" s="196" t="s">
        <v>76</v>
      </c>
      <c r="C329" s="197" t="b">
        <v>0</v>
      </c>
      <c r="D329" s="182">
        <f>IF($C329&lt;&gt;TRUE,IF(ISNA(VLOOKUP($B329,'Patch Slot'!A$2:$E$39,3,FALSE)),"",VLOOKUP($B329,'Patch Slot'!A$2:$E$39,3,FALSE)),"exclude")</f>
        <v>45885.166666666635</v>
      </c>
      <c r="E329" s="182" t="str">
        <f>IF($C329&lt;&gt;TRUE,IF(ISNA(VLOOKUP($B329,'Patch Slot'!A$1:$E$39,4,FALSE)),"",VLOOKUP($B329,'Patch Slot'!A$1:$E$39,4,FALSE)),"excluded")</f>
        <v>04:00 – 08:00</v>
      </c>
      <c r="F329" s="198" t="s">
        <v>826</v>
      </c>
      <c r="G329" s="198"/>
      <c r="H329" s="205"/>
      <c r="I329" s="203"/>
      <c r="J329" s="198" t="s">
        <v>2626</v>
      </c>
      <c r="K329" s="198">
        <v>9.4</v>
      </c>
      <c r="L329" s="198" t="s">
        <v>245</v>
      </c>
      <c r="M329" s="198" t="s">
        <v>827</v>
      </c>
      <c r="N329" s="200" t="s">
        <v>175</v>
      </c>
      <c r="O329" s="198" t="s">
        <v>3014</v>
      </c>
      <c r="P329" s="201"/>
      <c r="Q329" s="198" t="s">
        <v>2647</v>
      </c>
      <c r="R329" s="198" t="str">
        <f>IF(ISNA(VLOOKUP(Patchlist2[[#This Row],[SERVER OWNER]],Contacts!I:J,2,FALSE)),"",VLOOKUP(Patchlist2[[#This Row],[SERVER OWNER]],Contacts!I:J,2,FALSE))</f>
        <v>stefano.iori@allianz.it</v>
      </c>
      <c r="S329" s="255" t="s">
        <v>3015</v>
      </c>
      <c r="T329" s="202"/>
      <c r="U329" s="202"/>
      <c r="V329" s="157"/>
      <c r="W329" s="157"/>
    </row>
    <row r="330" spans="1:23" ht="18" hidden="1" customHeight="1">
      <c r="A330" s="204" t="s">
        <v>3029</v>
      </c>
      <c r="B330" s="196" t="s">
        <v>121</v>
      </c>
      <c r="C330" s="197" t="b">
        <v>0</v>
      </c>
      <c r="D330" s="182">
        <f>IF($C330&lt;&gt;TRUE,IF(ISNA(VLOOKUP($B330,'Patch Slot'!A$2:$E$39,3,FALSE)),"",VLOOKUP($B330,'Patch Slot'!A$2:$E$39,3,FALSE)),"exclude")</f>
        <v>45892.166666666635</v>
      </c>
      <c r="E330" s="182" t="str">
        <f>IF($C330&lt;&gt;TRUE,IF(ISNA(VLOOKUP($B330,'Patch Slot'!A$1:$E$39,4,FALSE)),"",VLOOKUP($B330,'Patch Slot'!A$1:$E$39,4,FALSE)),"excluded")</f>
        <v>04:00 – 08:00</v>
      </c>
      <c r="F330" s="198" t="s">
        <v>826</v>
      </c>
      <c r="G330" s="198"/>
      <c r="H330" s="205"/>
      <c r="I330" s="203"/>
      <c r="J330" s="198" t="s">
        <v>2626</v>
      </c>
      <c r="K330" s="198">
        <v>9.4</v>
      </c>
      <c r="L330" s="198" t="s">
        <v>245</v>
      </c>
      <c r="M330" s="198" t="s">
        <v>827</v>
      </c>
      <c r="N330" s="200" t="s">
        <v>175</v>
      </c>
      <c r="O330" s="198" t="s">
        <v>3014</v>
      </c>
      <c r="P330" s="201"/>
      <c r="Q330" s="198" t="s">
        <v>2647</v>
      </c>
      <c r="R330" s="198" t="str">
        <f>IF(ISNA(VLOOKUP(Patchlist2[[#This Row],[SERVER OWNER]],Contacts!I:J,2,FALSE)),"",VLOOKUP(Patchlist2[[#This Row],[SERVER OWNER]],Contacts!I:J,2,FALSE))</f>
        <v>stefano.iori@allianz.it</v>
      </c>
      <c r="S330" s="255" t="s">
        <v>3015</v>
      </c>
      <c r="T330" s="202"/>
      <c r="U330" s="202"/>
      <c r="V330" s="157"/>
      <c r="W330" s="157"/>
    </row>
    <row r="331" spans="1:23" ht="18" hidden="1" customHeight="1">
      <c r="A331" s="204" t="s">
        <v>3030</v>
      </c>
      <c r="B331" s="196" t="s">
        <v>34</v>
      </c>
      <c r="C331" s="197" t="b">
        <v>0</v>
      </c>
      <c r="D331" s="182">
        <f>IF($C331&lt;&gt;TRUE,IF(ISNA(VLOOKUP($B331,'Patch Slot'!A$2:$E$39,3,FALSE)),"",VLOOKUP($B331,'Patch Slot'!A$2:$E$39,3,FALSE)),"exclude")</f>
        <v>45876.833333333299</v>
      </c>
      <c r="E331" s="182" t="str">
        <f>IF($C331&lt;&gt;TRUE,IF(ISNA(VLOOKUP($B331,'Patch Slot'!A$1:$E$39,4,FALSE)),"",VLOOKUP($B331,'Patch Slot'!A$1:$E$39,4,FALSE)),"excluded")</f>
        <v>20:00 – 24:00</v>
      </c>
      <c r="F331" s="198" t="s">
        <v>171</v>
      </c>
      <c r="G331" s="198"/>
      <c r="H331" s="205"/>
      <c r="I331" s="203"/>
      <c r="J331" s="198" t="s">
        <v>2626</v>
      </c>
      <c r="K331" s="198">
        <v>9.4</v>
      </c>
      <c r="L331" s="198" t="s">
        <v>245</v>
      </c>
      <c r="M331" s="198" t="s">
        <v>174</v>
      </c>
      <c r="N331" s="200" t="s">
        <v>175</v>
      </c>
      <c r="O331" s="198" t="s">
        <v>3014</v>
      </c>
      <c r="P331" s="201"/>
      <c r="Q331" s="198" t="s">
        <v>2647</v>
      </c>
      <c r="R331" s="198" t="str">
        <f>IF(ISNA(VLOOKUP(Patchlist2[[#This Row],[SERVER OWNER]],Contacts!I:J,2,FALSE)),"",VLOOKUP(Patchlist2[[#This Row],[SERVER OWNER]],Contacts!I:J,2,FALSE))</f>
        <v>stefano.iori@allianz.it</v>
      </c>
      <c r="S331" s="255" t="s">
        <v>3015</v>
      </c>
      <c r="T331" s="202"/>
      <c r="U331" s="202"/>
      <c r="V331" s="157"/>
      <c r="W331" s="157"/>
    </row>
    <row r="332" spans="1:23" ht="18" hidden="1" customHeight="1">
      <c r="A332" s="204" t="s">
        <v>3031</v>
      </c>
      <c r="B332" s="196" t="s">
        <v>130</v>
      </c>
      <c r="C332" s="197" t="b">
        <v>0</v>
      </c>
      <c r="D332" s="182">
        <f>IF($C332&lt;&gt;TRUE,IF(ISNA(VLOOKUP($B332,'Patch Slot'!A$2:$E$39,3,FALSE)),"",VLOOKUP($B332,'Patch Slot'!A$2:$E$39,3,FALSE)),"exclude")</f>
        <v>45893.666666666635</v>
      </c>
      <c r="E332" s="182" t="str">
        <f>IF($C332&lt;&gt;TRUE,IF(ISNA(VLOOKUP($B332,'Patch Slot'!A$1:$E$39,4,FALSE)),"",VLOOKUP($B332,'Patch Slot'!A$1:$E$39,4,FALSE)),"excluded")</f>
        <v>16:00 – 20:00</v>
      </c>
      <c r="F332" s="198" t="s">
        <v>826</v>
      </c>
      <c r="G332" s="198"/>
      <c r="H332" s="205"/>
      <c r="I332" s="203"/>
      <c r="J332" s="198" t="s">
        <v>2561</v>
      </c>
      <c r="K332" s="198">
        <v>8.1</v>
      </c>
      <c r="L332" s="198" t="s">
        <v>372</v>
      </c>
      <c r="M332" s="198" t="s">
        <v>827</v>
      </c>
      <c r="N332" s="200" t="s">
        <v>175</v>
      </c>
      <c r="O332" s="198" t="s">
        <v>650</v>
      </c>
      <c r="P332" s="201"/>
      <c r="Q332" s="198" t="s">
        <v>2792</v>
      </c>
      <c r="R332" s="198" t="str">
        <f>IF(ISNA(VLOOKUP(Patchlist2[[#This Row],[SERVER OWNER]],Contacts!I:J,2,FALSE)),"",VLOOKUP(Patchlist2[[#This Row],[SERVER OWNER]],Contacts!I:J,2,FALSE))</f>
        <v>tamas.wrbanszky@allianz.com</v>
      </c>
      <c r="S332" s="255" t="s">
        <v>2912</v>
      </c>
      <c r="T332" s="202"/>
      <c r="U332" s="202"/>
      <c r="V332" s="157"/>
      <c r="W332" s="157"/>
    </row>
    <row r="333" spans="1:23" ht="18" hidden="1" customHeight="1">
      <c r="A333" s="204" t="s">
        <v>3032</v>
      </c>
      <c r="B333" s="196" t="s">
        <v>43</v>
      </c>
      <c r="C333" s="197" t="b">
        <v>0</v>
      </c>
      <c r="D333" s="182">
        <f>IF($C333&lt;&gt;TRUE,IF(ISNA(VLOOKUP($B333,'Patch Slot'!A$2:$E$39,3,FALSE)),"",VLOOKUP($B333,'Patch Slot'!A$2:$E$39,3,FALSE)),"exclude")</f>
        <v>45878.333333333299</v>
      </c>
      <c r="E333" s="182" t="str">
        <f>IF($C333&lt;&gt;TRUE,IF(ISNA(VLOOKUP($B333,'Patch Slot'!A$1:$E$39,4,FALSE)),"",VLOOKUP($B333,'Patch Slot'!A$1:$E$39,4,FALSE)),"excluded")</f>
        <v>08:00 – 14:00</v>
      </c>
      <c r="F333" s="198" t="s">
        <v>171</v>
      </c>
      <c r="G333" s="198"/>
      <c r="H333" s="205"/>
      <c r="I333" s="203"/>
      <c r="J333" s="198" t="s">
        <v>2626</v>
      </c>
      <c r="K333" s="198">
        <v>9</v>
      </c>
      <c r="L333" s="198" t="s">
        <v>372</v>
      </c>
      <c r="M333" s="198" t="s">
        <v>174</v>
      </c>
      <c r="N333" s="200" t="s">
        <v>175</v>
      </c>
      <c r="O333" s="198" t="s">
        <v>650</v>
      </c>
      <c r="P333" s="201"/>
      <c r="Q333" s="198" t="s">
        <v>2792</v>
      </c>
      <c r="R333" s="198" t="str">
        <f>IF(ISNA(VLOOKUP(Patchlist2[[#This Row],[SERVER OWNER]],Contacts!I:J,2,FALSE)),"",VLOOKUP(Patchlist2[[#This Row],[SERVER OWNER]],Contacts!I:J,2,FALSE))</f>
        <v>tamas.wrbanszky@allianz.com</v>
      </c>
      <c r="S333" s="255" t="s">
        <v>2912</v>
      </c>
      <c r="T333" s="202"/>
      <c r="U333" s="202"/>
      <c r="V333" s="157"/>
      <c r="W333" s="157"/>
    </row>
    <row r="334" spans="1:23" ht="18" hidden="1" customHeight="1">
      <c r="A334" s="204" t="s">
        <v>3033</v>
      </c>
      <c r="B334" s="196" t="s">
        <v>18</v>
      </c>
      <c r="C334" s="197" t="b">
        <v>0</v>
      </c>
      <c r="D334" s="182">
        <f>IF($C334&lt;&gt;TRUE,IF(ISNA(VLOOKUP($B334,'Patch Slot'!A$2:$E$39,3,FALSE)),"",VLOOKUP($B334,'Patch Slot'!A$2:$E$39,3,FALSE)),"exclude")</f>
        <v>45873.833333333299</v>
      </c>
      <c r="E334" s="182" t="str">
        <f>IF($C334&lt;&gt;TRUE,IF(ISNA(VLOOKUP($B334,'Patch Slot'!A$1:$E$39,4,FALSE)),"",VLOOKUP($B334,'Patch Slot'!A$1:$E$39,4,FALSE)),"excluded")</f>
        <v>20:00 – 24:00</v>
      </c>
      <c r="F334" s="198" t="s">
        <v>182</v>
      </c>
      <c r="G334" s="198"/>
      <c r="H334" s="205"/>
      <c r="I334" s="203"/>
      <c r="J334" s="198" t="s">
        <v>2561</v>
      </c>
      <c r="K334" s="198">
        <v>9.4</v>
      </c>
      <c r="L334" s="198" t="s">
        <v>372</v>
      </c>
      <c r="M334" s="198" t="s">
        <v>174</v>
      </c>
      <c r="N334" s="200" t="s">
        <v>175</v>
      </c>
      <c r="O334" s="198" t="s">
        <v>650</v>
      </c>
      <c r="P334" s="201"/>
      <c r="Q334" s="198" t="s">
        <v>2792</v>
      </c>
      <c r="R334" s="198" t="str">
        <f>IF(ISNA(VLOOKUP(Patchlist2[[#This Row],[SERVER OWNER]],Contacts!I:J,2,FALSE)),"",VLOOKUP(Patchlist2[[#This Row],[SERVER OWNER]],Contacts!I:J,2,FALSE))</f>
        <v>tamas.wrbanszky@allianz.com</v>
      </c>
      <c r="S334" s="255" t="s">
        <v>2912</v>
      </c>
      <c r="T334" s="202"/>
      <c r="U334" s="202"/>
      <c r="V334" s="157"/>
      <c r="W334" s="157"/>
    </row>
    <row r="335" spans="1:23" ht="18" hidden="1" customHeight="1">
      <c r="A335" s="204" t="s">
        <v>3034</v>
      </c>
      <c r="B335" s="196" t="s">
        <v>43</v>
      </c>
      <c r="C335" s="197" t="b">
        <v>0</v>
      </c>
      <c r="D335" s="182">
        <f>IF($C335&lt;&gt;TRUE,IF(ISNA(VLOOKUP($B335,'Patch Slot'!A$2:$E$39,3,FALSE)),"",VLOOKUP($B335,'Patch Slot'!A$2:$E$39,3,FALSE)),"exclude")</f>
        <v>45878.333333333299</v>
      </c>
      <c r="E335" s="182" t="str">
        <f>IF($C335&lt;&gt;TRUE,IF(ISNA(VLOOKUP($B335,'Patch Slot'!A$1:$E$39,4,FALSE)),"",VLOOKUP($B335,'Patch Slot'!A$1:$E$39,4,FALSE)),"excluded")</f>
        <v>08:00 – 14:00</v>
      </c>
      <c r="F335" s="198" t="s">
        <v>171</v>
      </c>
      <c r="G335" s="198"/>
      <c r="H335" s="205"/>
      <c r="I335" s="203"/>
      <c r="J335" s="198" t="s">
        <v>2626</v>
      </c>
      <c r="K335" s="198">
        <v>9</v>
      </c>
      <c r="L335" s="198" t="s">
        <v>372</v>
      </c>
      <c r="M335" s="198" t="s">
        <v>174</v>
      </c>
      <c r="N335" s="200" t="s">
        <v>175</v>
      </c>
      <c r="O335" s="198" t="s">
        <v>650</v>
      </c>
      <c r="P335" s="201"/>
      <c r="Q335" s="198" t="s">
        <v>2792</v>
      </c>
      <c r="R335" s="198" t="str">
        <f>IF(ISNA(VLOOKUP(Patchlist2[[#This Row],[SERVER OWNER]],Contacts!I:J,2,FALSE)),"",VLOOKUP(Patchlist2[[#This Row],[SERVER OWNER]],Contacts!I:J,2,FALSE))</f>
        <v>tamas.wrbanszky@allianz.com</v>
      </c>
      <c r="S335" s="255" t="s">
        <v>2912</v>
      </c>
      <c r="T335" s="202"/>
      <c r="U335" s="202"/>
      <c r="V335" s="157"/>
      <c r="W335" s="157"/>
    </row>
    <row r="336" spans="1:23" ht="18" hidden="1" customHeight="1">
      <c r="A336" s="204" t="s">
        <v>3035</v>
      </c>
      <c r="B336" s="196" t="s">
        <v>18</v>
      </c>
      <c r="C336" s="197" t="b">
        <v>0</v>
      </c>
      <c r="D336" s="182">
        <f>IF($C336&lt;&gt;TRUE,IF(ISNA(VLOOKUP($B336,'Patch Slot'!A$2:$E$39,3,FALSE)),"",VLOOKUP($B336,'Patch Slot'!A$2:$E$39,3,FALSE)),"exclude")</f>
        <v>45873.833333333299</v>
      </c>
      <c r="E336" s="182" t="str">
        <f>IF($C336&lt;&gt;TRUE,IF(ISNA(VLOOKUP($B336,'Patch Slot'!A$1:$E$39,4,FALSE)),"",VLOOKUP($B336,'Patch Slot'!A$1:$E$39,4,FALSE)),"excluded")</f>
        <v>20:00 – 24:00</v>
      </c>
      <c r="F336" s="198" t="s">
        <v>182</v>
      </c>
      <c r="G336" s="198"/>
      <c r="H336" s="205"/>
      <c r="I336" s="203"/>
      <c r="J336" s="198" t="s">
        <v>2561</v>
      </c>
      <c r="K336" s="198">
        <v>9.4</v>
      </c>
      <c r="L336" s="198" t="s">
        <v>372</v>
      </c>
      <c r="M336" s="198" t="s">
        <v>174</v>
      </c>
      <c r="N336" s="200" t="s">
        <v>175</v>
      </c>
      <c r="O336" s="198" t="s">
        <v>650</v>
      </c>
      <c r="P336" s="201"/>
      <c r="Q336" s="198" t="s">
        <v>2792</v>
      </c>
      <c r="R336" s="198" t="str">
        <f>IF(ISNA(VLOOKUP(Patchlist2[[#This Row],[SERVER OWNER]],Contacts!I:J,2,FALSE)),"",VLOOKUP(Patchlist2[[#This Row],[SERVER OWNER]],Contacts!I:J,2,FALSE))</f>
        <v>tamas.wrbanszky@allianz.com</v>
      </c>
      <c r="S336" s="255" t="s">
        <v>2912</v>
      </c>
      <c r="T336" s="202"/>
      <c r="U336" s="202"/>
      <c r="V336" s="157"/>
      <c r="W336" s="157"/>
    </row>
    <row r="337" spans="1:23" ht="18" hidden="1" customHeight="1">
      <c r="A337" s="204" t="s">
        <v>3036</v>
      </c>
      <c r="B337" s="196" t="s">
        <v>18</v>
      </c>
      <c r="C337" s="197" t="b">
        <v>0</v>
      </c>
      <c r="D337" s="182">
        <f>IF($C337&lt;&gt;TRUE,IF(ISNA(VLOOKUP($B337,'Patch Slot'!A$2:$E$39,3,FALSE)),"",VLOOKUP($B337,'Patch Slot'!A$2:$E$39,3,FALSE)),"exclude")</f>
        <v>45873.833333333299</v>
      </c>
      <c r="E337" s="182" t="str">
        <f>IF($C337&lt;&gt;TRUE,IF(ISNA(VLOOKUP($B337,'Patch Slot'!A$1:$E$39,4,FALSE)),"",VLOOKUP($B337,'Patch Slot'!A$1:$E$39,4,FALSE)),"excluded")</f>
        <v>20:00 – 24:00</v>
      </c>
      <c r="F337" s="198" t="s">
        <v>182</v>
      </c>
      <c r="G337" s="198"/>
      <c r="H337" s="205"/>
      <c r="I337" s="203"/>
      <c r="J337" s="198" t="s">
        <v>2561</v>
      </c>
      <c r="K337" s="198">
        <v>9.4</v>
      </c>
      <c r="L337" s="198" t="s">
        <v>372</v>
      </c>
      <c r="M337" s="198" t="s">
        <v>174</v>
      </c>
      <c r="N337" s="200" t="s">
        <v>175</v>
      </c>
      <c r="O337" s="198" t="s">
        <v>650</v>
      </c>
      <c r="P337" s="201"/>
      <c r="Q337" s="198" t="s">
        <v>2792</v>
      </c>
      <c r="R337" s="198" t="str">
        <f>IF(ISNA(VLOOKUP(Patchlist2[[#This Row],[SERVER OWNER]],Contacts!I:J,2,FALSE)),"",VLOOKUP(Patchlist2[[#This Row],[SERVER OWNER]],Contacts!I:J,2,FALSE))</f>
        <v>tamas.wrbanszky@allianz.com</v>
      </c>
      <c r="S337" s="255" t="s">
        <v>2912</v>
      </c>
      <c r="T337" s="202"/>
      <c r="U337" s="202"/>
      <c r="V337" s="157"/>
      <c r="W337" s="157"/>
    </row>
    <row r="338" spans="1:23" ht="18" hidden="1" customHeight="1">
      <c r="A338" s="208" t="s">
        <v>3037</v>
      </c>
      <c r="B338" s="196" t="s">
        <v>18</v>
      </c>
      <c r="C338" s="197" t="b">
        <v>1</v>
      </c>
      <c r="D338" s="182" t="str">
        <f>IF($C338&lt;&gt;TRUE,IF(ISNA(VLOOKUP($B338,'Patch Slot'!A$2:$E$39,3,FALSE)),"",VLOOKUP($B338,'Patch Slot'!A$2:$E$39,3,FALSE)),"exclude")</f>
        <v>exclude</v>
      </c>
      <c r="E338" s="182" t="str">
        <f>IF($C338&lt;&gt;TRUE,IF(ISNA(VLOOKUP($B338,'Patch Slot'!A$1:$E$39,4,FALSE)),"",VLOOKUP($B338,'Patch Slot'!A$1:$E$39,4,FALSE)),"excluded")</f>
        <v>excluded</v>
      </c>
      <c r="F338" s="198" t="s">
        <v>182</v>
      </c>
      <c r="G338" s="198"/>
      <c r="H338" s="203"/>
      <c r="I338" s="203"/>
      <c r="J338" s="198" t="s">
        <v>2564</v>
      </c>
      <c r="K338" s="198">
        <v>9.4</v>
      </c>
      <c r="L338" s="198" t="s">
        <v>173</v>
      </c>
      <c r="M338" s="198" t="s">
        <v>174</v>
      </c>
      <c r="N338" s="200" t="s">
        <v>279</v>
      </c>
      <c r="O338" s="198" t="s">
        <v>2862</v>
      </c>
      <c r="P338" s="201"/>
      <c r="Q338" s="198" t="s">
        <v>2863</v>
      </c>
      <c r="R338" s="198" t="str">
        <f>IF(ISNA(VLOOKUP(Patchlist2[[#This Row],[SERVER OWNER]],Contacts!I:J,2,FALSE)),"",VLOOKUP(Patchlist2[[#This Row],[SERVER OWNER]],Contacts!I:J,2,FALSE))</f>
        <v>teodor.todorov@allianz.com</v>
      </c>
      <c r="S338" s="255" t="s">
        <v>2884</v>
      </c>
      <c r="T338" s="157"/>
      <c r="U338" s="157"/>
      <c r="V338" s="157"/>
      <c r="W338" s="157"/>
    </row>
    <row r="339" spans="1:23" ht="18" hidden="1" customHeight="1">
      <c r="A339" s="208" t="s">
        <v>3038</v>
      </c>
      <c r="B339" s="196" t="s">
        <v>124</v>
      </c>
      <c r="C339" s="197" t="b">
        <v>1</v>
      </c>
      <c r="D339" s="182" t="str">
        <f>IF($C339&lt;&gt;TRUE,IF(ISNA(VLOOKUP($B339,'Patch Slot'!A$2:$E$39,3,FALSE)),"",VLOOKUP($B339,'Patch Slot'!A$2:$E$39,3,FALSE)),"exclude")</f>
        <v>exclude</v>
      </c>
      <c r="E339" s="182" t="str">
        <f>IF($C339&lt;&gt;TRUE,IF(ISNA(VLOOKUP($B339,'Patch Slot'!A$1:$E$39,4,FALSE)),"",VLOOKUP($B339,'Patch Slot'!A$1:$E$39,4,FALSE)),"excluded")</f>
        <v>excluded</v>
      </c>
      <c r="F339" s="198" t="s">
        <v>826</v>
      </c>
      <c r="G339" s="198"/>
      <c r="H339" s="203"/>
      <c r="I339" s="203"/>
      <c r="J339" s="198" t="s">
        <v>2626</v>
      </c>
      <c r="K339" s="198">
        <v>8.9</v>
      </c>
      <c r="L339" s="198" t="s">
        <v>173</v>
      </c>
      <c r="M339" s="198" t="s">
        <v>827</v>
      </c>
      <c r="N339" s="200" t="s">
        <v>279</v>
      </c>
      <c r="O339" s="198" t="s">
        <v>3039</v>
      </c>
      <c r="P339" s="201"/>
      <c r="Q339" s="198" t="s">
        <v>3021</v>
      </c>
      <c r="R339" s="198" t="str">
        <f>IF(ISNA(VLOOKUP(Patchlist2[[#This Row],[SERVER OWNER]],Contacts!I:J,2,FALSE)),"",VLOOKUP(Patchlist2[[#This Row],[SERVER OWNER]],Contacts!I:J,2,FALSE))</f>
        <v>PRASAD.PADMANABHAN@ALLIANZ.COM</v>
      </c>
      <c r="S339" s="255" t="s">
        <v>3022</v>
      </c>
      <c r="T339" s="157"/>
      <c r="U339" s="198"/>
      <c r="V339" s="157"/>
      <c r="W339" s="157"/>
    </row>
    <row r="340" spans="1:23" ht="18" hidden="1" customHeight="1">
      <c r="A340" s="208" t="s">
        <v>3040</v>
      </c>
      <c r="B340" s="196" t="s">
        <v>18</v>
      </c>
      <c r="C340" s="197" t="b">
        <v>0</v>
      </c>
      <c r="D340" s="182">
        <f>IF($C340&lt;&gt;TRUE,IF(ISNA(VLOOKUP($B340,'Patch Slot'!A$2:$E$39,3,FALSE)),"",VLOOKUP($B340,'Patch Slot'!A$2:$E$39,3,FALSE)),"exclude")</f>
        <v>45873.833333333299</v>
      </c>
      <c r="E340" s="182" t="str">
        <f>IF($C340&lt;&gt;TRUE,IF(ISNA(VLOOKUP($B340,'Patch Slot'!A$1:$E$39,4,FALSE)),"",VLOOKUP($B340,'Patch Slot'!A$1:$E$39,4,FALSE)),"excluded")</f>
        <v>20:00 – 24:00</v>
      </c>
      <c r="F340" s="198" t="s">
        <v>2772</v>
      </c>
      <c r="G340" s="198"/>
      <c r="H340" s="203"/>
      <c r="I340" s="203"/>
      <c r="J340" s="198" t="s">
        <v>2561</v>
      </c>
      <c r="K340" s="198">
        <v>9.4</v>
      </c>
      <c r="L340" s="198" t="s">
        <v>245</v>
      </c>
      <c r="M340" s="198" t="s">
        <v>174</v>
      </c>
      <c r="N340" s="200" t="s">
        <v>175</v>
      </c>
      <c r="O340" s="198" t="s">
        <v>2749</v>
      </c>
      <c r="P340" s="201"/>
      <c r="Q340" s="198" t="s">
        <v>2647</v>
      </c>
      <c r="R340" s="198" t="str">
        <f>IF(ISNA(VLOOKUP(Patchlist2[[#This Row],[SERVER OWNER]],Contacts!I:J,2,FALSE)),"",VLOOKUP(Patchlist2[[#This Row],[SERVER OWNER]],Contacts!I:J,2,FALSE))</f>
        <v>stefano.iori@allianz.it</v>
      </c>
      <c r="S340" s="255" t="s">
        <v>2889</v>
      </c>
      <c r="T340" s="157"/>
      <c r="U340" s="157"/>
      <c r="V340" s="157"/>
      <c r="W340" s="157"/>
    </row>
    <row r="341" spans="1:23" ht="18" hidden="1" customHeight="1">
      <c r="A341" s="208" t="s">
        <v>3041</v>
      </c>
      <c r="B341" s="196" t="s">
        <v>100</v>
      </c>
      <c r="C341" s="197" t="b">
        <v>0</v>
      </c>
      <c r="D341" s="182">
        <f>IF($C341&lt;&gt;TRUE,IF(ISNA(VLOOKUP($B341,'Patch Slot'!A$2:$E$39,3,FALSE)),"",VLOOKUP($B341,'Patch Slot'!A$2:$E$39,3,FALSE)),"exclude")</f>
        <v>45887.833333333299</v>
      </c>
      <c r="E341" s="182" t="str">
        <f>IF($C341&lt;&gt;TRUE,IF(ISNA(VLOOKUP($B341,'Patch Slot'!A$1:$E$39,4,FALSE)),"",VLOOKUP($B341,'Patch Slot'!A$1:$E$39,4,FALSE)),"excluded")</f>
        <v>20:00 – 24:00</v>
      </c>
      <c r="F341" s="198" t="s">
        <v>826</v>
      </c>
      <c r="G341" s="198"/>
      <c r="H341" s="203"/>
      <c r="I341" s="203"/>
      <c r="J341" s="198" t="s">
        <v>2626</v>
      </c>
      <c r="K341" s="198">
        <v>9</v>
      </c>
      <c r="L341" s="198" t="s">
        <v>245</v>
      </c>
      <c r="M341" s="198" t="s">
        <v>827</v>
      </c>
      <c r="N341" s="200" t="s">
        <v>175</v>
      </c>
      <c r="O341" s="198" t="s">
        <v>3042</v>
      </c>
      <c r="P341" s="201"/>
      <c r="Q341" s="198" t="s">
        <v>291</v>
      </c>
      <c r="R341" s="198" t="str">
        <f>IF(ISNA(VLOOKUP(Patchlist2[[#This Row],[SERVER OWNER]],Contacts!I:J,2,FALSE)),"",VLOOKUP(Patchlist2[[#This Row],[SERVER OWNER]],Contacts!I:J,2,FALSE))</f>
        <v>Michele.Tarricone@allianz.it</v>
      </c>
      <c r="S341" s="255" t="s">
        <v>3043</v>
      </c>
      <c r="T341" s="157"/>
      <c r="U341" s="198"/>
      <c r="V341" s="157"/>
      <c r="W341" s="157"/>
    </row>
    <row r="342" spans="1:23" ht="18" hidden="1" customHeight="1">
      <c r="A342" s="208" t="s">
        <v>3044</v>
      </c>
      <c r="B342" s="196" t="s">
        <v>124</v>
      </c>
      <c r="C342" s="197" t="b">
        <v>1</v>
      </c>
      <c r="D342" s="182" t="str">
        <f>IF($C342&lt;&gt;TRUE,IF(ISNA(VLOOKUP($B342,'Patch Slot'!A$2:$E$39,3,FALSE)),"",VLOOKUP($B342,'Patch Slot'!A$2:$E$39,3,FALSE)),"exclude")</f>
        <v>exclude</v>
      </c>
      <c r="E342" s="182" t="str">
        <f>IF($C342&lt;&gt;TRUE,IF(ISNA(VLOOKUP($B342,'Patch Slot'!A$1:$E$39,4,FALSE)),"",VLOOKUP($B342,'Patch Slot'!A$1:$E$39,4,FALSE)),"excluded")</f>
        <v>excluded</v>
      </c>
      <c r="F342" s="198" t="s">
        <v>826</v>
      </c>
      <c r="G342" s="198"/>
      <c r="H342" s="203"/>
      <c r="I342" s="203"/>
      <c r="J342" s="198" t="s">
        <v>2626</v>
      </c>
      <c r="K342" s="198">
        <v>8.9</v>
      </c>
      <c r="L342" s="198" t="s">
        <v>173</v>
      </c>
      <c r="M342" s="198" t="s">
        <v>827</v>
      </c>
      <c r="N342" s="200" t="s">
        <v>279</v>
      </c>
      <c r="O342" s="198" t="s">
        <v>3039</v>
      </c>
      <c r="P342" s="201"/>
      <c r="Q342" s="198" t="s">
        <v>3021</v>
      </c>
      <c r="R342" s="198" t="str">
        <f>IF(ISNA(VLOOKUP(Patchlist2[[#This Row],[SERVER OWNER]],Contacts!I:J,2,FALSE)),"",VLOOKUP(Patchlist2[[#This Row],[SERVER OWNER]],Contacts!I:J,2,FALSE))</f>
        <v>PRASAD.PADMANABHAN@ALLIANZ.COM</v>
      </c>
      <c r="S342" s="255" t="s">
        <v>3022</v>
      </c>
      <c r="T342" s="157"/>
      <c r="U342" s="198"/>
      <c r="V342" s="157"/>
      <c r="W342" s="157"/>
    </row>
    <row r="343" spans="1:23" ht="18" hidden="1" customHeight="1">
      <c r="A343" s="208" t="s">
        <v>3045</v>
      </c>
      <c r="B343" s="196" t="s">
        <v>100</v>
      </c>
      <c r="C343" s="197" t="b">
        <v>0</v>
      </c>
      <c r="D343" s="182">
        <f>IF($C343&lt;&gt;TRUE,IF(ISNA(VLOOKUP($B343,'Patch Slot'!A$2:$E$39,3,FALSE)),"",VLOOKUP($B343,'Patch Slot'!A$2:$E$39,3,FALSE)),"exclude")</f>
        <v>45887.833333333299</v>
      </c>
      <c r="E343" s="182" t="str">
        <f>IF($C343&lt;&gt;TRUE,IF(ISNA(VLOOKUP($B343,'Patch Slot'!A$1:$E$39,4,FALSE)),"",VLOOKUP($B343,'Patch Slot'!A$1:$E$39,4,FALSE)),"excluded")</f>
        <v>20:00 – 24:00</v>
      </c>
      <c r="F343" s="198" t="s">
        <v>826</v>
      </c>
      <c r="G343" s="198"/>
      <c r="H343" s="203"/>
      <c r="I343" s="203"/>
      <c r="J343" s="198" t="s">
        <v>2626</v>
      </c>
      <c r="K343" s="198">
        <v>9</v>
      </c>
      <c r="L343" s="198" t="s">
        <v>245</v>
      </c>
      <c r="M343" s="198" t="s">
        <v>827</v>
      </c>
      <c r="N343" s="200" t="s">
        <v>175</v>
      </c>
      <c r="O343" s="198" t="s">
        <v>3042</v>
      </c>
      <c r="P343" s="201"/>
      <c r="Q343" s="198" t="s">
        <v>291</v>
      </c>
      <c r="R343" s="198" t="str">
        <f>IF(ISNA(VLOOKUP(Patchlist2[[#This Row],[SERVER OWNER]],Contacts!I:J,2,FALSE)),"",VLOOKUP(Patchlist2[[#This Row],[SERVER OWNER]],Contacts!I:J,2,FALSE))</f>
        <v>Michele.Tarricone@allianz.it</v>
      </c>
      <c r="S343" s="255" t="s">
        <v>3043</v>
      </c>
      <c r="T343" s="157"/>
      <c r="U343" s="198"/>
      <c r="V343" s="157"/>
      <c r="W343" s="157"/>
    </row>
    <row r="344" spans="1:23" ht="18" hidden="1" customHeight="1">
      <c r="A344" s="208" t="s">
        <v>3046</v>
      </c>
      <c r="B344" s="196" t="s">
        <v>100</v>
      </c>
      <c r="C344" s="197" t="b">
        <v>0</v>
      </c>
      <c r="D344" s="182">
        <f>IF($C344&lt;&gt;TRUE,IF(ISNA(VLOOKUP($B344,'Patch Slot'!A$2:$E$39,3,FALSE)),"",VLOOKUP($B344,'Patch Slot'!A$2:$E$39,3,FALSE)),"exclude")</f>
        <v>45887.833333333299</v>
      </c>
      <c r="E344" s="182" t="str">
        <f>IF($C344&lt;&gt;TRUE,IF(ISNA(VLOOKUP($B344,'Patch Slot'!A$1:$E$39,4,FALSE)),"",VLOOKUP($B344,'Patch Slot'!A$1:$E$39,4,FALSE)),"excluded")</f>
        <v>20:00 – 24:00</v>
      </c>
      <c r="F344" s="198" t="s">
        <v>826</v>
      </c>
      <c r="G344" s="198"/>
      <c r="H344" s="203"/>
      <c r="I344" s="203"/>
      <c r="J344" s="198" t="s">
        <v>2626</v>
      </c>
      <c r="K344" s="198">
        <v>9</v>
      </c>
      <c r="L344" s="198" t="s">
        <v>245</v>
      </c>
      <c r="M344" s="198" t="s">
        <v>827</v>
      </c>
      <c r="N344" s="200" t="s">
        <v>175</v>
      </c>
      <c r="O344" s="198" t="s">
        <v>3042</v>
      </c>
      <c r="P344" s="201"/>
      <c r="Q344" s="198" t="s">
        <v>291</v>
      </c>
      <c r="R344" s="198" t="str">
        <f>IF(ISNA(VLOOKUP(Patchlist2[[#This Row],[SERVER OWNER]],Contacts!I:J,2,FALSE)),"",VLOOKUP(Patchlist2[[#This Row],[SERVER OWNER]],Contacts!I:J,2,FALSE))</f>
        <v>Michele.Tarricone@allianz.it</v>
      </c>
      <c r="S344" s="255" t="s">
        <v>3043</v>
      </c>
      <c r="T344" s="157"/>
      <c r="U344" s="198"/>
      <c r="V344" s="157"/>
      <c r="W344" s="157"/>
    </row>
    <row r="345" spans="1:23" ht="18" hidden="1" customHeight="1">
      <c r="A345" s="208" t="s">
        <v>3047</v>
      </c>
      <c r="B345" s="196" t="s">
        <v>100</v>
      </c>
      <c r="C345" s="197" t="b">
        <v>0</v>
      </c>
      <c r="D345" s="182">
        <f>IF($C345&lt;&gt;TRUE,IF(ISNA(VLOOKUP($B345,'Patch Slot'!A$2:$E$39,3,FALSE)),"",VLOOKUP($B345,'Patch Slot'!A$2:$E$39,3,FALSE)),"exclude")</f>
        <v>45887.833333333299</v>
      </c>
      <c r="E345" s="182" t="str">
        <f>IF($C345&lt;&gt;TRUE,IF(ISNA(VLOOKUP($B345,'Patch Slot'!A$1:$E$39,4,FALSE)),"",VLOOKUP($B345,'Patch Slot'!A$1:$E$39,4,FALSE)),"excluded")</f>
        <v>20:00 – 24:00</v>
      </c>
      <c r="F345" s="198" t="s">
        <v>826</v>
      </c>
      <c r="G345" s="198"/>
      <c r="H345" s="203"/>
      <c r="I345" s="203"/>
      <c r="J345" s="198" t="s">
        <v>2626</v>
      </c>
      <c r="K345" s="198">
        <v>9</v>
      </c>
      <c r="L345" s="198" t="s">
        <v>245</v>
      </c>
      <c r="M345" s="198" t="s">
        <v>827</v>
      </c>
      <c r="N345" s="200" t="s">
        <v>175</v>
      </c>
      <c r="O345" s="198" t="s">
        <v>3042</v>
      </c>
      <c r="P345" s="201"/>
      <c r="Q345" s="198" t="s">
        <v>291</v>
      </c>
      <c r="R345" s="198" t="str">
        <f>IF(ISNA(VLOOKUP(Patchlist2[[#This Row],[SERVER OWNER]],Contacts!I:J,2,FALSE)),"",VLOOKUP(Patchlist2[[#This Row],[SERVER OWNER]],Contacts!I:J,2,FALSE))</f>
        <v>Michele.Tarricone@allianz.it</v>
      </c>
      <c r="S345" s="255" t="s">
        <v>3043</v>
      </c>
      <c r="T345" s="157"/>
      <c r="U345" s="198"/>
      <c r="V345" s="157"/>
      <c r="W345" s="157"/>
    </row>
    <row r="346" spans="1:23" ht="18" hidden="1" customHeight="1">
      <c r="A346" s="208" t="s">
        <v>3048</v>
      </c>
      <c r="B346" s="196" t="s">
        <v>100</v>
      </c>
      <c r="C346" s="197" t="b">
        <v>0</v>
      </c>
      <c r="D346" s="182">
        <f>IF($C346&lt;&gt;TRUE,IF(ISNA(VLOOKUP($B346,'Patch Slot'!A$2:$E$39,3,FALSE)),"",VLOOKUP($B346,'Patch Slot'!A$2:$E$39,3,FALSE)),"exclude")</f>
        <v>45887.833333333299</v>
      </c>
      <c r="E346" s="182" t="str">
        <f>IF($C346&lt;&gt;TRUE,IF(ISNA(VLOOKUP($B346,'Patch Slot'!A$1:$E$39,4,FALSE)),"",VLOOKUP($B346,'Patch Slot'!A$1:$E$39,4,FALSE)),"excluded")</f>
        <v>20:00 – 24:00</v>
      </c>
      <c r="F346" s="198" t="s">
        <v>826</v>
      </c>
      <c r="G346" s="198"/>
      <c r="H346" s="203"/>
      <c r="I346" s="203"/>
      <c r="J346" s="198" t="s">
        <v>2626</v>
      </c>
      <c r="K346" s="198">
        <v>9</v>
      </c>
      <c r="L346" s="198" t="s">
        <v>245</v>
      </c>
      <c r="M346" s="198" t="s">
        <v>827</v>
      </c>
      <c r="N346" s="200" t="s">
        <v>175</v>
      </c>
      <c r="O346" s="198" t="s">
        <v>3042</v>
      </c>
      <c r="P346" s="201"/>
      <c r="Q346" s="198" t="s">
        <v>291</v>
      </c>
      <c r="R346" s="198" t="str">
        <f>IF(ISNA(VLOOKUP(Patchlist2[[#This Row],[SERVER OWNER]],Contacts!I:J,2,FALSE)),"",VLOOKUP(Patchlist2[[#This Row],[SERVER OWNER]],Contacts!I:J,2,FALSE))</f>
        <v>Michele.Tarricone@allianz.it</v>
      </c>
      <c r="S346" s="255" t="s">
        <v>3043</v>
      </c>
      <c r="T346" s="157"/>
      <c r="U346" s="198"/>
      <c r="V346" s="157"/>
      <c r="W346" s="157"/>
    </row>
    <row r="347" spans="1:23" ht="18" hidden="1" customHeight="1">
      <c r="A347" s="208" t="s">
        <v>3049</v>
      </c>
      <c r="B347" s="196" t="s">
        <v>80</v>
      </c>
      <c r="C347" s="197" t="b">
        <v>0</v>
      </c>
      <c r="D347" s="182">
        <f>IF($C347&lt;&gt;TRUE,IF(ISNA(VLOOKUP($B347,'Patch Slot'!A$2:$E$39,3,FALSE)),"",VLOOKUP($B347,'Patch Slot'!A$2:$E$39,3,FALSE)),"exclude")</f>
        <v>45885.666666666635</v>
      </c>
      <c r="E347" s="182" t="str">
        <f>IF($C347&lt;&gt;TRUE,IF(ISNA(VLOOKUP($B347,'Patch Slot'!A$1:$E$39,4,FALSE)),"",VLOOKUP($B347,'Patch Slot'!A$1:$E$39,4,FALSE)),"excluded")</f>
        <v>16:00 – 20:00</v>
      </c>
      <c r="F347" s="198" t="s">
        <v>826</v>
      </c>
      <c r="G347" s="198"/>
      <c r="H347" s="203"/>
      <c r="I347" s="203"/>
      <c r="J347" s="198" t="s">
        <v>2626</v>
      </c>
      <c r="K347" s="198">
        <v>8.1</v>
      </c>
      <c r="L347" s="198" t="s">
        <v>245</v>
      </c>
      <c r="M347" s="198" t="s">
        <v>827</v>
      </c>
      <c r="N347" s="200" t="s">
        <v>175</v>
      </c>
      <c r="O347" s="198" t="s">
        <v>2646</v>
      </c>
      <c r="P347" s="201"/>
      <c r="Q347" s="198" t="s">
        <v>2647</v>
      </c>
      <c r="R347" s="198" t="str">
        <f>IF(ISNA(VLOOKUP(Patchlist2[[#This Row],[SERVER OWNER]],Contacts!I:J,2,FALSE)),"",VLOOKUP(Patchlist2[[#This Row],[SERVER OWNER]],Contacts!I:J,2,FALSE))</f>
        <v>stefano.iori@allianz.it</v>
      </c>
      <c r="S347" s="255" t="s">
        <v>3050</v>
      </c>
      <c r="T347" s="157"/>
      <c r="U347" s="157"/>
      <c r="V347" s="157"/>
      <c r="W347" s="157"/>
    </row>
    <row r="348" spans="1:23" ht="18" hidden="1" customHeight="1">
      <c r="A348" s="208" t="s">
        <v>3051</v>
      </c>
      <c r="B348" s="196" t="s">
        <v>118</v>
      </c>
      <c r="C348" s="197" t="b">
        <v>0</v>
      </c>
      <c r="D348" s="182">
        <f>IF($C348&lt;&gt;TRUE,IF(ISNA(VLOOKUP($B348,'Patch Slot'!A$2:$E$39,3,FALSE)),"",VLOOKUP($B348,'Patch Slot'!A$2:$E$39,3,FALSE)),"exclude")</f>
        <v>45891.833333333299</v>
      </c>
      <c r="E348" s="182" t="str">
        <f>IF($C348&lt;&gt;TRUE,IF(ISNA(VLOOKUP($B348,'Patch Slot'!A$1:$E$39,4,FALSE)),"",VLOOKUP($B348,'Patch Slot'!A$1:$E$39,4,FALSE)),"excluded")</f>
        <v>20:00 – 24:00</v>
      </c>
      <c r="F348" s="198" t="s">
        <v>826</v>
      </c>
      <c r="G348" s="198"/>
      <c r="H348" s="203"/>
      <c r="I348" s="203"/>
      <c r="J348" s="198" t="s">
        <v>2626</v>
      </c>
      <c r="K348" s="198">
        <v>8.1</v>
      </c>
      <c r="L348" s="198" t="s">
        <v>245</v>
      </c>
      <c r="M348" s="198" t="s">
        <v>827</v>
      </c>
      <c r="N348" s="200" t="s">
        <v>175</v>
      </c>
      <c r="O348" s="198" t="s">
        <v>2646</v>
      </c>
      <c r="P348" s="201"/>
      <c r="Q348" s="198" t="s">
        <v>2647</v>
      </c>
      <c r="R348" s="198" t="str">
        <f>IF(ISNA(VLOOKUP(Patchlist2[[#This Row],[SERVER OWNER]],Contacts!I:J,2,FALSE)),"",VLOOKUP(Patchlist2[[#This Row],[SERVER OWNER]],Contacts!I:J,2,FALSE))</f>
        <v>stefano.iori@allianz.it</v>
      </c>
      <c r="S348" s="255" t="s">
        <v>3050</v>
      </c>
      <c r="T348" s="157"/>
      <c r="U348" s="157"/>
      <c r="V348" s="157"/>
      <c r="W348" s="157"/>
    </row>
    <row r="349" spans="1:23" ht="18" hidden="1" customHeight="1">
      <c r="A349" s="208" t="s">
        <v>3052</v>
      </c>
      <c r="B349" s="196" t="s">
        <v>121</v>
      </c>
      <c r="C349" s="197" t="b">
        <v>0</v>
      </c>
      <c r="D349" s="182">
        <f>IF($C349&lt;&gt;TRUE,IF(ISNA(VLOOKUP($B349,'Patch Slot'!A$2:$E$39,3,FALSE)),"",VLOOKUP($B349,'Patch Slot'!A$2:$E$39,3,FALSE)),"exclude")</f>
        <v>45892.166666666635</v>
      </c>
      <c r="E349" s="182" t="str">
        <f>IF($C349&lt;&gt;TRUE,IF(ISNA(VLOOKUP($B349,'Patch Slot'!A$1:$E$39,4,FALSE)),"",VLOOKUP($B349,'Patch Slot'!A$1:$E$39,4,FALSE)),"excluded")</f>
        <v>04:00 – 08:00</v>
      </c>
      <c r="F349" s="198" t="s">
        <v>826</v>
      </c>
      <c r="G349" s="198"/>
      <c r="H349" s="203"/>
      <c r="I349" s="203"/>
      <c r="J349" s="198" t="s">
        <v>2626</v>
      </c>
      <c r="K349" s="198">
        <v>8.1</v>
      </c>
      <c r="L349" s="198" t="s">
        <v>245</v>
      </c>
      <c r="M349" s="198" t="s">
        <v>827</v>
      </c>
      <c r="N349" s="200" t="s">
        <v>175</v>
      </c>
      <c r="O349" s="198" t="s">
        <v>2646</v>
      </c>
      <c r="P349" s="201"/>
      <c r="Q349" s="198" t="s">
        <v>2647</v>
      </c>
      <c r="R349" s="198" t="str">
        <f>IF(ISNA(VLOOKUP(Patchlist2[[#This Row],[SERVER OWNER]],Contacts!I:J,2,FALSE)),"",VLOOKUP(Patchlist2[[#This Row],[SERVER OWNER]],Contacts!I:J,2,FALSE))</f>
        <v>stefano.iori@allianz.it</v>
      </c>
      <c r="S349" s="255" t="s">
        <v>3050</v>
      </c>
      <c r="T349" s="157"/>
      <c r="U349" s="157"/>
      <c r="V349" s="157"/>
      <c r="W349" s="157"/>
    </row>
    <row r="350" spans="1:23" ht="18" hidden="1" customHeight="1">
      <c r="A350" s="208" t="s">
        <v>3053</v>
      </c>
      <c r="B350" s="196" t="s">
        <v>18</v>
      </c>
      <c r="C350" s="197" t="b">
        <v>1</v>
      </c>
      <c r="D350" s="182" t="str">
        <f>IF($C350&lt;&gt;TRUE,IF(ISNA(VLOOKUP($B350,'Patch Slot'!A$2:$E$39,3,FALSE)),"",VLOOKUP($B350,'Patch Slot'!A$2:$E$39,3,FALSE)),"exclude")</f>
        <v>exclude</v>
      </c>
      <c r="E350" s="182" t="str">
        <f>IF($C350&lt;&gt;TRUE,IF(ISNA(VLOOKUP($B350,'Patch Slot'!A$1:$E$39,4,FALSE)),"",VLOOKUP($B350,'Patch Slot'!A$1:$E$39,4,FALSE)),"excluded")</f>
        <v>excluded</v>
      </c>
      <c r="F350" s="198" t="s">
        <v>182</v>
      </c>
      <c r="G350" s="198"/>
      <c r="H350" s="203"/>
      <c r="I350" s="203"/>
      <c r="J350" s="198" t="s">
        <v>2564</v>
      </c>
      <c r="K350" s="198">
        <v>9.4</v>
      </c>
      <c r="L350" s="198" t="s">
        <v>173</v>
      </c>
      <c r="M350" s="198" t="s">
        <v>174</v>
      </c>
      <c r="N350" s="200" t="s">
        <v>279</v>
      </c>
      <c r="O350" s="198" t="s">
        <v>2862</v>
      </c>
      <c r="P350" s="201"/>
      <c r="Q350" s="198" t="s">
        <v>2863</v>
      </c>
      <c r="R350" s="198" t="str">
        <f>IF(ISNA(VLOOKUP(Patchlist2[[#This Row],[SERVER OWNER]],Contacts!I:J,2,FALSE)),"",VLOOKUP(Patchlist2[[#This Row],[SERVER OWNER]],Contacts!I:J,2,FALSE))</f>
        <v>teodor.todorov@allianz.com</v>
      </c>
      <c r="S350" s="255" t="s">
        <v>2884</v>
      </c>
      <c r="T350" s="157"/>
      <c r="U350" s="157"/>
      <c r="V350" s="157"/>
      <c r="W350" s="157"/>
    </row>
    <row r="351" spans="1:23" ht="18" hidden="1" customHeight="1">
      <c r="A351" s="208" t="s">
        <v>3054</v>
      </c>
      <c r="B351" s="196" t="s">
        <v>18</v>
      </c>
      <c r="C351" s="197" t="b">
        <v>0</v>
      </c>
      <c r="D351" s="182">
        <f>IF($C351&lt;&gt;TRUE,IF(ISNA(VLOOKUP($B351,'Patch Slot'!A$2:$E$39,3,FALSE)),"",VLOOKUP($B351,'Patch Slot'!A$2:$E$39,3,FALSE)),"exclude")</f>
        <v>45873.833333333299</v>
      </c>
      <c r="E351" s="182" t="str">
        <f>IF($C351&lt;&gt;TRUE,IF(ISNA(VLOOKUP($B351,'Patch Slot'!A$1:$E$39,4,FALSE)),"",VLOOKUP($B351,'Patch Slot'!A$1:$E$39,4,FALSE)),"excluded")</f>
        <v>20:00 – 24:00</v>
      </c>
      <c r="F351" s="198" t="s">
        <v>171</v>
      </c>
      <c r="G351" s="198"/>
      <c r="H351" s="203"/>
      <c r="I351" s="203"/>
      <c r="J351" s="198" t="s">
        <v>2561</v>
      </c>
      <c r="K351" s="198">
        <v>8.1</v>
      </c>
      <c r="L351" s="198" t="s">
        <v>654</v>
      </c>
      <c r="M351" s="198" t="s">
        <v>174</v>
      </c>
      <c r="N351" s="200" t="s">
        <v>175</v>
      </c>
      <c r="O351" s="198" t="s">
        <v>655</v>
      </c>
      <c r="P351" s="201"/>
      <c r="Q351" s="198" t="s">
        <v>2820</v>
      </c>
      <c r="R351" s="198" t="str">
        <f>IF(ISNA(VLOOKUP(Patchlist2[[#This Row],[SERVER OWNER]],Contacts!I:J,2,FALSE)),"",VLOOKUP(Patchlist2[[#This Row],[SERVER OWNER]],Contacts!I:J,2,FALSE))</f>
        <v>daniel.danzinger@allianz.at</v>
      </c>
      <c r="S351" s="255" t="s">
        <v>2921</v>
      </c>
      <c r="T351" s="157"/>
      <c r="U351" s="157"/>
      <c r="V351" s="157"/>
      <c r="W351" s="157"/>
    </row>
    <row r="352" spans="1:23" ht="18" hidden="1" customHeight="1">
      <c r="A352" s="208" t="s">
        <v>3055</v>
      </c>
      <c r="B352" s="196" t="s">
        <v>18</v>
      </c>
      <c r="C352" s="197" t="b">
        <v>0</v>
      </c>
      <c r="D352" s="182">
        <f>IF($C352&lt;&gt;TRUE,IF(ISNA(VLOOKUP($B352,'Patch Slot'!A$2:$E$39,3,FALSE)),"",VLOOKUP($B352,'Patch Slot'!A$2:$E$39,3,FALSE)),"exclude")</f>
        <v>45873.833333333299</v>
      </c>
      <c r="E352" s="182" t="str">
        <f>IF($C352&lt;&gt;TRUE,IF(ISNA(VLOOKUP($B352,'Patch Slot'!A$1:$E$39,4,FALSE)),"",VLOOKUP($B352,'Patch Slot'!A$1:$E$39,4,FALSE)),"excluded")</f>
        <v>20:00 – 24:00</v>
      </c>
      <c r="F352" s="198" t="s">
        <v>182</v>
      </c>
      <c r="G352" s="198"/>
      <c r="H352" s="203"/>
      <c r="I352" s="203"/>
      <c r="J352" s="198" t="s">
        <v>2561</v>
      </c>
      <c r="K352" s="198">
        <v>9.4</v>
      </c>
      <c r="L352" s="198" t="s">
        <v>372</v>
      </c>
      <c r="M352" s="198" t="s">
        <v>174</v>
      </c>
      <c r="N352" s="200" t="s">
        <v>175</v>
      </c>
      <c r="O352" s="198" t="s">
        <v>650</v>
      </c>
      <c r="P352" s="201"/>
      <c r="Q352" s="198" t="s">
        <v>1589</v>
      </c>
      <c r="R352" s="198" t="str">
        <f>IF(ISNA(VLOOKUP(Patchlist2[[#This Row],[SERVER OWNER]],Contacts!I:J,2,FALSE)),"",VLOOKUP(Patchlist2[[#This Row],[SERVER OWNER]],Contacts!I:J,2,FALSE))</f>
        <v>manuela.dillinger@allianz.com</v>
      </c>
      <c r="S352" s="255" t="s">
        <v>3056</v>
      </c>
      <c r="T352" s="157"/>
      <c r="U352" s="157"/>
      <c r="V352" s="157"/>
      <c r="W352" s="157"/>
    </row>
    <row r="353" spans="1:23" ht="18" hidden="1" customHeight="1">
      <c r="A353" s="208" t="s">
        <v>3057</v>
      </c>
      <c r="B353" s="196" t="s">
        <v>18</v>
      </c>
      <c r="C353" s="197" t="b">
        <v>0</v>
      </c>
      <c r="D353" s="182">
        <f>IF($C353&lt;&gt;TRUE,IF(ISNA(VLOOKUP($B353,'Patch Slot'!A$2:$E$39,3,FALSE)),"",VLOOKUP($B353,'Patch Slot'!A$2:$E$39,3,FALSE)),"exclude")</f>
        <v>45873.833333333299</v>
      </c>
      <c r="E353" s="182" t="str">
        <f>IF($C353&lt;&gt;TRUE,IF(ISNA(VLOOKUP($B353,'Patch Slot'!A$1:$E$39,4,FALSE)),"",VLOOKUP($B353,'Patch Slot'!A$1:$E$39,4,FALSE)),"excluded")</f>
        <v>20:00 – 24:00</v>
      </c>
      <c r="F353" s="198" t="s">
        <v>171</v>
      </c>
      <c r="G353" s="198"/>
      <c r="H353" s="203"/>
      <c r="I353" s="203"/>
      <c r="J353" s="198" t="s">
        <v>2626</v>
      </c>
      <c r="K353" s="198">
        <v>9.4</v>
      </c>
      <c r="L353" s="198" t="s">
        <v>372</v>
      </c>
      <c r="M353" s="198" t="s">
        <v>174</v>
      </c>
      <c r="N353" s="200" t="s">
        <v>175</v>
      </c>
      <c r="O353" s="198" t="s">
        <v>650</v>
      </c>
      <c r="P353" s="201"/>
      <c r="Q353" s="198" t="s">
        <v>1589</v>
      </c>
      <c r="R353" s="198" t="str">
        <f>IF(ISNA(VLOOKUP(Patchlist2[[#This Row],[SERVER OWNER]],Contacts!I:J,2,FALSE)),"",VLOOKUP(Patchlist2[[#This Row],[SERVER OWNER]],Contacts!I:J,2,FALSE))</f>
        <v>manuela.dillinger@allianz.com</v>
      </c>
      <c r="S353" s="255" t="s">
        <v>3056</v>
      </c>
      <c r="T353" s="157"/>
      <c r="U353" s="157"/>
      <c r="V353" s="157"/>
      <c r="W353" s="157"/>
    </row>
    <row r="354" spans="1:23" ht="18" hidden="1" customHeight="1">
      <c r="A354" s="208" t="s">
        <v>3058</v>
      </c>
      <c r="B354" s="196" t="s">
        <v>18</v>
      </c>
      <c r="C354" s="197" t="b">
        <v>1</v>
      </c>
      <c r="D354" s="182" t="str">
        <f>IF($C354&lt;&gt;TRUE,IF(ISNA(VLOOKUP($B354,'Patch Slot'!A$2:$E$39,3,FALSE)),"",VLOOKUP($B354,'Patch Slot'!A$2:$E$39,3,FALSE)),"exclude")</f>
        <v>exclude</v>
      </c>
      <c r="E354" s="182" t="str">
        <f>IF($C354&lt;&gt;TRUE,IF(ISNA(VLOOKUP($B354,'Patch Slot'!A$1:$E$39,4,FALSE)),"",VLOOKUP($B354,'Patch Slot'!A$1:$E$39,4,FALSE)),"excluded")</f>
        <v>excluded</v>
      </c>
      <c r="F354" s="198" t="s">
        <v>182</v>
      </c>
      <c r="G354" s="198"/>
      <c r="H354" s="203"/>
      <c r="I354" s="203"/>
      <c r="J354" s="198" t="s">
        <v>2564</v>
      </c>
      <c r="K354" s="198">
        <v>9.4</v>
      </c>
      <c r="L354" s="198" t="s">
        <v>173</v>
      </c>
      <c r="M354" s="198" t="s">
        <v>174</v>
      </c>
      <c r="N354" s="200" t="s">
        <v>279</v>
      </c>
      <c r="O354" s="198" t="s">
        <v>2862</v>
      </c>
      <c r="P354" s="201"/>
      <c r="Q354" s="198" t="s">
        <v>2863</v>
      </c>
      <c r="R354" s="198" t="str">
        <f>IF(ISNA(VLOOKUP(Patchlist2[[#This Row],[SERVER OWNER]],Contacts!I:J,2,FALSE)),"",VLOOKUP(Patchlist2[[#This Row],[SERVER OWNER]],Contacts!I:J,2,FALSE))</f>
        <v>teodor.todorov@allianz.com</v>
      </c>
      <c r="S354" s="255" t="s">
        <v>2884</v>
      </c>
      <c r="T354" s="157"/>
      <c r="U354" s="157"/>
      <c r="V354" s="157"/>
      <c r="W354" s="157"/>
    </row>
    <row r="355" spans="1:23" ht="18" hidden="1" customHeight="1">
      <c r="A355" s="208" t="s">
        <v>3059</v>
      </c>
      <c r="B355" s="196" t="s">
        <v>18</v>
      </c>
      <c r="C355" s="197" t="b">
        <v>1</v>
      </c>
      <c r="D355" s="182" t="str">
        <f>IF($C355&lt;&gt;TRUE,IF(ISNA(VLOOKUP($B355,'Patch Slot'!A$2:$E$39,3,FALSE)),"",VLOOKUP($B355,'Patch Slot'!A$2:$E$39,3,FALSE)),"exclude")</f>
        <v>exclude</v>
      </c>
      <c r="E355" s="182" t="str">
        <f>IF($C355&lt;&gt;TRUE,IF(ISNA(VLOOKUP($B355,'Patch Slot'!A$1:$E$39,4,FALSE)),"",VLOOKUP($B355,'Patch Slot'!A$1:$E$39,4,FALSE)),"excluded")</f>
        <v>excluded</v>
      </c>
      <c r="F355" s="198" t="s">
        <v>182</v>
      </c>
      <c r="G355" s="198"/>
      <c r="H355" s="203"/>
      <c r="I355" s="203"/>
      <c r="J355" s="198" t="s">
        <v>2561</v>
      </c>
      <c r="K355" s="198">
        <v>8</v>
      </c>
      <c r="L355" s="198" t="s">
        <v>173</v>
      </c>
      <c r="M355" s="198" t="s">
        <v>174</v>
      </c>
      <c r="N355" s="200" t="s">
        <v>279</v>
      </c>
      <c r="O355" s="198" t="s">
        <v>3060</v>
      </c>
      <c r="P355" s="201"/>
      <c r="Q355" s="198" t="s">
        <v>3061</v>
      </c>
      <c r="R355" s="198" t="str">
        <f>IF(ISNA(VLOOKUP(Patchlist2[[#This Row],[SERVER OWNER]],Contacts!I:J,2,FALSE)),"",VLOOKUP(Patchlist2[[#This Row],[SERVER OWNER]],Contacts!I:J,2,FALSE))</f>
        <v>kiran.maheswar@allianz.com</v>
      </c>
      <c r="S355" s="255" t="s">
        <v>3062</v>
      </c>
      <c r="T355" s="157"/>
      <c r="U355" s="157"/>
      <c r="V355" s="157"/>
      <c r="W355" s="157"/>
    </row>
    <row r="356" spans="1:23" ht="18" hidden="1" customHeight="1">
      <c r="A356" s="208" t="s">
        <v>3063</v>
      </c>
      <c r="B356" s="196" t="s">
        <v>100</v>
      </c>
      <c r="C356" s="197" t="b">
        <v>0</v>
      </c>
      <c r="D356" s="182">
        <f>IF($C356&lt;&gt;TRUE,IF(ISNA(VLOOKUP($B356,'Patch Slot'!A$2:$E$39,3,FALSE)),"",VLOOKUP($B356,'Patch Slot'!A$2:$E$39,3,FALSE)),"exclude")</f>
        <v>45887.833333333299</v>
      </c>
      <c r="E356" s="182" t="str">
        <f>IF($C356&lt;&gt;TRUE,IF(ISNA(VLOOKUP($B356,'Patch Slot'!A$1:$E$39,4,FALSE)),"",VLOOKUP($B356,'Patch Slot'!A$1:$E$39,4,FALSE)),"excluded")</f>
        <v>20:00 – 24:00</v>
      </c>
      <c r="F356" s="198" t="s">
        <v>826</v>
      </c>
      <c r="G356" s="198"/>
      <c r="H356" s="203"/>
      <c r="I356" s="203"/>
      <c r="J356" s="198" t="s">
        <v>2547</v>
      </c>
      <c r="K356" s="198">
        <v>9.4</v>
      </c>
      <c r="L356" s="198" t="s">
        <v>173</v>
      </c>
      <c r="M356" s="198" t="s">
        <v>827</v>
      </c>
      <c r="N356" s="200" t="s">
        <v>175</v>
      </c>
      <c r="O356" s="198" t="s">
        <v>1308</v>
      </c>
      <c r="P356" s="201"/>
      <c r="Q356" s="198" t="s">
        <v>1309</v>
      </c>
      <c r="R356" s="198" t="str">
        <f>IF(ISNA(VLOOKUP(Patchlist2[[#This Row],[SERVER OWNER]],Contacts!I:J,2,FALSE)),"",VLOOKUP(Patchlist2[[#This Row],[SERVER OWNER]],Contacts!I:J,2,FALSE))</f>
        <v>martin.berger@allianz.com</v>
      </c>
      <c r="S356" s="255" t="s">
        <v>1316</v>
      </c>
      <c r="T356" s="157"/>
      <c r="U356" s="157"/>
      <c r="V356" s="157"/>
      <c r="W356" s="157"/>
    </row>
    <row r="357" spans="1:23" ht="18" hidden="1" customHeight="1">
      <c r="A357" s="208" t="s">
        <v>3064</v>
      </c>
      <c r="B357" s="196" t="s">
        <v>100</v>
      </c>
      <c r="C357" s="197" t="b">
        <v>0</v>
      </c>
      <c r="D357" s="182">
        <f>IF($C357&lt;&gt;TRUE,IF(ISNA(VLOOKUP($B357,'Patch Slot'!A$2:$E$39,3,FALSE)),"",VLOOKUP($B357,'Patch Slot'!A$2:$E$39,3,FALSE)),"exclude")</f>
        <v>45887.833333333299</v>
      </c>
      <c r="E357" s="182" t="str">
        <f>IF($C357&lt;&gt;TRUE,IF(ISNA(VLOOKUP($B357,'Patch Slot'!A$1:$E$39,4,FALSE)),"",VLOOKUP($B357,'Patch Slot'!A$1:$E$39,4,FALSE)),"excluded")</f>
        <v>20:00 – 24:00</v>
      </c>
      <c r="F357" s="198" t="s">
        <v>826</v>
      </c>
      <c r="G357" s="198"/>
      <c r="H357" s="203"/>
      <c r="I357" s="203"/>
      <c r="J357" s="198" t="s">
        <v>2547</v>
      </c>
      <c r="K357" s="198">
        <v>9.4</v>
      </c>
      <c r="L357" s="198" t="s">
        <v>173</v>
      </c>
      <c r="M357" s="198" t="s">
        <v>827</v>
      </c>
      <c r="N357" s="200" t="s">
        <v>175</v>
      </c>
      <c r="O357" s="198" t="s">
        <v>1308</v>
      </c>
      <c r="P357" s="201"/>
      <c r="Q357" s="198" t="s">
        <v>1309</v>
      </c>
      <c r="R357" s="198" t="str">
        <f>IF(ISNA(VLOOKUP(Patchlist2[[#This Row],[SERVER OWNER]],Contacts!I:J,2,FALSE)),"",VLOOKUP(Patchlist2[[#This Row],[SERVER OWNER]],Contacts!I:J,2,FALSE))</f>
        <v>martin.berger@allianz.com</v>
      </c>
      <c r="S357" s="255" t="s">
        <v>1316</v>
      </c>
      <c r="T357" s="157"/>
      <c r="U357" s="157"/>
      <c r="V357" s="157"/>
      <c r="W357" s="157"/>
    </row>
    <row r="358" spans="1:23" ht="18" hidden="1" customHeight="1">
      <c r="A358" s="208" t="s">
        <v>3065</v>
      </c>
      <c r="B358" s="196" t="s">
        <v>18</v>
      </c>
      <c r="C358" s="197" t="b">
        <v>1</v>
      </c>
      <c r="D358" s="182" t="str">
        <f>IF($C358&lt;&gt;TRUE,IF(ISNA(VLOOKUP($B358,'Patch Slot'!A$2:$E$39,3,FALSE)),"",VLOOKUP($B358,'Patch Slot'!A$2:$E$39,3,FALSE)),"exclude")</f>
        <v>exclude</v>
      </c>
      <c r="E358" s="182" t="str">
        <f>IF($C358&lt;&gt;TRUE,IF(ISNA(VLOOKUP($B358,'Patch Slot'!A$1:$E$39,4,FALSE)),"",VLOOKUP($B358,'Patch Slot'!A$1:$E$39,4,FALSE)),"excluded")</f>
        <v>excluded</v>
      </c>
      <c r="F358" s="198" t="s">
        <v>182</v>
      </c>
      <c r="G358" s="198"/>
      <c r="H358" s="203"/>
      <c r="I358" s="203"/>
      <c r="J358" s="198" t="s">
        <v>2564</v>
      </c>
      <c r="K358" s="198">
        <v>9.4</v>
      </c>
      <c r="L358" s="198" t="s">
        <v>173</v>
      </c>
      <c r="M358" s="198" t="s">
        <v>174</v>
      </c>
      <c r="N358" s="200" t="s">
        <v>279</v>
      </c>
      <c r="O358" s="198" t="s">
        <v>2862</v>
      </c>
      <c r="P358" s="201"/>
      <c r="Q358" s="198" t="s">
        <v>2863</v>
      </c>
      <c r="R358" s="198" t="str">
        <f>IF(ISNA(VLOOKUP(Patchlist2[[#This Row],[SERVER OWNER]],Contacts!I:J,2,FALSE)),"",VLOOKUP(Patchlist2[[#This Row],[SERVER OWNER]],Contacts!I:J,2,FALSE))</f>
        <v>teodor.todorov@allianz.com</v>
      </c>
      <c r="S358" s="255" t="s">
        <v>2884</v>
      </c>
      <c r="T358" s="157"/>
      <c r="U358" s="157"/>
      <c r="V358" s="157"/>
      <c r="W358" s="157"/>
    </row>
    <row r="359" spans="1:23" ht="18" hidden="1" customHeight="1">
      <c r="A359" s="208" t="s">
        <v>3066</v>
      </c>
      <c r="B359" s="196" t="s">
        <v>18</v>
      </c>
      <c r="C359" s="197" t="b">
        <v>0</v>
      </c>
      <c r="D359" s="182">
        <f>IF($C359&lt;&gt;TRUE,IF(ISNA(VLOOKUP($B359,'Patch Slot'!A$2:$E$39,3,FALSE)),"",VLOOKUP($B359,'Patch Slot'!A$2:$E$39,3,FALSE)),"exclude")</f>
        <v>45873.833333333299</v>
      </c>
      <c r="E359" s="182" t="str">
        <f>IF($C359&lt;&gt;TRUE,IF(ISNA(VLOOKUP($B359,'Patch Slot'!A$1:$E$39,4,FALSE)),"",VLOOKUP($B359,'Patch Slot'!A$1:$E$39,4,FALSE)),"excluded")</f>
        <v>20:00 – 24:00</v>
      </c>
      <c r="F359" s="198" t="s">
        <v>182</v>
      </c>
      <c r="G359" s="198"/>
      <c r="H359" s="203"/>
      <c r="I359" s="203"/>
      <c r="J359" s="198" t="s">
        <v>2561</v>
      </c>
      <c r="K359" s="198">
        <v>8.1</v>
      </c>
      <c r="L359" s="198" t="s">
        <v>189</v>
      </c>
      <c r="M359" s="198" t="s">
        <v>174</v>
      </c>
      <c r="N359" s="200" t="s">
        <v>175</v>
      </c>
      <c r="O359" s="198" t="s">
        <v>190</v>
      </c>
      <c r="P359" s="201"/>
      <c r="Q359" s="198" t="s">
        <v>192</v>
      </c>
      <c r="R359" s="198" t="str">
        <f>IF(ISNA(VLOOKUP(Patchlist2[[#This Row],[SERVER OWNER]],Contacts!I:J,2,FALSE)),"",VLOOKUP(Patchlist2[[#This Row],[SERVER OWNER]],Contacts!I:J,2,FALSE))</f>
        <v>kenneth.fink@allianz.co.uk</v>
      </c>
      <c r="S359" s="255" t="s">
        <v>889</v>
      </c>
      <c r="T359" s="157"/>
      <c r="U359" s="157"/>
      <c r="V359" s="157"/>
      <c r="W359" s="157"/>
    </row>
    <row r="360" spans="1:23" ht="18" hidden="1" customHeight="1">
      <c r="A360" s="208" t="s">
        <v>3067</v>
      </c>
      <c r="B360" s="196" t="s">
        <v>130</v>
      </c>
      <c r="C360" s="197" t="b">
        <v>0</v>
      </c>
      <c r="D360" s="182">
        <f>IF($C360&lt;&gt;TRUE,IF(ISNA(VLOOKUP($B360,'Patch Slot'!A$2:$E$39,3,FALSE)),"",VLOOKUP($B360,'Patch Slot'!A$2:$E$39,3,FALSE)),"exclude")</f>
        <v>45893.666666666635</v>
      </c>
      <c r="E360" s="182" t="str">
        <f>IF($C360&lt;&gt;TRUE,IF(ISNA(VLOOKUP($B360,'Patch Slot'!A$1:$E$39,4,FALSE)),"",VLOOKUP($B360,'Patch Slot'!A$1:$E$39,4,FALSE)),"excluded")</f>
        <v>16:00 – 20:00</v>
      </c>
      <c r="F360" s="198" t="s">
        <v>826</v>
      </c>
      <c r="G360" s="198"/>
      <c r="H360" s="203"/>
      <c r="I360" s="203"/>
      <c r="J360" s="198" t="s">
        <v>2561</v>
      </c>
      <c r="K360" s="198">
        <v>9.4</v>
      </c>
      <c r="L360" s="198" t="s">
        <v>372</v>
      </c>
      <c r="M360" s="198" t="s">
        <v>827</v>
      </c>
      <c r="N360" s="200" t="s">
        <v>175</v>
      </c>
      <c r="O360" s="198" t="s">
        <v>650</v>
      </c>
      <c r="P360" s="201"/>
      <c r="Q360" s="198" t="s">
        <v>2792</v>
      </c>
      <c r="R360" s="198" t="str">
        <f>IF(ISNA(VLOOKUP(Patchlist2[[#This Row],[SERVER OWNER]],Contacts!I:J,2,FALSE)),"",VLOOKUP(Patchlist2[[#This Row],[SERVER OWNER]],Contacts!I:J,2,FALSE))</f>
        <v>tamas.wrbanszky@allianz.com</v>
      </c>
      <c r="S360" s="255" t="s">
        <v>3068</v>
      </c>
      <c r="T360" s="157"/>
      <c r="U360" s="157"/>
      <c r="V360" s="157"/>
      <c r="W360" s="157"/>
    </row>
    <row r="361" spans="1:23" ht="18" hidden="1" customHeight="1">
      <c r="A361" s="208" t="s">
        <v>3069</v>
      </c>
      <c r="B361" s="196" t="s">
        <v>130</v>
      </c>
      <c r="C361" s="197" t="b">
        <v>0</v>
      </c>
      <c r="D361" s="182">
        <f>IF($C361&lt;&gt;TRUE,IF(ISNA(VLOOKUP($B361,'Patch Slot'!A$2:$E$39,3,FALSE)),"",VLOOKUP($B361,'Patch Slot'!A$2:$E$39,3,FALSE)),"exclude")</f>
        <v>45893.666666666635</v>
      </c>
      <c r="E361" s="182" t="str">
        <f>IF($C361&lt;&gt;TRUE,IF(ISNA(VLOOKUP($B361,'Patch Slot'!A$1:$E$39,4,FALSE)),"",VLOOKUP($B361,'Patch Slot'!A$1:$E$39,4,FALSE)),"excluded")</f>
        <v>16:00 – 20:00</v>
      </c>
      <c r="F361" s="198" t="s">
        <v>826</v>
      </c>
      <c r="G361" s="198"/>
      <c r="H361" s="203"/>
      <c r="I361" s="203"/>
      <c r="J361" s="198" t="s">
        <v>2561</v>
      </c>
      <c r="K361" s="198">
        <v>9.4</v>
      </c>
      <c r="L361" s="198" t="s">
        <v>372</v>
      </c>
      <c r="M361" s="198" t="s">
        <v>827</v>
      </c>
      <c r="N361" s="200" t="s">
        <v>175</v>
      </c>
      <c r="O361" s="198" t="s">
        <v>650</v>
      </c>
      <c r="P361" s="201"/>
      <c r="Q361" s="198" t="s">
        <v>2792</v>
      </c>
      <c r="R361" s="198" t="str">
        <f>IF(ISNA(VLOOKUP(Patchlist2[[#This Row],[SERVER OWNER]],Contacts!I:J,2,FALSE)),"",VLOOKUP(Patchlist2[[#This Row],[SERVER OWNER]],Contacts!I:J,2,FALSE))</f>
        <v>tamas.wrbanszky@allianz.com</v>
      </c>
      <c r="S361" s="255" t="s">
        <v>3068</v>
      </c>
      <c r="T361" s="157"/>
      <c r="U361" s="157"/>
      <c r="V361" s="157"/>
      <c r="W361" s="157"/>
    </row>
    <row r="362" spans="1:23" ht="18" hidden="1" customHeight="1">
      <c r="A362" s="208" t="s">
        <v>3070</v>
      </c>
      <c r="B362" s="196" t="s">
        <v>130</v>
      </c>
      <c r="C362" s="197" t="b">
        <v>0</v>
      </c>
      <c r="D362" s="182">
        <f>IF($C362&lt;&gt;TRUE,IF(ISNA(VLOOKUP($B362,'Patch Slot'!A$2:$E$39,3,FALSE)),"",VLOOKUP($B362,'Patch Slot'!A$2:$E$39,3,FALSE)),"exclude")</f>
        <v>45893.666666666635</v>
      </c>
      <c r="E362" s="182" t="str">
        <f>IF($C362&lt;&gt;TRUE,IF(ISNA(VLOOKUP($B362,'Patch Slot'!A$1:$E$39,4,FALSE)),"",VLOOKUP($B362,'Patch Slot'!A$1:$E$39,4,FALSE)),"excluded")</f>
        <v>16:00 – 20:00</v>
      </c>
      <c r="F362" s="198" t="s">
        <v>826</v>
      </c>
      <c r="G362" s="198"/>
      <c r="H362" s="203"/>
      <c r="I362" s="203"/>
      <c r="J362" s="198" t="s">
        <v>2561</v>
      </c>
      <c r="K362" s="198">
        <v>9.4</v>
      </c>
      <c r="L362" s="198" t="s">
        <v>372</v>
      </c>
      <c r="M362" s="198" t="s">
        <v>827</v>
      </c>
      <c r="N362" s="200" t="s">
        <v>175</v>
      </c>
      <c r="O362" s="198" t="s">
        <v>650</v>
      </c>
      <c r="P362" s="201"/>
      <c r="Q362" s="198" t="s">
        <v>2792</v>
      </c>
      <c r="R362" s="198" t="str">
        <f>IF(ISNA(VLOOKUP(Patchlist2[[#This Row],[SERVER OWNER]],Contacts!I:J,2,FALSE)),"",VLOOKUP(Patchlist2[[#This Row],[SERVER OWNER]],Contacts!I:J,2,FALSE))</f>
        <v>tamas.wrbanszky@allianz.com</v>
      </c>
      <c r="S362" s="255" t="s">
        <v>3068</v>
      </c>
      <c r="T362" s="157"/>
      <c r="U362" s="157"/>
      <c r="V362" s="157"/>
      <c r="W362" s="157"/>
    </row>
    <row r="363" spans="1:23" ht="18" hidden="1" customHeight="1">
      <c r="A363" s="208" t="s">
        <v>3071</v>
      </c>
      <c r="B363" s="196" t="s">
        <v>130</v>
      </c>
      <c r="C363" s="197" t="b">
        <v>0</v>
      </c>
      <c r="D363" s="182">
        <f>IF($C363&lt;&gt;TRUE,IF(ISNA(VLOOKUP($B363,'Patch Slot'!A$2:$E$39,3,FALSE)),"",VLOOKUP($B363,'Patch Slot'!A$2:$E$39,3,FALSE)),"exclude")</f>
        <v>45893.666666666635</v>
      </c>
      <c r="E363" s="182" t="str">
        <f>IF($C363&lt;&gt;TRUE,IF(ISNA(VLOOKUP($B363,'Patch Slot'!A$1:$E$39,4,FALSE)),"",VLOOKUP($B363,'Patch Slot'!A$1:$E$39,4,FALSE)),"excluded")</f>
        <v>16:00 – 20:00</v>
      </c>
      <c r="F363" s="198" t="s">
        <v>826</v>
      </c>
      <c r="G363" s="198"/>
      <c r="H363" s="203"/>
      <c r="I363" s="203"/>
      <c r="J363" s="198" t="s">
        <v>2561</v>
      </c>
      <c r="K363" s="198">
        <v>9.4</v>
      </c>
      <c r="L363" s="198" t="s">
        <v>372</v>
      </c>
      <c r="M363" s="198" t="s">
        <v>827</v>
      </c>
      <c r="N363" s="200" t="s">
        <v>175</v>
      </c>
      <c r="O363" s="198" t="s">
        <v>650</v>
      </c>
      <c r="P363" s="201"/>
      <c r="Q363" s="198" t="s">
        <v>2792</v>
      </c>
      <c r="R363" s="198" t="str">
        <f>IF(ISNA(VLOOKUP(Patchlist2[[#This Row],[SERVER OWNER]],Contacts!I:J,2,FALSE)),"",VLOOKUP(Patchlist2[[#This Row],[SERVER OWNER]],Contacts!I:J,2,FALSE))</f>
        <v>tamas.wrbanszky@allianz.com</v>
      </c>
      <c r="S363" s="255" t="s">
        <v>3068</v>
      </c>
      <c r="T363" s="157"/>
      <c r="U363" s="157"/>
      <c r="V363" s="157"/>
      <c r="W363" s="157"/>
    </row>
    <row r="364" spans="1:23" ht="18" hidden="1" customHeight="1">
      <c r="A364" s="208" t="s">
        <v>3072</v>
      </c>
      <c r="B364" s="196" t="s">
        <v>130</v>
      </c>
      <c r="C364" s="197" t="b">
        <v>0</v>
      </c>
      <c r="D364" s="182">
        <f>IF($C364&lt;&gt;TRUE,IF(ISNA(VLOOKUP($B364,'Patch Slot'!A$2:$E$39,3,FALSE)),"",VLOOKUP($B364,'Patch Slot'!A$2:$E$39,3,FALSE)),"exclude")</f>
        <v>45893.666666666635</v>
      </c>
      <c r="E364" s="182" t="str">
        <f>IF($C364&lt;&gt;TRUE,IF(ISNA(VLOOKUP($B364,'Patch Slot'!A$1:$E$39,4,FALSE)),"",VLOOKUP($B364,'Patch Slot'!A$1:$E$39,4,FALSE)),"excluded")</f>
        <v>16:00 – 20:00</v>
      </c>
      <c r="F364" s="198" t="s">
        <v>826</v>
      </c>
      <c r="G364" s="198"/>
      <c r="H364" s="203"/>
      <c r="I364" s="203"/>
      <c r="J364" s="198" t="s">
        <v>2561</v>
      </c>
      <c r="K364" s="198">
        <v>9.4</v>
      </c>
      <c r="L364" s="198" t="s">
        <v>372</v>
      </c>
      <c r="M364" s="198" t="s">
        <v>827</v>
      </c>
      <c r="N364" s="200" t="s">
        <v>175</v>
      </c>
      <c r="O364" s="198" t="s">
        <v>650</v>
      </c>
      <c r="P364" s="201"/>
      <c r="Q364" s="198" t="s">
        <v>2792</v>
      </c>
      <c r="R364" s="198" t="str">
        <f>IF(ISNA(VLOOKUP(Patchlist2[[#This Row],[SERVER OWNER]],Contacts!I:J,2,FALSE)),"",VLOOKUP(Patchlist2[[#This Row],[SERVER OWNER]],Contacts!I:J,2,FALSE))</f>
        <v>tamas.wrbanszky@allianz.com</v>
      </c>
      <c r="S364" s="255" t="s">
        <v>3068</v>
      </c>
      <c r="T364" s="157"/>
      <c r="U364" s="157"/>
      <c r="V364" s="157"/>
      <c r="W364" s="157"/>
    </row>
    <row r="365" spans="1:23" ht="18" hidden="1" customHeight="1">
      <c r="A365" s="208" t="s">
        <v>3073</v>
      </c>
      <c r="B365" s="196" t="s">
        <v>130</v>
      </c>
      <c r="C365" s="197" t="b">
        <v>0</v>
      </c>
      <c r="D365" s="182">
        <f>IF($C365&lt;&gt;TRUE,IF(ISNA(VLOOKUP($B365,'Patch Slot'!A$2:$E$39,3,FALSE)),"",VLOOKUP($B365,'Patch Slot'!A$2:$E$39,3,FALSE)),"exclude")</f>
        <v>45893.666666666635</v>
      </c>
      <c r="E365" s="182" t="str">
        <f>IF($C365&lt;&gt;TRUE,IF(ISNA(VLOOKUP($B365,'Patch Slot'!A$1:$E$39,4,FALSE)),"",VLOOKUP($B365,'Patch Slot'!A$1:$E$39,4,FALSE)),"excluded")</f>
        <v>16:00 – 20:00</v>
      </c>
      <c r="F365" s="198" t="s">
        <v>826</v>
      </c>
      <c r="G365" s="198"/>
      <c r="H365" s="203"/>
      <c r="I365" s="203"/>
      <c r="J365" s="198" t="s">
        <v>2561</v>
      </c>
      <c r="K365" s="198">
        <v>9.4</v>
      </c>
      <c r="L365" s="198" t="s">
        <v>372</v>
      </c>
      <c r="M365" s="198" t="s">
        <v>827</v>
      </c>
      <c r="N365" s="200" t="s">
        <v>175</v>
      </c>
      <c r="O365" s="198" t="s">
        <v>650</v>
      </c>
      <c r="P365" s="201"/>
      <c r="Q365" s="198" t="s">
        <v>2792</v>
      </c>
      <c r="R365" s="198" t="str">
        <f>IF(ISNA(VLOOKUP(Patchlist2[[#This Row],[SERVER OWNER]],Contacts!I:J,2,FALSE)),"",VLOOKUP(Patchlist2[[#This Row],[SERVER OWNER]],Contacts!I:J,2,FALSE))</f>
        <v>tamas.wrbanszky@allianz.com</v>
      </c>
      <c r="S365" s="255" t="s">
        <v>3068</v>
      </c>
      <c r="T365" s="157"/>
      <c r="U365" s="157"/>
      <c r="V365" s="157"/>
      <c r="W365" s="157"/>
    </row>
    <row r="366" spans="1:23" ht="18" hidden="1" customHeight="1">
      <c r="A366" s="208" t="s">
        <v>3074</v>
      </c>
      <c r="B366" s="196" t="s">
        <v>18</v>
      </c>
      <c r="C366" s="197" t="b">
        <v>1</v>
      </c>
      <c r="D366" s="182" t="str">
        <f>IF($C366&lt;&gt;TRUE,IF(ISNA(VLOOKUP($B366,'Patch Slot'!A$2:$E$39,3,FALSE)),"",VLOOKUP($B366,'Patch Slot'!A$2:$E$39,3,FALSE)),"exclude")</f>
        <v>exclude</v>
      </c>
      <c r="E366" s="182" t="str">
        <f>IF($C366&lt;&gt;TRUE,IF(ISNA(VLOOKUP($B366,'Patch Slot'!A$1:$E$39,4,FALSE)),"",VLOOKUP($B366,'Patch Slot'!A$1:$E$39,4,FALSE)),"excluded")</f>
        <v>excluded</v>
      </c>
      <c r="F366" s="198" t="s">
        <v>182</v>
      </c>
      <c r="G366" s="198"/>
      <c r="H366" s="203"/>
      <c r="I366" s="203"/>
      <c r="J366" s="198" t="s">
        <v>2564</v>
      </c>
      <c r="K366" s="198">
        <v>9.4</v>
      </c>
      <c r="L366" s="198" t="s">
        <v>173</v>
      </c>
      <c r="M366" s="198" t="s">
        <v>174</v>
      </c>
      <c r="N366" s="200" t="s">
        <v>279</v>
      </c>
      <c r="O366" s="198" t="s">
        <v>2862</v>
      </c>
      <c r="P366" s="201"/>
      <c r="Q366" s="198" t="s">
        <v>2863</v>
      </c>
      <c r="R366" s="198" t="str">
        <f>IF(ISNA(VLOOKUP(Patchlist2[[#This Row],[SERVER OWNER]],Contacts!I:J,2,FALSE)),"",VLOOKUP(Patchlist2[[#This Row],[SERVER OWNER]],Contacts!I:J,2,FALSE))</f>
        <v>teodor.todorov@allianz.com</v>
      </c>
      <c r="S366" s="255" t="s">
        <v>2884</v>
      </c>
      <c r="T366" s="157"/>
      <c r="U366" s="157"/>
      <c r="V366" s="157"/>
      <c r="W366" s="157"/>
    </row>
    <row r="367" spans="1:23" ht="18" hidden="1" customHeight="1">
      <c r="A367" s="208" t="s">
        <v>3075</v>
      </c>
      <c r="B367" s="196" t="s">
        <v>18</v>
      </c>
      <c r="C367" s="197" t="b">
        <v>0</v>
      </c>
      <c r="D367" s="182">
        <f>IF($C367&lt;&gt;TRUE,IF(ISNA(VLOOKUP($B367,'Patch Slot'!A$2:$E$39,3,FALSE)),"",VLOOKUP($B367,'Patch Slot'!A$2:$E$39,3,FALSE)),"exclude")</f>
        <v>45873.833333333299</v>
      </c>
      <c r="E367" s="182" t="str">
        <f>IF($C367&lt;&gt;TRUE,IF(ISNA(VLOOKUP($B367,'Patch Slot'!A$1:$E$39,4,FALSE)),"",VLOOKUP($B367,'Patch Slot'!A$1:$E$39,4,FALSE)),"excluded")</f>
        <v>20:00 – 24:00</v>
      </c>
      <c r="F367" s="198" t="s">
        <v>182</v>
      </c>
      <c r="G367" s="198"/>
      <c r="H367" s="203"/>
      <c r="I367" s="203"/>
      <c r="J367" s="198" t="s">
        <v>2553</v>
      </c>
      <c r="K367" s="198">
        <v>9.4</v>
      </c>
      <c r="L367" s="198" t="s">
        <v>173</v>
      </c>
      <c r="M367" s="198" t="s">
        <v>174</v>
      </c>
      <c r="N367" s="200" t="s">
        <v>175</v>
      </c>
      <c r="O367" s="198" t="s">
        <v>3076</v>
      </c>
      <c r="P367" s="201"/>
      <c r="Q367" s="198" t="s">
        <v>3077</v>
      </c>
      <c r="R367" s="198" t="str">
        <f>IF(ISNA(VLOOKUP(Patchlist2[[#This Row],[SERVER OWNER]],Contacts!I:J,2,FALSE)),"",VLOOKUP(Patchlist2[[#This Row],[SERVER OWNER]],Contacts!I:J,2,FALSE))</f>
        <v>pranav.raju-prabha@allianz.com</v>
      </c>
      <c r="S367" s="255" t="s">
        <v>3078</v>
      </c>
      <c r="T367" s="157"/>
      <c r="U367" s="157"/>
      <c r="V367" s="157"/>
      <c r="W367" s="157"/>
    </row>
    <row r="368" spans="1:23" ht="18" hidden="1" customHeight="1">
      <c r="A368" s="208" t="s">
        <v>3079</v>
      </c>
      <c r="B368" s="196" t="s">
        <v>121</v>
      </c>
      <c r="C368" s="197" t="b">
        <v>0</v>
      </c>
      <c r="D368" s="182">
        <f>IF($C368&lt;&gt;TRUE,IF(ISNA(VLOOKUP($B368,'Patch Slot'!A$2:$E$39,3,FALSE)),"",VLOOKUP($B368,'Patch Slot'!A$2:$E$39,3,FALSE)),"exclude")</f>
        <v>45892.166666666635</v>
      </c>
      <c r="E368" s="182" t="str">
        <f>IF($C368&lt;&gt;TRUE,IF(ISNA(VLOOKUP($B368,'Patch Slot'!A$1:$E$39,4,FALSE)),"",VLOOKUP($B368,'Patch Slot'!A$1:$E$39,4,FALSE)),"excluded")</f>
        <v>04:00 – 08:00</v>
      </c>
      <c r="F368" s="198" t="s">
        <v>826</v>
      </c>
      <c r="G368" s="198"/>
      <c r="H368" s="203"/>
      <c r="I368" s="203"/>
      <c r="J368" s="198" t="s">
        <v>2564</v>
      </c>
      <c r="K368" s="198">
        <v>8</v>
      </c>
      <c r="L368" s="198" t="s">
        <v>735</v>
      </c>
      <c r="M368" s="198" t="s">
        <v>827</v>
      </c>
      <c r="N368" s="200" t="s">
        <v>175</v>
      </c>
      <c r="O368" s="198" t="s">
        <v>736</v>
      </c>
      <c r="P368" s="201"/>
      <c r="Q368" s="198" t="s">
        <v>737</v>
      </c>
      <c r="R368" s="198" t="str">
        <f>IF(ISNA(VLOOKUP(Patchlist2[[#This Row],[SERVER OWNER]],Contacts!I:J,2,FALSE)),"",VLOOKUP(Patchlist2[[#This Row],[SERVER OWNER]],Contacts!I:J,2,FALSE))</f>
        <v>greg.george@investmentdataservices.com</v>
      </c>
      <c r="S368" s="255" t="s">
        <v>738</v>
      </c>
      <c r="T368" s="157"/>
      <c r="U368" s="157"/>
      <c r="V368" s="157"/>
      <c r="W368" s="157"/>
    </row>
    <row r="369" spans="1:23" ht="18" hidden="1" customHeight="1">
      <c r="A369" s="208" t="s">
        <v>3080</v>
      </c>
      <c r="B369" s="196" t="s">
        <v>100</v>
      </c>
      <c r="C369" s="197" t="b">
        <v>0</v>
      </c>
      <c r="D369" s="182">
        <f>IF($C369&lt;&gt;TRUE,IF(ISNA(VLOOKUP($B369,'Patch Slot'!A$2:$E$39,3,FALSE)),"",VLOOKUP($B369,'Patch Slot'!A$2:$E$39,3,FALSE)),"exclude")</f>
        <v>45887.833333333299</v>
      </c>
      <c r="E369" s="182" t="str">
        <f>IF($C369&lt;&gt;TRUE,IF(ISNA(VLOOKUP($B369,'Patch Slot'!A$1:$E$39,4,FALSE)),"",VLOOKUP($B369,'Patch Slot'!A$1:$E$39,4,FALSE)),"excluded")</f>
        <v>20:00 – 24:00</v>
      </c>
      <c r="F369" s="198" t="s">
        <v>826</v>
      </c>
      <c r="G369" s="198"/>
      <c r="H369" s="203"/>
      <c r="I369" s="203"/>
      <c r="J369" s="198" t="s">
        <v>2626</v>
      </c>
      <c r="K369" s="198">
        <v>9.4</v>
      </c>
      <c r="L369" s="198" t="s">
        <v>245</v>
      </c>
      <c r="M369" s="198" t="s">
        <v>827</v>
      </c>
      <c r="N369" s="200" t="s">
        <v>175</v>
      </c>
      <c r="O369" s="198" t="s">
        <v>3042</v>
      </c>
      <c r="P369" s="201"/>
      <c r="Q369" s="198" t="s">
        <v>291</v>
      </c>
      <c r="R369" s="198" t="str">
        <f>IF(ISNA(VLOOKUP(Patchlist2[[#This Row],[SERVER OWNER]],Contacts!I:J,2,FALSE)),"",VLOOKUP(Patchlist2[[#This Row],[SERVER OWNER]],Contacts!I:J,2,FALSE))</f>
        <v>Michele.Tarricone@allianz.it</v>
      </c>
      <c r="S369" s="255" t="s">
        <v>3043</v>
      </c>
      <c r="T369" s="157"/>
      <c r="U369" s="198"/>
      <c r="V369" s="157"/>
      <c r="W369" s="157"/>
    </row>
    <row r="370" spans="1:23" ht="18" hidden="1" customHeight="1">
      <c r="A370" s="208" t="s">
        <v>3081</v>
      </c>
      <c r="B370" s="196" t="s">
        <v>100</v>
      </c>
      <c r="C370" s="197" t="b">
        <v>0</v>
      </c>
      <c r="D370" s="182">
        <f>IF($C370&lt;&gt;TRUE,IF(ISNA(VLOOKUP($B370,'Patch Slot'!A$2:$E$39,3,FALSE)),"",VLOOKUP($B370,'Patch Slot'!A$2:$E$39,3,FALSE)),"exclude")</f>
        <v>45887.833333333299</v>
      </c>
      <c r="E370" s="182" t="str">
        <f>IF($C370&lt;&gt;TRUE,IF(ISNA(VLOOKUP($B370,'Patch Slot'!A$1:$E$39,4,FALSE)),"",VLOOKUP($B370,'Patch Slot'!A$1:$E$39,4,FALSE)),"excluded")</f>
        <v>20:00 – 24:00</v>
      </c>
      <c r="F370" s="198" t="s">
        <v>826</v>
      </c>
      <c r="G370" s="198"/>
      <c r="H370" s="203"/>
      <c r="I370" s="203"/>
      <c r="J370" s="198" t="s">
        <v>2626</v>
      </c>
      <c r="K370" s="198">
        <v>9.4</v>
      </c>
      <c r="L370" s="198" t="s">
        <v>245</v>
      </c>
      <c r="M370" s="198" t="s">
        <v>827</v>
      </c>
      <c r="N370" s="200" t="s">
        <v>175</v>
      </c>
      <c r="O370" s="198" t="s">
        <v>3042</v>
      </c>
      <c r="P370" s="201"/>
      <c r="Q370" s="198" t="s">
        <v>291</v>
      </c>
      <c r="R370" s="198" t="str">
        <f>IF(ISNA(VLOOKUP(Patchlist2[[#This Row],[SERVER OWNER]],Contacts!I:J,2,FALSE)),"",VLOOKUP(Patchlist2[[#This Row],[SERVER OWNER]],Contacts!I:J,2,FALSE))</f>
        <v>Michele.Tarricone@allianz.it</v>
      </c>
      <c r="S370" s="255" t="s">
        <v>3043</v>
      </c>
      <c r="T370" s="157"/>
      <c r="U370" s="198"/>
      <c r="V370" s="157"/>
      <c r="W370" s="157"/>
    </row>
    <row r="371" spans="1:23" ht="18" hidden="1" customHeight="1">
      <c r="A371" s="208" t="s">
        <v>3082</v>
      </c>
      <c r="B371" s="196" t="s">
        <v>130</v>
      </c>
      <c r="C371" s="197" t="b">
        <v>0</v>
      </c>
      <c r="D371" s="182">
        <f>IF($C371&lt;&gt;TRUE,IF(ISNA(VLOOKUP($B371,'Patch Slot'!A$2:$E$39,3,FALSE)),"",VLOOKUP($B371,'Patch Slot'!A$2:$E$39,3,FALSE)),"exclude")</f>
        <v>45893.666666666635</v>
      </c>
      <c r="E371" s="182" t="str">
        <f>IF($C371&lt;&gt;TRUE,IF(ISNA(VLOOKUP($B371,'Patch Slot'!A$1:$E$39,4,FALSE)),"",VLOOKUP($B371,'Patch Slot'!A$1:$E$39,4,FALSE)),"excluded")</f>
        <v>16:00 – 20:00</v>
      </c>
      <c r="F371" s="198" t="s">
        <v>826</v>
      </c>
      <c r="G371" s="198"/>
      <c r="H371" s="203"/>
      <c r="I371" s="203"/>
      <c r="J371" s="198" t="s">
        <v>2561</v>
      </c>
      <c r="K371" s="198">
        <v>9.4</v>
      </c>
      <c r="L371" s="198" t="s">
        <v>372</v>
      </c>
      <c r="M371" s="198" t="s">
        <v>827</v>
      </c>
      <c r="N371" s="200" t="s">
        <v>175</v>
      </c>
      <c r="O371" s="198" t="s">
        <v>650</v>
      </c>
      <c r="P371" s="201"/>
      <c r="Q371" s="198" t="s">
        <v>2792</v>
      </c>
      <c r="R371" s="198" t="str">
        <f>IF(ISNA(VLOOKUP(Patchlist2[[#This Row],[SERVER OWNER]],Contacts!I:J,2,FALSE)),"",VLOOKUP(Patchlist2[[#This Row],[SERVER OWNER]],Contacts!I:J,2,FALSE))</f>
        <v>tamas.wrbanszky@allianz.com</v>
      </c>
      <c r="S371" s="255" t="s">
        <v>3068</v>
      </c>
      <c r="T371" s="157"/>
      <c r="U371" s="157"/>
      <c r="V371" s="157"/>
      <c r="W371" s="157"/>
    </row>
    <row r="372" spans="1:23" ht="18" hidden="1" customHeight="1">
      <c r="A372" s="208" t="s">
        <v>3083</v>
      </c>
      <c r="B372" s="196" t="s">
        <v>29</v>
      </c>
      <c r="C372" s="197" t="b">
        <v>1</v>
      </c>
      <c r="D372" s="182" t="str">
        <f>IF($C372&lt;&gt;TRUE,IF(ISNA(VLOOKUP($B372,'Patch Slot'!A$2:$E$39,3,FALSE)),"",VLOOKUP($B372,'Patch Slot'!A$2:$E$39,3,FALSE)),"exclude")</f>
        <v>exclude</v>
      </c>
      <c r="E372" s="182" t="str">
        <f>IF($C372&lt;&gt;TRUE,IF(ISNA(VLOOKUP($B372,'Patch Slot'!A$1:$E$39,4,FALSE)),"",VLOOKUP($B372,'Patch Slot'!A$1:$E$39,4,FALSE)),"excluded")</f>
        <v>excluded</v>
      </c>
      <c r="F372" s="198" t="s">
        <v>2772</v>
      </c>
      <c r="G372" s="198"/>
      <c r="H372" s="203"/>
      <c r="I372" s="203"/>
      <c r="J372" s="198" t="s">
        <v>2547</v>
      </c>
      <c r="K372" s="198">
        <v>8</v>
      </c>
      <c r="L372" s="198" t="s">
        <v>173</v>
      </c>
      <c r="M372" s="198" t="s">
        <v>174</v>
      </c>
      <c r="N372" s="200" t="s">
        <v>279</v>
      </c>
      <c r="O372" s="198" t="s">
        <v>2923</v>
      </c>
      <c r="P372" s="201"/>
      <c r="Q372" s="198" t="s">
        <v>428</v>
      </c>
      <c r="R372" s="198" t="str">
        <f>IF(ISNA(VLOOKUP(Patchlist2[[#This Row],[SERVER OWNER]],Contacts!I:J,2,FALSE)),"",VLOOKUP(Patchlist2[[#This Row],[SERVER OWNER]],Contacts!I:J,2,FALSE))</f>
        <v>thomassubin.philip@allianz.com</v>
      </c>
      <c r="S372" s="255" t="s">
        <v>2924</v>
      </c>
      <c r="T372" s="157"/>
      <c r="U372" s="157"/>
      <c r="V372" s="157"/>
      <c r="W372" s="157"/>
    </row>
    <row r="373" spans="1:23" ht="18" hidden="1" customHeight="1">
      <c r="A373" s="208" t="s">
        <v>3084</v>
      </c>
      <c r="B373" s="196" t="s">
        <v>34</v>
      </c>
      <c r="C373" s="197" t="b">
        <v>1</v>
      </c>
      <c r="D373" s="182" t="str">
        <f>IF($C373&lt;&gt;TRUE,IF(ISNA(VLOOKUP($B373,'Patch Slot'!A$2:$E$39,3,FALSE)),"",VLOOKUP($B373,'Patch Slot'!A$2:$E$39,3,FALSE)),"exclude")</f>
        <v>exclude</v>
      </c>
      <c r="E373" s="182" t="str">
        <f>IF($C373&lt;&gt;TRUE,IF(ISNA(VLOOKUP($B373,'Patch Slot'!A$1:$E$39,4,FALSE)),"",VLOOKUP($B373,'Patch Slot'!A$1:$E$39,4,FALSE)),"excluded")</f>
        <v>excluded</v>
      </c>
      <c r="F373" s="198" t="s">
        <v>2772</v>
      </c>
      <c r="G373" s="198"/>
      <c r="H373" s="203"/>
      <c r="I373" s="203"/>
      <c r="J373" s="198" t="s">
        <v>2547</v>
      </c>
      <c r="K373" s="198">
        <v>8.1</v>
      </c>
      <c r="L373" s="198" t="s">
        <v>173</v>
      </c>
      <c r="M373" s="198" t="s">
        <v>174</v>
      </c>
      <c r="N373" s="200" t="s">
        <v>279</v>
      </c>
      <c r="O373" s="198" t="s">
        <v>2923</v>
      </c>
      <c r="P373" s="201"/>
      <c r="Q373" s="198" t="s">
        <v>428</v>
      </c>
      <c r="R373" s="198" t="str">
        <f>IF(ISNA(VLOOKUP(Patchlist2[[#This Row],[SERVER OWNER]],Contacts!I:J,2,FALSE)),"",VLOOKUP(Patchlist2[[#This Row],[SERVER OWNER]],Contacts!I:J,2,FALSE))</f>
        <v>thomassubin.philip@allianz.com</v>
      </c>
      <c r="S373" s="255" t="s">
        <v>2924</v>
      </c>
      <c r="T373" s="157"/>
      <c r="U373" s="157"/>
      <c r="V373" s="157"/>
      <c r="W373" s="157"/>
    </row>
    <row r="374" spans="1:23" ht="18" hidden="1" customHeight="1">
      <c r="A374" s="208" t="s">
        <v>3085</v>
      </c>
      <c r="B374" s="196" t="s">
        <v>43</v>
      </c>
      <c r="C374" s="197" t="b">
        <v>1</v>
      </c>
      <c r="D374" s="182" t="str">
        <f>IF($C374&lt;&gt;TRUE,IF(ISNA(VLOOKUP($B374,'Patch Slot'!A$2:$E$39,3,FALSE)),"",VLOOKUP($B374,'Patch Slot'!A$2:$E$39,3,FALSE)),"exclude")</f>
        <v>exclude</v>
      </c>
      <c r="E374" s="182" t="str">
        <f>IF($C374&lt;&gt;TRUE,IF(ISNA(VLOOKUP($B374,'Patch Slot'!A$1:$E$39,4,FALSE)),"",VLOOKUP($B374,'Patch Slot'!A$1:$E$39,4,FALSE)),"excluded")</f>
        <v>excluded</v>
      </c>
      <c r="F374" s="198" t="s">
        <v>826</v>
      </c>
      <c r="G374" s="198"/>
      <c r="H374" s="203"/>
      <c r="I374" s="203"/>
      <c r="J374" s="198" t="s">
        <v>2561</v>
      </c>
      <c r="K374" s="198">
        <v>8</v>
      </c>
      <c r="L374" s="198" t="s">
        <v>173</v>
      </c>
      <c r="M374" s="198" t="s">
        <v>827</v>
      </c>
      <c r="N374" s="200" t="s">
        <v>279</v>
      </c>
      <c r="O374" s="198" t="s">
        <v>3086</v>
      </c>
      <c r="P374" s="201"/>
      <c r="Q374" s="198" t="s">
        <v>3061</v>
      </c>
      <c r="R374" s="198" t="str">
        <f>IF(ISNA(VLOOKUP(Patchlist2[[#This Row],[SERVER OWNER]],Contacts!I:J,2,FALSE)),"",VLOOKUP(Patchlist2[[#This Row],[SERVER OWNER]],Contacts!I:J,2,FALSE))</f>
        <v>kiran.maheswar@allianz.com</v>
      </c>
      <c r="S374" s="255" t="s">
        <v>3062</v>
      </c>
      <c r="T374" s="157"/>
      <c r="U374" s="198"/>
      <c r="V374" s="157"/>
      <c r="W374" s="157"/>
    </row>
    <row r="375" spans="1:23" ht="18" hidden="1" customHeight="1">
      <c r="A375" s="208" t="s">
        <v>3087</v>
      </c>
      <c r="B375" s="196" t="s">
        <v>29</v>
      </c>
      <c r="C375" s="197" t="b">
        <v>0</v>
      </c>
      <c r="D375" s="182">
        <f>IF($C375&lt;&gt;TRUE,IF(ISNA(VLOOKUP($B375,'Patch Slot'!A$2:$E$39,3,FALSE)),"",VLOOKUP($B375,'Patch Slot'!A$2:$E$39,3,FALSE)),"exclude")</f>
        <v>45875.833333333299</v>
      </c>
      <c r="E375" s="182" t="str">
        <f>IF($C375&lt;&gt;TRUE,IF(ISNA(VLOOKUP($B375,'Patch Slot'!A$1:$E$39,4,FALSE)),"",VLOOKUP($B375,'Patch Slot'!A$1:$E$39,4,FALSE)),"excluded")</f>
        <v>20:00 – 24:00</v>
      </c>
      <c r="F375" s="198" t="s">
        <v>200</v>
      </c>
      <c r="G375" s="198"/>
      <c r="H375" s="203"/>
      <c r="I375" s="203"/>
      <c r="J375" s="198" t="s">
        <v>2561</v>
      </c>
      <c r="K375" s="198">
        <v>8.1</v>
      </c>
      <c r="L375" s="198" t="s">
        <v>189</v>
      </c>
      <c r="M375" s="198" t="s">
        <v>174</v>
      </c>
      <c r="N375" s="200" t="s">
        <v>175</v>
      </c>
      <c r="O375" s="198" t="s">
        <v>190</v>
      </c>
      <c r="P375" s="201"/>
      <c r="Q375" s="198" t="s">
        <v>192</v>
      </c>
      <c r="R375" s="198" t="str">
        <f>IF(ISNA(VLOOKUP(Patchlist2[[#This Row],[SERVER OWNER]],Contacts!I:J,2,FALSE)),"",VLOOKUP(Patchlist2[[#This Row],[SERVER OWNER]],Contacts!I:J,2,FALSE))</f>
        <v>kenneth.fink@allianz.co.uk</v>
      </c>
      <c r="S375" s="255" t="s">
        <v>889</v>
      </c>
      <c r="T375" s="157"/>
      <c r="U375" s="157"/>
      <c r="V375" s="157"/>
      <c r="W375" s="157"/>
    </row>
    <row r="376" spans="1:23" ht="18" hidden="1" customHeight="1">
      <c r="A376" s="208" t="s">
        <v>3088</v>
      </c>
      <c r="B376" s="196" t="s">
        <v>29</v>
      </c>
      <c r="C376" s="197" t="b">
        <v>0</v>
      </c>
      <c r="D376" s="182">
        <f>IF($C376&lt;&gt;TRUE,IF(ISNA(VLOOKUP($B376,'Patch Slot'!A$2:$E$39,3,FALSE)),"",VLOOKUP($B376,'Patch Slot'!A$2:$E$39,3,FALSE)),"exclude")</f>
        <v>45875.833333333299</v>
      </c>
      <c r="E376" s="182" t="str">
        <f>IF($C376&lt;&gt;TRUE,IF(ISNA(VLOOKUP($B376,'Patch Slot'!A$1:$E$39,4,FALSE)),"",VLOOKUP($B376,'Patch Slot'!A$1:$E$39,4,FALSE)),"excluded")</f>
        <v>20:00 – 24:00</v>
      </c>
      <c r="F376" s="198" t="s">
        <v>196</v>
      </c>
      <c r="G376" s="198"/>
      <c r="H376" s="203"/>
      <c r="I376" s="203"/>
      <c r="J376" s="198" t="s">
        <v>2561</v>
      </c>
      <c r="K376" s="198">
        <v>8.1</v>
      </c>
      <c r="L376" s="198" t="s">
        <v>189</v>
      </c>
      <c r="M376" s="198" t="s">
        <v>174</v>
      </c>
      <c r="N376" s="200" t="s">
        <v>175</v>
      </c>
      <c r="O376" s="198" t="s">
        <v>190</v>
      </c>
      <c r="P376" s="201"/>
      <c r="Q376" s="198" t="s">
        <v>192</v>
      </c>
      <c r="R376" s="198" t="str">
        <f>IF(ISNA(VLOOKUP(Patchlist2[[#This Row],[SERVER OWNER]],Contacts!I:J,2,FALSE)),"",VLOOKUP(Patchlist2[[#This Row],[SERVER OWNER]],Contacts!I:J,2,FALSE))</f>
        <v>kenneth.fink@allianz.co.uk</v>
      </c>
      <c r="S376" s="255" t="s">
        <v>889</v>
      </c>
      <c r="T376" s="157"/>
      <c r="U376" s="157"/>
      <c r="V376" s="157"/>
      <c r="W376" s="157"/>
    </row>
    <row r="377" spans="1:23" ht="18" hidden="1" customHeight="1">
      <c r="A377" s="204" t="s">
        <v>3089</v>
      </c>
      <c r="B377" s="196" t="s">
        <v>18</v>
      </c>
      <c r="C377" s="197" t="b">
        <v>0</v>
      </c>
      <c r="D377" s="182">
        <f>IF($C377&lt;&gt;TRUE,IF(ISNA(VLOOKUP($B377,'Patch Slot'!A$2:$E$39,3,FALSE)),"",VLOOKUP($B377,'Patch Slot'!A$2:$E$39,3,FALSE)),"exclude")</f>
        <v>45873.833333333299</v>
      </c>
      <c r="E377" s="182" t="str">
        <f>IF($C377&lt;&gt;TRUE,IF(ISNA(VLOOKUP($B377,'Patch Slot'!A$1:$E$39,4,FALSE)),"",VLOOKUP($B377,'Patch Slot'!A$1:$E$39,4,FALSE)),"excluded")</f>
        <v>20:00 – 24:00</v>
      </c>
      <c r="F377" s="198" t="s">
        <v>182</v>
      </c>
      <c r="G377" s="198"/>
      <c r="H377" s="203"/>
      <c r="I377" s="203"/>
      <c r="J377" s="198" t="s">
        <v>2561</v>
      </c>
      <c r="K377" s="198">
        <v>9</v>
      </c>
      <c r="L377" s="198" t="s">
        <v>173</v>
      </c>
      <c r="M377" s="198" t="s">
        <v>174</v>
      </c>
      <c r="N377" s="200" t="s">
        <v>175</v>
      </c>
      <c r="O377" s="198" t="s">
        <v>3090</v>
      </c>
      <c r="P377" s="201"/>
      <c r="Q377" s="198" t="s">
        <v>3091</v>
      </c>
      <c r="R377" s="198" t="s">
        <v>3092</v>
      </c>
      <c r="S377" s="255" t="s">
        <v>3093</v>
      </c>
      <c r="T377" s="202"/>
      <c r="U377" s="202"/>
      <c r="V377" s="157"/>
      <c r="W377" s="157"/>
    </row>
    <row r="378" spans="1:23" ht="18" hidden="1" customHeight="1">
      <c r="A378" s="258" t="s">
        <v>3094</v>
      </c>
      <c r="B378" s="196" t="s">
        <v>18</v>
      </c>
      <c r="C378" s="197" t="b">
        <v>0</v>
      </c>
      <c r="D378" s="182">
        <f>IF($C378&lt;&gt;TRUE,IF(ISNA(VLOOKUP($B378,'Patch Slot'!A$2:$E$39,3,FALSE)),"",VLOOKUP($B378,'Patch Slot'!A$2:$E$39,3,FALSE)),"exclude")</f>
        <v>45873.833333333299</v>
      </c>
      <c r="E378" s="182" t="str">
        <f>IF($C378&lt;&gt;TRUE,IF(ISNA(VLOOKUP($B378,'Patch Slot'!A$1:$E$39,4,FALSE)),"",VLOOKUP($B378,'Patch Slot'!A$1:$E$39,4,FALSE)),"excluded")</f>
        <v>20:00 – 24:00</v>
      </c>
      <c r="F378" s="183" t="s">
        <v>2772</v>
      </c>
      <c r="G378" s="198"/>
      <c r="H378" s="203"/>
      <c r="I378" s="203"/>
      <c r="J378" s="183" t="s">
        <v>2561</v>
      </c>
      <c r="K378" s="183" t="s">
        <v>1891</v>
      </c>
      <c r="L378" s="183" t="s">
        <v>245</v>
      </c>
      <c r="M378" s="183" t="s">
        <v>174</v>
      </c>
      <c r="N378" s="200" t="s">
        <v>175</v>
      </c>
      <c r="O378" s="213" t="s">
        <v>2749</v>
      </c>
      <c r="P378" s="201"/>
      <c r="Q378" s="247" t="s">
        <v>2647</v>
      </c>
      <c r="R378" s="198" t="str">
        <f>IF(ISNA(VLOOKUP(Patchlist2[[#This Row],[SERVER OWNER]],Contacts!I:J,2,FALSE)),"",VLOOKUP(Patchlist2[[#This Row],[SERVER OWNER]],Contacts!I:J,2,FALSE))</f>
        <v>stefano.iori@allianz.it</v>
      </c>
      <c r="S378" s="255" t="s">
        <v>2968</v>
      </c>
      <c r="T378" s="157"/>
      <c r="U378" s="157"/>
      <c r="V378" s="157"/>
      <c r="W378" s="157"/>
    </row>
    <row r="379" spans="1:23" ht="18" hidden="1" customHeight="1">
      <c r="A379" s="204" t="s">
        <v>3095</v>
      </c>
      <c r="B379" s="196" t="s">
        <v>109</v>
      </c>
      <c r="C379" s="197" t="b">
        <v>0</v>
      </c>
      <c r="D379" s="182">
        <f>IF($C379&lt;&gt;TRUE,IF(ISNA(VLOOKUP($B379,'Patch Slot'!A$2:$E$39,3,FALSE)),"",VLOOKUP($B379,'Patch Slot'!A$2:$E$39,3,FALSE)),"exclude")</f>
        <v>45889.833333333299</v>
      </c>
      <c r="E379" s="182" t="str">
        <f>IF($C379&lt;&gt;TRUE,IF(ISNA(VLOOKUP($B379,'Patch Slot'!A$1:$E$39,4,FALSE)),"",VLOOKUP($B379,'Patch Slot'!A$1:$E$39,4,FALSE)),"excluded")</f>
        <v>20:00 – 24:00</v>
      </c>
      <c r="F379" s="198" t="s">
        <v>826</v>
      </c>
      <c r="G379" s="198"/>
      <c r="H379" s="203"/>
      <c r="I379" s="203"/>
      <c r="J379" s="198" t="s">
        <v>2553</v>
      </c>
      <c r="K379" s="198"/>
      <c r="L379" s="198" t="s">
        <v>173</v>
      </c>
      <c r="M379" s="198" t="s">
        <v>827</v>
      </c>
      <c r="N379" s="200" t="s">
        <v>175</v>
      </c>
      <c r="O379" s="213" t="s">
        <v>2941</v>
      </c>
      <c r="P379" s="201"/>
      <c r="Q379" s="247" t="s">
        <v>2942</v>
      </c>
      <c r="R379" s="198" t="str">
        <f>IF(ISNA(VLOOKUP(Patchlist2[[#This Row],[SERVER OWNER]],Contacts!I:J,2,FALSE)),"",VLOOKUP(Patchlist2[[#This Row],[SERVER OWNER]],Contacts!I:J,2,FALSE))</f>
        <v>helmut.kraft_l1@allianz.de</v>
      </c>
      <c r="S379" s="255" t="s">
        <v>3096</v>
      </c>
      <c r="T379" s="157"/>
      <c r="U379" s="157"/>
      <c r="V379" s="157"/>
      <c r="W379" s="157"/>
    </row>
    <row r="380" spans="1:23" ht="18" hidden="1" customHeight="1">
      <c r="A380" s="204" t="s">
        <v>3097</v>
      </c>
      <c r="B380" s="196" t="s">
        <v>109</v>
      </c>
      <c r="C380" s="197" t="b">
        <v>0</v>
      </c>
      <c r="D380" s="182">
        <f>IF($C380&lt;&gt;TRUE,IF(ISNA(VLOOKUP($B380,'Patch Slot'!A$2:$E$39,3,FALSE)),"",VLOOKUP($B380,'Patch Slot'!A$2:$E$39,3,FALSE)),"exclude")</f>
        <v>45889.833333333299</v>
      </c>
      <c r="E380" s="182" t="str">
        <f>IF($C380&lt;&gt;TRUE,IF(ISNA(VLOOKUP($B380,'Patch Slot'!A$1:$E$39,4,FALSE)),"",VLOOKUP($B380,'Patch Slot'!A$1:$E$39,4,FALSE)),"excluded")</f>
        <v>20:00 – 24:00</v>
      </c>
      <c r="F380" s="198" t="s">
        <v>826</v>
      </c>
      <c r="G380" s="198"/>
      <c r="H380" s="203"/>
      <c r="I380" s="203"/>
      <c r="J380" s="198" t="s">
        <v>2553</v>
      </c>
      <c r="K380" s="198"/>
      <c r="L380" s="198" t="s">
        <v>173</v>
      </c>
      <c r="M380" s="198" t="s">
        <v>827</v>
      </c>
      <c r="N380" s="200" t="s">
        <v>175</v>
      </c>
      <c r="O380" s="213" t="s">
        <v>2941</v>
      </c>
      <c r="P380" s="201"/>
      <c r="Q380" s="247" t="s">
        <v>2942</v>
      </c>
      <c r="R380" s="198" t="str">
        <f>IF(ISNA(VLOOKUP(Patchlist2[[#This Row],[SERVER OWNER]],Contacts!I:J,2,FALSE)),"",VLOOKUP(Patchlist2[[#This Row],[SERVER OWNER]],Contacts!I:J,2,FALSE))</f>
        <v>helmut.kraft_l1@allianz.de</v>
      </c>
      <c r="S380" s="255" t="s">
        <v>3096</v>
      </c>
      <c r="T380" s="157"/>
      <c r="U380" s="157"/>
      <c r="V380" s="157"/>
      <c r="W380" s="157"/>
    </row>
    <row r="381" spans="1:23" ht="18" hidden="1" customHeight="1">
      <c r="A381" s="204" t="s">
        <v>3098</v>
      </c>
      <c r="B381" s="196" t="s">
        <v>109</v>
      </c>
      <c r="C381" s="197" t="b">
        <v>0</v>
      </c>
      <c r="D381" s="182">
        <f>IF($C381&lt;&gt;TRUE,IF(ISNA(VLOOKUP($B381,'Patch Slot'!A$2:$E$39,3,FALSE)),"",VLOOKUP($B381,'Patch Slot'!A$2:$E$39,3,FALSE)),"exclude")</f>
        <v>45889.833333333299</v>
      </c>
      <c r="E381" s="182" t="str">
        <f>IF($C381&lt;&gt;TRUE,IF(ISNA(VLOOKUP($B381,'Patch Slot'!A$1:$E$39,4,FALSE)),"",VLOOKUP($B381,'Patch Slot'!A$1:$E$39,4,FALSE)),"excluded")</f>
        <v>20:00 – 24:00</v>
      </c>
      <c r="F381" s="198" t="s">
        <v>826</v>
      </c>
      <c r="G381" s="198"/>
      <c r="H381" s="203"/>
      <c r="I381" s="203"/>
      <c r="J381" s="198" t="s">
        <v>2553</v>
      </c>
      <c r="K381" s="198"/>
      <c r="L381" s="198" t="s">
        <v>173</v>
      </c>
      <c r="M381" s="198" t="s">
        <v>827</v>
      </c>
      <c r="N381" s="200" t="s">
        <v>175</v>
      </c>
      <c r="O381" s="213" t="s">
        <v>2941</v>
      </c>
      <c r="P381" s="201"/>
      <c r="Q381" s="247" t="s">
        <v>2942</v>
      </c>
      <c r="R381" s="198" t="str">
        <f>IF(ISNA(VLOOKUP(Patchlist2[[#This Row],[SERVER OWNER]],Contacts!I:J,2,FALSE)),"",VLOOKUP(Patchlist2[[#This Row],[SERVER OWNER]],Contacts!I:J,2,FALSE))</f>
        <v>helmut.kraft_l1@allianz.de</v>
      </c>
      <c r="S381" s="255" t="s">
        <v>3096</v>
      </c>
      <c r="T381" s="157"/>
      <c r="U381" s="157"/>
      <c r="V381" s="157"/>
      <c r="W381" s="157"/>
    </row>
    <row r="382" spans="1:23" ht="18" hidden="1" customHeight="1">
      <c r="A382" s="204" t="s">
        <v>3099</v>
      </c>
      <c r="B382" s="196" t="s">
        <v>109</v>
      </c>
      <c r="C382" s="197" t="b">
        <v>0</v>
      </c>
      <c r="D382" s="182">
        <f>IF($C382&lt;&gt;TRUE,IF(ISNA(VLOOKUP($B382,'Patch Slot'!A$2:$E$39,3,FALSE)),"",VLOOKUP($B382,'Patch Slot'!A$2:$E$39,3,FALSE)),"exclude")</f>
        <v>45889.833333333299</v>
      </c>
      <c r="E382" s="182" t="str">
        <f>IF($C382&lt;&gt;TRUE,IF(ISNA(VLOOKUP($B382,'Patch Slot'!A$1:$E$39,4,FALSE)),"",VLOOKUP($B382,'Patch Slot'!A$1:$E$39,4,FALSE)),"excluded")</f>
        <v>20:00 – 24:00</v>
      </c>
      <c r="F382" s="198" t="s">
        <v>826</v>
      </c>
      <c r="G382" s="198"/>
      <c r="H382" s="203"/>
      <c r="I382" s="203"/>
      <c r="J382" s="198" t="s">
        <v>2553</v>
      </c>
      <c r="K382" s="198"/>
      <c r="L382" s="198" t="s">
        <v>173</v>
      </c>
      <c r="M382" s="198" t="s">
        <v>827</v>
      </c>
      <c r="N382" s="200" t="s">
        <v>175</v>
      </c>
      <c r="O382" s="213" t="s">
        <v>2941</v>
      </c>
      <c r="P382" s="201"/>
      <c r="Q382" s="247" t="s">
        <v>2942</v>
      </c>
      <c r="R382" s="198" t="str">
        <f>IF(ISNA(VLOOKUP(Patchlist2[[#This Row],[SERVER OWNER]],Contacts!I:J,2,FALSE)),"",VLOOKUP(Patchlist2[[#This Row],[SERVER OWNER]],Contacts!I:J,2,FALSE))</f>
        <v>helmut.kraft_l1@allianz.de</v>
      </c>
      <c r="S382" s="255" t="s">
        <v>3096</v>
      </c>
      <c r="T382" s="157"/>
      <c r="U382" s="157"/>
      <c r="V382" s="157"/>
      <c r="W382" s="157"/>
    </row>
    <row r="383" spans="1:23" ht="18" hidden="1" customHeight="1">
      <c r="A383" s="204" t="s">
        <v>3100</v>
      </c>
      <c r="B383" s="196" t="s">
        <v>100</v>
      </c>
      <c r="C383" s="197" t="b">
        <v>0</v>
      </c>
      <c r="D383" s="182">
        <f>IF($C383&lt;&gt;TRUE,IF(ISNA(VLOOKUP($B383,'Patch Slot'!A$2:$E$39,3,FALSE)),"",VLOOKUP($B383,'Patch Slot'!A$2:$E$39,3,FALSE)),"exclude")</f>
        <v>45887.833333333299</v>
      </c>
      <c r="E383" s="182" t="str">
        <f>IF($C383&lt;&gt;TRUE,IF(ISNA(VLOOKUP($B383,'Patch Slot'!A$1:$E$39,4,FALSE)),"",VLOOKUP($B383,'Patch Slot'!A$1:$E$39,4,FALSE)),"excluded")</f>
        <v>20:00 – 24:00</v>
      </c>
      <c r="F383" s="198" t="s">
        <v>826</v>
      </c>
      <c r="G383" s="198"/>
      <c r="H383" s="203"/>
      <c r="I383" s="203"/>
      <c r="J383" s="198" t="s">
        <v>2553</v>
      </c>
      <c r="K383" s="198"/>
      <c r="L383" s="198" t="s">
        <v>173</v>
      </c>
      <c r="M383" s="198" t="s">
        <v>827</v>
      </c>
      <c r="N383" s="200" t="s">
        <v>175</v>
      </c>
      <c r="O383" s="213" t="s">
        <v>2941</v>
      </c>
      <c r="P383" s="201"/>
      <c r="Q383" s="247" t="s">
        <v>2942</v>
      </c>
      <c r="R383" s="198" t="str">
        <f>IF(ISNA(VLOOKUP(Patchlist2[[#This Row],[SERVER OWNER]],Contacts!I:J,2,FALSE)),"",VLOOKUP(Patchlist2[[#This Row],[SERVER OWNER]],Contacts!I:J,2,FALSE))</f>
        <v>helmut.kraft_l1@allianz.de</v>
      </c>
      <c r="S383" s="255" t="s">
        <v>3096</v>
      </c>
      <c r="T383" s="157"/>
      <c r="U383" s="157"/>
      <c r="V383" s="157"/>
      <c r="W383" s="157"/>
    </row>
    <row r="384" spans="1:23" ht="18" hidden="1" customHeight="1">
      <c r="A384" s="204" t="s">
        <v>3101</v>
      </c>
      <c r="B384" s="196" t="s">
        <v>109</v>
      </c>
      <c r="C384" s="197" t="b">
        <v>0</v>
      </c>
      <c r="D384" s="182">
        <f>IF($C384&lt;&gt;TRUE,IF(ISNA(VLOOKUP($B384,'Patch Slot'!A$2:$E$39,3,FALSE)),"",VLOOKUP($B384,'Patch Slot'!A$2:$E$39,3,FALSE)),"exclude")</f>
        <v>45889.833333333299</v>
      </c>
      <c r="E384" s="182" t="str">
        <f>IF($C384&lt;&gt;TRUE,IF(ISNA(VLOOKUP($B384,'Patch Slot'!A$1:$E$39,4,FALSE)),"",VLOOKUP($B384,'Patch Slot'!A$1:$E$39,4,FALSE)),"excluded")</f>
        <v>20:00 – 24:00</v>
      </c>
      <c r="F384" s="198" t="s">
        <v>826</v>
      </c>
      <c r="G384" s="198"/>
      <c r="H384" s="203"/>
      <c r="I384" s="203"/>
      <c r="J384" s="198" t="s">
        <v>2553</v>
      </c>
      <c r="K384" s="198"/>
      <c r="L384" s="198" t="s">
        <v>173</v>
      </c>
      <c r="M384" s="198" t="s">
        <v>827</v>
      </c>
      <c r="N384" s="200" t="s">
        <v>175</v>
      </c>
      <c r="O384" s="213" t="s">
        <v>2941</v>
      </c>
      <c r="P384" s="201"/>
      <c r="Q384" s="247" t="s">
        <v>2942</v>
      </c>
      <c r="R384" s="198" t="str">
        <f>IF(ISNA(VLOOKUP(Patchlist2[[#This Row],[SERVER OWNER]],Contacts!I:J,2,FALSE)),"",VLOOKUP(Patchlist2[[#This Row],[SERVER OWNER]],Contacts!I:J,2,FALSE))</f>
        <v>helmut.kraft_l1@allianz.de</v>
      </c>
      <c r="S384" s="255" t="s">
        <v>3096</v>
      </c>
      <c r="T384" s="157"/>
      <c r="U384" s="157"/>
      <c r="V384" s="157"/>
      <c r="W384" s="157"/>
    </row>
    <row r="385" spans="1:23" ht="18" hidden="1" customHeight="1">
      <c r="A385" s="204" t="s">
        <v>3102</v>
      </c>
      <c r="B385" s="196" t="s">
        <v>109</v>
      </c>
      <c r="C385" s="197" t="b">
        <v>0</v>
      </c>
      <c r="D385" s="182">
        <f>IF($C385&lt;&gt;TRUE,IF(ISNA(VLOOKUP($B385,'Patch Slot'!A$2:$E$39,3,FALSE)),"",VLOOKUP($B385,'Patch Slot'!A$2:$E$39,3,FALSE)),"exclude")</f>
        <v>45889.833333333299</v>
      </c>
      <c r="E385" s="182" t="str">
        <f>IF($C385&lt;&gt;TRUE,IF(ISNA(VLOOKUP($B385,'Patch Slot'!A$1:$E$39,4,FALSE)),"",VLOOKUP($B385,'Patch Slot'!A$1:$E$39,4,FALSE)),"excluded")</f>
        <v>20:00 – 24:00</v>
      </c>
      <c r="F385" s="198" t="s">
        <v>826</v>
      </c>
      <c r="G385" s="198"/>
      <c r="H385" s="203"/>
      <c r="I385" s="203"/>
      <c r="J385" s="198" t="s">
        <v>2553</v>
      </c>
      <c r="K385" s="198"/>
      <c r="L385" s="198" t="s">
        <v>173</v>
      </c>
      <c r="M385" s="198" t="s">
        <v>827</v>
      </c>
      <c r="N385" s="200" t="s">
        <v>175</v>
      </c>
      <c r="O385" s="213" t="s">
        <v>2941</v>
      </c>
      <c r="P385" s="201"/>
      <c r="Q385" s="247" t="s">
        <v>2942</v>
      </c>
      <c r="R385" s="198" t="str">
        <f>IF(ISNA(VLOOKUP(Patchlist2[[#This Row],[SERVER OWNER]],Contacts!I:J,2,FALSE)),"",VLOOKUP(Patchlist2[[#This Row],[SERVER OWNER]],Contacts!I:J,2,FALSE))</f>
        <v>helmut.kraft_l1@allianz.de</v>
      </c>
      <c r="S385" s="255" t="s">
        <v>3096</v>
      </c>
      <c r="T385" s="157"/>
      <c r="U385" s="157"/>
      <c r="V385" s="157"/>
      <c r="W385" s="157"/>
    </row>
    <row r="386" spans="1:23" ht="18" hidden="1" customHeight="1">
      <c r="A386" s="204" t="s">
        <v>3103</v>
      </c>
      <c r="B386" s="196" t="s">
        <v>109</v>
      </c>
      <c r="C386" s="197" t="b">
        <v>0</v>
      </c>
      <c r="D386" s="182">
        <f>IF($C386&lt;&gt;TRUE,IF(ISNA(VLOOKUP($B386,'Patch Slot'!A$2:$E$39,3,FALSE)),"",VLOOKUP($B386,'Patch Slot'!A$2:$E$39,3,FALSE)),"exclude")</f>
        <v>45889.833333333299</v>
      </c>
      <c r="E386" s="182" t="str">
        <f>IF($C386&lt;&gt;TRUE,IF(ISNA(VLOOKUP($B386,'Patch Slot'!A$1:$E$39,4,FALSE)),"",VLOOKUP($B386,'Patch Slot'!A$1:$E$39,4,FALSE)),"excluded")</f>
        <v>20:00 – 24:00</v>
      </c>
      <c r="F386" s="198" t="s">
        <v>826</v>
      </c>
      <c r="G386" s="198"/>
      <c r="H386" s="203"/>
      <c r="I386" s="203"/>
      <c r="J386" s="198" t="s">
        <v>2553</v>
      </c>
      <c r="K386" s="198"/>
      <c r="L386" s="198" t="s">
        <v>173</v>
      </c>
      <c r="M386" s="198" t="s">
        <v>827</v>
      </c>
      <c r="N386" s="200" t="s">
        <v>175</v>
      </c>
      <c r="O386" s="213" t="s">
        <v>2941</v>
      </c>
      <c r="P386" s="201"/>
      <c r="Q386" s="247" t="s">
        <v>2942</v>
      </c>
      <c r="R386" s="198" t="str">
        <f>IF(ISNA(VLOOKUP(Patchlist2[[#This Row],[SERVER OWNER]],Contacts!I:J,2,FALSE)),"",VLOOKUP(Patchlist2[[#This Row],[SERVER OWNER]],Contacts!I:J,2,FALSE))</f>
        <v>helmut.kraft_l1@allianz.de</v>
      </c>
      <c r="S386" s="255" t="s">
        <v>3096</v>
      </c>
      <c r="T386" s="157"/>
      <c r="U386" s="157"/>
      <c r="V386" s="157"/>
      <c r="W386" s="157"/>
    </row>
    <row r="387" spans="1:23" ht="18" hidden="1" customHeight="1">
      <c r="A387" s="204" t="s">
        <v>3104</v>
      </c>
      <c r="B387" s="196" t="s">
        <v>109</v>
      </c>
      <c r="C387" s="197" t="b">
        <v>0</v>
      </c>
      <c r="D387" s="182">
        <f>IF($C387&lt;&gt;TRUE,IF(ISNA(VLOOKUP($B387,'Patch Slot'!A$2:$E$39,3,FALSE)),"",VLOOKUP($B387,'Patch Slot'!A$2:$E$39,3,FALSE)),"exclude")</f>
        <v>45889.833333333299</v>
      </c>
      <c r="E387" s="182" t="str">
        <f>IF($C387&lt;&gt;TRUE,IF(ISNA(VLOOKUP($B387,'Patch Slot'!A$1:$E$39,4,FALSE)),"",VLOOKUP($B387,'Patch Slot'!A$1:$E$39,4,FALSE)),"excluded")</f>
        <v>20:00 – 24:00</v>
      </c>
      <c r="F387" s="198" t="s">
        <v>826</v>
      </c>
      <c r="G387" s="198"/>
      <c r="H387" s="203"/>
      <c r="I387" s="203"/>
      <c r="J387" s="198" t="s">
        <v>2553</v>
      </c>
      <c r="K387" s="198"/>
      <c r="L387" s="198" t="s">
        <v>173</v>
      </c>
      <c r="M387" s="198" t="s">
        <v>827</v>
      </c>
      <c r="N387" s="200" t="s">
        <v>175</v>
      </c>
      <c r="O387" s="213" t="s">
        <v>2941</v>
      </c>
      <c r="P387" s="201"/>
      <c r="Q387" s="247" t="s">
        <v>2942</v>
      </c>
      <c r="R387" s="198" t="str">
        <f>IF(ISNA(VLOOKUP(Patchlist2[[#This Row],[SERVER OWNER]],Contacts!I:J,2,FALSE)),"",VLOOKUP(Patchlist2[[#This Row],[SERVER OWNER]],Contacts!I:J,2,FALSE))</f>
        <v>helmut.kraft_l1@allianz.de</v>
      </c>
      <c r="S387" s="255" t="s">
        <v>3096</v>
      </c>
      <c r="T387" s="157"/>
      <c r="U387" s="157"/>
      <c r="V387" s="157"/>
      <c r="W387" s="157"/>
    </row>
    <row r="388" spans="1:23" ht="18" hidden="1" customHeight="1">
      <c r="A388" s="204" t="s">
        <v>3105</v>
      </c>
      <c r="B388" s="196" t="s">
        <v>109</v>
      </c>
      <c r="C388" s="197" t="b">
        <v>0</v>
      </c>
      <c r="D388" s="182">
        <f>IF($C388&lt;&gt;TRUE,IF(ISNA(VLOOKUP($B388,'Patch Slot'!A$2:$E$39,3,FALSE)),"",VLOOKUP($B388,'Patch Slot'!A$2:$E$39,3,FALSE)),"exclude")</f>
        <v>45889.833333333299</v>
      </c>
      <c r="E388" s="182" t="str">
        <f>IF($C388&lt;&gt;TRUE,IF(ISNA(VLOOKUP($B388,'Patch Slot'!A$1:$E$39,4,FALSE)),"",VLOOKUP($B388,'Patch Slot'!A$1:$E$39,4,FALSE)),"excluded")</f>
        <v>20:00 – 24:00</v>
      </c>
      <c r="F388" s="198" t="s">
        <v>826</v>
      </c>
      <c r="G388" s="198"/>
      <c r="H388" s="203"/>
      <c r="I388" s="203"/>
      <c r="J388" s="198" t="s">
        <v>2553</v>
      </c>
      <c r="K388" s="198"/>
      <c r="L388" s="198" t="s">
        <v>173</v>
      </c>
      <c r="M388" s="198" t="s">
        <v>827</v>
      </c>
      <c r="N388" s="200" t="s">
        <v>175</v>
      </c>
      <c r="O388" s="213" t="s">
        <v>2941</v>
      </c>
      <c r="P388" s="201"/>
      <c r="Q388" s="247" t="s">
        <v>2942</v>
      </c>
      <c r="R388" s="198" t="str">
        <f>IF(ISNA(VLOOKUP(Patchlist2[[#This Row],[SERVER OWNER]],Contacts!I:J,2,FALSE)),"",VLOOKUP(Patchlist2[[#This Row],[SERVER OWNER]],Contacts!I:J,2,FALSE))</f>
        <v>helmut.kraft_l1@allianz.de</v>
      </c>
      <c r="S388" s="255" t="s">
        <v>3096</v>
      </c>
      <c r="T388" s="157"/>
      <c r="U388" s="157"/>
      <c r="V388" s="157"/>
      <c r="W388" s="157"/>
    </row>
    <row r="389" spans="1:23" ht="18" hidden="1" customHeight="1">
      <c r="A389" s="204" t="s">
        <v>3106</v>
      </c>
      <c r="B389" s="196" t="s">
        <v>18</v>
      </c>
      <c r="C389" s="197" t="b">
        <v>0</v>
      </c>
      <c r="D389" s="182">
        <f>IF($C389&lt;&gt;TRUE,IF(ISNA(VLOOKUP($B389,'Patch Slot'!A$2:$E$39,3,FALSE)),"",VLOOKUP($B389,'Patch Slot'!A$2:$E$39,3,FALSE)),"exclude")</f>
        <v>45873.833333333299</v>
      </c>
      <c r="E389" s="182" t="str">
        <f>IF($C389&lt;&gt;TRUE,IF(ISNA(VLOOKUP($B389,'Patch Slot'!A$1:$E$39,4,FALSE)),"",VLOOKUP($B389,'Patch Slot'!A$1:$E$39,4,FALSE)),"excluded")</f>
        <v>20:00 – 24:00</v>
      </c>
      <c r="F389" s="198" t="s">
        <v>2772</v>
      </c>
      <c r="G389" s="198"/>
      <c r="H389" s="203"/>
      <c r="I389" s="203"/>
      <c r="J389" s="198" t="s">
        <v>2561</v>
      </c>
      <c r="K389" s="198">
        <v>9</v>
      </c>
      <c r="L389" s="198" t="s">
        <v>245</v>
      </c>
      <c r="M389" s="198" t="s">
        <v>174</v>
      </c>
      <c r="N389" s="200" t="s">
        <v>175</v>
      </c>
      <c r="O389" s="198" t="s">
        <v>3042</v>
      </c>
      <c r="P389" s="201"/>
      <c r="Q389" s="198" t="s">
        <v>291</v>
      </c>
      <c r="R389" s="198" t="str">
        <f>IF(ISNA(VLOOKUP(Patchlist2[[#This Row],[SERVER OWNER]],Contacts!I:J,2,FALSE)),"",VLOOKUP(Patchlist2[[#This Row],[SERVER OWNER]],Contacts!I:J,2,FALSE))</f>
        <v>Michele.Tarricone@allianz.it</v>
      </c>
      <c r="S389" s="255" t="s">
        <v>3043</v>
      </c>
      <c r="T389" s="202"/>
      <c r="U389" s="198"/>
      <c r="V389" s="157"/>
      <c r="W389" s="157"/>
    </row>
    <row r="390" spans="1:23" ht="18" hidden="1" customHeight="1">
      <c r="A390" s="204" t="s">
        <v>3107</v>
      </c>
      <c r="B390" s="196" t="s">
        <v>18</v>
      </c>
      <c r="C390" s="197" t="b">
        <v>0</v>
      </c>
      <c r="D390" s="182">
        <f>IF($C390&lt;&gt;TRUE,IF(ISNA(VLOOKUP($B390,'Patch Slot'!A$2:$E$39,3,FALSE)),"",VLOOKUP($B390,'Patch Slot'!A$2:$E$39,3,FALSE)),"exclude")</f>
        <v>45873.833333333299</v>
      </c>
      <c r="E390" s="182" t="str">
        <f>IF($C390&lt;&gt;TRUE,IF(ISNA(VLOOKUP($B390,'Patch Slot'!A$1:$E$39,4,FALSE)),"",VLOOKUP($B390,'Patch Slot'!A$1:$E$39,4,FALSE)),"excluded")</f>
        <v>20:00 – 24:00</v>
      </c>
      <c r="F390" s="198" t="s">
        <v>2772</v>
      </c>
      <c r="G390" s="198"/>
      <c r="H390" s="203"/>
      <c r="I390" s="203"/>
      <c r="J390" s="198" t="s">
        <v>2561</v>
      </c>
      <c r="K390" s="198">
        <v>9</v>
      </c>
      <c r="L390" s="198" t="s">
        <v>245</v>
      </c>
      <c r="M390" s="198" t="s">
        <v>174</v>
      </c>
      <c r="N390" s="200" t="s">
        <v>175</v>
      </c>
      <c r="O390" s="198" t="s">
        <v>3042</v>
      </c>
      <c r="P390" s="201"/>
      <c r="Q390" s="198" t="s">
        <v>291</v>
      </c>
      <c r="R390" s="198" t="str">
        <f>IF(ISNA(VLOOKUP(Patchlist2[[#This Row],[SERVER OWNER]],Contacts!I:J,2,FALSE)),"",VLOOKUP(Patchlist2[[#This Row],[SERVER OWNER]],Contacts!I:J,2,FALSE))</f>
        <v>Michele.Tarricone@allianz.it</v>
      </c>
      <c r="S390" s="255" t="s">
        <v>3043</v>
      </c>
      <c r="T390" s="202"/>
      <c r="U390" s="198"/>
      <c r="V390" s="157"/>
      <c r="W390" s="157"/>
    </row>
    <row r="391" spans="1:23" ht="18" hidden="1" customHeight="1">
      <c r="A391" s="204" t="s">
        <v>3108</v>
      </c>
      <c r="B391" s="196" t="s">
        <v>18</v>
      </c>
      <c r="C391" s="197" t="b">
        <v>0</v>
      </c>
      <c r="D391" s="182">
        <f>IF($C391&lt;&gt;TRUE,IF(ISNA(VLOOKUP($B391,'Patch Slot'!A$2:$E$39,3,FALSE)),"",VLOOKUP($B391,'Patch Slot'!A$2:$E$39,3,FALSE)),"exclude")</f>
        <v>45873.833333333299</v>
      </c>
      <c r="E391" s="182" t="str">
        <f>IF($C391&lt;&gt;TRUE,IF(ISNA(VLOOKUP($B391,'Patch Slot'!A$1:$E$39,4,FALSE)),"",VLOOKUP($B391,'Patch Slot'!A$1:$E$39,4,FALSE)),"excluded")</f>
        <v>20:00 – 24:00</v>
      </c>
      <c r="F391" s="198" t="s">
        <v>2772</v>
      </c>
      <c r="G391" s="198"/>
      <c r="H391" s="203"/>
      <c r="I391" s="203"/>
      <c r="J391" s="198" t="s">
        <v>2561</v>
      </c>
      <c r="K391" s="198">
        <v>9</v>
      </c>
      <c r="L391" s="198" t="s">
        <v>245</v>
      </c>
      <c r="M391" s="198" t="s">
        <v>174</v>
      </c>
      <c r="N391" s="200" t="s">
        <v>175</v>
      </c>
      <c r="O391" s="198" t="s">
        <v>3042</v>
      </c>
      <c r="P391" s="201"/>
      <c r="Q391" s="198" t="s">
        <v>291</v>
      </c>
      <c r="R391" s="198" t="str">
        <f>IF(ISNA(VLOOKUP(Patchlist2[[#This Row],[SERVER OWNER]],Contacts!I:J,2,FALSE)),"",VLOOKUP(Patchlist2[[#This Row],[SERVER OWNER]],Contacts!I:J,2,FALSE))</f>
        <v>Michele.Tarricone@allianz.it</v>
      </c>
      <c r="S391" s="255" t="s">
        <v>3043</v>
      </c>
      <c r="T391" s="202"/>
      <c r="U391" s="198"/>
      <c r="V391" s="157"/>
      <c r="W391" s="157"/>
    </row>
    <row r="392" spans="1:23" ht="18" hidden="1" customHeight="1">
      <c r="A392" s="204" t="s">
        <v>3109</v>
      </c>
      <c r="B392" s="196" t="s">
        <v>18</v>
      </c>
      <c r="C392" s="197" t="b">
        <v>0</v>
      </c>
      <c r="D392" s="182">
        <f>IF($C392&lt;&gt;TRUE,IF(ISNA(VLOOKUP($B392,'Patch Slot'!A$2:$E$39,3,FALSE)),"",VLOOKUP($B392,'Patch Slot'!A$2:$E$39,3,FALSE)),"exclude")</f>
        <v>45873.833333333299</v>
      </c>
      <c r="E392" s="182" t="str">
        <f>IF($C392&lt;&gt;TRUE,IF(ISNA(VLOOKUP($B392,'Patch Slot'!A$1:$E$39,4,FALSE)),"",VLOOKUP($B392,'Patch Slot'!A$1:$E$39,4,FALSE)),"excluded")</f>
        <v>20:00 – 24:00</v>
      </c>
      <c r="F392" s="198" t="s">
        <v>2772</v>
      </c>
      <c r="G392" s="198"/>
      <c r="H392" s="203"/>
      <c r="I392" s="203"/>
      <c r="J392" s="198" t="s">
        <v>2561</v>
      </c>
      <c r="K392" s="198">
        <v>9</v>
      </c>
      <c r="L392" s="198" t="s">
        <v>245</v>
      </c>
      <c r="M392" s="198" t="s">
        <v>174</v>
      </c>
      <c r="N392" s="200" t="s">
        <v>175</v>
      </c>
      <c r="O392" s="198" t="s">
        <v>3042</v>
      </c>
      <c r="P392" s="201"/>
      <c r="Q392" s="198" t="s">
        <v>291</v>
      </c>
      <c r="R392" s="198" t="str">
        <f>IF(ISNA(VLOOKUP(Patchlist2[[#This Row],[SERVER OWNER]],Contacts!I:J,2,FALSE)),"",VLOOKUP(Patchlist2[[#This Row],[SERVER OWNER]],Contacts!I:J,2,FALSE))</f>
        <v>Michele.Tarricone@allianz.it</v>
      </c>
      <c r="S392" s="255" t="s">
        <v>3043</v>
      </c>
      <c r="T392" s="202"/>
      <c r="U392" s="198"/>
      <c r="V392" s="157"/>
      <c r="W392" s="157"/>
    </row>
    <row r="393" spans="1:23" ht="18" hidden="1" customHeight="1">
      <c r="A393" s="204" t="s">
        <v>3110</v>
      </c>
      <c r="B393" s="196" t="s">
        <v>18</v>
      </c>
      <c r="C393" s="197" t="b">
        <v>0</v>
      </c>
      <c r="D393" s="182">
        <f>IF($C393&lt;&gt;TRUE,IF(ISNA(VLOOKUP($B393,'Patch Slot'!A$2:$E$39,3,FALSE)),"",VLOOKUP($B393,'Patch Slot'!A$2:$E$39,3,FALSE)),"exclude")</f>
        <v>45873.833333333299</v>
      </c>
      <c r="E393" s="182" t="str">
        <f>IF($C393&lt;&gt;TRUE,IF(ISNA(VLOOKUP($B393,'Patch Slot'!A$1:$E$39,4,FALSE)),"",VLOOKUP($B393,'Patch Slot'!A$1:$E$39,4,FALSE)),"excluded")</f>
        <v>20:00 – 24:00</v>
      </c>
      <c r="F393" s="198" t="s">
        <v>171</v>
      </c>
      <c r="G393" s="198"/>
      <c r="H393" s="203"/>
      <c r="I393" s="203"/>
      <c r="J393" s="198" t="s">
        <v>2561</v>
      </c>
      <c r="K393" s="198">
        <v>9</v>
      </c>
      <c r="L393" s="198" t="s">
        <v>173</v>
      </c>
      <c r="M393" s="198" t="s">
        <v>174</v>
      </c>
      <c r="N393" s="200" t="s">
        <v>175</v>
      </c>
      <c r="O393" s="198" t="s">
        <v>3090</v>
      </c>
      <c r="P393" s="201"/>
      <c r="Q393" s="198" t="s">
        <v>3091</v>
      </c>
      <c r="R393" s="198" t="s">
        <v>3092</v>
      </c>
      <c r="S393" s="255" t="s">
        <v>3111</v>
      </c>
      <c r="T393" s="202"/>
      <c r="U393" s="202"/>
      <c r="V393" s="157"/>
      <c r="W393" s="157"/>
    </row>
    <row r="394" spans="1:23" ht="18" hidden="1" customHeight="1">
      <c r="A394" s="204" t="s">
        <v>3112</v>
      </c>
      <c r="B394" s="196" t="s">
        <v>109</v>
      </c>
      <c r="C394" s="197" t="b">
        <v>0</v>
      </c>
      <c r="D394" s="182">
        <f>IF($C394&lt;&gt;TRUE,IF(ISNA(VLOOKUP($B394,'Patch Slot'!A$2:$E$39,3,FALSE)),"",VLOOKUP($B394,'Patch Slot'!A$2:$E$39,3,FALSE)),"exclude")</f>
        <v>45889.833333333299</v>
      </c>
      <c r="E394" s="182" t="str">
        <f>IF($C394&lt;&gt;TRUE,IF(ISNA(VLOOKUP($B394,'Patch Slot'!A$1:$E$39,4,FALSE)),"",VLOOKUP($B394,'Patch Slot'!A$1:$E$39,4,FALSE)),"excluded")</f>
        <v>20:00 – 24:00</v>
      </c>
      <c r="F394" s="198" t="s">
        <v>826</v>
      </c>
      <c r="G394" s="198"/>
      <c r="H394" s="203"/>
      <c r="I394" s="203"/>
      <c r="J394" s="198" t="s">
        <v>2547</v>
      </c>
      <c r="K394" s="198"/>
      <c r="L394" s="198" t="s">
        <v>173</v>
      </c>
      <c r="M394" s="198" t="s">
        <v>827</v>
      </c>
      <c r="N394" s="200" t="s">
        <v>175</v>
      </c>
      <c r="O394" s="213" t="s">
        <v>722</v>
      </c>
      <c r="P394" s="201"/>
      <c r="Q394" s="247" t="s">
        <v>2983</v>
      </c>
      <c r="R394" s="198" t="str">
        <f>IF(ISNA(VLOOKUP(Patchlist2[[#This Row],[SERVER OWNER]],Contacts!I:J,2,FALSE)),"",VLOOKUP(Patchlist2[[#This Row],[SERVER OWNER]],Contacts!I:J,2,FALSE))</f>
        <v>luca.kieser@allianz.de</v>
      </c>
      <c r="S394" s="255" t="s">
        <v>3113</v>
      </c>
      <c r="T394" s="157"/>
      <c r="U394" s="157"/>
      <c r="V394" s="157"/>
      <c r="W394" s="157"/>
    </row>
    <row r="395" spans="1:23" ht="18" hidden="1" customHeight="1">
      <c r="A395" s="204" t="s">
        <v>3114</v>
      </c>
      <c r="B395" s="196" t="s">
        <v>18</v>
      </c>
      <c r="C395" s="197" t="b">
        <v>0</v>
      </c>
      <c r="D395" s="182">
        <f>IF($C395&lt;&gt;TRUE,IF(ISNA(VLOOKUP($B395,'Patch Slot'!A$2:$E$39,3,FALSE)),"",VLOOKUP($B395,'Patch Slot'!A$2:$E$39,3,FALSE)),"exclude")</f>
        <v>45873.833333333299</v>
      </c>
      <c r="E395" s="182" t="str">
        <f>IF($C395&lt;&gt;TRUE,IF(ISNA(VLOOKUP($B395,'Patch Slot'!A$1:$E$39,4,FALSE)),"",VLOOKUP($B395,'Patch Slot'!A$1:$E$39,4,FALSE)),"excluded")</f>
        <v>20:00 – 24:00</v>
      </c>
      <c r="F395" s="198" t="s">
        <v>171</v>
      </c>
      <c r="G395" s="198"/>
      <c r="H395" s="203"/>
      <c r="I395" s="203"/>
      <c r="J395" s="198" t="s">
        <v>2564</v>
      </c>
      <c r="K395" s="198">
        <v>9.4</v>
      </c>
      <c r="L395" s="198" t="s">
        <v>173</v>
      </c>
      <c r="M395" s="198" t="s">
        <v>174</v>
      </c>
      <c r="N395" s="200" t="s">
        <v>175</v>
      </c>
      <c r="O395" s="198" t="s">
        <v>1817</v>
      </c>
      <c r="P395" s="201"/>
      <c r="Q395" s="198" t="s">
        <v>432</v>
      </c>
      <c r="R395" s="198" t="str">
        <f>IF(ISNA(VLOOKUP(Patchlist2[[#This Row],[SERVER OWNER]],Contacts!I:J,2,FALSE)),"",VLOOKUP(Patchlist2[[#This Row],[SERVER OWNER]],Contacts!I:J,2,FALSE))</f>
        <v>florian.loibl@allianz.de</v>
      </c>
      <c r="S395" s="255" t="s">
        <v>433</v>
      </c>
      <c r="T395" s="202"/>
      <c r="U395" s="202"/>
      <c r="V395" s="157"/>
      <c r="W395" s="157"/>
    </row>
    <row r="396" spans="1:23" ht="18" hidden="1" customHeight="1">
      <c r="A396" s="204" t="s">
        <v>3115</v>
      </c>
      <c r="B396" s="196" t="s">
        <v>18</v>
      </c>
      <c r="C396" s="197" t="b">
        <v>0</v>
      </c>
      <c r="D396" s="182">
        <f>IF($C396&lt;&gt;TRUE,IF(ISNA(VLOOKUP($B396,'Patch Slot'!A$2:$E$39,3,FALSE)),"",VLOOKUP($B396,'Patch Slot'!A$2:$E$39,3,FALSE)),"exclude")</f>
        <v>45873.833333333299</v>
      </c>
      <c r="E396" s="182" t="str">
        <f>IF($C396&lt;&gt;TRUE,IF(ISNA(VLOOKUP($B396,'Patch Slot'!A$1:$E$39,4,FALSE)),"",VLOOKUP($B396,'Patch Slot'!A$1:$E$39,4,FALSE)),"excluded")</f>
        <v>20:00 – 24:00</v>
      </c>
      <c r="F396" s="198" t="s">
        <v>171</v>
      </c>
      <c r="G396" s="198"/>
      <c r="H396" s="203"/>
      <c r="I396" s="203"/>
      <c r="J396" s="198" t="s">
        <v>2564</v>
      </c>
      <c r="K396" s="198">
        <v>9.4</v>
      </c>
      <c r="L396" s="198" t="s">
        <v>173</v>
      </c>
      <c r="M396" s="198" t="s">
        <v>174</v>
      </c>
      <c r="N396" s="200" t="s">
        <v>175</v>
      </c>
      <c r="O396" s="198" t="s">
        <v>1817</v>
      </c>
      <c r="P396" s="201"/>
      <c r="Q396" s="198" t="s">
        <v>432</v>
      </c>
      <c r="R396" s="198" t="str">
        <f>IF(ISNA(VLOOKUP(Patchlist2[[#This Row],[SERVER OWNER]],Contacts!I:J,2,FALSE)),"",VLOOKUP(Patchlist2[[#This Row],[SERVER OWNER]],Contacts!I:J,2,FALSE))</f>
        <v>florian.loibl@allianz.de</v>
      </c>
      <c r="S396" s="255" t="s">
        <v>433</v>
      </c>
      <c r="T396" s="202"/>
      <c r="U396" s="202"/>
      <c r="V396" s="157"/>
      <c r="W396" s="157"/>
    </row>
    <row r="397" spans="1:23" ht="18" hidden="1" customHeight="1">
      <c r="A397" s="258" t="s">
        <v>3116</v>
      </c>
      <c r="B397" s="196" t="s">
        <v>18</v>
      </c>
      <c r="C397" s="197" t="b">
        <v>0</v>
      </c>
      <c r="D397" s="182">
        <f>IF($C397&lt;&gt;TRUE,IF(ISNA(VLOOKUP($B397,'Patch Slot'!A$2:$E$39,3,FALSE)),"",VLOOKUP($B397,'Patch Slot'!A$2:$E$39,3,FALSE)),"exclude")</f>
        <v>45873.833333333299</v>
      </c>
      <c r="E397" s="182" t="str">
        <f>IF($C397&lt;&gt;TRUE,IF(ISNA(VLOOKUP($B397,'Patch Slot'!A$1:$E$39,4,FALSE)),"",VLOOKUP($B397,'Patch Slot'!A$1:$E$39,4,FALSE)),"excluded")</f>
        <v>20:00 – 24:00</v>
      </c>
      <c r="F397" s="183" t="s">
        <v>2772</v>
      </c>
      <c r="G397" s="198"/>
      <c r="H397" s="203"/>
      <c r="I397" s="203"/>
      <c r="J397" s="183" t="s">
        <v>2561</v>
      </c>
      <c r="K397" s="183" t="s">
        <v>1957</v>
      </c>
      <c r="L397" s="183" t="s">
        <v>245</v>
      </c>
      <c r="M397" s="183" t="s">
        <v>174</v>
      </c>
      <c r="N397" s="200" t="s">
        <v>175</v>
      </c>
      <c r="O397" s="213" t="s">
        <v>3014</v>
      </c>
      <c r="P397" s="201"/>
      <c r="Q397" s="247" t="s">
        <v>248</v>
      </c>
      <c r="R397" s="198" t="str">
        <f>IF(ISNA(VLOOKUP(Patchlist2[[#This Row],[SERVER OWNER]],Contacts!I:J,2,FALSE)),"",VLOOKUP(Patchlist2[[#This Row],[SERVER OWNER]],Contacts!I:J,2,FALSE))</f>
        <v>Giorgio.Conti@allianz.it</v>
      </c>
      <c r="S397" s="255" t="s">
        <v>3117</v>
      </c>
      <c r="T397" s="157"/>
      <c r="U397" s="157"/>
      <c r="V397" s="157"/>
      <c r="W397" s="157"/>
    </row>
    <row r="398" spans="1:23" ht="18" hidden="1" customHeight="1">
      <c r="A398" s="204" t="s">
        <v>3118</v>
      </c>
      <c r="B398" s="196" t="s">
        <v>100</v>
      </c>
      <c r="C398" s="197" t="b">
        <v>0</v>
      </c>
      <c r="D398" s="182">
        <f>IF($C398&lt;&gt;TRUE,IF(ISNA(VLOOKUP($B398,'Patch Slot'!A$2:$E$39,3,FALSE)),"",VLOOKUP($B398,'Patch Slot'!A$2:$E$39,3,FALSE)),"exclude")</f>
        <v>45887.833333333299</v>
      </c>
      <c r="E398" s="182" t="str">
        <f>IF($C398&lt;&gt;TRUE,IF(ISNA(VLOOKUP($B398,'Patch Slot'!A$1:$E$39,4,FALSE)),"",VLOOKUP($B398,'Patch Slot'!A$1:$E$39,4,FALSE)),"excluded")</f>
        <v>20:00 – 24:00</v>
      </c>
      <c r="F398" s="198" t="s">
        <v>826</v>
      </c>
      <c r="G398" s="198"/>
      <c r="H398" s="203"/>
      <c r="I398" s="203"/>
      <c r="J398" s="198" t="s">
        <v>2561</v>
      </c>
      <c r="K398" s="198">
        <v>9.4</v>
      </c>
      <c r="L398" s="198" t="s">
        <v>372</v>
      </c>
      <c r="M398" s="198" t="s">
        <v>827</v>
      </c>
      <c r="N398" s="200" t="s">
        <v>175</v>
      </c>
      <c r="O398" s="198" t="s">
        <v>650</v>
      </c>
      <c r="P398" s="201"/>
      <c r="Q398" s="198" t="s">
        <v>1589</v>
      </c>
      <c r="R398" s="198" t="str">
        <f>IF(ISNA(VLOOKUP(Patchlist2[[#This Row],[SERVER OWNER]],Contacts!I:J,2,FALSE)),"",VLOOKUP(Patchlist2[[#This Row],[SERVER OWNER]],Contacts!I:J,2,FALSE))</f>
        <v>manuela.dillinger@allianz.com</v>
      </c>
      <c r="S398" s="255" t="s">
        <v>3056</v>
      </c>
      <c r="T398" s="202"/>
      <c r="U398" s="202"/>
      <c r="V398" s="157"/>
      <c r="W398" s="157"/>
    </row>
    <row r="399" spans="1:23" ht="18" hidden="1" customHeight="1">
      <c r="A399" s="258" t="s">
        <v>3119</v>
      </c>
      <c r="B399" s="196" t="s">
        <v>18</v>
      </c>
      <c r="C399" s="197" t="b">
        <v>0</v>
      </c>
      <c r="D399" s="182">
        <f>IF($C399&lt;&gt;TRUE,IF(ISNA(VLOOKUP($B399,'Patch Slot'!A$2:$E$39,3,FALSE)),"",VLOOKUP($B399,'Patch Slot'!A$2:$E$39,3,FALSE)),"exclude")</f>
        <v>45873.833333333299</v>
      </c>
      <c r="E399" s="182" t="str">
        <f>IF($C399&lt;&gt;TRUE,IF(ISNA(VLOOKUP($B399,'Patch Slot'!A$1:$E$39,4,FALSE)),"",VLOOKUP($B399,'Patch Slot'!A$1:$E$39,4,FALSE)),"excluded")</f>
        <v>20:00 – 24:00</v>
      </c>
      <c r="F399" s="183" t="s">
        <v>2772</v>
      </c>
      <c r="G399" s="198"/>
      <c r="H399" s="203"/>
      <c r="I399" s="203"/>
      <c r="J399" s="183" t="s">
        <v>2561</v>
      </c>
      <c r="K399" s="183" t="s">
        <v>1891</v>
      </c>
      <c r="L399" s="183" t="s">
        <v>245</v>
      </c>
      <c r="M399" s="183" t="s">
        <v>174</v>
      </c>
      <c r="N399" s="200" t="s">
        <v>175</v>
      </c>
      <c r="O399" s="213" t="s">
        <v>2749</v>
      </c>
      <c r="P399" s="201"/>
      <c r="Q399" s="247" t="s">
        <v>2647</v>
      </c>
      <c r="R399" s="198" t="str">
        <f>IF(ISNA(VLOOKUP(Patchlist2[[#This Row],[SERVER OWNER]],Contacts!I:J,2,FALSE)),"",VLOOKUP(Patchlist2[[#This Row],[SERVER OWNER]],Contacts!I:J,2,FALSE))</f>
        <v>stefano.iori@allianz.it</v>
      </c>
      <c r="S399" s="255" t="s">
        <v>2968</v>
      </c>
      <c r="T399" s="157"/>
      <c r="U399" s="157"/>
      <c r="V399" s="157"/>
      <c r="W399" s="157"/>
    </row>
    <row r="400" spans="1:23" ht="18" hidden="1" customHeight="1">
      <c r="A400" s="258" t="s">
        <v>3120</v>
      </c>
      <c r="B400" s="196" t="s">
        <v>18</v>
      </c>
      <c r="C400" s="197" t="b">
        <v>0</v>
      </c>
      <c r="D400" s="182">
        <f>IF($C400&lt;&gt;TRUE,IF(ISNA(VLOOKUP($B400,'Patch Slot'!A$2:$E$39,3,FALSE)),"",VLOOKUP($B400,'Patch Slot'!A$2:$E$39,3,FALSE)),"exclude")</f>
        <v>45873.833333333299</v>
      </c>
      <c r="E400" s="182" t="str">
        <f>IF($C400&lt;&gt;TRUE,IF(ISNA(VLOOKUP($B400,'Patch Slot'!A$1:$E$39,4,FALSE)),"",VLOOKUP($B400,'Patch Slot'!A$1:$E$39,4,FALSE)),"excluded")</f>
        <v>20:00 – 24:00</v>
      </c>
      <c r="F400" s="183" t="s">
        <v>2772</v>
      </c>
      <c r="G400" s="198"/>
      <c r="H400" s="203"/>
      <c r="I400" s="203"/>
      <c r="J400" s="183" t="s">
        <v>2561</v>
      </c>
      <c r="K400" s="183" t="s">
        <v>1957</v>
      </c>
      <c r="L400" s="183" t="s">
        <v>245</v>
      </c>
      <c r="M400" s="183" t="s">
        <v>174</v>
      </c>
      <c r="N400" s="200" t="s">
        <v>175</v>
      </c>
      <c r="O400" s="213" t="s">
        <v>3014</v>
      </c>
      <c r="P400" s="201"/>
      <c r="Q400" s="247" t="s">
        <v>248</v>
      </c>
      <c r="R400" s="198" t="str">
        <f>IF(ISNA(VLOOKUP(Patchlist2[[#This Row],[SERVER OWNER]],Contacts!I:J,2,FALSE)),"",VLOOKUP(Patchlist2[[#This Row],[SERVER OWNER]],Contacts!I:J,2,FALSE))</f>
        <v>Giorgio.Conti@allianz.it</v>
      </c>
      <c r="S400" s="255" t="s">
        <v>3117</v>
      </c>
      <c r="T400" s="157"/>
      <c r="U400" s="157"/>
      <c r="V400" s="157"/>
      <c r="W400" s="157"/>
    </row>
    <row r="401" spans="1:23" ht="18" hidden="1" customHeight="1">
      <c r="A401" s="258" t="s">
        <v>3121</v>
      </c>
      <c r="B401" s="196" t="s">
        <v>100</v>
      </c>
      <c r="C401" s="197" t="b">
        <v>0</v>
      </c>
      <c r="D401" s="182">
        <f>IF($C401&lt;&gt;TRUE,IF(ISNA(VLOOKUP($B401,'Patch Slot'!A$2:$E$39,3,FALSE)),"",VLOOKUP($B401,'Patch Slot'!A$2:$E$39,3,FALSE)),"exclude")</f>
        <v>45887.833333333299</v>
      </c>
      <c r="E401" s="182" t="str">
        <f>IF($C401&lt;&gt;TRUE,IF(ISNA(VLOOKUP($B401,'Patch Slot'!A$1:$E$39,4,FALSE)),"",VLOOKUP($B401,'Patch Slot'!A$1:$E$39,4,FALSE)),"excluded")</f>
        <v>20:00 – 24:00</v>
      </c>
      <c r="F401" s="183" t="s">
        <v>826</v>
      </c>
      <c r="G401" s="198"/>
      <c r="H401" s="203"/>
      <c r="I401" s="203"/>
      <c r="J401" s="183" t="s">
        <v>2561</v>
      </c>
      <c r="K401" s="183" t="s">
        <v>1957</v>
      </c>
      <c r="L401" s="183" t="s">
        <v>173</v>
      </c>
      <c r="M401" s="183" t="s">
        <v>827</v>
      </c>
      <c r="N401" s="200" t="s">
        <v>175</v>
      </c>
      <c r="O401" s="213" t="s">
        <v>3090</v>
      </c>
      <c r="P401" s="201"/>
      <c r="Q401" s="247" t="s">
        <v>3091</v>
      </c>
      <c r="R401" s="198" t="s">
        <v>3092</v>
      </c>
      <c r="S401" s="255" t="s">
        <v>3122</v>
      </c>
      <c r="T401" s="157"/>
      <c r="U401" s="157"/>
      <c r="V401" s="157"/>
      <c r="W401" s="157"/>
    </row>
    <row r="402" spans="1:23" ht="18" hidden="1" customHeight="1">
      <c r="A402" s="204" t="s">
        <v>3123</v>
      </c>
      <c r="B402" s="196" t="s">
        <v>100</v>
      </c>
      <c r="C402" s="197" t="b">
        <v>1</v>
      </c>
      <c r="D402" s="182" t="str">
        <f>IF($C402&lt;&gt;TRUE,IF(ISNA(VLOOKUP($B402,'Patch Slot'!A$2:$E$39,3,FALSE)),"",VLOOKUP($B402,'Patch Slot'!A$2:$E$39,3,FALSE)),"exclude")</f>
        <v>exclude</v>
      </c>
      <c r="E402" s="182" t="str">
        <f>IF($C402&lt;&gt;TRUE,IF(ISNA(VLOOKUP($B402,'Patch Slot'!A$1:$E$39,4,FALSE)),"",VLOOKUP($B402,'Patch Slot'!A$1:$E$39,4,FALSE)),"excluded")</f>
        <v>excluded</v>
      </c>
      <c r="F402" s="198" t="s">
        <v>826</v>
      </c>
      <c r="G402" s="198"/>
      <c r="H402" s="203"/>
      <c r="I402" s="203"/>
      <c r="J402" s="198" t="s">
        <v>2564</v>
      </c>
      <c r="K402" s="198">
        <v>9.4</v>
      </c>
      <c r="L402" s="198" t="s">
        <v>173</v>
      </c>
      <c r="M402" s="198" t="s">
        <v>827</v>
      </c>
      <c r="N402" s="200" t="s">
        <v>279</v>
      </c>
      <c r="O402" s="198" t="s">
        <v>2862</v>
      </c>
      <c r="P402" s="201"/>
      <c r="Q402" s="198" t="s">
        <v>2863</v>
      </c>
      <c r="R402" s="198" t="str">
        <f>IF(ISNA(VLOOKUP(Patchlist2[[#This Row],[SERVER OWNER]],Contacts!I:J,2,FALSE)),"",VLOOKUP(Patchlist2[[#This Row],[SERVER OWNER]],Contacts!I:J,2,FALSE))</f>
        <v>teodor.todorov@allianz.com</v>
      </c>
      <c r="S402" s="255" t="s">
        <v>2884</v>
      </c>
      <c r="T402" s="202"/>
      <c r="U402" s="202" t="s">
        <v>2866</v>
      </c>
      <c r="V402" s="157"/>
      <c r="W402" s="157"/>
    </row>
    <row r="403" spans="1:23" ht="18" hidden="1" customHeight="1">
      <c r="A403" s="204" t="s">
        <v>3124</v>
      </c>
      <c r="B403" s="196" t="s">
        <v>73</v>
      </c>
      <c r="C403" s="197" t="b">
        <v>0</v>
      </c>
      <c r="D403" s="182">
        <f>IF($C403&lt;&gt;TRUE,IF(ISNA(VLOOKUP($B403,'Patch Slot'!A$2:$E$39,3,FALSE)),"",VLOOKUP($B403,'Patch Slot'!A$2:$E$39,3,FALSE)),"exclude")</f>
        <v>45885.041666666635</v>
      </c>
      <c r="E403" s="182" t="str">
        <f>IF($C403&lt;&gt;TRUE,IF(ISNA(VLOOKUP($B403,'Patch Slot'!A$1:$E$39,4,FALSE)),"",VLOOKUP($B403,'Patch Slot'!A$1:$E$39,4,FALSE)),"excluded")</f>
        <v>01:00 – 05:00</v>
      </c>
      <c r="F403" s="198" t="s">
        <v>826</v>
      </c>
      <c r="G403" s="198"/>
      <c r="H403" s="203"/>
      <c r="I403" s="203"/>
      <c r="J403" s="198" t="s">
        <v>2553</v>
      </c>
      <c r="K403" s="213" t="s">
        <v>3125</v>
      </c>
      <c r="L403" s="198" t="s">
        <v>173</v>
      </c>
      <c r="M403" s="198" t="s">
        <v>827</v>
      </c>
      <c r="N403" s="200" t="s">
        <v>175</v>
      </c>
      <c r="O403" s="213" t="s">
        <v>427</v>
      </c>
      <c r="P403" s="201"/>
      <c r="Q403" s="183" t="s">
        <v>428</v>
      </c>
      <c r="R403" s="198" t="str">
        <f>IF(ISNA(VLOOKUP(Patchlist2[[#This Row],[SERVER OWNER]],Contacts!I:J,2,FALSE)),"",VLOOKUP(Patchlist2[[#This Row],[SERVER OWNER]],Contacts!I:J,2,FALSE))</f>
        <v>thomassubin.philip@allianz.com</v>
      </c>
      <c r="S403" s="255" t="s">
        <v>2924</v>
      </c>
      <c r="T403" s="157"/>
      <c r="U403" s="157"/>
      <c r="V403" s="157"/>
      <c r="W403" s="157"/>
    </row>
    <row r="404" spans="1:23" ht="18" hidden="1" customHeight="1">
      <c r="A404" s="204" t="s">
        <v>3126</v>
      </c>
      <c r="B404" s="196" t="s">
        <v>121</v>
      </c>
      <c r="C404" s="197" t="b">
        <v>0</v>
      </c>
      <c r="D404" s="182">
        <f>IF($C404&lt;&gt;TRUE,IF(ISNA(VLOOKUP($B404,'Patch Slot'!A$2:$E$39,3,FALSE)),"",VLOOKUP($B404,'Patch Slot'!A$2:$E$39,3,FALSE)),"exclude")</f>
        <v>45892.166666666635</v>
      </c>
      <c r="E404" s="182" t="str">
        <f>IF($C404&lt;&gt;TRUE,IF(ISNA(VLOOKUP($B404,'Patch Slot'!A$1:$E$39,4,FALSE)),"",VLOOKUP($B404,'Patch Slot'!A$1:$E$39,4,FALSE)),"excluded")</f>
        <v>04:00 – 08:00</v>
      </c>
      <c r="F404" s="198" t="s">
        <v>826</v>
      </c>
      <c r="G404" s="198"/>
      <c r="H404" s="203"/>
      <c r="I404" s="203"/>
      <c r="J404" s="198" t="s">
        <v>2553</v>
      </c>
      <c r="K404" s="213" t="s">
        <v>3125</v>
      </c>
      <c r="L404" s="198" t="s">
        <v>173</v>
      </c>
      <c r="M404" s="198" t="s">
        <v>827</v>
      </c>
      <c r="N404" s="200" t="s">
        <v>175</v>
      </c>
      <c r="O404" s="213" t="s">
        <v>427</v>
      </c>
      <c r="P404" s="201"/>
      <c r="Q404" s="183" t="s">
        <v>428</v>
      </c>
      <c r="R404" s="198" t="str">
        <f>IF(ISNA(VLOOKUP(Patchlist2[[#This Row],[SERVER OWNER]],Contacts!I:J,2,FALSE)),"",VLOOKUP(Patchlist2[[#This Row],[SERVER OWNER]],Contacts!I:J,2,FALSE))</f>
        <v>thomassubin.philip@allianz.com</v>
      </c>
      <c r="S404" s="255" t="s">
        <v>2924</v>
      </c>
      <c r="T404" s="157"/>
      <c r="U404" s="157"/>
      <c r="V404" s="157"/>
      <c r="W404" s="157"/>
    </row>
    <row r="405" spans="1:23" ht="18" hidden="1" customHeight="1">
      <c r="A405" s="204" t="s">
        <v>3127</v>
      </c>
      <c r="B405" s="196" t="s">
        <v>90</v>
      </c>
      <c r="C405" s="197" t="b">
        <v>0</v>
      </c>
      <c r="D405" s="182">
        <f>IF($C405&lt;&gt;TRUE,IF(ISNA(VLOOKUP($B405,'Patch Slot'!A$2:$E$39,3,FALSE)),"",VLOOKUP($B405,'Patch Slot'!A$2:$E$39,3,FALSE)),"exclude")</f>
        <v>45886.333333333299</v>
      </c>
      <c r="E405" s="182" t="str">
        <f>IF($C405&lt;&gt;TRUE,IF(ISNA(VLOOKUP($B405,'Patch Slot'!A$1:$E$39,4,FALSE)),"",VLOOKUP($B405,'Patch Slot'!A$1:$E$39,4,FALSE)),"excluded")</f>
        <v>08:00 – 14:00</v>
      </c>
      <c r="F405" s="198" t="s">
        <v>826</v>
      </c>
      <c r="G405" s="198"/>
      <c r="H405" s="203"/>
      <c r="I405" s="203"/>
      <c r="J405" s="198" t="s">
        <v>2553</v>
      </c>
      <c r="K405" s="213" t="s">
        <v>3125</v>
      </c>
      <c r="L405" s="198" t="s">
        <v>173</v>
      </c>
      <c r="M405" s="198" t="s">
        <v>827</v>
      </c>
      <c r="N405" s="200" t="s">
        <v>175</v>
      </c>
      <c r="O405" s="213" t="s">
        <v>427</v>
      </c>
      <c r="P405" s="201"/>
      <c r="Q405" s="183" t="s">
        <v>428</v>
      </c>
      <c r="R405" s="198" t="str">
        <f>IF(ISNA(VLOOKUP(Patchlist2[[#This Row],[SERVER OWNER]],Contacts!I:J,2,FALSE)),"",VLOOKUP(Patchlist2[[#This Row],[SERVER OWNER]],Contacts!I:J,2,FALSE))</f>
        <v>thomassubin.philip@allianz.com</v>
      </c>
      <c r="S405" s="255" t="s">
        <v>2924</v>
      </c>
      <c r="T405" s="157"/>
      <c r="U405" s="157"/>
      <c r="V405" s="157"/>
      <c r="W405" s="157"/>
    </row>
    <row r="406" spans="1:23" ht="18" hidden="1" customHeight="1">
      <c r="A406" s="204" t="s">
        <v>3128</v>
      </c>
      <c r="B406" s="196" t="s">
        <v>39</v>
      </c>
      <c r="C406" s="197" t="b">
        <v>0</v>
      </c>
      <c r="D406" s="182">
        <f>IF($C406&lt;&gt;TRUE,IF(ISNA(VLOOKUP($B406,'Patch Slot'!A$2:$E$39,3,FALSE)),"",VLOOKUP($B406,'Patch Slot'!A$2:$E$39,3,FALSE)),"exclude")</f>
        <v>45877.833333333299</v>
      </c>
      <c r="E406" s="182" t="str">
        <f>IF($C406&lt;&gt;TRUE,IF(ISNA(VLOOKUP($B406,'Patch Slot'!A$1:$E$39,4,FALSE)),"",VLOOKUP($B406,'Patch Slot'!A$1:$E$39,4,FALSE)),"excluded")</f>
        <v>20:00 – 24:00</v>
      </c>
      <c r="F406" s="198" t="s">
        <v>826</v>
      </c>
      <c r="G406" s="198"/>
      <c r="H406" s="203"/>
      <c r="I406" s="203"/>
      <c r="J406" s="198" t="s">
        <v>2547</v>
      </c>
      <c r="K406" s="213" t="s">
        <v>3125</v>
      </c>
      <c r="L406" s="198" t="s">
        <v>173</v>
      </c>
      <c r="M406" s="198" t="s">
        <v>827</v>
      </c>
      <c r="N406" s="200" t="s">
        <v>175</v>
      </c>
      <c r="O406" s="213" t="s">
        <v>427</v>
      </c>
      <c r="P406" s="201"/>
      <c r="Q406" s="183" t="s">
        <v>428</v>
      </c>
      <c r="R406" s="198" t="str">
        <f>IF(ISNA(VLOOKUP(Patchlist2[[#This Row],[SERVER OWNER]],Contacts!I:J,2,FALSE)),"",VLOOKUP(Patchlist2[[#This Row],[SERVER OWNER]],Contacts!I:J,2,FALSE))</f>
        <v>thomassubin.philip@allianz.com</v>
      </c>
      <c r="S406" s="255" t="s">
        <v>2924</v>
      </c>
      <c r="T406" s="157"/>
      <c r="U406" s="157"/>
      <c r="V406" s="157"/>
      <c r="W406" s="157"/>
    </row>
    <row r="407" spans="1:23" ht="18" hidden="1" customHeight="1">
      <c r="A407" s="204" t="s">
        <v>3129</v>
      </c>
      <c r="B407" s="196" t="s">
        <v>130</v>
      </c>
      <c r="C407" s="197" t="b">
        <v>0</v>
      </c>
      <c r="D407" s="182">
        <f>IF($C407&lt;&gt;TRUE,IF(ISNA(VLOOKUP($B407,'Patch Slot'!A$2:$E$39,3,FALSE)),"",VLOOKUP($B407,'Patch Slot'!A$2:$E$39,3,FALSE)),"exclude")</f>
        <v>45893.666666666635</v>
      </c>
      <c r="E407" s="182" t="str">
        <f>IF($C407&lt;&gt;TRUE,IF(ISNA(VLOOKUP($B407,'Patch Slot'!A$1:$E$39,4,FALSE)),"",VLOOKUP($B407,'Patch Slot'!A$1:$E$39,4,FALSE)),"excluded")</f>
        <v>16:00 – 20:00</v>
      </c>
      <c r="F407" s="198" t="s">
        <v>826</v>
      </c>
      <c r="G407" s="198"/>
      <c r="H407" s="203"/>
      <c r="I407" s="203"/>
      <c r="J407" s="198" t="s">
        <v>2553</v>
      </c>
      <c r="K407" s="213" t="s">
        <v>3125</v>
      </c>
      <c r="L407" s="198" t="s">
        <v>173</v>
      </c>
      <c r="M407" s="198" t="s">
        <v>827</v>
      </c>
      <c r="N407" s="200" t="s">
        <v>175</v>
      </c>
      <c r="O407" s="213" t="s">
        <v>427</v>
      </c>
      <c r="P407" s="201"/>
      <c r="Q407" s="183" t="s">
        <v>428</v>
      </c>
      <c r="R407" s="198" t="str">
        <f>IF(ISNA(VLOOKUP(Patchlist2[[#This Row],[SERVER OWNER]],Contacts!I:J,2,FALSE)),"",VLOOKUP(Patchlist2[[#This Row],[SERVER OWNER]],Contacts!I:J,2,FALSE))</f>
        <v>thomassubin.philip@allianz.com</v>
      </c>
      <c r="S407" s="255" t="s">
        <v>2924</v>
      </c>
      <c r="T407" s="157"/>
      <c r="U407" s="157"/>
      <c r="V407" s="157"/>
      <c r="W407" s="157"/>
    </row>
    <row r="408" spans="1:23" ht="18" hidden="1" customHeight="1">
      <c r="A408" s="204" t="s">
        <v>3130</v>
      </c>
      <c r="B408" s="196" t="s">
        <v>70</v>
      </c>
      <c r="C408" s="197" t="b">
        <v>0</v>
      </c>
      <c r="D408" s="182">
        <f>IF($C408&lt;&gt;TRUE,IF(ISNA(VLOOKUP($B408,'Patch Slot'!A$2:$E$39,3,FALSE)),"",VLOOKUP($B408,'Patch Slot'!A$2:$E$39,3,FALSE)),"exclude")</f>
        <v>45884.333333333299</v>
      </c>
      <c r="E408" s="182" t="str">
        <f>IF($C408&lt;&gt;TRUE,IF(ISNA(VLOOKUP($B408,'Patch Slot'!A$1:$E$39,4,FALSE)),"",VLOOKUP($B408,'Patch Slot'!A$1:$E$39,4,FALSE)),"excluded")</f>
        <v>08:00 – 14:00</v>
      </c>
      <c r="F408" s="198" t="s">
        <v>826</v>
      </c>
      <c r="G408" s="198"/>
      <c r="H408" s="203"/>
      <c r="I408" s="203"/>
      <c r="J408" s="198" t="s">
        <v>2547</v>
      </c>
      <c r="K408" s="213" t="s">
        <v>3125</v>
      </c>
      <c r="L408" s="198" t="s">
        <v>173</v>
      </c>
      <c r="M408" s="198" t="s">
        <v>827</v>
      </c>
      <c r="N408" s="200" t="s">
        <v>175</v>
      </c>
      <c r="O408" s="213" t="s">
        <v>427</v>
      </c>
      <c r="P408" s="201"/>
      <c r="Q408" s="183" t="s">
        <v>428</v>
      </c>
      <c r="R408" s="198" t="str">
        <f>IF(ISNA(VLOOKUP(Patchlist2[[#This Row],[SERVER OWNER]],Contacts!I:J,2,FALSE)),"",VLOOKUP(Patchlist2[[#This Row],[SERVER OWNER]],Contacts!I:J,2,FALSE))</f>
        <v>thomassubin.philip@allianz.com</v>
      </c>
      <c r="S408" s="255" t="s">
        <v>2924</v>
      </c>
      <c r="T408" s="157"/>
      <c r="U408" s="157"/>
      <c r="V408" s="157"/>
      <c r="W408" s="157"/>
    </row>
    <row r="409" spans="1:23" ht="18" hidden="1" customHeight="1">
      <c r="A409" s="204" t="s">
        <v>3131</v>
      </c>
      <c r="B409" s="196" t="s">
        <v>100</v>
      </c>
      <c r="C409" s="197" t="b">
        <v>0</v>
      </c>
      <c r="D409" s="182">
        <f>IF($C409&lt;&gt;TRUE,IF(ISNA(VLOOKUP($B409,'Patch Slot'!A$2:$E$39,3,FALSE)),"",VLOOKUP($B409,'Patch Slot'!A$2:$E$39,3,FALSE)),"exclude")</f>
        <v>45887.833333333299</v>
      </c>
      <c r="E409" s="182" t="str">
        <f>IF($C409&lt;&gt;TRUE,IF(ISNA(VLOOKUP($B409,'Patch Slot'!A$1:$E$39,4,FALSE)),"",VLOOKUP($B409,'Patch Slot'!A$1:$E$39,4,FALSE)),"excluded")</f>
        <v>20:00 – 24:00</v>
      </c>
      <c r="F409" s="198" t="s">
        <v>826</v>
      </c>
      <c r="G409" s="198"/>
      <c r="H409" s="203"/>
      <c r="I409" s="203"/>
      <c r="J409" s="198" t="s">
        <v>2626</v>
      </c>
      <c r="K409" s="198">
        <v>8.1</v>
      </c>
      <c r="L409" s="198" t="s">
        <v>245</v>
      </c>
      <c r="M409" s="198" t="s">
        <v>827</v>
      </c>
      <c r="N409" s="200" t="s">
        <v>175</v>
      </c>
      <c r="O409" s="198" t="s">
        <v>246</v>
      </c>
      <c r="P409" s="201"/>
      <c r="Q409" s="198" t="s">
        <v>248</v>
      </c>
      <c r="R409" s="198" t="str">
        <f>IF(ISNA(VLOOKUP(Patchlist2[[#This Row],[SERVER OWNER]],Contacts!I:J,2,FALSE)),"",VLOOKUP(Patchlist2[[#This Row],[SERVER OWNER]],Contacts!I:J,2,FALSE))</f>
        <v>Giorgio.Conti@allianz.it</v>
      </c>
      <c r="S409" s="255" t="s">
        <v>3132</v>
      </c>
      <c r="T409" s="202"/>
      <c r="U409" s="202"/>
      <c r="V409" s="157"/>
      <c r="W409" s="157"/>
    </row>
    <row r="410" spans="1:23" ht="18" hidden="1" customHeight="1">
      <c r="A410" s="204" t="s">
        <v>3133</v>
      </c>
      <c r="B410" s="196" t="s">
        <v>100</v>
      </c>
      <c r="C410" s="197" t="b">
        <v>0</v>
      </c>
      <c r="D410" s="182">
        <f>IF($C410&lt;&gt;TRUE,IF(ISNA(VLOOKUP($B410,'Patch Slot'!A$2:$E$39,3,FALSE)),"",VLOOKUP($B410,'Patch Slot'!A$2:$E$39,3,FALSE)),"exclude")</f>
        <v>45887.833333333299</v>
      </c>
      <c r="E410" s="182" t="str">
        <f>IF($C410&lt;&gt;TRUE,IF(ISNA(VLOOKUP($B410,'Patch Slot'!A$1:$E$39,4,FALSE)),"",VLOOKUP($B410,'Patch Slot'!A$1:$E$39,4,FALSE)),"excluded")</f>
        <v>20:00 – 24:00</v>
      </c>
      <c r="F410" s="198" t="s">
        <v>826</v>
      </c>
      <c r="G410" s="198"/>
      <c r="H410" s="203"/>
      <c r="I410" s="203"/>
      <c r="J410" s="198" t="s">
        <v>2626</v>
      </c>
      <c r="K410" s="198">
        <v>8.1</v>
      </c>
      <c r="L410" s="198" t="s">
        <v>245</v>
      </c>
      <c r="M410" s="198" t="s">
        <v>827</v>
      </c>
      <c r="N410" s="200" t="s">
        <v>175</v>
      </c>
      <c r="O410" s="198" t="s">
        <v>246</v>
      </c>
      <c r="P410" s="201"/>
      <c r="Q410" s="198" t="s">
        <v>248</v>
      </c>
      <c r="R410" s="198" t="str">
        <f>IF(ISNA(VLOOKUP(Patchlist2[[#This Row],[SERVER OWNER]],Contacts!I:J,2,FALSE)),"",VLOOKUP(Patchlist2[[#This Row],[SERVER OWNER]],Contacts!I:J,2,FALSE))</f>
        <v>Giorgio.Conti@allianz.it</v>
      </c>
      <c r="S410" s="255" t="s">
        <v>3132</v>
      </c>
      <c r="T410" s="202"/>
      <c r="U410" s="202"/>
      <c r="V410" s="157"/>
      <c r="W410" s="157"/>
    </row>
    <row r="411" spans="1:23" ht="18" hidden="1" customHeight="1">
      <c r="A411" s="204" t="s">
        <v>3134</v>
      </c>
      <c r="B411" s="196" t="s">
        <v>100</v>
      </c>
      <c r="C411" s="197" t="b">
        <v>0</v>
      </c>
      <c r="D411" s="182">
        <f>IF($C411&lt;&gt;TRUE,IF(ISNA(VLOOKUP($B411,'Patch Slot'!A$2:$E$39,3,FALSE)),"",VLOOKUP($B411,'Patch Slot'!A$2:$E$39,3,FALSE)),"exclude")</f>
        <v>45887.833333333299</v>
      </c>
      <c r="E411" s="182" t="str">
        <f>IF($C411&lt;&gt;TRUE,IF(ISNA(VLOOKUP($B411,'Patch Slot'!A$1:$E$39,4,FALSE)),"",VLOOKUP($B411,'Patch Slot'!A$1:$E$39,4,FALSE)),"excluded")</f>
        <v>20:00 – 24:00</v>
      </c>
      <c r="F411" s="198" t="s">
        <v>826</v>
      </c>
      <c r="G411" s="198"/>
      <c r="H411" s="203"/>
      <c r="I411" s="203"/>
      <c r="J411" s="198" t="s">
        <v>2626</v>
      </c>
      <c r="K411" s="198">
        <v>8.1</v>
      </c>
      <c r="L411" s="198" t="s">
        <v>245</v>
      </c>
      <c r="M411" s="198" t="s">
        <v>827</v>
      </c>
      <c r="N411" s="200" t="s">
        <v>175</v>
      </c>
      <c r="O411" s="198" t="s">
        <v>246</v>
      </c>
      <c r="P411" s="201"/>
      <c r="Q411" s="198" t="s">
        <v>248</v>
      </c>
      <c r="R411" s="198" t="str">
        <f>IF(ISNA(VLOOKUP(Patchlist2[[#This Row],[SERVER OWNER]],Contacts!I:J,2,FALSE)),"",VLOOKUP(Patchlist2[[#This Row],[SERVER OWNER]],Contacts!I:J,2,FALSE))</f>
        <v>Giorgio.Conti@allianz.it</v>
      </c>
      <c r="S411" s="255" t="s">
        <v>3132</v>
      </c>
      <c r="T411" s="202"/>
      <c r="U411" s="202"/>
      <c r="V411" s="157"/>
      <c r="W411" s="157"/>
    </row>
    <row r="412" spans="1:23" ht="18" hidden="1" customHeight="1">
      <c r="A412" s="204" t="s">
        <v>3135</v>
      </c>
      <c r="B412" s="196" t="s">
        <v>100</v>
      </c>
      <c r="C412" s="197" t="b">
        <v>0</v>
      </c>
      <c r="D412" s="182">
        <f>IF($C412&lt;&gt;TRUE,IF(ISNA(VLOOKUP($B412,'Patch Slot'!A$2:$E$39,3,FALSE)),"",VLOOKUP($B412,'Patch Slot'!A$2:$E$39,3,FALSE)),"exclude")</f>
        <v>45887.833333333299</v>
      </c>
      <c r="E412" s="182" t="str">
        <f>IF($C412&lt;&gt;TRUE,IF(ISNA(VLOOKUP($B412,'Patch Slot'!A$1:$E$39,4,FALSE)),"",VLOOKUP($B412,'Patch Slot'!A$1:$E$39,4,FALSE)),"excluded")</f>
        <v>20:00 – 24:00</v>
      </c>
      <c r="F412" s="198" t="s">
        <v>826</v>
      </c>
      <c r="G412" s="198"/>
      <c r="H412" s="203"/>
      <c r="I412" s="203"/>
      <c r="J412" s="198" t="s">
        <v>2626</v>
      </c>
      <c r="K412" s="198">
        <v>8.1</v>
      </c>
      <c r="L412" s="198" t="s">
        <v>245</v>
      </c>
      <c r="M412" s="198" t="s">
        <v>827</v>
      </c>
      <c r="N412" s="200" t="s">
        <v>175</v>
      </c>
      <c r="O412" s="198" t="s">
        <v>246</v>
      </c>
      <c r="P412" s="201"/>
      <c r="Q412" s="198" t="s">
        <v>248</v>
      </c>
      <c r="R412" s="198" t="str">
        <f>IF(ISNA(VLOOKUP(Patchlist2[[#This Row],[SERVER OWNER]],Contacts!I:J,2,FALSE)),"",VLOOKUP(Patchlist2[[#This Row],[SERVER OWNER]],Contacts!I:J,2,FALSE))</f>
        <v>Giorgio.Conti@allianz.it</v>
      </c>
      <c r="S412" s="255" t="s">
        <v>3132</v>
      </c>
      <c r="T412" s="202"/>
      <c r="U412" s="202"/>
      <c r="V412" s="157"/>
      <c r="W412" s="157"/>
    </row>
    <row r="413" spans="1:23" ht="18" hidden="1" customHeight="1">
      <c r="A413" s="204" t="s">
        <v>3136</v>
      </c>
      <c r="B413" s="196" t="s">
        <v>100</v>
      </c>
      <c r="C413" s="197" t="b">
        <v>0</v>
      </c>
      <c r="D413" s="182">
        <f>IF($C413&lt;&gt;TRUE,IF(ISNA(VLOOKUP($B413,'Patch Slot'!A$2:$E$39,3,FALSE)),"",VLOOKUP($B413,'Patch Slot'!A$2:$E$39,3,FALSE)),"exclude")</f>
        <v>45887.833333333299</v>
      </c>
      <c r="E413" s="182" t="str">
        <f>IF($C413&lt;&gt;TRUE,IF(ISNA(VLOOKUP($B413,'Patch Slot'!A$1:$E$39,4,FALSE)),"",VLOOKUP($B413,'Patch Slot'!A$1:$E$39,4,FALSE)),"excluded")</f>
        <v>20:00 – 24:00</v>
      </c>
      <c r="F413" s="198" t="s">
        <v>826</v>
      </c>
      <c r="G413" s="198"/>
      <c r="H413" s="203"/>
      <c r="I413" s="203"/>
      <c r="J413" s="198" t="s">
        <v>2626</v>
      </c>
      <c r="K413" s="198">
        <v>8.1</v>
      </c>
      <c r="L413" s="198" t="s">
        <v>245</v>
      </c>
      <c r="M413" s="198" t="s">
        <v>827</v>
      </c>
      <c r="N413" s="200" t="s">
        <v>175</v>
      </c>
      <c r="O413" s="198" t="s">
        <v>246</v>
      </c>
      <c r="P413" s="201"/>
      <c r="Q413" s="198" t="s">
        <v>248</v>
      </c>
      <c r="R413" s="198" t="str">
        <f>IF(ISNA(VLOOKUP(Patchlist2[[#This Row],[SERVER OWNER]],Contacts!I:J,2,FALSE)),"",VLOOKUP(Patchlist2[[#This Row],[SERVER OWNER]],Contacts!I:J,2,FALSE))</f>
        <v>Giorgio.Conti@allianz.it</v>
      </c>
      <c r="S413" s="255" t="s">
        <v>3132</v>
      </c>
      <c r="T413" s="202"/>
      <c r="U413" s="202"/>
      <c r="V413" s="157"/>
      <c r="W413" s="157"/>
    </row>
    <row r="414" spans="1:23" ht="18" hidden="1" customHeight="1">
      <c r="A414" s="204" t="s">
        <v>3137</v>
      </c>
      <c r="B414" s="196" t="s">
        <v>100</v>
      </c>
      <c r="C414" s="197" t="b">
        <v>0</v>
      </c>
      <c r="D414" s="182">
        <f>IF($C414&lt;&gt;TRUE,IF(ISNA(VLOOKUP($B414,'Patch Slot'!A$2:$E$39,3,FALSE)),"",VLOOKUP($B414,'Patch Slot'!A$2:$E$39,3,FALSE)),"exclude")</f>
        <v>45887.833333333299</v>
      </c>
      <c r="E414" s="182" t="str">
        <f>IF($C414&lt;&gt;TRUE,IF(ISNA(VLOOKUP($B414,'Patch Slot'!A$1:$E$39,4,FALSE)),"",VLOOKUP($B414,'Patch Slot'!A$1:$E$39,4,FALSE)),"excluded")</f>
        <v>20:00 – 24:00</v>
      </c>
      <c r="F414" s="198" t="s">
        <v>826</v>
      </c>
      <c r="G414" s="198"/>
      <c r="H414" s="203"/>
      <c r="I414" s="203"/>
      <c r="J414" s="198" t="s">
        <v>2626</v>
      </c>
      <c r="K414" s="198">
        <v>8.1</v>
      </c>
      <c r="L414" s="198" t="s">
        <v>245</v>
      </c>
      <c r="M414" s="198" t="s">
        <v>827</v>
      </c>
      <c r="N414" s="200" t="s">
        <v>175</v>
      </c>
      <c r="O414" s="198" t="s">
        <v>246</v>
      </c>
      <c r="P414" s="201"/>
      <c r="Q414" s="198" t="s">
        <v>248</v>
      </c>
      <c r="R414" s="198" t="str">
        <f>IF(ISNA(VLOOKUP(Patchlist2[[#This Row],[SERVER OWNER]],Contacts!I:J,2,FALSE)),"",VLOOKUP(Patchlist2[[#This Row],[SERVER OWNER]],Contacts!I:J,2,FALSE))</f>
        <v>Giorgio.Conti@allianz.it</v>
      </c>
      <c r="S414" s="255" t="s">
        <v>3132</v>
      </c>
      <c r="T414" s="202"/>
      <c r="U414" s="202"/>
      <c r="V414" s="157"/>
      <c r="W414" s="157"/>
    </row>
    <row r="415" spans="1:23" ht="18" hidden="1" customHeight="1">
      <c r="A415" s="204" t="s">
        <v>3138</v>
      </c>
      <c r="B415" s="196" t="s">
        <v>100</v>
      </c>
      <c r="C415" s="197" t="b">
        <v>0</v>
      </c>
      <c r="D415" s="182">
        <f>IF($C415&lt;&gt;TRUE,IF(ISNA(VLOOKUP($B415,'Patch Slot'!A$2:$E$39,3,FALSE)),"",VLOOKUP($B415,'Patch Slot'!A$2:$E$39,3,FALSE)),"exclude")</f>
        <v>45887.833333333299</v>
      </c>
      <c r="E415" s="182" t="str">
        <f>IF($C415&lt;&gt;TRUE,IF(ISNA(VLOOKUP($B415,'Patch Slot'!A$1:$E$39,4,FALSE)),"",VLOOKUP($B415,'Patch Slot'!A$1:$E$39,4,FALSE)),"excluded")</f>
        <v>20:00 – 24:00</v>
      </c>
      <c r="F415" s="198" t="s">
        <v>826</v>
      </c>
      <c r="G415" s="198"/>
      <c r="H415" s="203"/>
      <c r="I415" s="203"/>
      <c r="J415" s="198" t="s">
        <v>2626</v>
      </c>
      <c r="K415" s="198">
        <v>8.1</v>
      </c>
      <c r="L415" s="198" t="s">
        <v>245</v>
      </c>
      <c r="M415" s="198" t="s">
        <v>827</v>
      </c>
      <c r="N415" s="200" t="s">
        <v>175</v>
      </c>
      <c r="O415" s="198" t="s">
        <v>246</v>
      </c>
      <c r="P415" s="201"/>
      <c r="Q415" s="198" t="s">
        <v>248</v>
      </c>
      <c r="R415" s="198" t="str">
        <f>IF(ISNA(VLOOKUP(Patchlist2[[#This Row],[SERVER OWNER]],Contacts!I:J,2,FALSE)),"",VLOOKUP(Patchlist2[[#This Row],[SERVER OWNER]],Contacts!I:J,2,FALSE))</f>
        <v>Giorgio.Conti@allianz.it</v>
      </c>
      <c r="S415" s="255" t="s">
        <v>3132</v>
      </c>
      <c r="T415" s="202"/>
      <c r="U415" s="202"/>
      <c r="V415" s="157"/>
      <c r="W415" s="157"/>
    </row>
    <row r="416" spans="1:23" ht="18" hidden="1" customHeight="1">
      <c r="A416" s="204" t="s">
        <v>3139</v>
      </c>
      <c r="B416" s="196" t="s">
        <v>100</v>
      </c>
      <c r="C416" s="197" t="b">
        <v>1</v>
      </c>
      <c r="D416" s="182" t="str">
        <f>IF($C416&lt;&gt;TRUE,IF(ISNA(VLOOKUP($B416,'Patch Slot'!A$2:$E$39,3,FALSE)),"",VLOOKUP($B416,'Patch Slot'!A$2:$E$39,3,FALSE)),"exclude")</f>
        <v>exclude</v>
      </c>
      <c r="E416" s="182" t="str">
        <f>IF($C416&lt;&gt;TRUE,IF(ISNA(VLOOKUP($B416,'Patch Slot'!A$1:$E$39,4,FALSE)),"",VLOOKUP($B416,'Patch Slot'!A$1:$E$39,4,FALSE)),"excluded")</f>
        <v>excluded</v>
      </c>
      <c r="F416" s="198" t="s">
        <v>826</v>
      </c>
      <c r="G416" s="198"/>
      <c r="H416" s="203"/>
      <c r="I416" s="203"/>
      <c r="J416" s="198" t="s">
        <v>2564</v>
      </c>
      <c r="K416" s="198">
        <v>9.4</v>
      </c>
      <c r="L416" s="198" t="s">
        <v>173</v>
      </c>
      <c r="M416" s="198" t="s">
        <v>827</v>
      </c>
      <c r="N416" s="200" t="s">
        <v>279</v>
      </c>
      <c r="O416" s="198" t="s">
        <v>2862</v>
      </c>
      <c r="P416" s="201"/>
      <c r="Q416" s="198" t="s">
        <v>2863</v>
      </c>
      <c r="R416" s="198" t="str">
        <f>IF(ISNA(VLOOKUP(Patchlist2[[#This Row],[SERVER OWNER]],Contacts!I:J,2,FALSE)),"",VLOOKUP(Patchlist2[[#This Row],[SERVER OWNER]],Contacts!I:J,2,FALSE))</f>
        <v>teodor.todorov@allianz.com</v>
      </c>
      <c r="S416" s="255" t="s">
        <v>2884</v>
      </c>
      <c r="T416" s="202"/>
      <c r="U416" s="202" t="s">
        <v>2866</v>
      </c>
      <c r="V416" s="157"/>
      <c r="W416" s="157"/>
    </row>
    <row r="417" spans="1:23" ht="18" hidden="1" customHeight="1">
      <c r="A417" s="204" t="s">
        <v>3140</v>
      </c>
      <c r="B417" s="196" t="s">
        <v>18</v>
      </c>
      <c r="C417" s="197" t="b">
        <v>1</v>
      </c>
      <c r="D417" s="182" t="str">
        <f>IF($C417&lt;&gt;TRUE,IF(ISNA(VLOOKUP($B417,'Patch Slot'!A$2:$E$39,3,FALSE)),"",VLOOKUP($B417,'Patch Slot'!A$2:$E$39,3,FALSE)),"exclude")</f>
        <v>exclude</v>
      </c>
      <c r="E417" s="182" t="str">
        <f>IF($C417&lt;&gt;TRUE,IF(ISNA(VLOOKUP($B417,'Patch Slot'!A$1:$E$39,4,FALSE)),"",VLOOKUP($B417,'Patch Slot'!A$1:$E$39,4,FALSE)),"excluded")</f>
        <v>excluded</v>
      </c>
      <c r="F417" s="198" t="s">
        <v>182</v>
      </c>
      <c r="G417" s="198"/>
      <c r="H417" s="203"/>
      <c r="I417" s="203"/>
      <c r="J417" s="198" t="s">
        <v>2564</v>
      </c>
      <c r="K417" s="198">
        <v>9.4</v>
      </c>
      <c r="L417" s="198" t="s">
        <v>173</v>
      </c>
      <c r="M417" s="198" t="s">
        <v>174</v>
      </c>
      <c r="N417" s="200" t="s">
        <v>279</v>
      </c>
      <c r="O417" s="198" t="s">
        <v>2862</v>
      </c>
      <c r="P417" s="201"/>
      <c r="Q417" s="198" t="s">
        <v>3141</v>
      </c>
      <c r="R417" s="198" t="s">
        <v>2572</v>
      </c>
      <c r="S417" s="255" t="s">
        <v>3142</v>
      </c>
      <c r="T417" s="202"/>
      <c r="U417" s="202"/>
      <c r="V417" s="157"/>
      <c r="W417" s="157"/>
    </row>
    <row r="418" spans="1:23" ht="18" hidden="1" customHeight="1">
      <c r="A418" s="204" t="s">
        <v>3143</v>
      </c>
      <c r="B418" s="196" t="s">
        <v>100</v>
      </c>
      <c r="C418" s="197" t="b">
        <v>1</v>
      </c>
      <c r="D418" s="182" t="str">
        <f>IF($C418&lt;&gt;TRUE,IF(ISNA(VLOOKUP($B418,'Patch Slot'!A$2:$E$39,3,FALSE)),"",VLOOKUP($B418,'Patch Slot'!A$2:$E$39,3,FALSE)),"exclude")</f>
        <v>exclude</v>
      </c>
      <c r="E418" s="182" t="str">
        <f>IF($C418&lt;&gt;TRUE,IF(ISNA(VLOOKUP($B418,'Patch Slot'!A$1:$E$39,4,FALSE)),"",VLOOKUP($B418,'Patch Slot'!A$1:$E$39,4,FALSE)),"excluded")</f>
        <v>excluded</v>
      </c>
      <c r="F418" s="198" t="s">
        <v>826</v>
      </c>
      <c r="G418" s="198"/>
      <c r="H418" s="203"/>
      <c r="I418" s="203"/>
      <c r="J418" s="198" t="s">
        <v>2564</v>
      </c>
      <c r="K418" s="198">
        <v>9.4</v>
      </c>
      <c r="L418" s="198" t="s">
        <v>173</v>
      </c>
      <c r="M418" s="198" t="s">
        <v>827</v>
      </c>
      <c r="N418" s="200" t="s">
        <v>279</v>
      </c>
      <c r="O418" s="198" t="s">
        <v>2862</v>
      </c>
      <c r="P418" s="201"/>
      <c r="Q418" s="198" t="s">
        <v>3141</v>
      </c>
      <c r="R418" s="198" t="s">
        <v>2572</v>
      </c>
      <c r="S418" s="255" t="s">
        <v>3142</v>
      </c>
      <c r="T418" s="202"/>
      <c r="U418" s="202" t="s">
        <v>2866</v>
      </c>
      <c r="V418" s="157"/>
      <c r="W418" s="157"/>
    </row>
    <row r="419" spans="1:23" ht="18" hidden="1" customHeight="1">
      <c r="A419" s="204" t="s">
        <v>3144</v>
      </c>
      <c r="B419" s="196" t="s">
        <v>100</v>
      </c>
      <c r="C419" s="197" t="b">
        <v>1</v>
      </c>
      <c r="D419" s="182" t="str">
        <f>IF($C419&lt;&gt;TRUE,IF(ISNA(VLOOKUP($B419,'Patch Slot'!A$2:$E$39,3,FALSE)),"",VLOOKUP($B419,'Patch Slot'!A$2:$E$39,3,FALSE)),"exclude")</f>
        <v>exclude</v>
      </c>
      <c r="E419" s="182" t="str">
        <f>IF($C419&lt;&gt;TRUE,IF(ISNA(VLOOKUP($B419,'Patch Slot'!A$1:$E$39,4,FALSE)),"",VLOOKUP($B419,'Patch Slot'!A$1:$E$39,4,FALSE)),"excluded")</f>
        <v>excluded</v>
      </c>
      <c r="F419" s="198" t="s">
        <v>826</v>
      </c>
      <c r="G419" s="198"/>
      <c r="H419" s="203"/>
      <c r="I419" s="203"/>
      <c r="J419" s="198" t="s">
        <v>2564</v>
      </c>
      <c r="K419" s="198">
        <v>9.4</v>
      </c>
      <c r="L419" s="198" t="s">
        <v>173</v>
      </c>
      <c r="M419" s="198" t="s">
        <v>827</v>
      </c>
      <c r="N419" s="200" t="s">
        <v>279</v>
      </c>
      <c r="O419" s="198" t="s">
        <v>2862</v>
      </c>
      <c r="P419" s="201"/>
      <c r="Q419" s="198" t="s">
        <v>3141</v>
      </c>
      <c r="R419" s="198" t="s">
        <v>2572</v>
      </c>
      <c r="S419" s="255" t="s">
        <v>3142</v>
      </c>
      <c r="T419" s="202"/>
      <c r="U419" s="202" t="s">
        <v>2866</v>
      </c>
      <c r="V419" s="157"/>
      <c r="W419" s="157"/>
    </row>
    <row r="420" spans="1:23" ht="18" hidden="1" customHeight="1">
      <c r="A420" s="204" t="s">
        <v>3145</v>
      </c>
      <c r="B420" s="196" t="s">
        <v>100</v>
      </c>
      <c r="C420" s="197" t="b">
        <v>1</v>
      </c>
      <c r="D420" s="182" t="str">
        <f>IF($C420&lt;&gt;TRUE,IF(ISNA(VLOOKUP($B420,'Patch Slot'!A$2:$E$39,3,FALSE)),"",VLOOKUP($B420,'Patch Slot'!A$2:$E$39,3,FALSE)),"exclude")</f>
        <v>exclude</v>
      </c>
      <c r="E420" s="182" t="str">
        <f>IF($C420&lt;&gt;TRUE,IF(ISNA(VLOOKUP($B420,'Patch Slot'!A$1:$E$39,4,FALSE)),"",VLOOKUP($B420,'Patch Slot'!A$1:$E$39,4,FALSE)),"excluded")</f>
        <v>excluded</v>
      </c>
      <c r="F420" s="198" t="s">
        <v>826</v>
      </c>
      <c r="G420" s="198"/>
      <c r="H420" s="203"/>
      <c r="I420" s="203"/>
      <c r="J420" s="198" t="s">
        <v>2564</v>
      </c>
      <c r="K420" s="198">
        <v>9.4</v>
      </c>
      <c r="L420" s="198" t="s">
        <v>173</v>
      </c>
      <c r="M420" s="198" t="s">
        <v>827</v>
      </c>
      <c r="N420" s="200" t="s">
        <v>279</v>
      </c>
      <c r="O420" s="198" t="s">
        <v>2862</v>
      </c>
      <c r="P420" s="201"/>
      <c r="Q420" s="198" t="s">
        <v>3141</v>
      </c>
      <c r="R420" s="198" t="s">
        <v>2572</v>
      </c>
      <c r="S420" s="255" t="s">
        <v>3142</v>
      </c>
      <c r="T420" s="202"/>
      <c r="U420" s="202" t="s">
        <v>2866</v>
      </c>
      <c r="V420" s="157"/>
      <c r="W420" s="157"/>
    </row>
    <row r="421" spans="1:23" ht="18" hidden="1" customHeight="1">
      <c r="A421" s="204" t="s">
        <v>3146</v>
      </c>
      <c r="B421" s="196" t="s">
        <v>100</v>
      </c>
      <c r="C421" s="197" t="b">
        <v>1</v>
      </c>
      <c r="D421" s="182" t="str">
        <f>IF($C421&lt;&gt;TRUE,IF(ISNA(VLOOKUP($B421,'Patch Slot'!A$2:$E$39,3,FALSE)),"",VLOOKUP($B421,'Patch Slot'!A$2:$E$39,3,FALSE)),"exclude")</f>
        <v>exclude</v>
      </c>
      <c r="E421" s="182" t="str">
        <f>IF($C421&lt;&gt;TRUE,IF(ISNA(VLOOKUP($B421,'Patch Slot'!A$1:$E$39,4,FALSE)),"",VLOOKUP($B421,'Patch Slot'!A$1:$E$39,4,FALSE)),"excluded")</f>
        <v>excluded</v>
      </c>
      <c r="F421" s="198" t="s">
        <v>826</v>
      </c>
      <c r="G421" s="198"/>
      <c r="H421" s="203"/>
      <c r="I421" s="203"/>
      <c r="J421" s="198" t="s">
        <v>2564</v>
      </c>
      <c r="K421" s="198">
        <v>9.4</v>
      </c>
      <c r="L421" s="198" t="s">
        <v>173</v>
      </c>
      <c r="M421" s="198" t="s">
        <v>827</v>
      </c>
      <c r="N421" s="200" t="s">
        <v>279</v>
      </c>
      <c r="O421" s="198" t="s">
        <v>2862</v>
      </c>
      <c r="P421" s="201"/>
      <c r="Q421" s="198" t="s">
        <v>3141</v>
      </c>
      <c r="R421" s="198" t="s">
        <v>2572</v>
      </c>
      <c r="S421" s="255" t="s">
        <v>3142</v>
      </c>
      <c r="T421" s="202"/>
      <c r="U421" s="202" t="s">
        <v>2866</v>
      </c>
      <c r="V421" s="157"/>
      <c r="W421" s="157"/>
    </row>
    <row r="422" spans="1:23" ht="18" hidden="1" customHeight="1">
      <c r="A422" s="258" t="s">
        <v>3147</v>
      </c>
      <c r="B422" s="196" t="s">
        <v>47</v>
      </c>
      <c r="C422" s="197" t="b">
        <v>0</v>
      </c>
      <c r="D422" s="182">
        <f>IF($C422&lt;&gt;TRUE,IF(ISNA(VLOOKUP($B422,'Patch Slot'!A$2:$E$39,3,FALSE)),"",VLOOKUP($B422,'Patch Slot'!A$2:$E$39,3,FALSE)),"exclude")</f>
        <v>45879.333333333299</v>
      </c>
      <c r="E422" s="182" t="str">
        <f>IF($C422&lt;&gt;TRUE,IF(ISNA(VLOOKUP($B422,'Patch Slot'!A$1:$E$39,4,FALSE)),"",VLOOKUP($B422,'Patch Slot'!A$1:$E$39,4,FALSE)),"excluded")</f>
        <v>08:00 – 14:00</v>
      </c>
      <c r="F422" s="183" t="s">
        <v>171</v>
      </c>
      <c r="G422" s="198"/>
      <c r="H422" s="203"/>
      <c r="I422" s="203"/>
      <c r="J422" s="183" t="s">
        <v>2564</v>
      </c>
      <c r="K422" s="183" t="s">
        <v>1891</v>
      </c>
      <c r="L422" s="183" t="s">
        <v>173</v>
      </c>
      <c r="M422" s="183" t="s">
        <v>174</v>
      </c>
      <c r="N422" s="200" t="s">
        <v>175</v>
      </c>
      <c r="O422" s="213" t="s">
        <v>722</v>
      </c>
      <c r="P422" s="201"/>
      <c r="Q422" s="247" t="s">
        <v>2983</v>
      </c>
      <c r="R422" s="198" t="str">
        <f>IF(ISNA(VLOOKUP(Patchlist2[[#This Row],[SERVER OWNER]],Contacts!I:J,2,FALSE)),"",VLOOKUP(Patchlist2[[#This Row],[SERVER OWNER]],Contacts!I:J,2,FALSE))</f>
        <v>luca.kieser@allianz.de</v>
      </c>
      <c r="S422" s="255" t="s">
        <v>2996</v>
      </c>
      <c r="T422" s="157"/>
      <c r="U422" s="157"/>
      <c r="V422" s="157"/>
      <c r="W422" s="157"/>
    </row>
    <row r="423" spans="1:23" ht="18" hidden="1" customHeight="1">
      <c r="A423" s="204" t="s">
        <v>3148</v>
      </c>
      <c r="B423" s="196" t="s">
        <v>18</v>
      </c>
      <c r="C423" s="197" t="b">
        <v>0</v>
      </c>
      <c r="D423" s="182">
        <f>IF($C423&lt;&gt;TRUE,IF(ISNA(VLOOKUP($B423,'Patch Slot'!A$2:$E$39,3,FALSE)),"",VLOOKUP($B423,'Patch Slot'!A$2:$E$39,3,FALSE)),"exclude")</f>
        <v>45873.833333333299</v>
      </c>
      <c r="E423" s="182" t="str">
        <f>IF($C423&lt;&gt;TRUE,IF(ISNA(VLOOKUP($B423,'Patch Slot'!A$1:$E$39,4,FALSE)),"",VLOOKUP($B423,'Patch Slot'!A$1:$E$39,4,FALSE)),"excluded")</f>
        <v>20:00 – 24:00</v>
      </c>
      <c r="F423" s="198" t="s">
        <v>182</v>
      </c>
      <c r="G423" s="198"/>
      <c r="H423" s="203"/>
      <c r="I423" s="203"/>
      <c r="J423" s="198" t="s">
        <v>2561</v>
      </c>
      <c r="K423" s="198">
        <v>9.4</v>
      </c>
      <c r="L423" s="198" t="s">
        <v>189</v>
      </c>
      <c r="M423" s="198" t="s">
        <v>174</v>
      </c>
      <c r="N423" s="200" t="s">
        <v>175</v>
      </c>
      <c r="O423" s="198" t="s">
        <v>3149</v>
      </c>
      <c r="P423" s="201"/>
      <c r="Q423" s="198" t="s">
        <v>192</v>
      </c>
      <c r="R423" s="198" t="str">
        <f>IF(ISNA(VLOOKUP(Patchlist2[[#This Row],[SERVER OWNER]],Contacts!I:J,2,FALSE)),"",VLOOKUP(Patchlist2[[#This Row],[SERVER OWNER]],Contacts!I:J,2,FALSE))</f>
        <v>kenneth.fink@allianz.co.uk</v>
      </c>
      <c r="S423" s="255" t="s">
        <v>235</v>
      </c>
      <c r="T423" s="202"/>
      <c r="U423" s="202"/>
      <c r="V423" s="157"/>
      <c r="W423" s="157"/>
    </row>
    <row r="424" spans="1:23" ht="18" hidden="1" customHeight="1">
      <c r="A424" s="258" t="s">
        <v>3150</v>
      </c>
      <c r="B424" s="196" t="s">
        <v>18</v>
      </c>
      <c r="C424" s="197" t="b">
        <v>1</v>
      </c>
      <c r="D424" s="182" t="str">
        <f>IF($C424&lt;&gt;TRUE,IF(ISNA(VLOOKUP($B424,'Patch Slot'!A$2:$E$39,3,FALSE)),"",VLOOKUP($B424,'Patch Slot'!A$2:$E$39,3,FALSE)),"exclude")</f>
        <v>exclude</v>
      </c>
      <c r="E424" s="182" t="str">
        <f>IF($C424&lt;&gt;TRUE,IF(ISNA(VLOOKUP($B424,'Patch Slot'!A$1:$E$39,4,FALSE)),"",VLOOKUP($B424,'Patch Slot'!A$1:$E$39,4,FALSE)),"excluded")</f>
        <v>excluded</v>
      </c>
      <c r="F424" s="183" t="s">
        <v>171</v>
      </c>
      <c r="G424" s="198"/>
      <c r="H424" s="203"/>
      <c r="I424" s="203"/>
      <c r="J424" s="183" t="s">
        <v>2626</v>
      </c>
      <c r="K424" s="183" t="s">
        <v>1891</v>
      </c>
      <c r="L424" s="183" t="s">
        <v>245</v>
      </c>
      <c r="M424" s="183" t="s">
        <v>174</v>
      </c>
      <c r="N424" s="200" t="s">
        <v>279</v>
      </c>
      <c r="O424" s="213" t="s">
        <v>3151</v>
      </c>
      <c r="P424" s="201"/>
      <c r="Q424" s="247" t="s">
        <v>248</v>
      </c>
      <c r="R424" s="198" t="str">
        <f>IF(ISNA(VLOOKUP(Patchlist2[[#This Row],[SERVER OWNER]],Contacts!I:J,2,FALSE)),"",VLOOKUP(Patchlist2[[#This Row],[SERVER OWNER]],Contacts!I:J,2,FALSE))</f>
        <v>Giorgio.Conti@allianz.it</v>
      </c>
      <c r="S424" s="255" t="s">
        <v>3117</v>
      </c>
      <c r="T424" s="157"/>
      <c r="U424" s="157"/>
      <c r="V424" s="157"/>
      <c r="W424" s="157"/>
    </row>
    <row r="425" spans="1:23" ht="18" hidden="1" customHeight="1">
      <c r="A425" s="258" t="s">
        <v>3152</v>
      </c>
      <c r="B425" s="196" t="s">
        <v>18</v>
      </c>
      <c r="C425" s="197" t="b">
        <v>1</v>
      </c>
      <c r="D425" s="182" t="str">
        <f>IF($C425&lt;&gt;TRUE,IF(ISNA(VLOOKUP($B425,'Patch Slot'!A$2:$E$39,3,FALSE)),"",VLOOKUP($B425,'Patch Slot'!A$2:$E$39,3,FALSE)),"exclude")</f>
        <v>exclude</v>
      </c>
      <c r="E425" s="182" t="str">
        <f>IF($C425&lt;&gt;TRUE,IF(ISNA(VLOOKUP($B425,'Patch Slot'!A$1:$E$39,4,FALSE)),"",VLOOKUP($B425,'Patch Slot'!A$1:$E$39,4,FALSE)),"excluded")</f>
        <v>excluded</v>
      </c>
      <c r="F425" s="183" t="s">
        <v>182</v>
      </c>
      <c r="G425" s="198"/>
      <c r="H425" s="203"/>
      <c r="I425" s="203"/>
      <c r="J425" s="183" t="s">
        <v>2561</v>
      </c>
      <c r="K425" s="183" t="s">
        <v>1957</v>
      </c>
      <c r="L425" s="183" t="s">
        <v>173</v>
      </c>
      <c r="M425" s="183" t="s">
        <v>174</v>
      </c>
      <c r="N425" s="200" t="s">
        <v>279</v>
      </c>
      <c r="O425" s="213" t="s">
        <v>3153</v>
      </c>
      <c r="P425" s="201"/>
      <c r="Q425" s="247" t="s">
        <v>3154</v>
      </c>
      <c r="R425" s="198" t="s">
        <v>2601</v>
      </c>
      <c r="S425" s="255" t="s">
        <v>3155</v>
      </c>
      <c r="T425" s="157"/>
      <c r="U425" s="157"/>
      <c r="V425" s="157"/>
      <c r="W425" s="157"/>
    </row>
    <row r="426" spans="1:23" ht="18" hidden="1" customHeight="1">
      <c r="A426" s="204" t="s">
        <v>3156</v>
      </c>
      <c r="B426" s="196" t="s">
        <v>100</v>
      </c>
      <c r="C426" s="197" t="b">
        <v>1</v>
      </c>
      <c r="D426" s="182" t="str">
        <f>IF($C426&lt;&gt;TRUE,IF(ISNA(VLOOKUP($B426,'Patch Slot'!A$2:$E$39,3,FALSE)),"",VLOOKUP($B426,'Patch Slot'!A$2:$E$39,3,FALSE)),"exclude")</f>
        <v>exclude</v>
      </c>
      <c r="E426" s="182" t="str">
        <f>IF($C426&lt;&gt;TRUE,IF(ISNA(VLOOKUP($B426,'Patch Slot'!A$1:$E$39,4,FALSE)),"",VLOOKUP($B426,'Patch Slot'!A$1:$E$39,4,FALSE)),"excluded")</f>
        <v>excluded</v>
      </c>
      <c r="F426" s="198" t="s">
        <v>826</v>
      </c>
      <c r="G426" s="198"/>
      <c r="H426" s="203"/>
      <c r="I426" s="203"/>
      <c r="J426" s="198" t="s">
        <v>2564</v>
      </c>
      <c r="K426" s="198">
        <v>9.4</v>
      </c>
      <c r="L426" s="198" t="s">
        <v>173</v>
      </c>
      <c r="M426" s="198" t="s">
        <v>827</v>
      </c>
      <c r="N426" s="200" t="s">
        <v>279</v>
      </c>
      <c r="O426" s="198" t="s">
        <v>2862</v>
      </c>
      <c r="P426" s="201"/>
      <c r="Q426" s="198" t="s">
        <v>3141</v>
      </c>
      <c r="R426" s="198" t="s">
        <v>2572</v>
      </c>
      <c r="S426" s="255" t="s">
        <v>3142</v>
      </c>
      <c r="T426" s="202"/>
      <c r="U426" s="202" t="s">
        <v>2866</v>
      </c>
      <c r="V426" s="157"/>
      <c r="W426" s="157"/>
    </row>
    <row r="427" spans="1:23" ht="18" hidden="1" customHeight="1">
      <c r="A427" s="204" t="s">
        <v>3157</v>
      </c>
      <c r="B427" s="196" t="s">
        <v>100</v>
      </c>
      <c r="C427" s="197" t="b">
        <v>1</v>
      </c>
      <c r="D427" s="182" t="str">
        <f>IF($C427&lt;&gt;TRUE,IF(ISNA(VLOOKUP($B427,'Patch Slot'!A$2:$E$39,3,FALSE)),"",VLOOKUP($B427,'Patch Slot'!A$2:$E$39,3,FALSE)),"exclude")</f>
        <v>exclude</v>
      </c>
      <c r="E427" s="182" t="str">
        <f>IF($C427&lt;&gt;TRUE,IF(ISNA(VLOOKUP($B427,'Patch Slot'!A$1:$E$39,4,FALSE)),"",VLOOKUP($B427,'Patch Slot'!A$1:$E$39,4,FALSE)),"excluded")</f>
        <v>excluded</v>
      </c>
      <c r="F427" s="198" t="s">
        <v>826</v>
      </c>
      <c r="G427" s="198"/>
      <c r="H427" s="203"/>
      <c r="I427" s="203"/>
      <c r="J427" s="198" t="s">
        <v>2564</v>
      </c>
      <c r="K427" s="198">
        <v>9.4</v>
      </c>
      <c r="L427" s="198" t="s">
        <v>173</v>
      </c>
      <c r="M427" s="198" t="s">
        <v>827</v>
      </c>
      <c r="N427" s="200" t="s">
        <v>279</v>
      </c>
      <c r="O427" s="198" t="s">
        <v>2862</v>
      </c>
      <c r="P427" s="201"/>
      <c r="Q427" s="198" t="s">
        <v>3141</v>
      </c>
      <c r="R427" s="198" t="s">
        <v>2572</v>
      </c>
      <c r="S427" s="255" t="s">
        <v>3142</v>
      </c>
      <c r="T427" s="202"/>
      <c r="U427" s="202" t="s">
        <v>2866</v>
      </c>
      <c r="V427" s="157"/>
      <c r="W427" s="157"/>
    </row>
    <row r="428" spans="1:23" ht="18" hidden="1" customHeight="1">
      <c r="A428" s="258" t="s">
        <v>3158</v>
      </c>
      <c r="B428" s="196" t="s">
        <v>130</v>
      </c>
      <c r="C428" s="197" t="b">
        <v>0</v>
      </c>
      <c r="D428" s="182">
        <f>IF($C428&lt;&gt;TRUE,IF(ISNA(VLOOKUP($B428,'Patch Slot'!A$2:$E$39,3,FALSE)),"",VLOOKUP($B428,'Patch Slot'!A$2:$E$39,3,FALSE)),"exclude")</f>
        <v>45893.666666666635</v>
      </c>
      <c r="E428" s="182" t="str">
        <f>IF($C428&lt;&gt;TRUE,IF(ISNA(VLOOKUP($B428,'Patch Slot'!A$1:$E$39,4,FALSE)),"",VLOOKUP($B428,'Patch Slot'!A$1:$E$39,4,FALSE)),"excluded")</f>
        <v>16:00 – 20:00</v>
      </c>
      <c r="F428" s="183" t="s">
        <v>826</v>
      </c>
      <c r="G428" s="198"/>
      <c r="H428" s="203"/>
      <c r="I428" s="203"/>
      <c r="J428" s="183" t="s">
        <v>2626</v>
      </c>
      <c r="K428" s="183" t="s">
        <v>1957</v>
      </c>
      <c r="L428" s="183" t="s">
        <v>372</v>
      </c>
      <c r="M428" s="183" t="s">
        <v>827</v>
      </c>
      <c r="N428" s="200" t="s">
        <v>175</v>
      </c>
      <c r="O428" s="213" t="s">
        <v>650</v>
      </c>
      <c r="P428" s="201"/>
      <c r="Q428" s="247" t="s">
        <v>2792</v>
      </c>
      <c r="R428" s="198" t="str">
        <f>IF(ISNA(VLOOKUP(Patchlist2[[#This Row],[SERVER OWNER]],Contacts!I:J,2,FALSE)),"",VLOOKUP(Patchlist2[[#This Row],[SERVER OWNER]],Contacts!I:J,2,FALSE))</f>
        <v>tamas.wrbanszky@allianz.com</v>
      </c>
      <c r="S428" s="255" t="s">
        <v>3159</v>
      </c>
      <c r="T428" s="157"/>
      <c r="U428" s="157"/>
      <c r="V428" s="157"/>
      <c r="W428" s="157"/>
    </row>
    <row r="429" spans="1:23" ht="18" hidden="1" customHeight="1">
      <c r="A429" s="210" t="s">
        <v>3160</v>
      </c>
      <c r="B429" s="196" t="s">
        <v>18</v>
      </c>
      <c r="C429" s="197" t="b">
        <v>0</v>
      </c>
      <c r="D429" s="182">
        <f>IF($C429&lt;&gt;TRUE,IF(ISNA(VLOOKUP($B429,'Patch Slot'!A$2:$E$39,3,FALSE)),"",VLOOKUP($B429,'Patch Slot'!A$2:$E$39,3,FALSE)),"exclude")</f>
        <v>45873.833333333299</v>
      </c>
      <c r="E429" s="182" t="str">
        <f>IF($C429&lt;&gt;TRUE,IF(ISNA(VLOOKUP($B429,'Patch Slot'!A$1:$E$39,4,FALSE)),"",VLOOKUP($B429,'Patch Slot'!A$1:$E$39,4,FALSE)),"excluded")</f>
        <v>20:00 – 24:00</v>
      </c>
      <c r="F429" s="211" t="s">
        <v>182</v>
      </c>
      <c r="G429" s="198"/>
      <c r="H429" s="203"/>
      <c r="I429" s="203"/>
      <c r="J429" s="210" t="s">
        <v>2561</v>
      </c>
      <c r="K429" s="210">
        <v>9.5</v>
      </c>
      <c r="L429" s="211" t="s">
        <v>372</v>
      </c>
      <c r="M429" s="198" t="s">
        <v>174</v>
      </c>
      <c r="N429" s="200" t="s">
        <v>175</v>
      </c>
      <c r="O429" s="210" t="s">
        <v>650</v>
      </c>
      <c r="P429" s="201"/>
      <c r="Q429" s="198" t="s">
        <v>2792</v>
      </c>
      <c r="R429" s="198" t="str">
        <f>IF(ISNA(VLOOKUP(Patchlist2[[#This Row],[SERVER OWNER]],Contacts!I:J,2,FALSE)),"",VLOOKUP(Patchlist2[[#This Row],[SERVER OWNER]],Contacts!I:J,2,FALSE))</f>
        <v>tamas.wrbanszky@allianz.com</v>
      </c>
      <c r="S429" s="255" t="s">
        <v>3159</v>
      </c>
      <c r="T429" s="202"/>
      <c r="U429" s="202"/>
      <c r="V429" s="157"/>
      <c r="W429" s="157"/>
    </row>
    <row r="430" spans="1:23" ht="18" hidden="1" customHeight="1">
      <c r="A430" s="258" t="s">
        <v>3161</v>
      </c>
      <c r="B430" s="196" t="s">
        <v>43</v>
      </c>
      <c r="C430" s="197" t="b">
        <v>0</v>
      </c>
      <c r="D430" s="182">
        <f>IF($C430&lt;&gt;TRUE,IF(ISNA(VLOOKUP($B430,'Patch Slot'!A$2:$E$39,3,FALSE)),"",VLOOKUP($B430,'Patch Slot'!A$2:$E$39,3,FALSE)),"exclude")</f>
        <v>45878.333333333299</v>
      </c>
      <c r="E430" s="182" t="str">
        <f>IF($C430&lt;&gt;TRUE,IF(ISNA(VLOOKUP($B430,'Patch Slot'!A$1:$E$39,4,FALSE)),"",VLOOKUP($B430,'Patch Slot'!A$1:$E$39,4,FALSE)),"excluded")</f>
        <v>08:00 – 14:00</v>
      </c>
      <c r="F430" s="183" t="s">
        <v>171</v>
      </c>
      <c r="G430" s="198"/>
      <c r="H430" s="203"/>
      <c r="I430" s="203"/>
      <c r="J430" s="183" t="s">
        <v>2626</v>
      </c>
      <c r="K430" s="183" t="s">
        <v>1957</v>
      </c>
      <c r="L430" s="183" t="s">
        <v>372</v>
      </c>
      <c r="M430" s="183" t="s">
        <v>174</v>
      </c>
      <c r="N430" s="200" t="s">
        <v>175</v>
      </c>
      <c r="O430" s="213" t="s">
        <v>650</v>
      </c>
      <c r="P430" s="201"/>
      <c r="Q430" s="247" t="s">
        <v>3017</v>
      </c>
      <c r="R430" s="198" t="str">
        <f>IF(ISNA(VLOOKUP(Patchlist2[[#This Row],[SERVER OWNER]],Contacts!I:J,2,FALSE)),"",VLOOKUP(Patchlist2[[#This Row],[SERVER OWNER]],Contacts!I:J,2,FALSE))</f>
        <v>tamas.wrbanszky@allianz.com</v>
      </c>
      <c r="S430" s="255" t="s">
        <v>3162</v>
      </c>
      <c r="T430" s="157"/>
      <c r="U430" s="157"/>
      <c r="V430" s="157"/>
      <c r="W430" s="157"/>
    </row>
    <row r="431" spans="1:23" ht="18" hidden="1" customHeight="1">
      <c r="A431" s="258" t="s">
        <v>3163</v>
      </c>
      <c r="B431" s="196" t="s">
        <v>18</v>
      </c>
      <c r="C431" s="197" t="b">
        <v>0</v>
      </c>
      <c r="D431" s="182">
        <f>IF($C431&lt;&gt;TRUE,IF(ISNA(VLOOKUP($B431,'Patch Slot'!A$2:$E$39,3,FALSE)),"",VLOOKUP($B431,'Patch Slot'!A$2:$E$39,3,FALSE)),"exclude")</f>
        <v>45873.833333333299</v>
      </c>
      <c r="E431" s="182" t="str">
        <f>IF($C431&lt;&gt;TRUE,IF(ISNA(VLOOKUP($B431,'Patch Slot'!A$1:$E$39,4,FALSE)),"",VLOOKUP($B431,'Patch Slot'!A$1:$E$39,4,FALSE)),"excluded")</f>
        <v>20:00 – 24:00</v>
      </c>
      <c r="F431" s="183" t="s">
        <v>2772</v>
      </c>
      <c r="G431" s="198"/>
      <c r="H431" s="203"/>
      <c r="I431" s="203"/>
      <c r="J431" s="183" t="s">
        <v>2561</v>
      </c>
      <c r="K431" s="183" t="s">
        <v>1891</v>
      </c>
      <c r="L431" s="183" t="s">
        <v>245</v>
      </c>
      <c r="M431" s="183" t="s">
        <v>174</v>
      </c>
      <c r="N431" s="200" t="s">
        <v>175</v>
      </c>
      <c r="O431" s="213" t="s">
        <v>2749</v>
      </c>
      <c r="P431" s="201"/>
      <c r="Q431" s="247" t="s">
        <v>2647</v>
      </c>
      <c r="R431" s="198" t="str">
        <f>IF(ISNA(VLOOKUP(Patchlist2[[#This Row],[SERVER OWNER]],Contacts!I:J,2,FALSE)),"",VLOOKUP(Patchlist2[[#This Row],[SERVER OWNER]],Contacts!I:J,2,FALSE))</f>
        <v>stefano.iori@allianz.it</v>
      </c>
      <c r="S431" s="255" t="s">
        <v>2968</v>
      </c>
      <c r="T431" s="157"/>
      <c r="U431" s="157"/>
      <c r="V431" s="157"/>
      <c r="W431" s="157"/>
    </row>
    <row r="432" spans="1:23" ht="18" hidden="1" customHeight="1">
      <c r="A432" s="210" t="s">
        <v>3164</v>
      </c>
      <c r="B432" s="196" t="s">
        <v>18</v>
      </c>
      <c r="C432" s="197" t="b">
        <v>0</v>
      </c>
      <c r="D432" s="182">
        <f>IF($C432&lt;&gt;TRUE,IF(ISNA(VLOOKUP($B432,'Patch Slot'!A$2:$E$39,3,FALSE)),"",VLOOKUP($B432,'Patch Slot'!A$2:$E$39,3,FALSE)),"exclude")</f>
        <v>45873.833333333299</v>
      </c>
      <c r="E432" s="182" t="str">
        <f>IF($C432&lt;&gt;TRUE,IF(ISNA(VLOOKUP($B432,'Patch Slot'!A$1:$E$39,4,FALSE)),"",VLOOKUP($B432,'Patch Slot'!A$1:$E$39,4,FALSE)),"excluded")</f>
        <v>20:00 – 24:00</v>
      </c>
      <c r="F432" s="211" t="s">
        <v>182</v>
      </c>
      <c r="G432" s="198"/>
      <c r="H432" s="203"/>
      <c r="I432" s="203"/>
      <c r="J432" s="210" t="s">
        <v>2561</v>
      </c>
      <c r="K432" s="210">
        <v>9.5</v>
      </c>
      <c r="L432" s="211" t="s">
        <v>372</v>
      </c>
      <c r="M432" s="198" t="s">
        <v>174</v>
      </c>
      <c r="N432" s="200" t="s">
        <v>175</v>
      </c>
      <c r="O432" s="210" t="s">
        <v>650</v>
      </c>
      <c r="P432" s="201"/>
      <c r="Q432" s="198" t="s">
        <v>3017</v>
      </c>
      <c r="R432" s="198" t="str">
        <f>IF(ISNA(VLOOKUP(Patchlist2[[#This Row],[SERVER OWNER]],Contacts!I:J,2,FALSE)),"",VLOOKUP(Patchlist2[[#This Row],[SERVER OWNER]],Contacts!I:J,2,FALSE))</f>
        <v>tamas.wrbanszky@allianz.com</v>
      </c>
      <c r="S432" s="255" t="s">
        <v>3165</v>
      </c>
      <c r="T432" s="202"/>
      <c r="U432" s="202"/>
      <c r="V432" s="157"/>
      <c r="W432" s="157"/>
    </row>
    <row r="433" spans="1:23" ht="18" hidden="1" customHeight="1">
      <c r="A433" s="210" t="s">
        <v>3166</v>
      </c>
      <c r="B433" s="196" t="s">
        <v>18</v>
      </c>
      <c r="C433" s="197" t="b">
        <v>0</v>
      </c>
      <c r="D433" s="182">
        <f>IF($C433&lt;&gt;TRUE,IF(ISNA(VLOOKUP($B433,'Patch Slot'!A$2:$E$39,3,FALSE)),"",VLOOKUP($B433,'Patch Slot'!A$2:$E$39,3,FALSE)),"exclude")</f>
        <v>45873.833333333299</v>
      </c>
      <c r="E433" s="182" t="str">
        <f>IF($C433&lt;&gt;TRUE,IF(ISNA(VLOOKUP($B433,'Patch Slot'!A$1:$E$39,4,FALSE)),"",VLOOKUP($B433,'Patch Slot'!A$1:$E$39,4,FALSE)),"excluded")</f>
        <v>20:00 – 24:00</v>
      </c>
      <c r="F433" s="211" t="s">
        <v>182</v>
      </c>
      <c r="G433" s="198"/>
      <c r="H433" s="203"/>
      <c r="I433" s="203"/>
      <c r="J433" s="210" t="s">
        <v>2626</v>
      </c>
      <c r="K433" s="210">
        <v>9.4</v>
      </c>
      <c r="L433" s="211" t="s">
        <v>245</v>
      </c>
      <c r="M433" s="198" t="s">
        <v>174</v>
      </c>
      <c r="N433" s="200" t="s">
        <v>175</v>
      </c>
      <c r="O433" s="210" t="s">
        <v>3042</v>
      </c>
      <c r="P433" s="201"/>
      <c r="Q433" s="198" t="s">
        <v>291</v>
      </c>
      <c r="R433" s="198" t="str">
        <f>IF(ISNA(VLOOKUP(Patchlist2[[#This Row],[SERVER OWNER]],Contacts!I:J,2,FALSE)),"",VLOOKUP(Patchlist2[[#This Row],[SERVER OWNER]],Contacts!I:J,2,FALSE))</f>
        <v>Michele.Tarricone@allianz.it</v>
      </c>
      <c r="S433" s="255" t="s">
        <v>3043</v>
      </c>
      <c r="T433" s="202"/>
      <c r="U433" s="202"/>
      <c r="V433" s="157"/>
      <c r="W433" s="157"/>
    </row>
    <row r="434" spans="1:23" ht="18" hidden="1" customHeight="1">
      <c r="A434" s="204" t="s">
        <v>3167</v>
      </c>
      <c r="B434" s="196" t="s">
        <v>18</v>
      </c>
      <c r="C434" s="197" t="b">
        <v>0</v>
      </c>
      <c r="D434" s="182">
        <f>IF($C434&lt;&gt;TRUE,IF(ISNA(VLOOKUP($B434,'Patch Slot'!A$2:$E$39,3,FALSE)),"",VLOOKUP($B434,'Patch Slot'!A$2:$E$39,3,FALSE)),"exclude")</f>
        <v>45873.833333333299</v>
      </c>
      <c r="E434" s="182" t="str">
        <f>IF($C434&lt;&gt;TRUE,IF(ISNA(VLOOKUP($B434,'Patch Slot'!A$1:$E$39,4,FALSE)),"",VLOOKUP($B434,'Patch Slot'!A$1:$E$39,4,FALSE)),"excluded")</f>
        <v>20:00 – 24:00</v>
      </c>
      <c r="F434" s="198" t="s">
        <v>182</v>
      </c>
      <c r="G434" s="198"/>
      <c r="H434" s="203"/>
      <c r="I434" s="203"/>
      <c r="J434" s="198" t="s">
        <v>2626</v>
      </c>
      <c r="K434" s="198"/>
      <c r="L434" s="198" t="s">
        <v>245</v>
      </c>
      <c r="M434" s="198" t="s">
        <v>174</v>
      </c>
      <c r="N434" s="200" t="s">
        <v>175</v>
      </c>
      <c r="O434" s="213" t="s">
        <v>3042</v>
      </c>
      <c r="P434" s="201"/>
      <c r="Q434" s="247" t="s">
        <v>291</v>
      </c>
      <c r="R434" s="198" t="str">
        <f>IF(ISNA(VLOOKUP(Patchlist2[[#This Row],[SERVER OWNER]],Contacts!I:J,2,FALSE)),"",VLOOKUP(Patchlist2[[#This Row],[SERVER OWNER]],Contacts!I:J,2,FALSE))</f>
        <v>Michele.Tarricone@allianz.it</v>
      </c>
      <c r="S434" s="255" t="s">
        <v>3043</v>
      </c>
      <c r="T434" s="157"/>
      <c r="U434" s="157"/>
      <c r="V434" s="157"/>
      <c r="W434" s="157"/>
    </row>
    <row r="435" spans="1:23" ht="18" hidden="1" customHeight="1">
      <c r="A435" s="210" t="s">
        <v>3168</v>
      </c>
      <c r="B435" s="196" t="s">
        <v>18</v>
      </c>
      <c r="C435" s="197" t="b">
        <v>0</v>
      </c>
      <c r="D435" s="182">
        <f>IF($C435&lt;&gt;TRUE,IF(ISNA(VLOOKUP($B435,'Patch Slot'!A$2:$E$39,3,FALSE)),"",VLOOKUP($B435,'Patch Slot'!A$2:$E$39,3,FALSE)),"exclude")</f>
        <v>45873.833333333299</v>
      </c>
      <c r="E435" s="182" t="str">
        <f>IF($C435&lt;&gt;TRUE,IF(ISNA(VLOOKUP($B435,'Patch Slot'!A$1:$E$39,4,FALSE)),"",VLOOKUP($B435,'Patch Slot'!A$1:$E$39,4,FALSE)),"excluded")</f>
        <v>20:00 – 24:00</v>
      </c>
      <c r="F435" s="211" t="s">
        <v>182</v>
      </c>
      <c r="G435" s="198"/>
      <c r="H435" s="203"/>
      <c r="I435" s="203"/>
      <c r="J435" s="210" t="s">
        <v>2626</v>
      </c>
      <c r="K435" s="210">
        <v>9.4</v>
      </c>
      <c r="L435" s="211" t="s">
        <v>245</v>
      </c>
      <c r="M435" s="198" t="s">
        <v>174</v>
      </c>
      <c r="N435" s="200" t="s">
        <v>175</v>
      </c>
      <c r="O435" s="210" t="s">
        <v>3042</v>
      </c>
      <c r="P435" s="201"/>
      <c r="Q435" s="198" t="s">
        <v>291</v>
      </c>
      <c r="R435" s="198" t="str">
        <f>IF(ISNA(VLOOKUP(Patchlist2[[#This Row],[SERVER OWNER]],Contacts!I:J,2,FALSE)),"",VLOOKUP(Patchlist2[[#This Row],[SERVER OWNER]],Contacts!I:J,2,FALSE))</f>
        <v>Michele.Tarricone@allianz.it</v>
      </c>
      <c r="S435" s="255" t="s">
        <v>3043</v>
      </c>
      <c r="T435" s="202"/>
      <c r="U435" s="202"/>
      <c r="V435" s="157"/>
      <c r="W435" s="157"/>
    </row>
    <row r="436" spans="1:23" ht="18" hidden="1" customHeight="1">
      <c r="A436" s="204" t="s">
        <v>3169</v>
      </c>
      <c r="B436" s="196" t="s">
        <v>18</v>
      </c>
      <c r="C436" s="197" t="b">
        <v>0</v>
      </c>
      <c r="D436" s="182">
        <f>IF($C436&lt;&gt;TRUE,IF(ISNA(VLOOKUP($B436,'Patch Slot'!A$2:$E$39,3,FALSE)),"",VLOOKUP($B436,'Patch Slot'!A$2:$E$39,3,FALSE)),"exclude")</f>
        <v>45873.833333333299</v>
      </c>
      <c r="E436" s="182" t="str">
        <f>IF($C436&lt;&gt;TRUE,IF(ISNA(VLOOKUP($B436,'Patch Slot'!A$1:$E$39,4,FALSE)),"",VLOOKUP($B436,'Patch Slot'!A$1:$E$39,4,FALSE)),"excluded")</f>
        <v>20:00 – 24:00</v>
      </c>
      <c r="F436" s="198" t="s">
        <v>182</v>
      </c>
      <c r="G436" s="198"/>
      <c r="H436" s="203"/>
      <c r="I436" s="203"/>
      <c r="J436" s="198" t="s">
        <v>2561</v>
      </c>
      <c r="K436" s="213" t="s">
        <v>3170</v>
      </c>
      <c r="L436" s="198" t="s">
        <v>245</v>
      </c>
      <c r="M436" s="198" t="s">
        <v>174</v>
      </c>
      <c r="N436" s="200" t="s">
        <v>175</v>
      </c>
      <c r="O436" s="213" t="s">
        <v>3042</v>
      </c>
      <c r="P436" s="201"/>
      <c r="Q436" s="183" t="s">
        <v>291</v>
      </c>
      <c r="R436" s="198" t="str">
        <f>IF(ISNA(VLOOKUP(Patchlist2[[#This Row],[SERVER OWNER]],Contacts!I:J,2,FALSE)),"",VLOOKUP(Patchlist2[[#This Row],[SERVER OWNER]],Contacts!I:J,2,FALSE))</f>
        <v>Michele.Tarricone@allianz.it</v>
      </c>
      <c r="S436" s="255" t="s">
        <v>3043</v>
      </c>
      <c r="T436" s="157"/>
      <c r="U436" s="157"/>
      <c r="V436" s="157"/>
      <c r="W436" s="157"/>
    </row>
    <row r="437" spans="1:23" ht="18" hidden="1" customHeight="1">
      <c r="A437" s="204" t="s">
        <v>3171</v>
      </c>
      <c r="B437" s="196" t="s">
        <v>18</v>
      </c>
      <c r="C437" s="197" t="b">
        <v>0</v>
      </c>
      <c r="D437" s="182">
        <f>IF($C437&lt;&gt;TRUE,IF(ISNA(VLOOKUP($B437,'Patch Slot'!A$2:$E$39,3,FALSE)),"",VLOOKUP($B437,'Patch Slot'!A$2:$E$39,3,FALSE)),"exclude")</f>
        <v>45873.833333333299</v>
      </c>
      <c r="E437" s="182" t="str">
        <f>IF($C437&lt;&gt;TRUE,IF(ISNA(VLOOKUP($B437,'Patch Slot'!A$1:$E$39,4,FALSE)),"",VLOOKUP($B437,'Patch Slot'!A$1:$E$39,4,FALSE)),"excluded")</f>
        <v>20:00 – 24:00</v>
      </c>
      <c r="F437" s="198" t="s">
        <v>182</v>
      </c>
      <c r="G437" s="198"/>
      <c r="H437" s="203"/>
      <c r="I437" s="203"/>
      <c r="J437" s="198" t="s">
        <v>2561</v>
      </c>
      <c r="K437" s="198"/>
      <c r="L437" s="198" t="s">
        <v>245</v>
      </c>
      <c r="M437" s="198" t="s">
        <v>174</v>
      </c>
      <c r="N437" s="200" t="s">
        <v>175</v>
      </c>
      <c r="O437" s="213" t="s">
        <v>3042</v>
      </c>
      <c r="P437" s="201"/>
      <c r="Q437" s="247" t="s">
        <v>291</v>
      </c>
      <c r="R437" s="198" t="str">
        <f>IF(ISNA(VLOOKUP(Patchlist2[[#This Row],[SERVER OWNER]],Contacts!I:J,2,FALSE)),"",VLOOKUP(Patchlist2[[#This Row],[SERVER OWNER]],Contacts!I:J,2,FALSE))</f>
        <v>Michele.Tarricone@allianz.it</v>
      </c>
      <c r="S437" s="255" t="s">
        <v>3043</v>
      </c>
      <c r="T437" s="157"/>
      <c r="U437" s="157"/>
      <c r="V437" s="157"/>
      <c r="W437" s="157"/>
    </row>
    <row r="438" spans="1:23" ht="18" hidden="1" customHeight="1">
      <c r="A438" s="204" t="s">
        <v>3172</v>
      </c>
      <c r="B438" s="196" t="s">
        <v>18</v>
      </c>
      <c r="C438" s="197" t="b">
        <v>0</v>
      </c>
      <c r="D438" s="182">
        <f>IF($C438&lt;&gt;TRUE,IF(ISNA(VLOOKUP($B438,'Patch Slot'!A$2:$E$39,3,FALSE)),"",VLOOKUP($B438,'Patch Slot'!A$2:$E$39,3,FALSE)),"exclude")</f>
        <v>45873.833333333299</v>
      </c>
      <c r="E438" s="182" t="str">
        <f>IF($C438&lt;&gt;TRUE,IF(ISNA(VLOOKUP($B438,'Patch Slot'!A$1:$E$39,4,FALSE)),"",VLOOKUP($B438,'Patch Slot'!A$1:$E$39,4,FALSE)),"excluded")</f>
        <v>20:00 – 24:00</v>
      </c>
      <c r="F438" s="198" t="s">
        <v>182</v>
      </c>
      <c r="G438" s="198"/>
      <c r="H438" s="203"/>
      <c r="I438" s="203"/>
      <c r="J438" s="198" t="s">
        <v>2626</v>
      </c>
      <c r="K438" s="213" t="s">
        <v>3173</v>
      </c>
      <c r="L438" s="198" t="s">
        <v>245</v>
      </c>
      <c r="M438" s="198" t="s">
        <v>174</v>
      </c>
      <c r="N438" s="200" t="s">
        <v>175</v>
      </c>
      <c r="O438" s="213" t="s">
        <v>3042</v>
      </c>
      <c r="P438" s="201"/>
      <c r="Q438" s="183" t="s">
        <v>291</v>
      </c>
      <c r="R438" s="198" t="str">
        <f>IF(ISNA(VLOOKUP(Patchlist2[[#This Row],[SERVER OWNER]],Contacts!I:J,2,FALSE)),"",VLOOKUP(Patchlist2[[#This Row],[SERVER OWNER]],Contacts!I:J,2,FALSE))</f>
        <v>Michele.Tarricone@allianz.it</v>
      </c>
      <c r="S438" s="255" t="s">
        <v>3043</v>
      </c>
      <c r="T438" s="157"/>
      <c r="U438" s="157"/>
      <c r="V438" s="157"/>
      <c r="W438" s="157"/>
    </row>
    <row r="439" spans="1:23" ht="18" hidden="1" customHeight="1">
      <c r="A439" s="258" t="s">
        <v>3174</v>
      </c>
      <c r="B439" s="196" t="s">
        <v>18</v>
      </c>
      <c r="C439" s="197" t="b">
        <v>0</v>
      </c>
      <c r="D439" s="182">
        <f>IF($C439&lt;&gt;TRUE,IF(ISNA(VLOOKUP($B439,'Patch Slot'!A$2:$E$39,3,FALSE)),"",VLOOKUP($B439,'Patch Slot'!A$2:$E$39,3,FALSE)),"exclude")</f>
        <v>45873.833333333299</v>
      </c>
      <c r="E439" s="182" t="str">
        <f>IF($C439&lt;&gt;TRUE,IF(ISNA(VLOOKUP($B439,'Patch Slot'!A$1:$E$39,4,FALSE)),"",VLOOKUP($B439,'Patch Slot'!A$1:$E$39,4,FALSE)),"excluded")</f>
        <v>20:00 – 24:00</v>
      </c>
      <c r="F439" s="183" t="s">
        <v>2772</v>
      </c>
      <c r="G439" s="198"/>
      <c r="H439" s="203"/>
      <c r="I439" s="203"/>
      <c r="J439" s="183" t="s">
        <v>2561</v>
      </c>
      <c r="K439" s="183" t="s">
        <v>1891</v>
      </c>
      <c r="L439" s="183" t="s">
        <v>245</v>
      </c>
      <c r="M439" s="183" t="s">
        <v>174</v>
      </c>
      <c r="N439" s="200" t="s">
        <v>175</v>
      </c>
      <c r="O439" s="213" t="s">
        <v>2749</v>
      </c>
      <c r="P439" s="201"/>
      <c r="Q439" s="247" t="s">
        <v>2647</v>
      </c>
      <c r="R439" s="198" t="str">
        <f>IF(ISNA(VLOOKUP(Patchlist2[[#This Row],[SERVER OWNER]],Contacts!I:J,2,FALSE)),"",VLOOKUP(Patchlist2[[#This Row],[SERVER OWNER]],Contacts!I:J,2,FALSE))</f>
        <v>stefano.iori@allianz.it</v>
      </c>
      <c r="S439" s="255" t="s">
        <v>2968</v>
      </c>
      <c r="T439" s="157"/>
      <c r="U439" s="157"/>
      <c r="V439" s="157"/>
      <c r="W439" s="157"/>
    </row>
    <row r="440" spans="1:23" ht="18" hidden="1" customHeight="1">
      <c r="A440" s="258" t="s">
        <v>3175</v>
      </c>
      <c r="B440" s="196" t="s">
        <v>18</v>
      </c>
      <c r="C440" s="197" t="b">
        <v>0</v>
      </c>
      <c r="D440" s="182">
        <f>IF($C440&lt;&gt;TRUE,IF(ISNA(VLOOKUP($B440,'Patch Slot'!A$2:$E$39,3,FALSE)),"",VLOOKUP($B440,'Patch Slot'!A$2:$E$39,3,FALSE)),"exclude")</f>
        <v>45873.833333333299</v>
      </c>
      <c r="E440" s="182" t="str">
        <f>IF($C440&lt;&gt;TRUE,IF(ISNA(VLOOKUP($B440,'Patch Slot'!A$1:$E$39,4,FALSE)),"",VLOOKUP($B440,'Patch Slot'!A$1:$E$39,4,FALSE)),"excluded")</f>
        <v>20:00 – 24:00</v>
      </c>
      <c r="F440" s="183" t="s">
        <v>171</v>
      </c>
      <c r="G440" s="198"/>
      <c r="H440" s="203"/>
      <c r="I440" s="203"/>
      <c r="J440" s="183" t="s">
        <v>2553</v>
      </c>
      <c r="K440" s="183" t="s">
        <v>1957</v>
      </c>
      <c r="L440" s="183" t="s">
        <v>173</v>
      </c>
      <c r="M440" s="183" t="s">
        <v>174</v>
      </c>
      <c r="N440" s="200" t="s">
        <v>175</v>
      </c>
      <c r="O440" s="213" t="s">
        <v>3176</v>
      </c>
      <c r="P440" s="201"/>
      <c r="Q440" s="247" t="s">
        <v>778</v>
      </c>
      <c r="R440" s="198" t="str">
        <f>IF(ISNA(VLOOKUP(Patchlist2[[#This Row],[SERVER OWNER]],Contacts!I:J,2,FALSE)),"",VLOOKUP(Patchlist2[[#This Row],[SERVER OWNER]],Contacts!I:J,2,FALSE))</f>
        <v>rathish-kumar.ikkara-unnikrishnan@allianz.de</v>
      </c>
      <c r="S440" s="255" t="s">
        <v>1540</v>
      </c>
      <c r="T440" s="157"/>
      <c r="U440" s="157"/>
      <c r="V440" s="157"/>
      <c r="W440" s="157"/>
    </row>
    <row r="441" spans="1:23" ht="18" hidden="1" customHeight="1">
      <c r="A441" s="258" t="s">
        <v>3177</v>
      </c>
      <c r="B441" s="196" t="s">
        <v>18</v>
      </c>
      <c r="C441" s="197" t="b">
        <v>0</v>
      </c>
      <c r="D441" s="182">
        <f>IF($C441&lt;&gt;TRUE,IF(ISNA(VLOOKUP($B441,'Patch Slot'!A$2:$E$39,3,FALSE)),"",VLOOKUP($B441,'Patch Slot'!A$2:$E$39,3,FALSE)),"exclude")</f>
        <v>45873.833333333299</v>
      </c>
      <c r="E441" s="182" t="str">
        <f>IF($C441&lt;&gt;TRUE,IF(ISNA(VLOOKUP($B441,'Patch Slot'!A$1:$E$39,4,FALSE)),"",VLOOKUP($B441,'Patch Slot'!A$1:$E$39,4,FALSE)),"excluded")</f>
        <v>20:00 – 24:00</v>
      </c>
      <c r="F441" s="183" t="s">
        <v>2772</v>
      </c>
      <c r="G441" s="198"/>
      <c r="H441" s="203"/>
      <c r="I441" s="203"/>
      <c r="J441" s="183" t="s">
        <v>2561</v>
      </c>
      <c r="K441" s="183" t="s">
        <v>1891</v>
      </c>
      <c r="L441" s="183" t="s">
        <v>245</v>
      </c>
      <c r="M441" s="183" t="s">
        <v>174</v>
      </c>
      <c r="N441" s="200" t="s">
        <v>175</v>
      </c>
      <c r="O441" s="213" t="s">
        <v>2749</v>
      </c>
      <c r="P441" s="201"/>
      <c r="Q441" s="247" t="s">
        <v>2647</v>
      </c>
      <c r="R441" s="198" t="str">
        <f>IF(ISNA(VLOOKUP(Patchlist2[[#This Row],[SERVER OWNER]],Contacts!I:J,2,FALSE)),"",VLOOKUP(Patchlist2[[#This Row],[SERVER OWNER]],Contacts!I:J,2,FALSE))</f>
        <v>stefano.iori@allianz.it</v>
      </c>
      <c r="S441" s="255" t="s">
        <v>2968</v>
      </c>
      <c r="T441" s="157"/>
      <c r="U441" s="157"/>
      <c r="V441" s="157"/>
      <c r="W441" s="157"/>
    </row>
    <row r="442" spans="1:23" ht="18" hidden="1" customHeight="1">
      <c r="A442" s="258" t="s">
        <v>3178</v>
      </c>
      <c r="B442" s="196" t="s">
        <v>18</v>
      </c>
      <c r="C442" s="197" t="b">
        <v>0</v>
      </c>
      <c r="D442" s="182">
        <f>IF($C442&lt;&gt;TRUE,IF(ISNA(VLOOKUP($B442,'Patch Slot'!A$2:$E$39,3,FALSE)),"",VLOOKUP($B442,'Patch Slot'!A$2:$E$39,3,FALSE)),"exclude")</f>
        <v>45873.833333333299</v>
      </c>
      <c r="E442" s="182" t="str">
        <f>IF($C442&lt;&gt;TRUE,IF(ISNA(VLOOKUP($B442,'Patch Slot'!A$1:$E$39,4,FALSE)),"",VLOOKUP($B442,'Patch Slot'!A$1:$E$39,4,FALSE)),"excluded")</f>
        <v>20:00 – 24:00</v>
      </c>
      <c r="F442" s="183" t="s">
        <v>2772</v>
      </c>
      <c r="G442" s="198"/>
      <c r="H442" s="203"/>
      <c r="I442" s="203"/>
      <c r="J442" s="183" t="s">
        <v>2561</v>
      </c>
      <c r="K442" s="183" t="s">
        <v>1891</v>
      </c>
      <c r="L442" s="183" t="s">
        <v>245</v>
      </c>
      <c r="M442" s="183" t="s">
        <v>174</v>
      </c>
      <c r="N442" s="200" t="s">
        <v>175</v>
      </c>
      <c r="O442" s="213" t="s">
        <v>2749</v>
      </c>
      <c r="P442" s="201"/>
      <c r="Q442" s="247" t="s">
        <v>2647</v>
      </c>
      <c r="R442" s="198" t="str">
        <f>IF(ISNA(VLOOKUP(Patchlist2[[#This Row],[SERVER OWNER]],Contacts!I:J,2,FALSE)),"",VLOOKUP(Patchlist2[[#This Row],[SERVER OWNER]],Contacts!I:J,2,FALSE))</f>
        <v>stefano.iori@allianz.it</v>
      </c>
      <c r="S442" s="255" t="s">
        <v>2968</v>
      </c>
      <c r="T442" s="157"/>
      <c r="U442" s="157"/>
      <c r="V442" s="157"/>
      <c r="W442" s="157"/>
    </row>
    <row r="443" spans="1:23" ht="18" hidden="1" customHeight="1">
      <c r="A443" s="258" t="s">
        <v>3179</v>
      </c>
      <c r="B443" s="196" t="s">
        <v>18</v>
      </c>
      <c r="C443" s="197" t="b">
        <v>0</v>
      </c>
      <c r="D443" s="182">
        <f>IF($C443&lt;&gt;TRUE,IF(ISNA(VLOOKUP($B443,'Patch Slot'!A$2:$E$39,3,FALSE)),"",VLOOKUP($B443,'Patch Slot'!A$2:$E$39,3,FALSE)),"exclude")</f>
        <v>45873.833333333299</v>
      </c>
      <c r="E443" s="182" t="str">
        <f>IF($C443&lt;&gt;TRUE,IF(ISNA(VLOOKUP($B443,'Patch Slot'!A$1:$E$39,4,FALSE)),"",VLOOKUP($B443,'Patch Slot'!A$1:$E$39,4,FALSE)),"excluded")</f>
        <v>20:00 – 24:00</v>
      </c>
      <c r="F443" s="183" t="s">
        <v>2772</v>
      </c>
      <c r="G443" s="198"/>
      <c r="H443" s="203"/>
      <c r="I443" s="203"/>
      <c r="J443" s="183" t="s">
        <v>2561</v>
      </c>
      <c r="K443" s="183" t="s">
        <v>1891</v>
      </c>
      <c r="L443" s="183" t="s">
        <v>245</v>
      </c>
      <c r="M443" s="183" t="s">
        <v>174</v>
      </c>
      <c r="N443" s="200" t="s">
        <v>175</v>
      </c>
      <c r="O443" s="213" t="s">
        <v>2749</v>
      </c>
      <c r="P443" s="201"/>
      <c r="Q443" s="247" t="s">
        <v>2647</v>
      </c>
      <c r="R443" s="198" t="str">
        <f>IF(ISNA(VLOOKUP(Patchlist2[[#This Row],[SERVER OWNER]],Contacts!I:J,2,FALSE)),"",VLOOKUP(Patchlist2[[#This Row],[SERVER OWNER]],Contacts!I:J,2,FALSE))</f>
        <v>stefano.iori@allianz.it</v>
      </c>
      <c r="S443" s="255" t="s">
        <v>2968</v>
      </c>
      <c r="T443" s="157"/>
      <c r="U443" s="157"/>
      <c r="V443" s="157"/>
      <c r="W443" s="157"/>
    </row>
    <row r="444" spans="1:23" ht="18" hidden="1" customHeight="1">
      <c r="A444" s="258" t="s">
        <v>3180</v>
      </c>
      <c r="B444" s="196" t="s">
        <v>18</v>
      </c>
      <c r="C444" s="197" t="b">
        <v>0</v>
      </c>
      <c r="D444" s="182">
        <f>IF($C444&lt;&gt;TRUE,IF(ISNA(VLOOKUP($B444,'Patch Slot'!A$2:$E$39,3,FALSE)),"",VLOOKUP($B444,'Patch Slot'!A$2:$E$39,3,FALSE)),"exclude")</f>
        <v>45873.833333333299</v>
      </c>
      <c r="E444" s="182" t="str">
        <f>IF($C444&lt;&gt;TRUE,IF(ISNA(VLOOKUP($B444,'Patch Slot'!A$1:$E$39,4,FALSE)),"",VLOOKUP($B444,'Patch Slot'!A$1:$E$39,4,FALSE)),"excluded")</f>
        <v>20:00 – 24:00</v>
      </c>
      <c r="F444" s="183" t="s">
        <v>2772</v>
      </c>
      <c r="G444" s="198"/>
      <c r="H444" s="203"/>
      <c r="I444" s="203"/>
      <c r="J444" s="183" t="s">
        <v>2561</v>
      </c>
      <c r="K444" s="183" t="s">
        <v>1891</v>
      </c>
      <c r="L444" s="183" t="s">
        <v>245</v>
      </c>
      <c r="M444" s="183" t="s">
        <v>174</v>
      </c>
      <c r="N444" s="200" t="s">
        <v>175</v>
      </c>
      <c r="O444" s="213" t="s">
        <v>2749</v>
      </c>
      <c r="P444" s="201"/>
      <c r="Q444" s="247" t="s">
        <v>2647</v>
      </c>
      <c r="R444" s="198" t="str">
        <f>IF(ISNA(VLOOKUP(Patchlist2[[#This Row],[SERVER OWNER]],Contacts!I:J,2,FALSE)),"",VLOOKUP(Patchlist2[[#This Row],[SERVER OWNER]],Contacts!I:J,2,FALSE))</f>
        <v>stefano.iori@allianz.it</v>
      </c>
      <c r="S444" s="255" t="s">
        <v>2968</v>
      </c>
      <c r="T444" s="157"/>
      <c r="U444" s="157"/>
      <c r="V444" s="157"/>
      <c r="W444" s="157"/>
    </row>
    <row r="445" spans="1:23" ht="18" hidden="1" customHeight="1">
      <c r="A445" s="258" t="s">
        <v>3181</v>
      </c>
      <c r="B445" s="196" t="s">
        <v>18</v>
      </c>
      <c r="C445" s="197" t="b">
        <v>0</v>
      </c>
      <c r="D445" s="182">
        <f>IF($C445&lt;&gt;TRUE,IF(ISNA(VLOOKUP($B445,'Patch Slot'!A$2:$E$39,3,FALSE)),"",VLOOKUP($B445,'Patch Slot'!A$2:$E$39,3,FALSE)),"exclude")</f>
        <v>45873.833333333299</v>
      </c>
      <c r="E445" s="182" t="str">
        <f>IF($C445&lt;&gt;TRUE,IF(ISNA(VLOOKUP($B445,'Patch Slot'!A$1:$E$39,4,FALSE)),"",VLOOKUP($B445,'Patch Slot'!A$1:$E$39,4,FALSE)),"excluded")</f>
        <v>20:00 – 24:00</v>
      </c>
      <c r="F445" s="183" t="s">
        <v>2772</v>
      </c>
      <c r="G445" s="198"/>
      <c r="H445" s="203"/>
      <c r="I445" s="203"/>
      <c r="J445" s="183" t="s">
        <v>2561</v>
      </c>
      <c r="K445" s="183" t="s">
        <v>1891</v>
      </c>
      <c r="L445" s="183" t="s">
        <v>245</v>
      </c>
      <c r="M445" s="183" t="s">
        <v>174</v>
      </c>
      <c r="N445" s="200" t="s">
        <v>175</v>
      </c>
      <c r="O445" s="213" t="s">
        <v>2749</v>
      </c>
      <c r="P445" s="201"/>
      <c r="Q445" s="247" t="s">
        <v>2647</v>
      </c>
      <c r="R445" s="198" t="str">
        <f>IF(ISNA(VLOOKUP(Patchlist2[[#This Row],[SERVER OWNER]],Contacts!I:J,2,FALSE)),"",VLOOKUP(Patchlist2[[#This Row],[SERVER OWNER]],Contacts!I:J,2,FALSE))</f>
        <v>stefano.iori@allianz.it</v>
      </c>
      <c r="S445" s="255" t="s">
        <v>2968</v>
      </c>
      <c r="T445" s="157"/>
      <c r="U445" s="157"/>
      <c r="V445" s="157"/>
      <c r="W445" s="157"/>
    </row>
    <row r="446" spans="1:23" ht="18" hidden="1" customHeight="1">
      <c r="A446" s="258" t="s">
        <v>3182</v>
      </c>
      <c r="B446" s="196" t="s">
        <v>18</v>
      </c>
      <c r="C446" s="197" t="b">
        <v>0</v>
      </c>
      <c r="D446" s="182">
        <f>IF($C446&lt;&gt;TRUE,IF(ISNA(VLOOKUP($B446,'Patch Slot'!A$2:$E$39,3,FALSE)),"",VLOOKUP($B446,'Patch Slot'!A$2:$E$39,3,FALSE)),"exclude")</f>
        <v>45873.833333333299</v>
      </c>
      <c r="E446" s="182" t="str">
        <f>IF($C446&lt;&gt;TRUE,IF(ISNA(VLOOKUP($B446,'Patch Slot'!A$1:$E$39,4,FALSE)),"",VLOOKUP($B446,'Patch Slot'!A$1:$E$39,4,FALSE)),"excluded")</f>
        <v>20:00 – 24:00</v>
      </c>
      <c r="F446" s="183" t="s">
        <v>2772</v>
      </c>
      <c r="G446" s="198"/>
      <c r="H446" s="203"/>
      <c r="I446" s="203"/>
      <c r="J446" s="183" t="s">
        <v>2561</v>
      </c>
      <c r="K446" s="183" t="s">
        <v>1891</v>
      </c>
      <c r="L446" s="183" t="s">
        <v>245</v>
      </c>
      <c r="M446" s="183" t="s">
        <v>174</v>
      </c>
      <c r="N446" s="200" t="s">
        <v>175</v>
      </c>
      <c r="O446" s="213" t="s">
        <v>2749</v>
      </c>
      <c r="P446" s="201"/>
      <c r="Q446" s="247" t="s">
        <v>2647</v>
      </c>
      <c r="R446" s="198" t="str">
        <f>IF(ISNA(VLOOKUP(Patchlist2[[#This Row],[SERVER OWNER]],Contacts!I:J,2,FALSE)),"",VLOOKUP(Patchlist2[[#This Row],[SERVER OWNER]],Contacts!I:J,2,FALSE))</f>
        <v>stefano.iori@allianz.it</v>
      </c>
      <c r="S446" s="255" t="s">
        <v>2968</v>
      </c>
      <c r="T446" s="157"/>
      <c r="U446" s="157"/>
      <c r="V446" s="157"/>
      <c r="W446" s="157"/>
    </row>
    <row r="447" spans="1:23" ht="18" hidden="1" customHeight="1">
      <c r="A447" s="258" t="s">
        <v>3183</v>
      </c>
      <c r="B447" s="196" t="s">
        <v>18</v>
      </c>
      <c r="C447" s="197" t="b">
        <v>0</v>
      </c>
      <c r="D447" s="182">
        <f>IF($C447&lt;&gt;TRUE,IF(ISNA(VLOOKUP($B447,'Patch Slot'!A$2:$E$39,3,FALSE)),"",VLOOKUP($B447,'Patch Slot'!A$2:$E$39,3,FALSE)),"exclude")</f>
        <v>45873.833333333299</v>
      </c>
      <c r="E447" s="182" t="str">
        <f>IF($C447&lt;&gt;TRUE,IF(ISNA(VLOOKUP($B447,'Patch Slot'!A$1:$E$39,4,FALSE)),"",VLOOKUP($B447,'Patch Slot'!A$1:$E$39,4,FALSE)),"excluded")</f>
        <v>20:00 – 24:00</v>
      </c>
      <c r="F447" s="183" t="s">
        <v>2772</v>
      </c>
      <c r="G447" s="198"/>
      <c r="H447" s="203"/>
      <c r="I447" s="203"/>
      <c r="J447" s="183" t="s">
        <v>2561</v>
      </c>
      <c r="K447" s="183" t="s">
        <v>1891</v>
      </c>
      <c r="L447" s="183" t="s">
        <v>245</v>
      </c>
      <c r="M447" s="183" t="s">
        <v>174</v>
      </c>
      <c r="N447" s="200" t="s">
        <v>175</v>
      </c>
      <c r="O447" s="213" t="s">
        <v>2749</v>
      </c>
      <c r="P447" s="201"/>
      <c r="Q447" s="247" t="s">
        <v>2647</v>
      </c>
      <c r="R447" s="198" t="str">
        <f>IF(ISNA(VLOOKUP(Patchlist2[[#This Row],[SERVER OWNER]],Contacts!I:J,2,FALSE)),"",VLOOKUP(Patchlist2[[#This Row],[SERVER OWNER]],Contacts!I:J,2,FALSE))</f>
        <v>stefano.iori@allianz.it</v>
      </c>
      <c r="S447" s="255" t="s">
        <v>2968</v>
      </c>
      <c r="T447" s="157"/>
      <c r="U447" s="157"/>
      <c r="V447" s="157"/>
      <c r="W447" s="157"/>
    </row>
    <row r="448" spans="1:23" ht="18" hidden="1" customHeight="1">
      <c r="A448" s="210" t="s">
        <v>3184</v>
      </c>
      <c r="B448" s="196" t="s">
        <v>18</v>
      </c>
      <c r="C448" s="197" t="b">
        <v>0</v>
      </c>
      <c r="D448" s="182">
        <f>IF($C448&lt;&gt;TRUE,IF(ISNA(VLOOKUP($B448,'Patch Slot'!A$2:$E$39,3,FALSE)),"",VLOOKUP($B448,'Patch Slot'!A$2:$E$39,3,FALSE)),"exclude")</f>
        <v>45873.833333333299</v>
      </c>
      <c r="E448" s="182" t="str">
        <f>IF($C448&lt;&gt;TRUE,IF(ISNA(VLOOKUP($B448,'Patch Slot'!A$1:$E$39,4,FALSE)),"",VLOOKUP($B448,'Patch Slot'!A$1:$E$39,4,FALSE)),"excluded")</f>
        <v>20:00 – 24:00</v>
      </c>
      <c r="F448" s="211" t="s">
        <v>182</v>
      </c>
      <c r="G448" s="198"/>
      <c r="H448" s="203"/>
      <c r="I448" s="203"/>
      <c r="J448" s="210" t="s">
        <v>2626</v>
      </c>
      <c r="K448" s="210">
        <v>9.4</v>
      </c>
      <c r="L448" s="211" t="s">
        <v>245</v>
      </c>
      <c r="M448" s="198" t="s">
        <v>174</v>
      </c>
      <c r="N448" s="200" t="s">
        <v>175</v>
      </c>
      <c r="O448" s="210" t="s">
        <v>3042</v>
      </c>
      <c r="P448" s="201"/>
      <c r="Q448" s="198" t="s">
        <v>291</v>
      </c>
      <c r="R448" s="198" t="str">
        <f>IF(ISNA(VLOOKUP(Patchlist2[[#This Row],[SERVER OWNER]],Contacts!I:J,2,FALSE)),"",VLOOKUP(Patchlist2[[#This Row],[SERVER OWNER]],Contacts!I:J,2,FALSE))</f>
        <v>Michele.Tarricone@allianz.it</v>
      </c>
      <c r="S448" s="255" t="s">
        <v>3043</v>
      </c>
      <c r="T448" s="202"/>
      <c r="U448" s="202"/>
      <c r="V448" s="157"/>
      <c r="W448" s="157"/>
    </row>
    <row r="449" spans="1:23" ht="18" hidden="1" customHeight="1">
      <c r="A449" s="210" t="s">
        <v>3185</v>
      </c>
      <c r="B449" s="196" t="s">
        <v>18</v>
      </c>
      <c r="C449" s="197" t="b">
        <v>0</v>
      </c>
      <c r="D449" s="182">
        <f>IF($C449&lt;&gt;TRUE,IF(ISNA(VLOOKUP($B449,'Patch Slot'!A$2:$E$39,3,FALSE)),"",VLOOKUP($B449,'Patch Slot'!A$2:$E$39,3,FALSE)),"exclude")</f>
        <v>45873.833333333299</v>
      </c>
      <c r="E449" s="182" t="str">
        <f>IF($C449&lt;&gt;TRUE,IF(ISNA(VLOOKUP($B449,'Patch Slot'!A$1:$E$39,4,FALSE)),"",VLOOKUP($B449,'Patch Slot'!A$1:$E$39,4,FALSE)),"excluded")</f>
        <v>20:00 – 24:00</v>
      </c>
      <c r="F449" s="211" t="s">
        <v>182</v>
      </c>
      <c r="G449" s="198"/>
      <c r="H449" s="203"/>
      <c r="I449" s="203"/>
      <c r="J449" s="210" t="s">
        <v>2626</v>
      </c>
      <c r="K449" s="210">
        <v>9.4</v>
      </c>
      <c r="L449" s="211" t="s">
        <v>245</v>
      </c>
      <c r="M449" s="198" t="s">
        <v>174</v>
      </c>
      <c r="N449" s="200" t="s">
        <v>175</v>
      </c>
      <c r="O449" s="210" t="s">
        <v>3042</v>
      </c>
      <c r="P449" s="201"/>
      <c r="Q449" s="198" t="s">
        <v>291</v>
      </c>
      <c r="R449" s="198" t="str">
        <f>IF(ISNA(VLOOKUP(Patchlist2[[#This Row],[SERVER OWNER]],Contacts!I:J,2,FALSE)),"",VLOOKUP(Patchlist2[[#This Row],[SERVER OWNER]],Contacts!I:J,2,FALSE))</f>
        <v>Michele.Tarricone@allianz.it</v>
      </c>
      <c r="S449" s="255" t="s">
        <v>3043</v>
      </c>
      <c r="T449" s="202"/>
      <c r="U449" s="202"/>
      <c r="V449" s="157"/>
      <c r="W449" s="157"/>
    </row>
    <row r="450" spans="1:23" ht="18" hidden="1" customHeight="1">
      <c r="A450" s="204" t="s">
        <v>3186</v>
      </c>
      <c r="B450" s="196" t="s">
        <v>18</v>
      </c>
      <c r="C450" s="197" t="b">
        <v>0</v>
      </c>
      <c r="D450" s="182">
        <f>IF($C450&lt;&gt;TRUE,IF(ISNA(VLOOKUP($B450,'Patch Slot'!A$2:$E$39,3,FALSE)),"",VLOOKUP($B450,'Patch Slot'!A$2:$E$39,3,FALSE)),"exclude")</f>
        <v>45873.833333333299</v>
      </c>
      <c r="E450" s="182" t="str">
        <f>IF($C450&lt;&gt;TRUE,IF(ISNA(VLOOKUP($B450,'Patch Slot'!A$1:$E$39,4,FALSE)),"",VLOOKUP($B450,'Patch Slot'!A$1:$E$39,4,FALSE)),"excluded")</f>
        <v>20:00 – 24:00</v>
      </c>
      <c r="F450" s="198" t="s">
        <v>2772</v>
      </c>
      <c r="G450" s="198"/>
      <c r="H450" s="203"/>
      <c r="I450" s="203"/>
      <c r="J450" s="198" t="s">
        <v>2561</v>
      </c>
      <c r="K450" s="213" t="s">
        <v>3170</v>
      </c>
      <c r="L450" s="198" t="s">
        <v>245</v>
      </c>
      <c r="M450" s="198" t="s">
        <v>174</v>
      </c>
      <c r="N450" s="200" t="s">
        <v>175</v>
      </c>
      <c r="O450" s="213" t="s">
        <v>3042</v>
      </c>
      <c r="P450" s="201"/>
      <c r="Q450" s="183" t="s">
        <v>291</v>
      </c>
      <c r="R450" s="198" t="str">
        <f>IF(ISNA(VLOOKUP(Patchlist2[[#This Row],[SERVER OWNER]],Contacts!I:J,2,FALSE)),"",VLOOKUP(Patchlist2[[#This Row],[SERVER OWNER]],Contacts!I:J,2,FALSE))</f>
        <v>Michele.Tarricone@allianz.it</v>
      </c>
      <c r="S450" s="255" t="s">
        <v>3043</v>
      </c>
      <c r="T450" s="157"/>
      <c r="U450" s="157"/>
      <c r="V450" s="157"/>
      <c r="W450" s="157"/>
    </row>
    <row r="451" spans="1:23" ht="18" hidden="1" customHeight="1">
      <c r="A451" s="204" t="s">
        <v>3187</v>
      </c>
      <c r="B451" s="196" t="s">
        <v>18</v>
      </c>
      <c r="C451" s="197" t="b">
        <v>0</v>
      </c>
      <c r="D451" s="182">
        <f>IF($C451&lt;&gt;TRUE,IF(ISNA(VLOOKUP($B451,'Patch Slot'!A$2:$E$39,3,FALSE)),"",VLOOKUP($B451,'Patch Slot'!A$2:$E$39,3,FALSE)),"exclude")</f>
        <v>45873.833333333299</v>
      </c>
      <c r="E451" s="182" t="str">
        <f>IF($C451&lt;&gt;TRUE,IF(ISNA(VLOOKUP($B451,'Patch Slot'!A$1:$E$39,4,FALSE)),"",VLOOKUP($B451,'Patch Slot'!A$1:$E$39,4,FALSE)),"excluded")</f>
        <v>20:00 – 24:00</v>
      </c>
      <c r="F451" s="198" t="s">
        <v>2772</v>
      </c>
      <c r="G451" s="198"/>
      <c r="H451" s="203"/>
      <c r="I451" s="203"/>
      <c r="J451" s="198" t="s">
        <v>2561</v>
      </c>
      <c r="K451" s="198"/>
      <c r="L451" s="198" t="s">
        <v>245</v>
      </c>
      <c r="M451" s="198" t="s">
        <v>174</v>
      </c>
      <c r="N451" s="200" t="s">
        <v>175</v>
      </c>
      <c r="O451" s="213" t="s">
        <v>3042</v>
      </c>
      <c r="P451" s="201"/>
      <c r="Q451" s="247" t="s">
        <v>291</v>
      </c>
      <c r="R451" s="198" t="str">
        <f>IF(ISNA(VLOOKUP(Patchlist2[[#This Row],[SERVER OWNER]],Contacts!I:J,2,FALSE)),"",VLOOKUP(Patchlist2[[#This Row],[SERVER OWNER]],Contacts!I:J,2,FALSE))</f>
        <v>Michele.Tarricone@allianz.it</v>
      </c>
      <c r="S451" s="255" t="s">
        <v>3043</v>
      </c>
      <c r="T451" s="157"/>
      <c r="U451" s="157"/>
      <c r="V451" s="157"/>
      <c r="W451" s="157"/>
    </row>
    <row r="452" spans="1:23" ht="18" hidden="1" customHeight="1">
      <c r="A452" s="204" t="s">
        <v>3188</v>
      </c>
      <c r="B452" s="196" t="s">
        <v>18</v>
      </c>
      <c r="C452" s="197" t="b">
        <v>0</v>
      </c>
      <c r="D452" s="182">
        <f>IF($C452&lt;&gt;TRUE,IF(ISNA(VLOOKUP($B452,'Patch Slot'!A$2:$E$39,3,FALSE)),"",VLOOKUP($B452,'Patch Slot'!A$2:$E$39,3,FALSE)),"exclude")</f>
        <v>45873.833333333299</v>
      </c>
      <c r="E452" s="182" t="str">
        <f>IF($C452&lt;&gt;TRUE,IF(ISNA(VLOOKUP($B452,'Patch Slot'!A$1:$E$39,4,FALSE)),"",VLOOKUP($B452,'Patch Slot'!A$1:$E$39,4,FALSE)),"excluded")</f>
        <v>20:00 – 24:00</v>
      </c>
      <c r="F452" s="198" t="s">
        <v>182</v>
      </c>
      <c r="G452" s="198"/>
      <c r="H452" s="203"/>
      <c r="I452" s="203"/>
      <c r="J452" s="198" t="s">
        <v>2626</v>
      </c>
      <c r="K452" s="198"/>
      <c r="L452" s="198" t="s">
        <v>245</v>
      </c>
      <c r="M452" s="198" t="s">
        <v>174</v>
      </c>
      <c r="N452" s="200" t="s">
        <v>175</v>
      </c>
      <c r="O452" s="213" t="s">
        <v>3042</v>
      </c>
      <c r="P452" s="201"/>
      <c r="Q452" s="247" t="s">
        <v>291</v>
      </c>
      <c r="R452" s="198" t="str">
        <f>IF(ISNA(VLOOKUP(Patchlist2[[#This Row],[SERVER OWNER]],Contacts!I:J,2,FALSE)),"",VLOOKUP(Patchlist2[[#This Row],[SERVER OWNER]],Contacts!I:J,2,FALSE))</f>
        <v>Michele.Tarricone@allianz.it</v>
      </c>
      <c r="S452" s="255" t="s">
        <v>3043</v>
      </c>
      <c r="T452" s="157"/>
      <c r="U452" s="157"/>
      <c r="V452" s="157"/>
      <c r="W452" s="157"/>
    </row>
    <row r="453" spans="1:23" ht="18" hidden="1" customHeight="1">
      <c r="A453" s="204" t="s">
        <v>3189</v>
      </c>
      <c r="B453" s="196" t="s">
        <v>130</v>
      </c>
      <c r="C453" s="197" t="b">
        <v>0</v>
      </c>
      <c r="D453" s="182">
        <f>IF($C453&lt;&gt;TRUE,IF(ISNA(VLOOKUP($B453,'Patch Slot'!A$2:$E$39,3,FALSE)),"",VLOOKUP($B453,'Patch Slot'!A$2:$E$39,3,FALSE)),"exclude")</f>
        <v>45893.666666666635</v>
      </c>
      <c r="E453" s="182" t="str">
        <f>IF($C453&lt;&gt;TRUE,IF(ISNA(VLOOKUP($B453,'Patch Slot'!A$1:$E$39,4,FALSE)),"",VLOOKUP($B453,'Patch Slot'!A$1:$E$39,4,FALSE)),"excluded")</f>
        <v>16:00 – 20:00</v>
      </c>
      <c r="F453" s="198" t="s">
        <v>826</v>
      </c>
      <c r="G453" s="198"/>
      <c r="H453" s="203"/>
      <c r="I453" s="203"/>
      <c r="J453" s="198" t="s">
        <v>2561</v>
      </c>
      <c r="K453" s="213" t="s">
        <v>1957</v>
      </c>
      <c r="L453" s="198" t="s">
        <v>372</v>
      </c>
      <c r="M453" s="198" t="s">
        <v>827</v>
      </c>
      <c r="N453" s="200" t="s">
        <v>175</v>
      </c>
      <c r="O453" s="213" t="s">
        <v>650</v>
      </c>
      <c r="P453" s="201"/>
      <c r="Q453" s="183" t="s">
        <v>2792</v>
      </c>
      <c r="R453" s="198" t="str">
        <f>IF(ISNA(VLOOKUP(Patchlist2[[#This Row],[SERVER OWNER]],Contacts!I:J,2,FALSE)),"",VLOOKUP(Patchlist2[[#This Row],[SERVER OWNER]],Contacts!I:J,2,FALSE))</f>
        <v>tamas.wrbanszky@allianz.com</v>
      </c>
      <c r="S453" s="255" t="s">
        <v>3190</v>
      </c>
      <c r="T453" s="157"/>
      <c r="U453" s="157"/>
      <c r="V453" s="157"/>
      <c r="W453" s="157"/>
    </row>
    <row r="454" spans="1:23" ht="18" hidden="1" customHeight="1">
      <c r="A454" s="204" t="s">
        <v>3191</v>
      </c>
      <c r="B454" s="196" t="s">
        <v>18</v>
      </c>
      <c r="C454" s="197" t="b">
        <v>0</v>
      </c>
      <c r="D454" s="182">
        <f>IF($C454&lt;&gt;TRUE,IF(ISNA(VLOOKUP($B454,'Patch Slot'!A$2:$E$39,3,FALSE)),"",VLOOKUP($B454,'Patch Slot'!A$2:$E$39,3,FALSE)),"exclude")</f>
        <v>45873.833333333299</v>
      </c>
      <c r="E454" s="182" t="str">
        <f>IF($C454&lt;&gt;TRUE,IF(ISNA(VLOOKUP($B454,'Patch Slot'!A$1:$E$39,4,FALSE)),"",VLOOKUP($B454,'Patch Slot'!A$1:$E$39,4,FALSE)),"excluded")</f>
        <v>20:00 – 24:00</v>
      </c>
      <c r="F454" s="198" t="s">
        <v>182</v>
      </c>
      <c r="G454" s="198"/>
      <c r="H454" s="203"/>
      <c r="I454" s="203"/>
      <c r="J454" s="198" t="s">
        <v>2626</v>
      </c>
      <c r="K454" s="198"/>
      <c r="L454" s="198" t="s">
        <v>245</v>
      </c>
      <c r="M454" s="198" t="s">
        <v>174</v>
      </c>
      <c r="N454" s="200" t="s">
        <v>175</v>
      </c>
      <c r="O454" s="213" t="s">
        <v>3042</v>
      </c>
      <c r="P454" s="201"/>
      <c r="Q454" s="247" t="s">
        <v>291</v>
      </c>
      <c r="R454" s="198" t="str">
        <f>IF(ISNA(VLOOKUP(Patchlist2[[#This Row],[SERVER OWNER]],Contacts!I:J,2,FALSE)),"",VLOOKUP(Patchlist2[[#This Row],[SERVER OWNER]],Contacts!I:J,2,FALSE))</f>
        <v>Michele.Tarricone@allianz.it</v>
      </c>
      <c r="S454" s="255" t="s">
        <v>3043</v>
      </c>
      <c r="T454" s="157"/>
      <c r="U454" s="157"/>
      <c r="V454" s="157"/>
      <c r="W454" s="157"/>
    </row>
    <row r="455" spans="1:23" ht="18" hidden="1" customHeight="1">
      <c r="A455" s="204" t="s">
        <v>3192</v>
      </c>
      <c r="B455" s="196" t="s">
        <v>18</v>
      </c>
      <c r="C455" s="197" t="b">
        <v>0</v>
      </c>
      <c r="D455" s="182">
        <f>IF($C455&lt;&gt;TRUE,IF(ISNA(VLOOKUP($B455,'Patch Slot'!A$2:$E$39,3,FALSE)),"",VLOOKUP($B455,'Patch Slot'!A$2:$E$39,3,FALSE)),"exclude")</f>
        <v>45873.833333333299</v>
      </c>
      <c r="E455" s="182" t="str">
        <f>IF($C455&lt;&gt;TRUE,IF(ISNA(VLOOKUP($B455,'Patch Slot'!A$1:$E$39,4,FALSE)),"",VLOOKUP($B455,'Patch Slot'!A$1:$E$39,4,FALSE)),"excluded")</f>
        <v>20:00 – 24:00</v>
      </c>
      <c r="F455" s="198" t="s">
        <v>182</v>
      </c>
      <c r="G455" s="198"/>
      <c r="H455" s="203"/>
      <c r="I455" s="203"/>
      <c r="J455" s="198" t="s">
        <v>2626</v>
      </c>
      <c r="K455" s="213" t="s">
        <v>3173</v>
      </c>
      <c r="L455" s="198" t="s">
        <v>245</v>
      </c>
      <c r="M455" s="198" t="s">
        <v>174</v>
      </c>
      <c r="N455" s="200" t="s">
        <v>175</v>
      </c>
      <c r="O455" s="213" t="s">
        <v>3042</v>
      </c>
      <c r="P455" s="201"/>
      <c r="Q455" s="183" t="s">
        <v>291</v>
      </c>
      <c r="R455" s="198" t="str">
        <f>IF(ISNA(VLOOKUP(Patchlist2[[#This Row],[SERVER OWNER]],Contacts!I:J,2,FALSE)),"",VLOOKUP(Patchlist2[[#This Row],[SERVER OWNER]],Contacts!I:J,2,FALSE))</f>
        <v>Michele.Tarricone@allianz.it</v>
      </c>
      <c r="S455" s="255" t="s">
        <v>3043</v>
      </c>
      <c r="T455" s="157"/>
      <c r="U455" s="157"/>
      <c r="V455" s="157"/>
      <c r="W455" s="157"/>
    </row>
    <row r="456" spans="1:23" ht="18" hidden="1" customHeight="1">
      <c r="A456" s="204" t="s">
        <v>3193</v>
      </c>
      <c r="B456" s="196" t="s">
        <v>18</v>
      </c>
      <c r="C456" s="197" t="b">
        <v>0</v>
      </c>
      <c r="D456" s="182">
        <f>IF($C456&lt;&gt;TRUE,IF(ISNA(VLOOKUP($B456,'Patch Slot'!A$2:$E$39,3,FALSE)),"",VLOOKUP($B456,'Patch Slot'!A$2:$E$39,3,FALSE)),"exclude")</f>
        <v>45873.833333333299</v>
      </c>
      <c r="E456" s="182" t="str">
        <f>IF($C456&lt;&gt;TRUE,IF(ISNA(VLOOKUP($B456,'Patch Slot'!A$1:$E$39,4,FALSE)),"",VLOOKUP($B456,'Patch Slot'!A$1:$E$39,4,FALSE)),"excluded")</f>
        <v>20:00 – 24:00</v>
      </c>
      <c r="F456" s="198" t="s">
        <v>182</v>
      </c>
      <c r="G456" s="198"/>
      <c r="H456" s="203"/>
      <c r="I456" s="203"/>
      <c r="J456" s="198" t="s">
        <v>2626</v>
      </c>
      <c r="K456" s="213" t="s">
        <v>3170</v>
      </c>
      <c r="L456" s="198" t="s">
        <v>245</v>
      </c>
      <c r="M456" s="198" t="s">
        <v>174</v>
      </c>
      <c r="N456" s="200" t="s">
        <v>175</v>
      </c>
      <c r="O456" s="213" t="s">
        <v>3042</v>
      </c>
      <c r="P456" s="201"/>
      <c r="Q456" s="183" t="s">
        <v>291</v>
      </c>
      <c r="R456" s="198" t="str">
        <f>IF(ISNA(VLOOKUP(Patchlist2[[#This Row],[SERVER OWNER]],Contacts!I:J,2,FALSE)),"",VLOOKUP(Patchlist2[[#This Row],[SERVER OWNER]],Contacts!I:J,2,FALSE))</f>
        <v>Michele.Tarricone@allianz.it</v>
      </c>
      <c r="S456" s="255" t="s">
        <v>3043</v>
      </c>
      <c r="T456" s="157"/>
      <c r="U456" s="157"/>
      <c r="V456" s="157"/>
      <c r="W456" s="157"/>
    </row>
    <row r="457" spans="1:23" ht="18" hidden="1" customHeight="1">
      <c r="A457" s="259" t="s">
        <v>3194</v>
      </c>
      <c r="B457" s="196" t="s">
        <v>18</v>
      </c>
      <c r="C457" s="197" t="b">
        <v>1</v>
      </c>
      <c r="D457" s="182" t="str">
        <f>IF($C457&lt;&gt;TRUE,IF(ISNA(VLOOKUP($B457,'Patch Slot'!A$2:$E$39,3,FALSE)),"",VLOOKUP($B457,'Patch Slot'!A$2:$E$39,3,FALSE)),"exclude")</f>
        <v>exclude</v>
      </c>
      <c r="E457" s="182" t="str">
        <f>IF($C457&lt;&gt;TRUE,IF(ISNA(VLOOKUP($B457,'Patch Slot'!A$1:$E$39,4,FALSE)),"",VLOOKUP($B457,'Patch Slot'!A$1:$E$39,4,FALSE)),"excluded")</f>
        <v>excluded</v>
      </c>
      <c r="F457" s="198" t="s">
        <v>182</v>
      </c>
      <c r="G457" s="198"/>
      <c r="H457" s="203"/>
      <c r="I457" s="203"/>
      <c r="J457" s="247" t="s">
        <v>2561</v>
      </c>
      <c r="K457" s="247"/>
      <c r="L457" s="247" t="s">
        <v>173</v>
      </c>
      <c r="M457" s="247" t="s">
        <v>174</v>
      </c>
      <c r="N457" s="200" t="s">
        <v>279</v>
      </c>
      <c r="O457" s="213" t="s">
        <v>3153</v>
      </c>
      <c r="P457" s="201"/>
      <c r="Q457" s="247" t="s">
        <v>3154</v>
      </c>
      <c r="R457" s="198" t="s">
        <v>2601</v>
      </c>
      <c r="S457" s="255" t="s">
        <v>3155</v>
      </c>
      <c r="T457" s="157"/>
      <c r="U457" s="157"/>
      <c r="V457" s="157"/>
      <c r="W457" s="157"/>
    </row>
    <row r="458" spans="1:23" ht="18" hidden="1" customHeight="1">
      <c r="A458" s="204" t="s">
        <v>3195</v>
      </c>
      <c r="B458" s="196" t="s">
        <v>100</v>
      </c>
      <c r="C458" s="197" t="b">
        <v>1</v>
      </c>
      <c r="D458" s="182" t="str">
        <f>IF($C458&lt;&gt;TRUE,IF(ISNA(VLOOKUP($B458,'Patch Slot'!A$2:$E$39,3,FALSE)),"",VLOOKUP($B458,'Patch Slot'!A$2:$E$39,3,FALSE)),"exclude")</f>
        <v>exclude</v>
      </c>
      <c r="E458" s="182" t="str">
        <f>IF($C458&lt;&gt;TRUE,IF(ISNA(VLOOKUP($B458,'Patch Slot'!A$1:$E$39,4,FALSE)),"",VLOOKUP($B458,'Patch Slot'!A$1:$E$39,4,FALSE)),"excluded")</f>
        <v>excluded</v>
      </c>
      <c r="F458" s="198" t="s">
        <v>826</v>
      </c>
      <c r="G458" s="198"/>
      <c r="H458" s="203"/>
      <c r="I458" s="203"/>
      <c r="J458" s="198" t="s">
        <v>2564</v>
      </c>
      <c r="K458" s="213" t="s">
        <v>3170</v>
      </c>
      <c r="L458" s="198" t="s">
        <v>173</v>
      </c>
      <c r="M458" s="198" t="s">
        <v>827</v>
      </c>
      <c r="N458" s="200" t="s">
        <v>279</v>
      </c>
      <c r="O458" s="213" t="s">
        <v>3196</v>
      </c>
      <c r="P458" s="201"/>
      <c r="Q458" s="183" t="s">
        <v>3197</v>
      </c>
      <c r="R458" s="198" t="s">
        <v>2746</v>
      </c>
      <c r="S458" s="255" t="s">
        <v>3198</v>
      </c>
      <c r="T458" s="157"/>
      <c r="U458" s="157"/>
      <c r="V458" s="157"/>
      <c r="W458" s="157"/>
    </row>
    <row r="459" spans="1:23" ht="18" hidden="1" customHeight="1">
      <c r="A459" s="204" t="s">
        <v>3199</v>
      </c>
      <c r="B459" s="196" t="s">
        <v>18</v>
      </c>
      <c r="C459" s="197" t="b">
        <v>0</v>
      </c>
      <c r="D459" s="182">
        <f>IF($C459&lt;&gt;TRUE,IF(ISNA(VLOOKUP($B459,'Patch Slot'!A$2:$E$39,3,FALSE)),"",VLOOKUP($B459,'Patch Slot'!A$2:$E$39,3,FALSE)),"exclude")</f>
        <v>45873.833333333299</v>
      </c>
      <c r="E459" s="182" t="str">
        <f>IF($C459&lt;&gt;TRUE,IF(ISNA(VLOOKUP($B459,'Patch Slot'!A$1:$E$39,4,FALSE)),"",VLOOKUP($B459,'Patch Slot'!A$1:$E$39,4,FALSE)),"excluded")</f>
        <v>20:00 – 24:00</v>
      </c>
      <c r="F459" s="198" t="s">
        <v>2772</v>
      </c>
      <c r="G459" s="198"/>
      <c r="H459" s="203"/>
      <c r="I459" s="203"/>
      <c r="J459" s="198" t="s">
        <v>2561</v>
      </c>
      <c r="K459" s="213" t="s">
        <v>3170</v>
      </c>
      <c r="L459" s="198" t="s">
        <v>245</v>
      </c>
      <c r="M459" s="198" t="s">
        <v>174</v>
      </c>
      <c r="N459" s="200" t="s">
        <v>175</v>
      </c>
      <c r="O459" s="213" t="s">
        <v>3042</v>
      </c>
      <c r="P459" s="201"/>
      <c r="Q459" s="183" t="s">
        <v>291</v>
      </c>
      <c r="R459" s="198" t="str">
        <f>IF(ISNA(VLOOKUP(Patchlist2[[#This Row],[SERVER OWNER]],Contacts!I:J,2,FALSE)),"",VLOOKUP(Patchlist2[[#This Row],[SERVER OWNER]],Contacts!I:J,2,FALSE))</f>
        <v>Michele.Tarricone@allianz.it</v>
      </c>
      <c r="S459" s="255" t="s">
        <v>3043</v>
      </c>
      <c r="T459" s="157"/>
      <c r="U459" s="157"/>
      <c r="V459" s="157"/>
      <c r="W459" s="157"/>
    </row>
    <row r="460" spans="1:23" ht="18" hidden="1" customHeight="1">
      <c r="A460" s="204" t="s">
        <v>3200</v>
      </c>
      <c r="B460" s="196" t="s">
        <v>18</v>
      </c>
      <c r="C460" s="197" t="b">
        <v>0</v>
      </c>
      <c r="D460" s="182">
        <f>IF($C460&lt;&gt;TRUE,IF(ISNA(VLOOKUP($B460,'Patch Slot'!A$2:$E$39,3,FALSE)),"",VLOOKUP($B460,'Patch Slot'!A$2:$E$39,3,FALSE)),"exclude")</f>
        <v>45873.833333333299</v>
      </c>
      <c r="E460" s="182" t="str">
        <f>IF($C460&lt;&gt;TRUE,IF(ISNA(VLOOKUP($B460,'Patch Slot'!A$1:$E$39,4,FALSE)),"",VLOOKUP($B460,'Patch Slot'!A$1:$E$39,4,FALSE)),"excluded")</f>
        <v>20:00 – 24:00</v>
      </c>
      <c r="F460" s="198" t="s">
        <v>182</v>
      </c>
      <c r="G460" s="198"/>
      <c r="H460" s="203"/>
      <c r="I460" s="203"/>
      <c r="J460" s="198" t="s">
        <v>2626</v>
      </c>
      <c r="K460" s="213" t="s">
        <v>1957</v>
      </c>
      <c r="L460" s="198" t="s">
        <v>245</v>
      </c>
      <c r="M460" s="198" t="s">
        <v>174</v>
      </c>
      <c r="N460" s="200" t="s">
        <v>175</v>
      </c>
      <c r="O460" s="213" t="s">
        <v>3042</v>
      </c>
      <c r="P460" s="201"/>
      <c r="Q460" s="183" t="s">
        <v>291</v>
      </c>
      <c r="R460" s="198" t="str">
        <f>IF(ISNA(VLOOKUP(Patchlist2[[#This Row],[SERVER OWNER]],Contacts!I:J,2,FALSE)),"",VLOOKUP(Patchlist2[[#This Row],[SERVER OWNER]],Contacts!I:J,2,FALSE))</f>
        <v>Michele.Tarricone@allianz.it</v>
      </c>
      <c r="S460" s="255" t="s">
        <v>3043</v>
      </c>
      <c r="T460" s="157"/>
      <c r="U460" s="157"/>
      <c r="V460" s="157"/>
      <c r="W460" s="157"/>
    </row>
    <row r="461" spans="1:23" ht="18" hidden="1" customHeight="1">
      <c r="A461" s="210" t="s">
        <v>3201</v>
      </c>
      <c r="B461" s="196" t="s">
        <v>18</v>
      </c>
      <c r="C461" s="197" t="b">
        <v>0</v>
      </c>
      <c r="D461" s="182">
        <f>IF($C461&lt;&gt;TRUE,IF(ISNA(VLOOKUP($B461,'Patch Slot'!A$2:$E$39,3,FALSE)),"",VLOOKUP($B461,'Patch Slot'!A$2:$E$39,3,FALSE)),"exclude")</f>
        <v>45873.833333333299</v>
      </c>
      <c r="E461" s="182" t="str">
        <f>IF($C461&lt;&gt;TRUE,IF(ISNA(VLOOKUP($B461,'Patch Slot'!A$1:$E$39,4,FALSE)),"",VLOOKUP($B461,'Patch Slot'!A$1:$E$39,4,FALSE)),"excluded")</f>
        <v>20:00 – 24:00</v>
      </c>
      <c r="F461" s="211" t="s">
        <v>182</v>
      </c>
      <c r="G461" s="198"/>
      <c r="H461" s="203"/>
      <c r="I461" s="203"/>
      <c r="J461" s="210" t="s">
        <v>2626</v>
      </c>
      <c r="K461" s="210">
        <v>9.4</v>
      </c>
      <c r="L461" s="211" t="s">
        <v>245</v>
      </c>
      <c r="M461" s="198" t="s">
        <v>174</v>
      </c>
      <c r="N461" s="200" t="s">
        <v>175</v>
      </c>
      <c r="O461" s="210" t="s">
        <v>3042</v>
      </c>
      <c r="P461" s="201"/>
      <c r="Q461" s="198" t="s">
        <v>291</v>
      </c>
      <c r="R461" s="198" t="str">
        <f>IF(ISNA(VLOOKUP(Patchlist2[[#This Row],[SERVER OWNER]],Contacts!I:J,2,FALSE)),"",VLOOKUP(Patchlist2[[#This Row],[SERVER OWNER]],Contacts!I:J,2,FALSE))</f>
        <v>Michele.Tarricone@allianz.it</v>
      </c>
      <c r="S461" s="255" t="s">
        <v>3043</v>
      </c>
      <c r="T461" s="202"/>
      <c r="U461" s="202"/>
      <c r="V461" s="157"/>
      <c r="W461" s="157"/>
    </row>
    <row r="462" spans="1:23" ht="18" hidden="1" customHeight="1">
      <c r="A462" s="210" t="s">
        <v>3202</v>
      </c>
      <c r="B462" s="196" t="s">
        <v>18</v>
      </c>
      <c r="C462" s="197" t="b">
        <v>0</v>
      </c>
      <c r="D462" s="182">
        <f>IF($C462&lt;&gt;TRUE,IF(ISNA(VLOOKUP($B462,'Patch Slot'!A$2:$E$39,3,FALSE)),"",VLOOKUP($B462,'Patch Slot'!A$2:$E$39,3,FALSE)),"exclude")</f>
        <v>45873.833333333299</v>
      </c>
      <c r="E462" s="182" t="str">
        <f>IF($C462&lt;&gt;TRUE,IF(ISNA(VLOOKUP($B462,'Patch Slot'!A$1:$E$39,4,FALSE)),"",VLOOKUP($B462,'Patch Slot'!A$1:$E$39,4,FALSE)),"excluded")</f>
        <v>20:00 – 24:00</v>
      </c>
      <c r="F462" s="211" t="s">
        <v>182</v>
      </c>
      <c r="G462" s="198"/>
      <c r="H462" s="203"/>
      <c r="I462" s="203"/>
      <c r="J462" s="210" t="s">
        <v>2626</v>
      </c>
      <c r="K462" s="210">
        <v>9.5</v>
      </c>
      <c r="L462" s="211" t="s">
        <v>245</v>
      </c>
      <c r="M462" s="198" t="s">
        <v>174</v>
      </c>
      <c r="N462" s="200" t="s">
        <v>175</v>
      </c>
      <c r="O462" s="210" t="s">
        <v>3042</v>
      </c>
      <c r="P462" s="201"/>
      <c r="Q462" s="198" t="s">
        <v>291</v>
      </c>
      <c r="R462" s="198" t="str">
        <f>IF(ISNA(VLOOKUP(Patchlist2[[#This Row],[SERVER OWNER]],Contacts!I:J,2,FALSE)),"",VLOOKUP(Patchlist2[[#This Row],[SERVER OWNER]],Contacts!I:J,2,FALSE))</f>
        <v>Michele.Tarricone@allianz.it</v>
      </c>
      <c r="S462" s="255" t="s">
        <v>3043</v>
      </c>
      <c r="T462" s="202"/>
      <c r="U462" s="202"/>
      <c r="V462" s="157"/>
      <c r="W462" s="157"/>
    </row>
    <row r="463" spans="1:23" ht="18" hidden="1" customHeight="1">
      <c r="A463" s="204" t="s">
        <v>3203</v>
      </c>
      <c r="B463" s="196" t="s">
        <v>18</v>
      </c>
      <c r="C463" s="197" t="b">
        <v>0</v>
      </c>
      <c r="D463" s="182">
        <f>IF($C463&lt;&gt;TRUE,IF(ISNA(VLOOKUP($B463,'Patch Slot'!A$2:$E$39,3,FALSE)),"",VLOOKUP($B463,'Patch Slot'!A$2:$E$39,3,FALSE)),"exclude")</f>
        <v>45873.833333333299</v>
      </c>
      <c r="E463" s="182" t="str">
        <f>IF($C463&lt;&gt;TRUE,IF(ISNA(VLOOKUP($B463,'Patch Slot'!A$1:$E$39,4,FALSE)),"",VLOOKUP($B463,'Patch Slot'!A$1:$E$39,4,FALSE)),"excluded")</f>
        <v>20:00 – 24:00</v>
      </c>
      <c r="F463" s="198" t="s">
        <v>182</v>
      </c>
      <c r="G463" s="198"/>
      <c r="H463" s="203"/>
      <c r="I463" s="203"/>
      <c r="J463" s="198" t="s">
        <v>2626</v>
      </c>
      <c r="K463" s="198"/>
      <c r="L463" s="198" t="s">
        <v>245</v>
      </c>
      <c r="M463" s="198" t="s">
        <v>174</v>
      </c>
      <c r="N463" s="200" t="s">
        <v>175</v>
      </c>
      <c r="O463" s="213" t="s">
        <v>3042</v>
      </c>
      <c r="P463" s="201"/>
      <c r="Q463" s="247" t="s">
        <v>291</v>
      </c>
      <c r="R463" s="198" t="str">
        <f>IF(ISNA(VLOOKUP(Patchlist2[[#This Row],[SERVER OWNER]],Contacts!I:J,2,FALSE)),"",VLOOKUP(Patchlist2[[#This Row],[SERVER OWNER]],Contacts!I:J,2,FALSE))</f>
        <v>Michele.Tarricone@allianz.it</v>
      </c>
      <c r="S463" s="255" t="s">
        <v>3043</v>
      </c>
      <c r="T463" s="157"/>
      <c r="U463" s="157"/>
      <c r="V463" s="157"/>
      <c r="W463" s="157"/>
    </row>
    <row r="464" spans="1:23" ht="18" hidden="1" customHeight="1">
      <c r="A464" s="204" t="s">
        <v>3204</v>
      </c>
      <c r="B464" s="196" t="s">
        <v>18</v>
      </c>
      <c r="C464" s="197" t="b">
        <v>0</v>
      </c>
      <c r="D464" s="182">
        <f>IF($C464&lt;&gt;TRUE,IF(ISNA(VLOOKUP($B464,'Patch Slot'!A$2:$E$39,3,FALSE)),"",VLOOKUP($B464,'Patch Slot'!A$2:$E$39,3,FALSE)),"exclude")</f>
        <v>45873.833333333299</v>
      </c>
      <c r="E464" s="182" t="str">
        <f>IF($C464&lt;&gt;TRUE,IF(ISNA(VLOOKUP($B464,'Patch Slot'!A$1:$E$39,4,FALSE)),"",VLOOKUP($B464,'Patch Slot'!A$1:$E$39,4,FALSE)),"excluded")</f>
        <v>20:00 – 24:00</v>
      </c>
      <c r="F464" s="198" t="s">
        <v>2772</v>
      </c>
      <c r="G464" s="198"/>
      <c r="H464" s="203"/>
      <c r="I464" s="203"/>
      <c r="J464" s="198" t="s">
        <v>2561</v>
      </c>
      <c r="K464" s="198"/>
      <c r="L464" s="198" t="s">
        <v>245</v>
      </c>
      <c r="M464" s="198" t="s">
        <v>174</v>
      </c>
      <c r="N464" s="200" t="s">
        <v>175</v>
      </c>
      <c r="O464" s="213" t="s">
        <v>3042</v>
      </c>
      <c r="P464" s="201"/>
      <c r="Q464" s="247" t="s">
        <v>291</v>
      </c>
      <c r="R464" s="198" t="str">
        <f>IF(ISNA(VLOOKUP(Patchlist2[[#This Row],[SERVER OWNER]],Contacts!I:J,2,FALSE)),"",VLOOKUP(Patchlist2[[#This Row],[SERVER OWNER]],Contacts!I:J,2,FALSE))</f>
        <v>Michele.Tarricone@allianz.it</v>
      </c>
      <c r="S464" s="255" t="s">
        <v>3043</v>
      </c>
      <c r="T464" s="157"/>
      <c r="U464" s="157"/>
      <c r="V464" s="157"/>
      <c r="W464" s="157"/>
    </row>
    <row r="465" spans="1:23" ht="18" hidden="1" customHeight="1">
      <c r="A465" s="204" t="s">
        <v>3205</v>
      </c>
      <c r="B465" s="196" t="s">
        <v>18</v>
      </c>
      <c r="C465" s="197" t="b">
        <v>0</v>
      </c>
      <c r="D465" s="182">
        <f>IF($C465&lt;&gt;TRUE,IF(ISNA(VLOOKUP($B465,'Patch Slot'!A$2:$E$39,3,FALSE)),"",VLOOKUP($B465,'Patch Slot'!A$2:$E$39,3,FALSE)),"exclude")</f>
        <v>45873.833333333299</v>
      </c>
      <c r="E465" s="182" t="str">
        <f>IF($C465&lt;&gt;TRUE,IF(ISNA(VLOOKUP($B465,'Patch Slot'!A$1:$E$39,4,FALSE)),"",VLOOKUP($B465,'Patch Slot'!A$1:$E$39,4,FALSE)),"excluded")</f>
        <v>20:00 – 24:00</v>
      </c>
      <c r="F465" s="198" t="s">
        <v>182</v>
      </c>
      <c r="G465" s="198"/>
      <c r="H465" s="203"/>
      <c r="I465" s="203"/>
      <c r="J465" s="198" t="s">
        <v>2626</v>
      </c>
      <c r="K465" s="213" t="s">
        <v>1957</v>
      </c>
      <c r="L465" s="198" t="s">
        <v>245</v>
      </c>
      <c r="M465" s="198" t="s">
        <v>174</v>
      </c>
      <c r="N465" s="200" t="s">
        <v>175</v>
      </c>
      <c r="O465" s="213" t="s">
        <v>3042</v>
      </c>
      <c r="P465" s="201"/>
      <c r="Q465" s="183" t="s">
        <v>291</v>
      </c>
      <c r="R465" s="198" t="str">
        <f>IF(ISNA(VLOOKUP(Patchlist2[[#This Row],[SERVER OWNER]],Contacts!I:J,2,FALSE)),"",VLOOKUP(Patchlist2[[#This Row],[SERVER OWNER]],Contacts!I:J,2,FALSE))</f>
        <v>Michele.Tarricone@allianz.it</v>
      </c>
      <c r="S465" s="255" t="s">
        <v>3043</v>
      </c>
      <c r="T465" s="157"/>
      <c r="U465" s="157"/>
      <c r="V465" s="157"/>
      <c r="W465" s="157"/>
    </row>
    <row r="466" spans="1:23" ht="18" hidden="1" customHeight="1">
      <c r="A466" s="204" t="s">
        <v>3206</v>
      </c>
      <c r="B466" s="196" t="s">
        <v>18</v>
      </c>
      <c r="C466" s="197" t="b">
        <v>0</v>
      </c>
      <c r="D466" s="182">
        <f>IF($C466&lt;&gt;TRUE,IF(ISNA(VLOOKUP($B466,'Patch Slot'!A$2:$E$39,3,FALSE)),"",VLOOKUP($B466,'Patch Slot'!A$2:$E$39,3,FALSE)),"exclude")</f>
        <v>45873.833333333299</v>
      </c>
      <c r="E466" s="182" t="str">
        <f>IF($C466&lt;&gt;TRUE,IF(ISNA(VLOOKUP($B466,'Patch Slot'!A$1:$E$39,4,FALSE)),"",VLOOKUP($B466,'Patch Slot'!A$1:$E$39,4,FALSE)),"excluded")</f>
        <v>20:00 – 24:00</v>
      </c>
      <c r="F466" s="198" t="s">
        <v>182</v>
      </c>
      <c r="G466" s="198"/>
      <c r="H466" s="203"/>
      <c r="I466" s="203"/>
      <c r="J466" s="198" t="s">
        <v>2626</v>
      </c>
      <c r="K466" s="213" t="s">
        <v>1957</v>
      </c>
      <c r="L466" s="198" t="s">
        <v>245</v>
      </c>
      <c r="M466" s="198" t="s">
        <v>174</v>
      </c>
      <c r="N466" s="200" t="s">
        <v>175</v>
      </c>
      <c r="O466" s="213" t="s">
        <v>3042</v>
      </c>
      <c r="P466" s="201"/>
      <c r="Q466" s="183" t="s">
        <v>291</v>
      </c>
      <c r="R466" s="198" t="str">
        <f>IF(ISNA(VLOOKUP(Patchlist2[[#This Row],[SERVER OWNER]],Contacts!I:J,2,FALSE)),"",VLOOKUP(Patchlist2[[#This Row],[SERVER OWNER]],Contacts!I:J,2,FALSE))</f>
        <v>Michele.Tarricone@allianz.it</v>
      </c>
      <c r="S466" s="255" t="s">
        <v>3043</v>
      </c>
      <c r="T466" s="157"/>
      <c r="U466" s="157"/>
      <c r="V466" s="157"/>
      <c r="W466" s="157"/>
    </row>
    <row r="467" spans="1:23" ht="18" hidden="1" customHeight="1">
      <c r="A467" s="210" t="s">
        <v>3207</v>
      </c>
      <c r="B467" s="196" t="s">
        <v>18</v>
      </c>
      <c r="C467" s="197" t="b">
        <v>0</v>
      </c>
      <c r="D467" s="182">
        <f>IF($C467&lt;&gt;TRUE,IF(ISNA(VLOOKUP($B467,'Patch Slot'!A$2:$E$39,3,FALSE)),"",VLOOKUP($B467,'Patch Slot'!A$2:$E$39,3,FALSE)),"exclude")</f>
        <v>45873.833333333299</v>
      </c>
      <c r="E467" s="182" t="str">
        <f>IF($C467&lt;&gt;TRUE,IF(ISNA(VLOOKUP($B467,'Patch Slot'!A$1:$E$39,4,FALSE)),"",VLOOKUP($B467,'Patch Slot'!A$1:$E$39,4,FALSE)),"excluded")</f>
        <v>20:00 – 24:00</v>
      </c>
      <c r="F467" s="211" t="s">
        <v>171</v>
      </c>
      <c r="G467" s="198"/>
      <c r="H467" s="203"/>
      <c r="I467" s="203"/>
      <c r="J467" s="210" t="s">
        <v>2561</v>
      </c>
      <c r="K467" s="210">
        <v>8.1</v>
      </c>
      <c r="L467" s="211" t="s">
        <v>173</v>
      </c>
      <c r="M467" s="198" t="s">
        <v>174</v>
      </c>
      <c r="N467" s="200" t="s">
        <v>175</v>
      </c>
      <c r="O467" s="210" t="s">
        <v>2949</v>
      </c>
      <c r="P467" s="201"/>
      <c r="Q467" s="198" t="s">
        <v>3208</v>
      </c>
      <c r="R467" s="198" t="str">
        <f>IF(ISNA(VLOOKUP(Patchlist2[[#This Row],[SERVER OWNER]],Contacts!I:J,2,FALSE)),"",VLOOKUP(Patchlist2[[#This Row],[SERVER OWNER]],Contacts!I:J,2,FALSE))</f>
        <v>bernd-michael.ritzmann@allianz.de</v>
      </c>
      <c r="S467" s="255" t="s">
        <v>3209</v>
      </c>
      <c r="T467" s="202"/>
      <c r="U467" s="202"/>
      <c r="V467" s="157"/>
      <c r="W467" s="157"/>
    </row>
    <row r="468" spans="1:23" ht="18" hidden="1" customHeight="1">
      <c r="A468" s="204" t="s">
        <v>3210</v>
      </c>
      <c r="B468" s="196" t="s">
        <v>43</v>
      </c>
      <c r="C468" s="197" t="b">
        <v>0</v>
      </c>
      <c r="D468" s="182">
        <f>IF($C468&lt;&gt;TRUE,IF(ISNA(VLOOKUP($B468,'Patch Slot'!A$2:$E$39,3,FALSE)),"",VLOOKUP($B468,'Patch Slot'!A$2:$E$39,3,FALSE)),"exclude")</f>
        <v>45878.333333333299</v>
      </c>
      <c r="E468" s="182" t="str">
        <f>IF($C468&lt;&gt;TRUE,IF(ISNA(VLOOKUP($B468,'Patch Slot'!A$1:$E$39,4,FALSE)),"",VLOOKUP($B468,'Patch Slot'!A$1:$E$39,4,FALSE)),"excluded")</f>
        <v>08:00 – 14:00</v>
      </c>
      <c r="F468" s="198" t="s">
        <v>171</v>
      </c>
      <c r="G468" s="198"/>
      <c r="H468" s="203"/>
      <c r="I468" s="203"/>
      <c r="J468" s="198" t="s">
        <v>2561</v>
      </c>
      <c r="K468" s="213" t="s">
        <v>1891</v>
      </c>
      <c r="L468" s="198" t="s">
        <v>189</v>
      </c>
      <c r="M468" s="198" t="s">
        <v>174</v>
      </c>
      <c r="N468" s="200" t="s">
        <v>175</v>
      </c>
      <c r="O468" s="213" t="s">
        <v>190</v>
      </c>
      <c r="P468" s="201"/>
      <c r="Q468" s="183" t="s">
        <v>192</v>
      </c>
      <c r="R468" s="198" t="str">
        <f>IF(ISNA(VLOOKUP(Patchlist2[[#This Row],[SERVER OWNER]],Contacts!I:J,2,FALSE)),"",VLOOKUP(Patchlist2[[#This Row],[SERVER OWNER]],Contacts!I:J,2,FALSE))</f>
        <v>kenneth.fink@allianz.co.uk</v>
      </c>
      <c r="S468" s="255" t="s">
        <v>3211</v>
      </c>
      <c r="T468" s="157"/>
      <c r="U468" s="157"/>
      <c r="V468" s="157"/>
      <c r="W468" s="157"/>
    </row>
    <row r="469" spans="1:23" ht="18" hidden="1" customHeight="1">
      <c r="A469" s="204" t="s">
        <v>3212</v>
      </c>
      <c r="B469" s="196" t="s">
        <v>47</v>
      </c>
      <c r="C469" s="197" t="b">
        <v>0</v>
      </c>
      <c r="D469" s="182">
        <f>IF($C469&lt;&gt;TRUE,IF(ISNA(VLOOKUP($B469,'Patch Slot'!A$2:$E$39,3,FALSE)),"",VLOOKUP($B469,'Patch Slot'!A$2:$E$39,3,FALSE)),"exclude")</f>
        <v>45879.333333333299</v>
      </c>
      <c r="E469" s="182" t="str">
        <f>IF($C469&lt;&gt;TRUE,IF(ISNA(VLOOKUP($B469,'Patch Slot'!A$1:$E$39,4,FALSE)),"",VLOOKUP($B469,'Patch Slot'!A$1:$E$39,4,FALSE)),"excluded")</f>
        <v>08:00 – 14:00</v>
      </c>
      <c r="F469" s="198" t="s">
        <v>171</v>
      </c>
      <c r="G469" s="198"/>
      <c r="H469" s="203"/>
      <c r="I469" s="203"/>
      <c r="J469" s="198" t="s">
        <v>2561</v>
      </c>
      <c r="K469" s="213" t="s">
        <v>1891</v>
      </c>
      <c r="L469" s="198" t="s">
        <v>189</v>
      </c>
      <c r="M469" s="198" t="s">
        <v>174</v>
      </c>
      <c r="N469" s="200" t="s">
        <v>175</v>
      </c>
      <c r="O469" s="213" t="s">
        <v>190</v>
      </c>
      <c r="P469" s="201"/>
      <c r="Q469" s="183" t="s">
        <v>192</v>
      </c>
      <c r="R469" s="198" t="str">
        <f>IF(ISNA(VLOOKUP(Patchlist2[[#This Row],[SERVER OWNER]],Contacts!I:J,2,FALSE)),"",VLOOKUP(Patchlist2[[#This Row],[SERVER OWNER]],Contacts!I:J,2,FALSE))</f>
        <v>kenneth.fink@allianz.co.uk</v>
      </c>
      <c r="S469" s="255" t="s">
        <v>3211</v>
      </c>
      <c r="T469" s="157"/>
      <c r="U469" s="157"/>
      <c r="V469" s="157"/>
      <c r="W469" s="157"/>
    </row>
    <row r="470" spans="1:23" ht="18" hidden="1" customHeight="1">
      <c r="A470" s="204" t="s">
        <v>3213</v>
      </c>
      <c r="B470" s="196" t="s">
        <v>43</v>
      </c>
      <c r="C470" s="197" t="b">
        <v>0</v>
      </c>
      <c r="D470" s="182">
        <f>IF($C470&lt;&gt;TRUE,IF(ISNA(VLOOKUP($B470,'Patch Slot'!A$2:$E$39,3,FALSE)),"",VLOOKUP($B470,'Patch Slot'!A$2:$E$39,3,FALSE)),"exclude")</f>
        <v>45878.333333333299</v>
      </c>
      <c r="E470" s="182" t="str">
        <f>IF($C470&lt;&gt;TRUE,IF(ISNA(VLOOKUP($B470,'Patch Slot'!A$1:$E$39,4,FALSE)),"",VLOOKUP($B470,'Patch Slot'!A$1:$E$39,4,FALSE)),"excluded")</f>
        <v>08:00 – 14:00</v>
      </c>
      <c r="F470" s="198" t="s">
        <v>171</v>
      </c>
      <c r="G470" s="198"/>
      <c r="H470" s="203"/>
      <c r="I470" s="203"/>
      <c r="J470" s="198" t="s">
        <v>2561</v>
      </c>
      <c r="K470" s="213" t="s">
        <v>1891</v>
      </c>
      <c r="L470" s="198" t="s">
        <v>189</v>
      </c>
      <c r="M470" s="198" t="s">
        <v>174</v>
      </c>
      <c r="N470" s="200" t="s">
        <v>175</v>
      </c>
      <c r="O470" s="213" t="s">
        <v>190</v>
      </c>
      <c r="P470" s="201"/>
      <c r="Q470" s="183" t="s">
        <v>192</v>
      </c>
      <c r="R470" s="198" t="str">
        <f>IF(ISNA(VLOOKUP(Patchlist2[[#This Row],[SERVER OWNER]],Contacts!I:J,2,FALSE)),"",VLOOKUP(Patchlist2[[#This Row],[SERVER OWNER]],Contacts!I:J,2,FALSE))</f>
        <v>kenneth.fink@allianz.co.uk</v>
      </c>
      <c r="S470" s="255" t="s">
        <v>3211</v>
      </c>
      <c r="T470" s="157"/>
      <c r="U470" s="157"/>
      <c r="V470" s="157"/>
      <c r="W470" s="157"/>
    </row>
    <row r="471" spans="1:23" ht="18" hidden="1" customHeight="1">
      <c r="A471" s="210" t="s">
        <v>3214</v>
      </c>
      <c r="B471" s="196" t="s">
        <v>18</v>
      </c>
      <c r="C471" s="197" t="b">
        <v>0</v>
      </c>
      <c r="D471" s="182">
        <f>IF($C471&lt;&gt;TRUE,IF(ISNA(VLOOKUP($B471,'Patch Slot'!A$2:$E$39,3,FALSE)),"",VLOOKUP($B471,'Patch Slot'!A$2:$E$39,3,FALSE)),"exclude")</f>
        <v>45873.833333333299</v>
      </c>
      <c r="E471" s="182" t="str">
        <f>IF($C471&lt;&gt;TRUE,IF(ISNA(VLOOKUP($B471,'Patch Slot'!A$1:$E$39,4,FALSE)),"",VLOOKUP($B471,'Patch Slot'!A$1:$E$39,4,FALSE)),"excluded")</f>
        <v>20:00 – 24:00</v>
      </c>
      <c r="F471" s="211" t="s">
        <v>171</v>
      </c>
      <c r="G471" s="198"/>
      <c r="H471" s="203"/>
      <c r="I471" s="203"/>
      <c r="J471" s="210" t="s">
        <v>2561</v>
      </c>
      <c r="K471" s="210">
        <v>8.1</v>
      </c>
      <c r="L471" s="211" t="s">
        <v>173</v>
      </c>
      <c r="M471" s="198" t="s">
        <v>174</v>
      </c>
      <c r="N471" s="200" t="s">
        <v>175</v>
      </c>
      <c r="O471" s="210" t="s">
        <v>2949</v>
      </c>
      <c r="P471" s="201"/>
      <c r="Q471" s="198" t="s">
        <v>3208</v>
      </c>
      <c r="R471" s="198" t="str">
        <f>IF(ISNA(VLOOKUP(Patchlist2[[#This Row],[SERVER OWNER]],Contacts!I:J,2,FALSE)),"",VLOOKUP(Patchlist2[[#This Row],[SERVER OWNER]],Contacts!I:J,2,FALSE))</f>
        <v>bernd-michael.ritzmann@allianz.de</v>
      </c>
      <c r="S471" s="255" t="s">
        <v>3215</v>
      </c>
      <c r="T471" s="157"/>
      <c r="U471" s="157"/>
      <c r="V471" s="157"/>
      <c r="W471" s="157"/>
    </row>
    <row r="472" spans="1:23" ht="18" hidden="1" customHeight="1">
      <c r="A472" s="204" t="s">
        <v>3216</v>
      </c>
      <c r="B472" s="196" t="s">
        <v>100</v>
      </c>
      <c r="C472" s="197" t="b">
        <v>0</v>
      </c>
      <c r="D472" s="182">
        <f>IF($C472&lt;&gt;TRUE,IF(ISNA(VLOOKUP($B472,'Patch Slot'!A$2:$E$39,3,FALSE)),"",VLOOKUP($B472,'Patch Slot'!A$2:$E$39,3,FALSE)),"exclude")</f>
        <v>45887.833333333299</v>
      </c>
      <c r="E472" s="182" t="str">
        <f>IF($C472&lt;&gt;TRUE,IF(ISNA(VLOOKUP($B472,'Patch Slot'!A$1:$E$39,4,FALSE)),"",VLOOKUP($B472,'Patch Slot'!A$1:$E$39,4,FALSE)),"excluded")</f>
        <v>20:00 – 24:00</v>
      </c>
      <c r="F472" s="198" t="s">
        <v>826</v>
      </c>
      <c r="G472" s="198"/>
      <c r="H472" s="203"/>
      <c r="I472" s="203"/>
      <c r="J472" s="198" t="s">
        <v>2626</v>
      </c>
      <c r="K472" s="213" t="s">
        <v>3173</v>
      </c>
      <c r="L472" s="198" t="s">
        <v>245</v>
      </c>
      <c r="M472" s="198" t="s">
        <v>827</v>
      </c>
      <c r="N472" s="200" t="s">
        <v>175</v>
      </c>
      <c r="O472" s="213" t="s">
        <v>3042</v>
      </c>
      <c r="P472" s="201"/>
      <c r="Q472" s="183" t="s">
        <v>291</v>
      </c>
      <c r="R472" s="198" t="str">
        <f>IF(ISNA(VLOOKUP(Patchlist2[[#This Row],[SERVER OWNER]],Contacts!I:J,2,FALSE)),"",VLOOKUP(Patchlist2[[#This Row],[SERVER OWNER]],Contacts!I:J,2,FALSE))</f>
        <v>Michele.Tarricone@allianz.it</v>
      </c>
      <c r="S472" s="255" t="s">
        <v>3043</v>
      </c>
      <c r="T472" s="157"/>
      <c r="U472" s="157"/>
      <c r="V472" s="157"/>
      <c r="W472" s="157"/>
    </row>
    <row r="473" spans="1:23" ht="18" hidden="1" customHeight="1">
      <c r="A473" s="212" t="s">
        <v>3217</v>
      </c>
      <c r="B473" s="196" t="s">
        <v>100</v>
      </c>
      <c r="C473" s="197" t="b">
        <v>0</v>
      </c>
      <c r="D473" s="182">
        <f>IF($C473&lt;&gt;TRUE,IF(ISNA(VLOOKUP($B473,'Patch Slot'!A$2:$E$39,3,FALSE)),"",VLOOKUP($B473,'Patch Slot'!A$2:$E$39,3,FALSE)),"exclude")</f>
        <v>45887.833333333299</v>
      </c>
      <c r="E473" s="182" t="str">
        <f>IF($C473&lt;&gt;TRUE,IF(ISNA(VLOOKUP($B473,'Patch Slot'!A$1:$E$39,4,FALSE)),"",VLOOKUP($B473,'Patch Slot'!A$1:$E$39,4,FALSE)),"excluded")</f>
        <v>20:00 – 24:00</v>
      </c>
      <c r="F473" s="198" t="s">
        <v>826</v>
      </c>
      <c r="G473" s="198"/>
      <c r="H473" s="203"/>
      <c r="I473" s="203"/>
      <c r="J473" s="198" t="s">
        <v>2626</v>
      </c>
      <c r="K473" s="198"/>
      <c r="L473" s="198" t="s">
        <v>245</v>
      </c>
      <c r="M473" s="198" t="s">
        <v>827</v>
      </c>
      <c r="N473" s="200" t="s">
        <v>175</v>
      </c>
      <c r="O473" s="209" t="s">
        <v>3042</v>
      </c>
      <c r="P473" s="201"/>
      <c r="Q473" s="198" t="s">
        <v>291</v>
      </c>
      <c r="R473" s="198" t="str">
        <f>IF(ISNA(VLOOKUP(Patchlist2[[#This Row],[SERVER OWNER]],Contacts!I:J,2,FALSE)),"",VLOOKUP(Patchlist2[[#This Row],[SERVER OWNER]],Contacts!I:J,2,FALSE))</f>
        <v>Michele.Tarricone@allianz.it</v>
      </c>
      <c r="S473" s="255" t="s">
        <v>3043</v>
      </c>
      <c r="T473" s="157"/>
      <c r="U473" s="157"/>
      <c r="V473" s="157"/>
      <c r="W473" s="157"/>
    </row>
    <row r="474" spans="1:23" ht="18" hidden="1" customHeight="1">
      <c r="A474" s="204" t="s">
        <v>3218</v>
      </c>
      <c r="B474" s="196" t="s">
        <v>84</v>
      </c>
      <c r="C474" s="197" t="b">
        <v>0</v>
      </c>
      <c r="D474" s="182">
        <f>IF($C474&lt;&gt;TRUE,IF(ISNA(VLOOKUP($B474,'Patch Slot'!A$2:$E$39,3,FALSE)),"",VLOOKUP($B474,'Patch Slot'!A$2:$E$39,3,FALSE)),"exclude")</f>
        <v>45885.833333333299</v>
      </c>
      <c r="E474" s="182" t="str">
        <f>IF($C474&lt;&gt;TRUE,IF(ISNA(VLOOKUP($B474,'Patch Slot'!A$1:$E$39,4,FALSE)),"",VLOOKUP($B474,'Patch Slot'!A$1:$E$39,4,FALSE)),"excluded")</f>
        <v>20:00 – 24:00</v>
      </c>
      <c r="F474" s="198" t="s">
        <v>826</v>
      </c>
      <c r="G474" s="198"/>
      <c r="H474" s="203"/>
      <c r="I474" s="203"/>
      <c r="J474" s="198" t="s">
        <v>2626</v>
      </c>
      <c r="K474" s="213" t="s">
        <v>1891</v>
      </c>
      <c r="L474" s="198" t="s">
        <v>189</v>
      </c>
      <c r="M474" s="198" t="s">
        <v>827</v>
      </c>
      <c r="N474" s="200" t="s">
        <v>175</v>
      </c>
      <c r="O474" s="213" t="s">
        <v>190</v>
      </c>
      <c r="P474" s="201"/>
      <c r="Q474" s="183" t="s">
        <v>192</v>
      </c>
      <c r="R474" s="198" t="str">
        <f>IF(ISNA(VLOOKUP(Patchlist2[[#This Row],[SERVER OWNER]],Contacts!I:J,2,FALSE)),"",VLOOKUP(Patchlist2[[#This Row],[SERVER OWNER]],Contacts!I:J,2,FALSE))</f>
        <v>kenneth.fink@allianz.co.uk</v>
      </c>
      <c r="S474" s="255" t="s">
        <v>3211</v>
      </c>
      <c r="T474" s="157"/>
      <c r="U474" s="157"/>
      <c r="V474" s="157"/>
      <c r="W474" s="157"/>
    </row>
    <row r="475" spans="1:23" ht="18" hidden="1" customHeight="1">
      <c r="A475" s="313" t="s">
        <v>3219</v>
      </c>
      <c r="B475" s="237" t="s">
        <v>127</v>
      </c>
      <c r="C475" s="249" t="b">
        <v>0</v>
      </c>
      <c r="D475" s="182">
        <f>IF($C475&lt;&gt;TRUE,IF(ISNA(VLOOKUP($B475,'Patch Slot'!A$2:$E$39,3,FALSE)),"",VLOOKUP($B475,'Patch Slot'!A$2:$E$39,3,FALSE)),"exclude")</f>
        <v>45892.833333333299</v>
      </c>
      <c r="E475" s="182" t="str">
        <f>IF($C475&lt;&gt;TRUE,IF(ISNA(VLOOKUP($B475,'Patch Slot'!A$1:$E$39,4,FALSE)),"",VLOOKUP($B475,'Patch Slot'!A$1:$E$39,4,FALSE)),"excluded")</f>
        <v>20:00 – 24:00</v>
      </c>
      <c r="F475" s="251" t="s">
        <v>826</v>
      </c>
      <c r="G475" s="251"/>
      <c r="H475" s="252"/>
      <c r="I475" s="252"/>
      <c r="J475" s="251" t="s">
        <v>2626</v>
      </c>
      <c r="K475" s="251"/>
      <c r="L475" s="251" t="s">
        <v>189</v>
      </c>
      <c r="M475" s="251" t="s">
        <v>827</v>
      </c>
      <c r="N475" s="200" t="s">
        <v>175</v>
      </c>
      <c r="O475" s="210" t="s">
        <v>190</v>
      </c>
      <c r="P475" s="253"/>
      <c r="Q475" s="251" t="s">
        <v>192</v>
      </c>
      <c r="R475" s="251" t="str">
        <f>IF(ISNA(VLOOKUP(Patchlist2[[#This Row],[SERVER OWNER]],Contacts!I:J,2,FALSE)),"",VLOOKUP(Patchlist2[[#This Row],[SERVER OWNER]],Contacts!I:J,2,FALSE))</f>
        <v>kenneth.fink@allianz.co.uk</v>
      </c>
      <c r="S475" s="255" t="s">
        <v>3211</v>
      </c>
      <c r="T475" s="256"/>
      <c r="U475" s="256"/>
      <c r="V475" s="256"/>
      <c r="W475" s="256"/>
    </row>
    <row r="476" spans="1:23" ht="18" hidden="1" customHeight="1">
      <c r="A476" s="312" t="s">
        <v>3220</v>
      </c>
      <c r="B476" s="237" t="s">
        <v>84</v>
      </c>
      <c r="C476" s="249" t="b">
        <v>0</v>
      </c>
      <c r="D476" s="182">
        <f>IF($C476&lt;&gt;TRUE,IF(ISNA(VLOOKUP($B476,'Patch Slot'!A$2:$E$39,3,FALSE)),"",VLOOKUP($B476,'Patch Slot'!A$2:$E$39,3,FALSE)),"exclude")</f>
        <v>45885.833333333299</v>
      </c>
      <c r="E476" s="182" t="str">
        <f>IF($C476&lt;&gt;TRUE,IF(ISNA(VLOOKUP($B476,'Patch Slot'!A$1:$E$39,4,FALSE)),"",VLOOKUP($B476,'Patch Slot'!A$1:$E$39,4,FALSE)),"excluded")</f>
        <v>20:00 – 24:00</v>
      </c>
      <c r="F476" s="315" t="s">
        <v>826</v>
      </c>
      <c r="G476" s="251"/>
      <c r="H476" s="252"/>
      <c r="I476" s="252"/>
      <c r="J476" s="315" t="s">
        <v>2626</v>
      </c>
      <c r="K476" s="315" t="s">
        <v>1891</v>
      </c>
      <c r="L476" s="315" t="s">
        <v>189</v>
      </c>
      <c r="M476" s="315" t="s">
        <v>827</v>
      </c>
      <c r="N476" s="200" t="s">
        <v>175</v>
      </c>
      <c r="O476" s="213" t="s">
        <v>190</v>
      </c>
      <c r="P476" s="253"/>
      <c r="Q476" s="254" t="s">
        <v>192</v>
      </c>
      <c r="R476" s="251" t="str">
        <f>IF(ISNA(VLOOKUP(Patchlist2[[#This Row],[SERVER OWNER]],Contacts!I:J,2,FALSE)),"",VLOOKUP(Patchlist2[[#This Row],[SERVER OWNER]],Contacts!I:J,2,FALSE))</f>
        <v>kenneth.fink@allianz.co.uk</v>
      </c>
      <c r="S476" s="255" t="s">
        <v>3211</v>
      </c>
      <c r="T476" s="256"/>
      <c r="U476" s="256"/>
      <c r="V476" s="256"/>
      <c r="W476" s="256"/>
    </row>
    <row r="477" spans="1:23" ht="18" hidden="1" customHeight="1">
      <c r="A477" s="258" t="s">
        <v>3221</v>
      </c>
      <c r="B477" s="196" t="s">
        <v>18</v>
      </c>
      <c r="C477" s="197" t="b">
        <v>0</v>
      </c>
      <c r="D477" s="182">
        <f>IF($C477&lt;&gt;TRUE,IF(ISNA(VLOOKUP($B477,'Patch Slot'!A$2:$E$39,3,FALSE)),"",VLOOKUP($B477,'Patch Slot'!A$2:$E$39,3,FALSE)),"exclude")</f>
        <v>45873.833333333299</v>
      </c>
      <c r="E477" s="182" t="str">
        <f>IF($C477&lt;&gt;TRUE,IF(ISNA(VLOOKUP($B477,'Patch Slot'!A$1:$E$39,4,FALSE)),"",VLOOKUP($B477,'Patch Slot'!A$1:$E$39,4,FALSE)),"excluded")</f>
        <v>20:00 – 24:00</v>
      </c>
      <c r="F477" s="183" t="s">
        <v>2772</v>
      </c>
      <c r="G477" s="198"/>
      <c r="H477" s="203"/>
      <c r="I477" s="203"/>
      <c r="J477" s="183" t="s">
        <v>2626</v>
      </c>
      <c r="K477" s="183" t="s">
        <v>1891</v>
      </c>
      <c r="L477" s="183" t="s">
        <v>654</v>
      </c>
      <c r="M477" s="183" t="s">
        <v>174</v>
      </c>
      <c r="N477" s="200" t="s">
        <v>175</v>
      </c>
      <c r="O477" s="213" t="s">
        <v>655</v>
      </c>
      <c r="P477" s="201"/>
      <c r="Q477" s="247" t="s">
        <v>2820</v>
      </c>
      <c r="R477" s="198" t="str">
        <f>IF(ISNA(VLOOKUP(Patchlist2[[#This Row],[SERVER OWNER]],Contacts!I:J,2,FALSE)),"",VLOOKUP(Patchlist2[[#This Row],[SERVER OWNER]],Contacts!I:J,2,FALSE))</f>
        <v>daniel.danzinger@allianz.at</v>
      </c>
      <c r="S477" s="255" t="s">
        <v>2921</v>
      </c>
      <c r="T477" s="157"/>
      <c r="U477" s="157"/>
      <c r="V477" s="157"/>
      <c r="W477" s="157"/>
    </row>
    <row r="478" spans="1:23" ht="18" hidden="1" customHeight="1">
      <c r="A478" s="311" t="s">
        <v>3222</v>
      </c>
      <c r="B478" s="237" t="s">
        <v>18</v>
      </c>
      <c r="C478" s="249" t="b">
        <v>0</v>
      </c>
      <c r="D478" s="182">
        <f>IF($C478&lt;&gt;TRUE,IF(ISNA(VLOOKUP($B478,'Patch Slot'!A$2:$E$39,3,FALSE)),"",VLOOKUP($B478,'Patch Slot'!A$2:$E$39,3,FALSE)),"exclude")</f>
        <v>45873.833333333299</v>
      </c>
      <c r="E478" s="182" t="str">
        <f>IF($C478&lt;&gt;TRUE,IF(ISNA(VLOOKUP($B478,'Patch Slot'!A$1:$E$39,4,FALSE)),"",VLOOKUP($B478,'Patch Slot'!A$1:$E$39,4,FALSE)),"excluded")</f>
        <v>20:00 – 24:00</v>
      </c>
      <c r="F478" s="316" t="s">
        <v>2772</v>
      </c>
      <c r="G478" s="251"/>
      <c r="H478" s="252"/>
      <c r="I478" s="252"/>
      <c r="J478" s="311" t="s">
        <v>2626</v>
      </c>
      <c r="K478" s="311">
        <v>8.1</v>
      </c>
      <c r="L478" s="316" t="s">
        <v>654</v>
      </c>
      <c r="M478" s="251" t="s">
        <v>174</v>
      </c>
      <c r="N478" s="200" t="s">
        <v>175</v>
      </c>
      <c r="O478" s="210" t="s">
        <v>655</v>
      </c>
      <c r="P478" s="253"/>
      <c r="Q478" s="251" t="s">
        <v>2820</v>
      </c>
      <c r="R478" s="251" t="str">
        <f>IF(ISNA(VLOOKUP(Patchlist2[[#This Row],[SERVER OWNER]],Contacts!I:J,2,FALSE)),"",VLOOKUP(Patchlist2[[#This Row],[SERVER OWNER]],Contacts!I:J,2,FALSE))</f>
        <v>daniel.danzinger@allianz.at</v>
      </c>
      <c r="S478" s="255" t="s">
        <v>2921</v>
      </c>
      <c r="T478" s="256"/>
      <c r="U478" s="256"/>
      <c r="V478" s="256"/>
      <c r="W478" s="256"/>
    </row>
    <row r="479" spans="1:23" ht="18" hidden="1" customHeight="1">
      <c r="A479" s="311" t="s">
        <v>3223</v>
      </c>
      <c r="B479" s="237" t="s">
        <v>18</v>
      </c>
      <c r="C479" s="249" t="b">
        <v>0</v>
      </c>
      <c r="D479" s="182">
        <f>IF($C479&lt;&gt;TRUE,IF(ISNA(VLOOKUP($B479,'Patch Slot'!A$2:$E$39,3,FALSE)),"",VLOOKUP($B479,'Patch Slot'!A$2:$E$39,3,FALSE)),"exclude")</f>
        <v>45873.833333333299</v>
      </c>
      <c r="E479" s="182" t="str">
        <f>IF($C479&lt;&gt;TRUE,IF(ISNA(VLOOKUP($B479,'Patch Slot'!A$1:$E$39,4,FALSE)),"",VLOOKUP($B479,'Patch Slot'!A$1:$E$39,4,FALSE)),"excluded")</f>
        <v>20:00 – 24:00</v>
      </c>
      <c r="F479" s="311" t="s">
        <v>2772</v>
      </c>
      <c r="G479" s="251"/>
      <c r="H479" s="252"/>
      <c r="I479" s="252"/>
      <c r="J479" s="311" t="s">
        <v>2626</v>
      </c>
      <c r="K479" s="311">
        <v>8.1</v>
      </c>
      <c r="L479" s="311" t="s">
        <v>654</v>
      </c>
      <c r="M479" s="251" t="s">
        <v>174</v>
      </c>
      <c r="N479" s="200" t="s">
        <v>175</v>
      </c>
      <c r="O479" s="210" t="s">
        <v>655</v>
      </c>
      <c r="P479" s="253"/>
      <c r="Q479" s="251" t="s">
        <v>2820</v>
      </c>
      <c r="R479" s="251" t="str">
        <f>IF(ISNA(VLOOKUP(Patchlist2[[#This Row],[SERVER OWNER]],Contacts!I:J,2,FALSE)),"",VLOOKUP(Patchlist2[[#This Row],[SERVER OWNER]],Contacts!I:J,2,FALSE))</f>
        <v>daniel.danzinger@allianz.at</v>
      </c>
      <c r="S479" s="255" t="s">
        <v>2921</v>
      </c>
      <c r="T479" s="256"/>
      <c r="U479" s="256"/>
      <c r="V479" s="256"/>
      <c r="W479" s="256"/>
    </row>
    <row r="480" spans="1:23" ht="18" hidden="1" customHeight="1">
      <c r="A480" s="311" t="s">
        <v>3224</v>
      </c>
      <c r="B480" s="237" t="s">
        <v>18</v>
      </c>
      <c r="C480" s="249" t="b">
        <v>0</v>
      </c>
      <c r="D480" s="182">
        <f>IF($C480&lt;&gt;TRUE,IF(ISNA(VLOOKUP($B480,'Patch Slot'!A$2:$E$39,3,FALSE)),"",VLOOKUP($B480,'Patch Slot'!A$2:$E$39,3,FALSE)),"exclude")</f>
        <v>45873.833333333299</v>
      </c>
      <c r="E480" s="182" t="str">
        <f>IF($C480&lt;&gt;TRUE,IF(ISNA(VLOOKUP($B480,'Patch Slot'!A$1:$E$39,4,FALSE)),"",VLOOKUP($B480,'Patch Slot'!A$1:$E$39,4,FALSE)),"excluded")</f>
        <v>20:00 – 24:00</v>
      </c>
      <c r="F480" s="311" t="s">
        <v>2772</v>
      </c>
      <c r="G480" s="251"/>
      <c r="H480" s="252"/>
      <c r="I480" s="252"/>
      <c r="J480" s="311" t="s">
        <v>2626</v>
      </c>
      <c r="K480" s="311">
        <v>8.1</v>
      </c>
      <c r="L480" s="311" t="s">
        <v>654</v>
      </c>
      <c r="M480" s="251" t="s">
        <v>174</v>
      </c>
      <c r="N480" s="200" t="s">
        <v>175</v>
      </c>
      <c r="O480" s="210" t="s">
        <v>655</v>
      </c>
      <c r="P480" s="253"/>
      <c r="Q480" s="251" t="s">
        <v>2820</v>
      </c>
      <c r="R480" s="251" t="str">
        <f>IF(ISNA(VLOOKUP(Patchlist2[[#This Row],[SERVER OWNER]],Contacts!I:J,2,FALSE)),"",VLOOKUP(Patchlist2[[#This Row],[SERVER OWNER]],Contacts!I:J,2,FALSE))</f>
        <v>daniel.danzinger@allianz.at</v>
      </c>
      <c r="S480" s="255" t="s">
        <v>2921</v>
      </c>
      <c r="T480" s="256"/>
      <c r="U480" s="256"/>
      <c r="V480" s="256"/>
      <c r="W480" s="256"/>
    </row>
    <row r="481" spans="1:23" ht="18" hidden="1" customHeight="1">
      <c r="A481" s="311" t="s">
        <v>3225</v>
      </c>
      <c r="B481" s="237" t="s">
        <v>18</v>
      </c>
      <c r="C481" s="249" t="b">
        <v>0</v>
      </c>
      <c r="D481" s="182">
        <f>IF($C481&lt;&gt;TRUE,IF(ISNA(VLOOKUP($B481,'Patch Slot'!A$2:$E$39,3,FALSE)),"",VLOOKUP($B481,'Patch Slot'!A$2:$E$39,3,FALSE)),"exclude")</f>
        <v>45873.833333333299</v>
      </c>
      <c r="E481" s="182" t="str">
        <f>IF($C481&lt;&gt;TRUE,IF(ISNA(VLOOKUP($B481,'Patch Slot'!A$1:$E$39,4,FALSE)),"",VLOOKUP($B481,'Patch Slot'!A$1:$E$39,4,FALSE)),"excluded")</f>
        <v>20:00 – 24:00</v>
      </c>
      <c r="F481" s="316" t="s">
        <v>2772</v>
      </c>
      <c r="G481" s="251"/>
      <c r="H481" s="252"/>
      <c r="I481" s="252"/>
      <c r="J481" s="311" t="s">
        <v>2626</v>
      </c>
      <c r="K481" s="311">
        <v>8.1</v>
      </c>
      <c r="L481" s="316" t="s">
        <v>654</v>
      </c>
      <c r="M481" s="251" t="s">
        <v>174</v>
      </c>
      <c r="N481" s="200" t="s">
        <v>175</v>
      </c>
      <c r="O481" s="210" t="s">
        <v>655</v>
      </c>
      <c r="P481" s="253"/>
      <c r="Q481" s="251" t="s">
        <v>2820</v>
      </c>
      <c r="R481" s="251" t="str">
        <f>IF(ISNA(VLOOKUP(Patchlist2[[#This Row],[SERVER OWNER]],Contacts!I:J,2,FALSE)),"",VLOOKUP(Patchlist2[[#This Row],[SERVER OWNER]],Contacts!I:J,2,FALSE))</f>
        <v>daniel.danzinger@allianz.at</v>
      </c>
      <c r="S481" s="255" t="s">
        <v>2921</v>
      </c>
      <c r="T481" s="256"/>
      <c r="U481" s="256"/>
      <c r="V481" s="256"/>
      <c r="W481" s="256"/>
    </row>
    <row r="482" spans="1:23" ht="18" hidden="1" customHeight="1">
      <c r="A482" s="311" t="s">
        <v>3226</v>
      </c>
      <c r="B482" s="237" t="s">
        <v>18</v>
      </c>
      <c r="C482" s="249" t="b">
        <v>0</v>
      </c>
      <c r="D482" s="182">
        <f>IF($C482&lt;&gt;TRUE,IF(ISNA(VLOOKUP($B482,'Patch Slot'!A$2:$E$39,3,FALSE)),"",VLOOKUP($B482,'Patch Slot'!A$2:$E$39,3,FALSE)),"exclude")</f>
        <v>45873.833333333299</v>
      </c>
      <c r="E482" s="182" t="str">
        <f>IF($C482&lt;&gt;TRUE,IF(ISNA(VLOOKUP($B482,'Patch Slot'!A$1:$E$39,4,FALSE)),"",VLOOKUP($B482,'Patch Slot'!A$1:$E$39,4,FALSE)),"excluded")</f>
        <v>20:00 – 24:00</v>
      </c>
      <c r="F482" s="316" t="s">
        <v>2772</v>
      </c>
      <c r="G482" s="251"/>
      <c r="H482" s="252"/>
      <c r="I482" s="252"/>
      <c r="J482" s="311" t="s">
        <v>2626</v>
      </c>
      <c r="K482" s="311">
        <v>8.1</v>
      </c>
      <c r="L482" s="316" t="s">
        <v>654</v>
      </c>
      <c r="M482" s="251" t="s">
        <v>174</v>
      </c>
      <c r="N482" s="200" t="s">
        <v>175</v>
      </c>
      <c r="O482" s="210" t="s">
        <v>655</v>
      </c>
      <c r="P482" s="253"/>
      <c r="Q482" s="251" t="s">
        <v>2820</v>
      </c>
      <c r="R482" s="251" t="str">
        <f>IF(ISNA(VLOOKUP(Patchlist2[[#This Row],[SERVER OWNER]],Contacts!I:J,2,FALSE)),"",VLOOKUP(Patchlist2[[#This Row],[SERVER OWNER]],Contacts!I:J,2,FALSE))</f>
        <v>daniel.danzinger@allianz.at</v>
      </c>
      <c r="S482" s="255" t="s">
        <v>2921</v>
      </c>
      <c r="T482" s="256"/>
      <c r="U482" s="256"/>
      <c r="V482" s="256"/>
      <c r="W482" s="256"/>
    </row>
    <row r="483" spans="1:23" ht="18" hidden="1" customHeight="1">
      <c r="A483" s="312" t="s">
        <v>3227</v>
      </c>
      <c r="B483" s="237" t="s">
        <v>18</v>
      </c>
      <c r="C483" s="249" t="b">
        <v>0</v>
      </c>
      <c r="D483" s="182">
        <f>IF($C483&lt;&gt;TRUE,IF(ISNA(VLOOKUP($B483,'Patch Slot'!A$2:$E$39,3,FALSE)),"",VLOOKUP($B483,'Patch Slot'!A$2:$E$39,3,FALSE)),"exclude")</f>
        <v>45873.833333333299</v>
      </c>
      <c r="E483" s="182" t="str">
        <f>IF($C483&lt;&gt;TRUE,IF(ISNA(VLOOKUP($B483,'Patch Slot'!A$1:$E$39,4,FALSE)),"",VLOOKUP($B483,'Patch Slot'!A$1:$E$39,4,FALSE)),"excluded")</f>
        <v>20:00 – 24:00</v>
      </c>
      <c r="F483" s="315" t="s">
        <v>3228</v>
      </c>
      <c r="G483" s="251"/>
      <c r="H483" s="252"/>
      <c r="I483" s="252"/>
      <c r="J483" s="315" t="s">
        <v>2626</v>
      </c>
      <c r="K483" s="315" t="s">
        <v>1891</v>
      </c>
      <c r="L483" s="315" t="s">
        <v>654</v>
      </c>
      <c r="M483" s="315" t="s">
        <v>174</v>
      </c>
      <c r="N483" s="200" t="s">
        <v>175</v>
      </c>
      <c r="O483" s="213" t="s">
        <v>655</v>
      </c>
      <c r="P483" s="253"/>
      <c r="Q483" s="254" t="s">
        <v>2820</v>
      </c>
      <c r="R483" s="198" t="str">
        <f>IF(ISNA(VLOOKUP(Patchlist2[[#This Row],[SERVER OWNER]],Contacts!I:J,2,FALSE)),"",VLOOKUP(Patchlist2[[#This Row],[SERVER OWNER]],Contacts!I:J,2,FALSE))</f>
        <v>daniel.danzinger@allianz.at</v>
      </c>
      <c r="S483" s="255" t="s">
        <v>2921</v>
      </c>
      <c r="T483" s="256"/>
      <c r="U483" s="256"/>
      <c r="V483" s="256"/>
      <c r="W483" s="256"/>
    </row>
    <row r="484" spans="1:23" ht="18" hidden="1" customHeight="1">
      <c r="A484" s="248" t="s">
        <v>3229</v>
      </c>
      <c r="B484" s="237" t="s">
        <v>100</v>
      </c>
      <c r="C484" s="197" t="b">
        <v>0</v>
      </c>
      <c r="D484" s="182">
        <f>IF($C484&lt;&gt;TRUE,IF(ISNA(VLOOKUP($B484,'Patch Slot'!A$2:$E$39,3,FALSE)),"",VLOOKUP($B484,'Patch Slot'!A$2:$E$39,3,FALSE)),"exclude")</f>
        <v>45887.833333333299</v>
      </c>
      <c r="E484" s="182" t="str">
        <f>IF($C484&lt;&gt;TRUE,IF(ISNA(VLOOKUP($B484,'Patch Slot'!A$1:$E$39,4,FALSE)),"",VLOOKUP($B484,'Patch Slot'!A$1:$E$39,4,FALSE)),"excluded")</f>
        <v>20:00 – 24:00</v>
      </c>
      <c r="F484" s="251" t="s">
        <v>826</v>
      </c>
      <c r="G484" s="251"/>
      <c r="H484" s="252"/>
      <c r="I484" s="252"/>
      <c r="J484" s="251" t="s">
        <v>2561</v>
      </c>
      <c r="K484" s="314" t="s">
        <v>3125</v>
      </c>
      <c r="L484" s="251" t="s">
        <v>173</v>
      </c>
      <c r="M484" s="251" t="s">
        <v>827</v>
      </c>
      <c r="N484" s="200" t="s">
        <v>175</v>
      </c>
      <c r="O484" s="213" t="s">
        <v>2949</v>
      </c>
      <c r="P484" s="253"/>
      <c r="Q484" s="315" t="s">
        <v>3208</v>
      </c>
      <c r="R484" s="251" t="str">
        <f>IF(ISNA(VLOOKUP(Patchlist2[[#This Row],[SERVER OWNER]],Contacts!I:J,2,FALSE)),"",VLOOKUP(Patchlist2[[#This Row],[SERVER OWNER]],Contacts!I:J,2,FALSE))</f>
        <v>bernd-michael.ritzmann@allianz.de</v>
      </c>
      <c r="S484" s="255" t="s">
        <v>3215</v>
      </c>
      <c r="T484" s="256"/>
      <c r="U484" s="256"/>
      <c r="V484" s="256"/>
      <c r="W484" s="256"/>
    </row>
    <row r="485" spans="1:23" ht="18" hidden="1" customHeight="1">
      <c r="A485" s="260" t="s">
        <v>3230</v>
      </c>
      <c r="B485" s="237" t="s">
        <v>18</v>
      </c>
      <c r="C485" s="249" t="b">
        <v>0</v>
      </c>
      <c r="D485" s="182">
        <f>IF($C485&lt;&gt;TRUE,IF(ISNA(VLOOKUP($B485,'Patch Slot'!A$2:$E$39,3,FALSE)),"",VLOOKUP($B485,'Patch Slot'!A$2:$E$39,3,FALSE)),"exclude")</f>
        <v>45873.833333333299</v>
      </c>
      <c r="E485" s="182" t="str">
        <f>IF($C485&lt;&gt;TRUE,IF(ISNA(VLOOKUP($B485,'Patch Slot'!A$1:$E$39,4,FALSE)),"",VLOOKUP($B485,'Patch Slot'!A$1:$E$39,4,FALSE)),"excluded")</f>
        <v>20:00 – 24:00</v>
      </c>
      <c r="F485" s="251" t="s">
        <v>182</v>
      </c>
      <c r="G485" s="251"/>
      <c r="H485" s="252"/>
      <c r="I485" s="252"/>
      <c r="J485" s="254" t="s">
        <v>2561</v>
      </c>
      <c r="K485" s="254"/>
      <c r="L485" s="254" t="s">
        <v>189</v>
      </c>
      <c r="M485" s="254" t="s">
        <v>174</v>
      </c>
      <c r="N485" s="200" t="s">
        <v>175</v>
      </c>
      <c r="O485" s="213" t="s">
        <v>190</v>
      </c>
      <c r="P485" s="253"/>
      <c r="Q485" s="254" t="s">
        <v>192</v>
      </c>
      <c r="R485" s="251" t="str">
        <f>IF(ISNA(VLOOKUP(Patchlist2[[#This Row],[SERVER OWNER]],Contacts!I:J,2,FALSE)),"",VLOOKUP(Patchlist2[[#This Row],[SERVER OWNER]],Contacts!I:J,2,FALSE))</f>
        <v>kenneth.fink@allianz.co.uk</v>
      </c>
      <c r="S485" s="251" t="s">
        <v>1912</v>
      </c>
      <c r="T485" s="256"/>
      <c r="U485" s="256"/>
      <c r="V485" s="256"/>
      <c r="W485" s="256"/>
    </row>
    <row r="486" spans="1:23" ht="18" hidden="1" customHeight="1">
      <c r="A486" s="311" t="s">
        <v>3231</v>
      </c>
      <c r="B486" s="237" t="s">
        <v>18</v>
      </c>
      <c r="C486" s="249" t="b">
        <v>1</v>
      </c>
      <c r="D486" s="182" t="str">
        <f>IF($C486&lt;&gt;TRUE,IF(ISNA(VLOOKUP($B486,'Patch Slot'!A$2:$E$39,3,FALSE)),"",VLOOKUP($B486,'Patch Slot'!A$2:$E$39,3,FALSE)),"exclude")</f>
        <v>exclude</v>
      </c>
      <c r="E486" s="182" t="str">
        <f>IF($C486&lt;&gt;TRUE,IF(ISNA(VLOOKUP($B486,'Patch Slot'!A$1:$E$39,4,FALSE)),"",VLOOKUP($B486,'Patch Slot'!A$1:$E$39,4,FALSE)),"excluded")</f>
        <v>excluded</v>
      </c>
      <c r="F486" s="311" t="s">
        <v>182</v>
      </c>
      <c r="G486" s="251"/>
      <c r="H486" s="252"/>
      <c r="I486" s="252"/>
      <c r="J486" s="311" t="s">
        <v>2564</v>
      </c>
      <c r="K486" s="311">
        <v>9.5</v>
      </c>
      <c r="L486" s="311" t="s">
        <v>173</v>
      </c>
      <c r="M486" s="251" t="s">
        <v>174</v>
      </c>
      <c r="N486" s="200" t="s">
        <v>279</v>
      </c>
      <c r="O486" s="210" t="s">
        <v>2862</v>
      </c>
      <c r="P486" s="253"/>
      <c r="Q486" s="251" t="s">
        <v>3141</v>
      </c>
      <c r="R486" s="251" t="s">
        <v>2572</v>
      </c>
      <c r="S486" s="251" t="s">
        <v>2572</v>
      </c>
      <c r="T486" s="256"/>
      <c r="U486" s="256"/>
      <c r="V486" s="256"/>
      <c r="W486" s="256"/>
    </row>
    <row r="487" spans="1:23" ht="18" hidden="1" customHeight="1">
      <c r="A487" s="248" t="s">
        <v>3232</v>
      </c>
      <c r="B487" s="237" t="s">
        <v>18</v>
      </c>
      <c r="C487" s="249" t="b">
        <v>0</v>
      </c>
      <c r="D487" s="182">
        <f>IF($C487&lt;&gt;TRUE,IF(ISNA(VLOOKUP($B487,'Patch Slot'!A$2:$E$39,3,FALSE)),"",VLOOKUP($B487,'Patch Slot'!A$2:$E$39,3,FALSE)),"exclude")</f>
        <v>45873.833333333299</v>
      </c>
      <c r="E487" s="182" t="str">
        <f>IF($C487&lt;&gt;TRUE,IF(ISNA(VLOOKUP($B487,'Patch Slot'!A$1:$E$39,4,FALSE)),"",VLOOKUP($B487,'Patch Slot'!A$1:$E$39,4,FALSE)),"excluded")</f>
        <v>20:00 – 24:00</v>
      </c>
      <c r="F487" s="314" t="s">
        <v>182</v>
      </c>
      <c r="G487" s="251"/>
      <c r="H487" s="252"/>
      <c r="I487" s="252"/>
      <c r="J487" s="314" t="s">
        <v>2626</v>
      </c>
      <c r="K487" s="314">
        <v>9</v>
      </c>
      <c r="L487" s="314" t="s">
        <v>245</v>
      </c>
      <c r="M487" s="251" t="s">
        <v>174</v>
      </c>
      <c r="N487" s="200" t="s">
        <v>175</v>
      </c>
      <c r="O487" s="213" t="s">
        <v>3042</v>
      </c>
      <c r="P487" s="253"/>
      <c r="Q487" s="314" t="s">
        <v>291</v>
      </c>
      <c r="R487" s="251" t="str">
        <f>IF(ISNA(VLOOKUP(Patchlist2[[#This Row],[SERVER OWNER]],Contacts!I:J,2,FALSE)),"",VLOOKUP(Patchlist2[[#This Row],[SERVER OWNER]],Contacts!I:J,2,FALSE))</f>
        <v>Michele.Tarricone@allianz.it</v>
      </c>
      <c r="S487" s="251" t="s">
        <v>2575</v>
      </c>
      <c r="T487" s="256"/>
      <c r="U487" s="256"/>
      <c r="V487" s="256"/>
      <c r="W487" s="256"/>
    </row>
    <row r="488" spans="1:23" ht="18" hidden="1" customHeight="1">
      <c r="A488" s="248" t="s">
        <v>3233</v>
      </c>
      <c r="B488" s="237" t="s">
        <v>100</v>
      </c>
      <c r="C488" s="197" t="b">
        <v>0</v>
      </c>
      <c r="D488" s="182">
        <f>IF($C488&lt;&gt;TRUE,IF(ISNA(VLOOKUP($B488,'Patch Slot'!A$2:$E$39,3,FALSE)),"",VLOOKUP($B488,'Patch Slot'!A$2:$E$39,3,FALSE)),"exclude")</f>
        <v>45887.833333333299</v>
      </c>
      <c r="E488" s="182" t="str">
        <f>IF($C488&lt;&gt;TRUE,IF(ISNA(VLOOKUP($B488,'Patch Slot'!A$1:$E$39,4,FALSE)),"",VLOOKUP($B488,'Patch Slot'!A$1:$E$39,4,FALSE)),"excluded")</f>
        <v>20:00 – 24:00</v>
      </c>
      <c r="F488" s="314" t="s">
        <v>826</v>
      </c>
      <c r="G488" s="251"/>
      <c r="H488" s="252"/>
      <c r="I488" s="252"/>
      <c r="J488" s="314" t="s">
        <v>2626</v>
      </c>
      <c r="K488" s="314">
        <v>9</v>
      </c>
      <c r="L488" s="314" t="s">
        <v>245</v>
      </c>
      <c r="M488" s="251" t="s">
        <v>827</v>
      </c>
      <c r="N488" s="200" t="s">
        <v>175</v>
      </c>
      <c r="O488" s="213" t="s">
        <v>3042</v>
      </c>
      <c r="P488" s="253"/>
      <c r="Q488" s="314" t="s">
        <v>291</v>
      </c>
      <c r="R488" s="251" t="str">
        <f>IF(ISNA(VLOOKUP(Patchlist2[[#This Row],[SERVER OWNER]],Contacts!I:J,2,FALSE)),"",VLOOKUP(Patchlist2[[#This Row],[SERVER OWNER]],Contacts!I:J,2,FALSE))</f>
        <v>Michele.Tarricone@allianz.it</v>
      </c>
      <c r="S488" s="251" t="s">
        <v>2575</v>
      </c>
      <c r="T488" s="256"/>
      <c r="U488" s="256"/>
      <c r="V488" s="256"/>
      <c r="W488" s="256"/>
    </row>
    <row r="489" spans="1:23" ht="18" hidden="1" customHeight="1">
      <c r="A489" s="248" t="s">
        <v>3234</v>
      </c>
      <c r="B489" s="237" t="s">
        <v>100</v>
      </c>
      <c r="C489" s="249" t="b">
        <v>0</v>
      </c>
      <c r="D489" s="182">
        <f>IF($C489&lt;&gt;TRUE,IF(ISNA(VLOOKUP($B489,'Patch Slot'!A$2:$E$39,3,FALSE)),"",VLOOKUP($B489,'Patch Slot'!A$2:$E$39,3,FALSE)),"exclude")</f>
        <v>45887.833333333299</v>
      </c>
      <c r="E489" s="182" t="str">
        <f>IF($C489&lt;&gt;TRUE,IF(ISNA(VLOOKUP($B489,'Patch Slot'!A$1:$E$39,4,FALSE)),"",VLOOKUP($B489,'Patch Slot'!A$1:$E$39,4,FALSE)),"excluded")</f>
        <v>20:00 – 24:00</v>
      </c>
      <c r="F489" s="314" t="s">
        <v>826</v>
      </c>
      <c r="G489" s="251"/>
      <c r="H489" s="252"/>
      <c r="I489" s="252"/>
      <c r="J489" s="314" t="s">
        <v>2626</v>
      </c>
      <c r="K489" s="314">
        <v>9</v>
      </c>
      <c r="L489" s="314" t="s">
        <v>245</v>
      </c>
      <c r="M489" s="251" t="s">
        <v>827</v>
      </c>
      <c r="N489" s="200" t="s">
        <v>175</v>
      </c>
      <c r="O489" s="213" t="s">
        <v>3042</v>
      </c>
      <c r="P489" s="253"/>
      <c r="Q489" s="314" t="s">
        <v>291</v>
      </c>
      <c r="R489" s="251" t="str">
        <f>IF(ISNA(VLOOKUP(Patchlist2[[#This Row],[SERVER OWNER]],Contacts!I:J,2,FALSE)),"",VLOOKUP(Patchlist2[[#This Row],[SERVER OWNER]],Contacts!I:J,2,FALSE))</f>
        <v>Michele.Tarricone@allianz.it</v>
      </c>
      <c r="S489" s="251" t="s">
        <v>2575</v>
      </c>
      <c r="T489" s="256"/>
      <c r="U489" s="256"/>
      <c r="V489" s="256"/>
      <c r="W489" s="256"/>
    </row>
    <row r="490" spans="1:23" ht="18" hidden="1" customHeight="1">
      <c r="A490" s="248" t="s">
        <v>3235</v>
      </c>
      <c r="B490" s="237" t="s">
        <v>100</v>
      </c>
      <c r="C490" s="249" t="b">
        <v>0</v>
      </c>
      <c r="D490" s="182">
        <f>IF($C490&lt;&gt;TRUE,IF(ISNA(VLOOKUP($B490,'Patch Slot'!A$2:$E$39,3,FALSE)),"",VLOOKUP($B490,'Patch Slot'!A$2:$E$39,3,FALSE)),"exclude")</f>
        <v>45887.833333333299</v>
      </c>
      <c r="E490" s="182" t="str">
        <f>IF($C490&lt;&gt;TRUE,IF(ISNA(VLOOKUP($B490,'Patch Slot'!A$1:$E$39,4,FALSE)),"",VLOOKUP($B490,'Patch Slot'!A$1:$E$39,4,FALSE)),"excluded")</f>
        <v>20:00 – 24:00</v>
      </c>
      <c r="F490" s="314" t="s">
        <v>826</v>
      </c>
      <c r="G490" s="251"/>
      <c r="H490" s="252"/>
      <c r="I490" s="252"/>
      <c r="J490" s="314" t="s">
        <v>2626</v>
      </c>
      <c r="K490" s="314">
        <v>9</v>
      </c>
      <c r="L490" s="314" t="s">
        <v>245</v>
      </c>
      <c r="M490" s="251" t="s">
        <v>827</v>
      </c>
      <c r="N490" s="200" t="s">
        <v>175</v>
      </c>
      <c r="O490" s="213" t="s">
        <v>3042</v>
      </c>
      <c r="P490" s="253"/>
      <c r="Q490" s="314" t="s">
        <v>291</v>
      </c>
      <c r="R490" s="251" t="str">
        <f>IF(ISNA(VLOOKUP(Patchlist2[[#This Row],[SERVER OWNER]],Contacts!I:J,2,FALSE)),"",VLOOKUP(Patchlist2[[#This Row],[SERVER OWNER]],Contacts!I:J,2,FALSE))</f>
        <v>Michele.Tarricone@allianz.it</v>
      </c>
      <c r="S490" s="251" t="s">
        <v>2575</v>
      </c>
      <c r="T490" s="256"/>
      <c r="U490" s="256"/>
      <c r="V490" s="256"/>
      <c r="W490" s="256"/>
    </row>
    <row r="491" spans="1:23" ht="18" hidden="1" customHeight="1">
      <c r="A491" s="248" t="s">
        <v>3236</v>
      </c>
      <c r="B491" s="237" t="s">
        <v>100</v>
      </c>
      <c r="C491" s="249" t="b">
        <v>0</v>
      </c>
      <c r="D491" s="182">
        <f>IF($C491&lt;&gt;TRUE,IF(ISNA(VLOOKUP($B491,'Patch Slot'!A$2:$E$39,3,FALSE)),"",VLOOKUP($B491,'Patch Slot'!A$2:$E$39,3,FALSE)),"exclude")</f>
        <v>45887.833333333299</v>
      </c>
      <c r="E491" s="182" t="str">
        <f>IF($C491&lt;&gt;TRUE,IF(ISNA(VLOOKUP($B491,'Patch Slot'!A$1:$E$39,4,FALSE)),"",VLOOKUP($B491,'Patch Slot'!A$1:$E$39,4,FALSE)),"excluded")</f>
        <v>20:00 – 24:00</v>
      </c>
      <c r="F491" s="314" t="s">
        <v>826</v>
      </c>
      <c r="G491" s="251"/>
      <c r="H491" s="252"/>
      <c r="I491" s="252"/>
      <c r="J491" s="314" t="s">
        <v>2626</v>
      </c>
      <c r="K491" s="314">
        <v>9</v>
      </c>
      <c r="L491" s="314" t="s">
        <v>245</v>
      </c>
      <c r="M491" s="251" t="s">
        <v>827</v>
      </c>
      <c r="N491" s="200" t="s">
        <v>175</v>
      </c>
      <c r="O491" s="213" t="s">
        <v>3042</v>
      </c>
      <c r="P491" s="253"/>
      <c r="Q491" s="314" t="s">
        <v>291</v>
      </c>
      <c r="R491" s="251" t="str">
        <f>IF(ISNA(VLOOKUP(Patchlist2[[#This Row],[SERVER OWNER]],Contacts!I:J,2,FALSE)),"",VLOOKUP(Patchlist2[[#This Row],[SERVER OWNER]],Contacts!I:J,2,FALSE))</f>
        <v>Michele.Tarricone@allianz.it</v>
      </c>
      <c r="S491" s="251" t="s">
        <v>2575</v>
      </c>
      <c r="T491" s="256"/>
      <c r="U491" s="256"/>
      <c r="V491" s="256"/>
      <c r="W491" s="256"/>
    </row>
    <row r="492" spans="1:23" ht="18" hidden="1" customHeight="1">
      <c r="A492" s="248" t="s">
        <v>3237</v>
      </c>
      <c r="B492" s="237" t="s">
        <v>100</v>
      </c>
      <c r="C492" s="249" t="b">
        <v>0</v>
      </c>
      <c r="D492" s="182">
        <f>IF($C492&lt;&gt;TRUE,IF(ISNA(VLOOKUP($B492,'Patch Slot'!A$2:$E$39,3,FALSE)),"",VLOOKUP($B492,'Patch Slot'!A$2:$E$39,3,FALSE)),"exclude")</f>
        <v>45887.833333333299</v>
      </c>
      <c r="E492" s="182" t="str">
        <f>IF($C492&lt;&gt;TRUE,IF(ISNA(VLOOKUP($B492,'Patch Slot'!A$1:$E$39,4,FALSE)),"",VLOOKUP($B492,'Patch Slot'!A$1:$E$39,4,FALSE)),"excluded")</f>
        <v>20:00 – 24:00</v>
      </c>
      <c r="F492" s="314" t="s">
        <v>826</v>
      </c>
      <c r="G492" s="251"/>
      <c r="H492" s="252"/>
      <c r="I492" s="252"/>
      <c r="J492" s="314" t="s">
        <v>2626</v>
      </c>
      <c r="K492" s="314">
        <v>9</v>
      </c>
      <c r="L492" s="314" t="s">
        <v>245</v>
      </c>
      <c r="M492" s="251" t="s">
        <v>827</v>
      </c>
      <c r="N492" s="200" t="s">
        <v>175</v>
      </c>
      <c r="O492" s="213" t="s">
        <v>3042</v>
      </c>
      <c r="P492" s="253"/>
      <c r="Q492" s="314" t="s">
        <v>291</v>
      </c>
      <c r="R492" s="251" t="str">
        <f>IF(ISNA(VLOOKUP(Patchlist2[[#This Row],[SERVER OWNER]],Contacts!I:J,2,FALSE)),"",VLOOKUP(Patchlist2[[#This Row],[SERVER OWNER]],Contacts!I:J,2,FALSE))</f>
        <v>Michele.Tarricone@allianz.it</v>
      </c>
      <c r="S492" s="251" t="s">
        <v>2575</v>
      </c>
      <c r="T492" s="256"/>
      <c r="U492" s="256"/>
      <c r="V492" s="256"/>
      <c r="W492" s="256"/>
    </row>
    <row r="493" spans="1:23" ht="18" hidden="1" customHeight="1">
      <c r="A493" s="248" t="s">
        <v>3238</v>
      </c>
      <c r="B493" s="237" t="s">
        <v>100</v>
      </c>
      <c r="C493" s="249" t="b">
        <v>0</v>
      </c>
      <c r="D493" s="182">
        <f>IF($C493&lt;&gt;TRUE,IF(ISNA(VLOOKUP($B493,'Patch Slot'!A$2:$E$39,3,FALSE)),"",VLOOKUP($B493,'Patch Slot'!A$2:$E$39,3,FALSE)),"exclude")</f>
        <v>45887.833333333299</v>
      </c>
      <c r="E493" s="182" t="str">
        <f>IF($C493&lt;&gt;TRUE,IF(ISNA(VLOOKUP($B493,'Patch Slot'!A$1:$E$39,4,FALSE)),"",VLOOKUP($B493,'Patch Slot'!A$1:$E$39,4,FALSE)),"excluded")</f>
        <v>20:00 – 24:00</v>
      </c>
      <c r="F493" s="314" t="s">
        <v>826</v>
      </c>
      <c r="G493" s="251"/>
      <c r="H493" s="252"/>
      <c r="I493" s="252"/>
      <c r="J493" s="314" t="s">
        <v>2626</v>
      </c>
      <c r="K493" s="314">
        <v>9</v>
      </c>
      <c r="L493" s="314" t="s">
        <v>245</v>
      </c>
      <c r="M493" s="251" t="s">
        <v>827</v>
      </c>
      <c r="N493" s="200" t="s">
        <v>175</v>
      </c>
      <c r="O493" s="213" t="s">
        <v>3042</v>
      </c>
      <c r="P493" s="253"/>
      <c r="Q493" s="314" t="s">
        <v>291</v>
      </c>
      <c r="R493" s="251" t="str">
        <f>IF(ISNA(VLOOKUP(Patchlist2[[#This Row],[SERVER OWNER]],Contacts!I:J,2,FALSE)),"",VLOOKUP(Patchlist2[[#This Row],[SERVER OWNER]],Contacts!I:J,2,FALSE))</f>
        <v>Michele.Tarricone@allianz.it</v>
      </c>
      <c r="S493" s="251" t="s">
        <v>2575</v>
      </c>
      <c r="T493" s="256"/>
      <c r="U493" s="256"/>
      <c r="V493" s="256"/>
      <c r="W493" s="256"/>
    </row>
    <row r="494" spans="1:23" ht="18" hidden="1" customHeight="1">
      <c r="A494" s="248" t="s">
        <v>3239</v>
      </c>
      <c r="B494" s="237" t="s">
        <v>100</v>
      </c>
      <c r="C494" s="249" t="b">
        <v>0</v>
      </c>
      <c r="D494" s="182">
        <f>IF($C494&lt;&gt;TRUE,IF(ISNA(VLOOKUP($B494,'Patch Slot'!A$2:$E$39,3,FALSE)),"",VLOOKUP($B494,'Patch Slot'!A$2:$E$39,3,FALSE)),"exclude")</f>
        <v>45887.833333333299</v>
      </c>
      <c r="E494" s="182" t="str">
        <f>IF($C494&lt;&gt;TRUE,IF(ISNA(VLOOKUP($B494,'Patch Slot'!A$1:$E$39,4,FALSE)),"",VLOOKUP($B494,'Patch Slot'!A$1:$E$39,4,FALSE)),"excluded")</f>
        <v>20:00 – 24:00</v>
      </c>
      <c r="F494" s="314" t="s">
        <v>826</v>
      </c>
      <c r="G494" s="251"/>
      <c r="H494" s="252"/>
      <c r="I494" s="252"/>
      <c r="J494" s="314" t="s">
        <v>2626</v>
      </c>
      <c r="K494" s="314">
        <v>9</v>
      </c>
      <c r="L494" s="314" t="s">
        <v>173</v>
      </c>
      <c r="M494" s="251" t="s">
        <v>827</v>
      </c>
      <c r="N494" s="200" t="s">
        <v>175</v>
      </c>
      <c r="O494" s="213" t="s">
        <v>1308</v>
      </c>
      <c r="P494" s="253"/>
      <c r="Q494" s="314" t="s">
        <v>1309</v>
      </c>
      <c r="R494" s="251" t="str">
        <f>IF(ISNA(VLOOKUP(Patchlist2[[#This Row],[SERVER OWNER]],Contacts!I:J,2,FALSE)),"",VLOOKUP(Patchlist2[[#This Row],[SERVER OWNER]],Contacts!I:J,2,FALSE))</f>
        <v>martin.berger@allianz.com</v>
      </c>
      <c r="S494" t="s">
        <v>1921</v>
      </c>
      <c r="T494" s="256"/>
      <c r="U494" s="256"/>
      <c r="V494" s="256"/>
      <c r="W494" s="256"/>
    </row>
    <row r="495" spans="1:23" ht="18" hidden="1" customHeight="1">
      <c r="A495" s="248" t="s">
        <v>3240</v>
      </c>
      <c r="B495" s="237" t="s">
        <v>100</v>
      </c>
      <c r="C495" s="249" t="b">
        <v>0</v>
      </c>
      <c r="D495" s="182">
        <f>IF($C495&lt;&gt;TRUE,IF(ISNA(VLOOKUP($B495,'Patch Slot'!A$2:$E$39,3,FALSE)),"",VLOOKUP($B495,'Patch Slot'!A$2:$E$39,3,FALSE)),"exclude")</f>
        <v>45887.833333333299</v>
      </c>
      <c r="E495" s="182" t="str">
        <f>IF($C495&lt;&gt;TRUE,IF(ISNA(VLOOKUP($B495,'Patch Slot'!A$1:$E$39,4,FALSE)),"",VLOOKUP($B495,'Patch Slot'!A$1:$E$39,4,FALSE)),"excluded")</f>
        <v>20:00 – 24:00</v>
      </c>
      <c r="F495" s="314" t="s">
        <v>826</v>
      </c>
      <c r="G495" s="251"/>
      <c r="H495" s="252"/>
      <c r="I495" s="252"/>
      <c r="J495" s="314" t="s">
        <v>2626</v>
      </c>
      <c r="K495" s="314">
        <v>9</v>
      </c>
      <c r="L495" s="314" t="s">
        <v>173</v>
      </c>
      <c r="M495" s="251" t="s">
        <v>827</v>
      </c>
      <c r="N495" s="200" t="s">
        <v>175</v>
      </c>
      <c r="O495" s="213" t="s">
        <v>1308</v>
      </c>
      <c r="P495" s="253"/>
      <c r="Q495" s="314" t="s">
        <v>1309</v>
      </c>
      <c r="R495" s="251" t="str">
        <f>IF(ISNA(VLOOKUP(Patchlist2[[#This Row],[SERVER OWNER]],Contacts!I:J,2,FALSE)),"",VLOOKUP(Patchlist2[[#This Row],[SERVER OWNER]],Contacts!I:J,2,FALSE))</f>
        <v>martin.berger@allianz.com</v>
      </c>
      <c r="S495" t="s">
        <v>1921</v>
      </c>
      <c r="T495" s="256"/>
      <c r="U495" s="256"/>
      <c r="V495" s="256"/>
      <c r="W495" s="256"/>
    </row>
    <row r="496" spans="1:23" ht="18" hidden="1" customHeight="1">
      <c r="A496" s="248" t="s">
        <v>3241</v>
      </c>
      <c r="B496" s="237" t="s">
        <v>100</v>
      </c>
      <c r="C496" s="249" t="b">
        <v>0</v>
      </c>
      <c r="D496" s="182">
        <f>IF($C496&lt;&gt;TRUE,IF(ISNA(VLOOKUP($B496,'Patch Slot'!A$2:$E$39,3,FALSE)),"",VLOOKUP($B496,'Patch Slot'!A$2:$E$39,3,FALSE)),"exclude")</f>
        <v>45887.833333333299</v>
      </c>
      <c r="E496" s="182" t="str">
        <f>IF($C496&lt;&gt;TRUE,IF(ISNA(VLOOKUP($B496,'Patch Slot'!A$1:$E$39,4,FALSE)),"",VLOOKUP($B496,'Patch Slot'!A$1:$E$39,4,FALSE)),"excluded")</f>
        <v>20:00 – 24:00</v>
      </c>
      <c r="F496" s="314" t="s">
        <v>826</v>
      </c>
      <c r="G496" s="251"/>
      <c r="H496" s="252"/>
      <c r="I496" s="252"/>
      <c r="J496" s="314" t="s">
        <v>2626</v>
      </c>
      <c r="K496" s="314">
        <v>9</v>
      </c>
      <c r="L496" s="314" t="s">
        <v>173</v>
      </c>
      <c r="M496" s="251" t="s">
        <v>827</v>
      </c>
      <c r="N496" s="200" t="s">
        <v>175</v>
      </c>
      <c r="O496" s="213" t="s">
        <v>1308</v>
      </c>
      <c r="P496" s="253"/>
      <c r="Q496" s="314" t="s">
        <v>1309</v>
      </c>
      <c r="R496" s="198" t="str">
        <f>IF(ISNA(VLOOKUP(Patchlist2[[#This Row],[SERVER OWNER]],Contacts!I:J,2,FALSE)),"",VLOOKUP(Patchlist2[[#This Row],[SERVER OWNER]],Contacts!I:J,2,FALSE))</f>
        <v>martin.berger@allianz.com</v>
      </c>
      <c r="S496" t="s">
        <v>1921</v>
      </c>
      <c r="T496" s="256"/>
      <c r="U496" s="256"/>
      <c r="V496" s="256"/>
      <c r="W496" s="256"/>
    </row>
    <row r="497" spans="1:23" ht="18" hidden="1" customHeight="1">
      <c r="A497" s="248" t="s">
        <v>3242</v>
      </c>
      <c r="B497" s="237" t="s">
        <v>100</v>
      </c>
      <c r="C497" s="249" t="b">
        <v>0</v>
      </c>
      <c r="D497" s="182">
        <f>IF($C497&lt;&gt;TRUE,IF(ISNA(VLOOKUP($B497,'Patch Slot'!A$2:$E$39,3,FALSE)),"",VLOOKUP($B497,'Patch Slot'!A$2:$E$39,3,FALSE)),"exclude")</f>
        <v>45887.833333333299</v>
      </c>
      <c r="E497" s="182" t="str">
        <f>IF($C497&lt;&gt;TRUE,IF(ISNA(VLOOKUP($B497,'Patch Slot'!A$1:$E$39,4,FALSE)),"",VLOOKUP($B497,'Patch Slot'!A$1:$E$39,4,FALSE)),"excluded")</f>
        <v>20:00 – 24:00</v>
      </c>
      <c r="F497" s="314" t="s">
        <v>826</v>
      </c>
      <c r="G497" s="251"/>
      <c r="H497" s="252"/>
      <c r="I497" s="252"/>
      <c r="J497" s="314" t="s">
        <v>2626</v>
      </c>
      <c r="K497" s="314">
        <v>9</v>
      </c>
      <c r="L497" s="314" t="s">
        <v>173</v>
      </c>
      <c r="M497" s="251" t="s">
        <v>827</v>
      </c>
      <c r="N497" s="200" t="s">
        <v>175</v>
      </c>
      <c r="O497" s="213" t="s">
        <v>1308</v>
      </c>
      <c r="P497" s="253"/>
      <c r="Q497" s="314" t="s">
        <v>1309</v>
      </c>
      <c r="R497" s="251" t="str">
        <f>IF(ISNA(VLOOKUP(Patchlist2[[#This Row],[SERVER OWNER]],Contacts!I:J,2,FALSE)),"",VLOOKUP(Patchlist2[[#This Row],[SERVER OWNER]],Contacts!I:J,2,FALSE))</f>
        <v>martin.berger@allianz.com</v>
      </c>
      <c r="S497" t="s">
        <v>1921</v>
      </c>
      <c r="T497" s="256"/>
      <c r="U497" s="256"/>
      <c r="V497" s="256"/>
      <c r="W497" s="256"/>
    </row>
    <row r="498" spans="1:23" ht="18" hidden="1" customHeight="1">
      <c r="A498" s="248" t="s">
        <v>3243</v>
      </c>
      <c r="B498" s="237" t="s">
        <v>100</v>
      </c>
      <c r="C498" s="249" t="b">
        <v>0</v>
      </c>
      <c r="D498" s="182">
        <f>IF($C498&lt;&gt;TRUE,IF(ISNA(VLOOKUP($B498,'Patch Slot'!A$2:$E$39,3,FALSE)),"",VLOOKUP($B498,'Patch Slot'!A$2:$E$39,3,FALSE)),"exclude")</f>
        <v>45887.833333333299</v>
      </c>
      <c r="E498" s="182" t="str">
        <f>IF($C498&lt;&gt;TRUE,IF(ISNA(VLOOKUP($B498,'Patch Slot'!A$1:$E$39,4,FALSE)),"",VLOOKUP($B498,'Patch Slot'!A$1:$E$39,4,FALSE)),"excluded")</f>
        <v>20:00 – 24:00</v>
      </c>
      <c r="F498" s="314" t="s">
        <v>826</v>
      </c>
      <c r="G498" s="251"/>
      <c r="H498" s="252"/>
      <c r="I498" s="252"/>
      <c r="J498" s="314" t="s">
        <v>2626</v>
      </c>
      <c r="K498" s="314">
        <v>9</v>
      </c>
      <c r="L498" s="314" t="s">
        <v>173</v>
      </c>
      <c r="M498" s="251" t="s">
        <v>827</v>
      </c>
      <c r="N498" s="200" t="s">
        <v>175</v>
      </c>
      <c r="O498" s="213" t="s">
        <v>1308</v>
      </c>
      <c r="P498" s="253"/>
      <c r="Q498" s="314" t="s">
        <v>1309</v>
      </c>
      <c r="R498" s="251" t="str">
        <f>IF(ISNA(VLOOKUP(Patchlist2[[#This Row],[SERVER OWNER]],Contacts!I:J,2,FALSE)),"",VLOOKUP(Patchlist2[[#This Row],[SERVER OWNER]],Contacts!I:J,2,FALSE))</f>
        <v>martin.berger@allianz.com</v>
      </c>
      <c r="S498" t="s">
        <v>1921</v>
      </c>
      <c r="T498" s="256"/>
      <c r="U498" s="256"/>
      <c r="V498" s="256"/>
      <c r="W498" s="256"/>
    </row>
    <row r="499" spans="1:23" ht="18" hidden="1" customHeight="1">
      <c r="A499" s="248" t="s">
        <v>3244</v>
      </c>
      <c r="B499" s="237" t="s">
        <v>18</v>
      </c>
      <c r="C499" s="249" t="b">
        <v>0</v>
      </c>
      <c r="D499" s="182">
        <f>IF($C499&lt;&gt;TRUE,IF(ISNA(VLOOKUP($B499,'Patch Slot'!A$2:$E$39,3,FALSE)),"",VLOOKUP($B499,'Patch Slot'!A$2:$E$39,3,FALSE)),"exclude")</f>
        <v>45873.833333333299</v>
      </c>
      <c r="E499" s="182" t="str">
        <f>IF($C499&lt;&gt;TRUE,IF(ISNA(VLOOKUP($B499,'Patch Slot'!A$1:$E$39,4,FALSE)),"",VLOOKUP($B499,'Patch Slot'!A$1:$E$39,4,FALSE)),"excluded")</f>
        <v>20:00 – 24:00</v>
      </c>
      <c r="F499" s="314" t="s">
        <v>2772</v>
      </c>
      <c r="G499" s="251"/>
      <c r="H499" s="252"/>
      <c r="I499" s="252"/>
      <c r="J499" s="314" t="s">
        <v>2561</v>
      </c>
      <c r="K499" s="314">
        <v>9</v>
      </c>
      <c r="L499" s="314" t="s">
        <v>245</v>
      </c>
      <c r="M499" s="251" t="s">
        <v>174</v>
      </c>
      <c r="N499" s="200" t="s">
        <v>175</v>
      </c>
      <c r="O499" s="213" t="s">
        <v>3042</v>
      </c>
      <c r="P499" s="253"/>
      <c r="Q499" s="314" t="s">
        <v>291</v>
      </c>
      <c r="R499" s="251" t="str">
        <f>IF(ISNA(VLOOKUP(Patchlist2[[#This Row],[SERVER OWNER]],Contacts!I:J,2,FALSE)),"",VLOOKUP(Patchlist2[[#This Row],[SERVER OWNER]],Contacts!I:J,2,FALSE))</f>
        <v>Michele.Tarricone@allianz.it</v>
      </c>
      <c r="S499" t="s">
        <v>2575</v>
      </c>
      <c r="T499" s="256"/>
      <c r="U499" s="256"/>
      <c r="V499" s="256"/>
      <c r="W499" s="256"/>
    </row>
    <row r="500" spans="1:23" ht="18" hidden="1" customHeight="1">
      <c r="A500" s="248" t="s">
        <v>3245</v>
      </c>
      <c r="B500" s="237" t="s">
        <v>18</v>
      </c>
      <c r="C500" s="249" t="b">
        <v>0</v>
      </c>
      <c r="D500" s="182">
        <f>IF($C500&lt;&gt;TRUE,IF(ISNA(VLOOKUP($B500,'Patch Slot'!A$2:$E$39,3,FALSE)),"",VLOOKUP($B500,'Patch Slot'!A$2:$E$39,3,FALSE)),"exclude")</f>
        <v>45873.833333333299</v>
      </c>
      <c r="E500" s="182" t="str">
        <f>IF($C500&lt;&gt;TRUE,IF(ISNA(VLOOKUP($B500,'Patch Slot'!A$1:$E$39,4,FALSE)),"",VLOOKUP($B500,'Patch Slot'!A$1:$E$39,4,FALSE)),"excluded")</f>
        <v>20:00 – 24:00</v>
      </c>
      <c r="F500" s="314" t="s">
        <v>2772</v>
      </c>
      <c r="G500" s="251"/>
      <c r="H500" s="252"/>
      <c r="I500" s="252"/>
      <c r="J500" s="314" t="s">
        <v>2561</v>
      </c>
      <c r="K500" s="314">
        <v>9</v>
      </c>
      <c r="L500" s="314" t="s">
        <v>245</v>
      </c>
      <c r="M500" s="251" t="s">
        <v>174</v>
      </c>
      <c r="N500" s="200" t="s">
        <v>175</v>
      </c>
      <c r="O500" s="213" t="s">
        <v>3042</v>
      </c>
      <c r="P500" s="253"/>
      <c r="Q500" s="314" t="s">
        <v>291</v>
      </c>
      <c r="R500" s="251" t="str">
        <f>IF(ISNA(VLOOKUP(Patchlist2[[#This Row],[SERVER OWNER]],Contacts!I:J,2,FALSE)),"",VLOOKUP(Patchlist2[[#This Row],[SERVER OWNER]],Contacts!I:J,2,FALSE))</f>
        <v>Michele.Tarricone@allianz.it</v>
      </c>
      <c r="S500" t="s">
        <v>2575</v>
      </c>
      <c r="T500" s="256"/>
      <c r="U500" s="256"/>
      <c r="V500" s="256"/>
      <c r="W500" s="256"/>
    </row>
    <row r="501" spans="1:23" ht="18" hidden="1" customHeight="1">
      <c r="A501" s="248" t="s">
        <v>3246</v>
      </c>
      <c r="B501" s="237" t="s">
        <v>18</v>
      </c>
      <c r="C501" s="249" t="b">
        <v>0</v>
      </c>
      <c r="D501" s="182">
        <f>IF($C501&lt;&gt;TRUE,IF(ISNA(VLOOKUP($B501,'Patch Slot'!A$2:$E$39,3,FALSE)),"",VLOOKUP($B501,'Patch Slot'!A$2:$E$39,3,FALSE)),"exclude")</f>
        <v>45873.833333333299</v>
      </c>
      <c r="E501" s="182" t="str">
        <f>IF($C501&lt;&gt;TRUE,IF(ISNA(VLOOKUP($B501,'Patch Slot'!A$1:$E$39,4,FALSE)),"",VLOOKUP($B501,'Patch Slot'!A$1:$E$39,4,FALSE)),"excluded")</f>
        <v>20:00 – 24:00</v>
      </c>
      <c r="F501" s="314" t="s">
        <v>2772</v>
      </c>
      <c r="G501" s="251"/>
      <c r="H501" s="252"/>
      <c r="I501" s="252"/>
      <c r="J501" s="314" t="s">
        <v>2561</v>
      </c>
      <c r="K501" s="314">
        <v>9</v>
      </c>
      <c r="L501" s="314" t="s">
        <v>245</v>
      </c>
      <c r="M501" s="251" t="s">
        <v>174</v>
      </c>
      <c r="N501" s="200" t="s">
        <v>175</v>
      </c>
      <c r="O501" s="213" t="s">
        <v>3042</v>
      </c>
      <c r="P501" s="253"/>
      <c r="Q501" s="314" t="s">
        <v>291</v>
      </c>
      <c r="R501" s="251" t="str">
        <f>IF(ISNA(VLOOKUP(Patchlist2[[#This Row],[SERVER OWNER]],Contacts!I:J,2,FALSE)),"",VLOOKUP(Patchlist2[[#This Row],[SERVER OWNER]],Contacts!I:J,2,FALSE))</f>
        <v>Michele.Tarricone@allianz.it</v>
      </c>
      <c r="S501" t="s">
        <v>2575</v>
      </c>
      <c r="T501" s="256"/>
      <c r="U501" s="256"/>
      <c r="V501" s="256"/>
      <c r="W501" s="256"/>
    </row>
    <row r="502" spans="1:23" ht="18" hidden="1" customHeight="1">
      <c r="A502" s="248" t="s">
        <v>3247</v>
      </c>
      <c r="B502" s="237" t="s">
        <v>18</v>
      </c>
      <c r="C502" s="249" t="b">
        <v>0</v>
      </c>
      <c r="D502" s="182">
        <f>IF($C502&lt;&gt;TRUE,IF(ISNA(VLOOKUP($B502,'Patch Slot'!A$2:$E$39,3,FALSE)),"",VLOOKUP($B502,'Patch Slot'!A$2:$E$39,3,FALSE)),"exclude")</f>
        <v>45873.833333333299</v>
      </c>
      <c r="E502" s="182" t="str">
        <f>IF($C502&lt;&gt;TRUE,IF(ISNA(VLOOKUP($B502,'Patch Slot'!A$1:$E$39,4,FALSE)),"",VLOOKUP($B502,'Patch Slot'!A$1:$E$39,4,FALSE)),"excluded")</f>
        <v>20:00 – 24:00</v>
      </c>
      <c r="F502" s="314" t="s">
        <v>2772</v>
      </c>
      <c r="G502" s="251"/>
      <c r="H502" s="252"/>
      <c r="I502" s="252"/>
      <c r="J502" s="314" t="s">
        <v>2561</v>
      </c>
      <c r="K502" s="314">
        <v>9</v>
      </c>
      <c r="L502" s="314" t="s">
        <v>245</v>
      </c>
      <c r="M502" s="251" t="s">
        <v>174</v>
      </c>
      <c r="N502" s="200" t="s">
        <v>175</v>
      </c>
      <c r="O502" s="213" t="s">
        <v>3042</v>
      </c>
      <c r="P502" s="253"/>
      <c r="Q502" s="314" t="s">
        <v>291</v>
      </c>
      <c r="R502" s="198" t="str">
        <f>IF(ISNA(VLOOKUP(Patchlist2[[#This Row],[SERVER OWNER]],Contacts!I:J,2,FALSE)),"",VLOOKUP(Patchlist2[[#This Row],[SERVER OWNER]],Contacts!I:J,2,FALSE))</f>
        <v>Michele.Tarricone@allianz.it</v>
      </c>
      <c r="S502" t="s">
        <v>2575</v>
      </c>
      <c r="T502" s="256"/>
      <c r="U502" s="256"/>
      <c r="V502" s="256"/>
      <c r="W502" s="256"/>
    </row>
    <row r="503" spans="1:23" ht="18" hidden="1" customHeight="1">
      <c r="A503" s="248" t="s">
        <v>3248</v>
      </c>
      <c r="B503" s="237" t="s">
        <v>100</v>
      </c>
      <c r="C503" s="249" t="b">
        <v>0</v>
      </c>
      <c r="D503" s="182">
        <f>IF($C503&lt;&gt;TRUE,IF(ISNA(VLOOKUP($B503,'Patch Slot'!A$2:$E$39,3,FALSE)),"",VLOOKUP($B503,'Patch Slot'!A$2:$E$39,3,FALSE)),"exclude")</f>
        <v>45887.833333333299</v>
      </c>
      <c r="E503" s="182" t="str">
        <f>IF($C503&lt;&gt;TRUE,IF(ISNA(VLOOKUP($B503,'Patch Slot'!A$1:$E$39,4,FALSE)),"",VLOOKUP($B503,'Patch Slot'!A$1:$E$39,4,FALSE)),"excluded")</f>
        <v>20:00 – 24:00</v>
      </c>
      <c r="F503" s="314" t="s">
        <v>826</v>
      </c>
      <c r="G503" s="251"/>
      <c r="H503" s="252"/>
      <c r="I503" s="252"/>
      <c r="J503" s="314" t="s">
        <v>2561</v>
      </c>
      <c r="K503" s="314">
        <v>9</v>
      </c>
      <c r="L503" s="314" t="s">
        <v>173</v>
      </c>
      <c r="M503" s="251" t="s">
        <v>827</v>
      </c>
      <c r="N503" s="200" t="s">
        <v>175</v>
      </c>
      <c r="O503" s="213" t="s">
        <v>1308</v>
      </c>
      <c r="P503" s="253"/>
      <c r="Q503" s="314" t="s">
        <v>1309</v>
      </c>
      <c r="R503" s="251" t="str">
        <f>IF(ISNA(VLOOKUP(Patchlist2[[#This Row],[SERVER OWNER]],Contacts!I:J,2,FALSE)),"",VLOOKUP(Patchlist2[[#This Row],[SERVER OWNER]],Contacts!I:J,2,FALSE))</f>
        <v>martin.berger@allianz.com</v>
      </c>
      <c r="S503" t="s">
        <v>1921</v>
      </c>
      <c r="T503" s="256"/>
      <c r="U503" s="256"/>
      <c r="V503" s="256"/>
      <c r="W503" s="256"/>
    </row>
    <row r="504" spans="1:23" ht="18" hidden="1" customHeight="1">
      <c r="A504" s="248" t="s">
        <v>3249</v>
      </c>
      <c r="B504" s="237" t="s">
        <v>100</v>
      </c>
      <c r="C504" s="249" t="b">
        <v>0</v>
      </c>
      <c r="D504" s="182">
        <f>IF($C504&lt;&gt;TRUE,IF(ISNA(VLOOKUP($B504,'Patch Slot'!A$2:$E$39,3,FALSE)),"",VLOOKUP($B504,'Patch Slot'!A$2:$E$39,3,FALSE)),"exclude")</f>
        <v>45887.833333333299</v>
      </c>
      <c r="E504" s="182" t="str">
        <f>IF($C504&lt;&gt;TRUE,IF(ISNA(VLOOKUP($B504,'Patch Slot'!A$1:$E$39,4,FALSE)),"",VLOOKUP($B504,'Patch Slot'!A$1:$E$39,4,FALSE)),"excluded")</f>
        <v>20:00 – 24:00</v>
      </c>
      <c r="F504" s="314" t="s">
        <v>826</v>
      </c>
      <c r="G504" s="251"/>
      <c r="H504" s="252"/>
      <c r="I504" s="252"/>
      <c r="J504" s="314" t="s">
        <v>2561</v>
      </c>
      <c r="K504" s="314">
        <v>9</v>
      </c>
      <c r="L504" s="314" t="s">
        <v>173</v>
      </c>
      <c r="M504" s="251" t="s">
        <v>827</v>
      </c>
      <c r="N504" s="200" t="s">
        <v>175</v>
      </c>
      <c r="O504" s="213" t="s">
        <v>1308</v>
      </c>
      <c r="P504" s="253"/>
      <c r="Q504" s="314" t="s">
        <v>1309</v>
      </c>
      <c r="R504" s="251" t="str">
        <f>IF(ISNA(VLOOKUP(Patchlist2[[#This Row],[SERVER OWNER]],Contacts!I:J,2,FALSE)),"",VLOOKUP(Patchlist2[[#This Row],[SERVER OWNER]],Contacts!I:J,2,FALSE))</f>
        <v>martin.berger@allianz.com</v>
      </c>
      <c r="S504" t="s">
        <v>1921</v>
      </c>
      <c r="T504" s="256"/>
      <c r="U504" s="256"/>
      <c r="V504" s="256"/>
      <c r="W504" s="256"/>
    </row>
    <row r="505" spans="1:23" ht="18" hidden="1" customHeight="1">
      <c r="A505" s="248" t="s">
        <v>3250</v>
      </c>
      <c r="B505" s="237" t="s">
        <v>100</v>
      </c>
      <c r="C505" s="249" t="b">
        <v>0</v>
      </c>
      <c r="D505" s="182">
        <f>IF($C505&lt;&gt;TRUE,IF(ISNA(VLOOKUP($B505,'Patch Slot'!A$2:$E$39,3,FALSE)),"",VLOOKUP($B505,'Patch Slot'!A$2:$E$39,3,FALSE)),"exclude")</f>
        <v>45887.833333333299</v>
      </c>
      <c r="E505" s="182" t="str">
        <f>IF($C505&lt;&gt;TRUE,IF(ISNA(VLOOKUP($B505,'Patch Slot'!A$1:$E$39,4,FALSE)),"",VLOOKUP($B505,'Patch Slot'!A$1:$E$39,4,FALSE)),"excluded")</f>
        <v>20:00 – 24:00</v>
      </c>
      <c r="F505" s="314" t="s">
        <v>826</v>
      </c>
      <c r="G505" s="251"/>
      <c r="H505" s="252"/>
      <c r="I505" s="252"/>
      <c r="J505" s="314" t="s">
        <v>2561</v>
      </c>
      <c r="K505" s="314">
        <v>9</v>
      </c>
      <c r="L505" s="314" t="s">
        <v>173</v>
      </c>
      <c r="M505" s="251" t="s">
        <v>827</v>
      </c>
      <c r="N505" s="200" t="s">
        <v>175</v>
      </c>
      <c r="O505" s="213" t="s">
        <v>1308</v>
      </c>
      <c r="P505" s="253"/>
      <c r="Q505" s="314" t="s">
        <v>1309</v>
      </c>
      <c r="R505" s="251" t="str">
        <f>IF(ISNA(VLOOKUP(Patchlist2[[#This Row],[SERVER OWNER]],Contacts!I:J,2,FALSE)),"",VLOOKUP(Patchlist2[[#This Row],[SERVER OWNER]],Contacts!I:J,2,FALSE))</f>
        <v>martin.berger@allianz.com</v>
      </c>
      <c r="S505" t="s">
        <v>1921</v>
      </c>
      <c r="T505" s="256"/>
      <c r="U505" s="256"/>
      <c r="V505" s="256"/>
      <c r="W505" s="256"/>
    </row>
    <row r="506" spans="1:23" ht="18" hidden="1" customHeight="1">
      <c r="A506" s="248" t="s">
        <v>3251</v>
      </c>
      <c r="B506" s="237" t="s">
        <v>100</v>
      </c>
      <c r="C506" s="249" t="b">
        <v>0</v>
      </c>
      <c r="D506" s="182">
        <f>IF($C506&lt;&gt;TRUE,IF(ISNA(VLOOKUP($B506,'Patch Slot'!A$2:$E$39,3,FALSE)),"",VLOOKUP($B506,'Patch Slot'!A$2:$E$39,3,FALSE)),"exclude")</f>
        <v>45887.833333333299</v>
      </c>
      <c r="E506" s="182" t="str">
        <f>IF($C506&lt;&gt;TRUE,IF(ISNA(VLOOKUP($B506,'Patch Slot'!A$1:$E$39,4,FALSE)),"",VLOOKUP($B506,'Patch Slot'!A$1:$E$39,4,FALSE)),"excluded")</f>
        <v>20:00 – 24:00</v>
      </c>
      <c r="F506" s="314" t="s">
        <v>826</v>
      </c>
      <c r="G506" s="251"/>
      <c r="H506" s="252"/>
      <c r="I506" s="252"/>
      <c r="J506" s="314" t="s">
        <v>2561</v>
      </c>
      <c r="K506" s="314">
        <v>9</v>
      </c>
      <c r="L506" s="314" t="s">
        <v>173</v>
      </c>
      <c r="M506" s="251" t="s">
        <v>827</v>
      </c>
      <c r="N506" s="200" t="s">
        <v>175</v>
      </c>
      <c r="O506" s="213" t="s">
        <v>1308</v>
      </c>
      <c r="P506" s="253"/>
      <c r="Q506" s="314" t="s">
        <v>1309</v>
      </c>
      <c r="R506" s="251" t="str">
        <f>IF(ISNA(VLOOKUP(Patchlist2[[#This Row],[SERVER OWNER]],Contacts!I:J,2,FALSE)),"",VLOOKUP(Patchlist2[[#This Row],[SERVER OWNER]],Contacts!I:J,2,FALSE))</f>
        <v>martin.berger@allianz.com</v>
      </c>
      <c r="S506" t="s">
        <v>1921</v>
      </c>
      <c r="T506" s="256"/>
      <c r="U506" s="256"/>
      <c r="V506" s="256"/>
      <c r="W506" s="256"/>
    </row>
    <row r="507" spans="1:23" ht="18" hidden="1" customHeight="1">
      <c r="A507" s="248" t="s">
        <v>3252</v>
      </c>
      <c r="B507" s="237" t="s">
        <v>100</v>
      </c>
      <c r="C507" s="249" t="b">
        <v>0</v>
      </c>
      <c r="D507" s="182">
        <f>IF($C507&lt;&gt;TRUE,IF(ISNA(VLOOKUP($B507,'Patch Slot'!A$2:$E$39,3,FALSE)),"",VLOOKUP($B507,'Patch Slot'!A$2:$E$39,3,FALSE)),"exclude")</f>
        <v>45887.833333333299</v>
      </c>
      <c r="E507" s="182" t="str">
        <f>IF($C507&lt;&gt;TRUE,IF(ISNA(VLOOKUP($B507,'Patch Slot'!A$1:$E$39,4,FALSE)),"",VLOOKUP($B507,'Patch Slot'!A$1:$E$39,4,FALSE)),"excluded")</f>
        <v>20:00 – 24:00</v>
      </c>
      <c r="F507" s="314" t="s">
        <v>826</v>
      </c>
      <c r="G507" s="251"/>
      <c r="H507" s="252"/>
      <c r="I507" s="252"/>
      <c r="J507" s="314" t="s">
        <v>2561</v>
      </c>
      <c r="K507" s="314">
        <v>9</v>
      </c>
      <c r="L507" s="314" t="s">
        <v>173</v>
      </c>
      <c r="M507" s="251" t="s">
        <v>827</v>
      </c>
      <c r="N507" s="200" t="s">
        <v>175</v>
      </c>
      <c r="O507" s="213" t="s">
        <v>1308</v>
      </c>
      <c r="P507" s="253"/>
      <c r="Q507" s="314" t="s">
        <v>1309</v>
      </c>
      <c r="R507" s="251" t="str">
        <f>IF(ISNA(VLOOKUP(Patchlist2[[#This Row],[SERVER OWNER]],Contacts!I:J,2,FALSE)),"",VLOOKUP(Patchlist2[[#This Row],[SERVER OWNER]],Contacts!I:J,2,FALSE))</f>
        <v>martin.berger@allianz.com</v>
      </c>
      <c r="S507" t="s">
        <v>1921</v>
      </c>
      <c r="T507" s="256"/>
      <c r="U507" s="256"/>
      <c r="V507" s="256"/>
      <c r="W507" s="256"/>
    </row>
    <row r="508" spans="1:23" ht="18" hidden="1" customHeight="1">
      <c r="A508" s="248" t="s">
        <v>3253</v>
      </c>
      <c r="B508" s="237" t="s">
        <v>100</v>
      </c>
      <c r="C508" s="249" t="b">
        <v>0</v>
      </c>
      <c r="D508" s="182">
        <f>IF($C508&lt;&gt;TRUE,IF(ISNA(VLOOKUP($B508,'Patch Slot'!A$2:$E$39,3,FALSE)),"",VLOOKUP($B508,'Patch Slot'!A$2:$E$39,3,FALSE)),"exclude")</f>
        <v>45887.833333333299</v>
      </c>
      <c r="E508" s="182" t="str">
        <f>IF($C508&lt;&gt;TRUE,IF(ISNA(VLOOKUP($B508,'Patch Slot'!A$1:$E$39,4,FALSE)),"",VLOOKUP($B508,'Patch Slot'!A$1:$E$39,4,FALSE)),"excluded")</f>
        <v>20:00 – 24:00</v>
      </c>
      <c r="F508" s="314" t="s">
        <v>826</v>
      </c>
      <c r="G508" s="251"/>
      <c r="H508" s="252"/>
      <c r="I508" s="252"/>
      <c r="J508" s="314" t="s">
        <v>2561</v>
      </c>
      <c r="K508" s="314">
        <v>9</v>
      </c>
      <c r="L508" s="314" t="s">
        <v>173</v>
      </c>
      <c r="M508" s="251" t="s">
        <v>827</v>
      </c>
      <c r="N508" s="200" t="s">
        <v>175</v>
      </c>
      <c r="O508" s="213" t="s">
        <v>1308</v>
      </c>
      <c r="P508" s="253"/>
      <c r="Q508" s="314" t="s">
        <v>1309</v>
      </c>
      <c r="R508" s="251" t="str">
        <f>IF(ISNA(VLOOKUP(Patchlist2[[#This Row],[SERVER OWNER]],Contacts!I:J,2,FALSE)),"",VLOOKUP(Patchlist2[[#This Row],[SERVER OWNER]],Contacts!I:J,2,FALSE))</f>
        <v>martin.berger@allianz.com</v>
      </c>
      <c r="S508" t="s">
        <v>1921</v>
      </c>
      <c r="T508" s="256"/>
      <c r="U508" s="256"/>
      <c r="V508" s="256"/>
      <c r="W508" s="256"/>
    </row>
    <row r="509" spans="1:23" ht="18" hidden="1" customHeight="1">
      <c r="A509" s="248" t="s">
        <v>3254</v>
      </c>
      <c r="B509" s="237" t="s">
        <v>100</v>
      </c>
      <c r="C509" s="249" t="b">
        <v>0</v>
      </c>
      <c r="D509" s="182">
        <f>IF($C509&lt;&gt;TRUE,IF(ISNA(VLOOKUP($B509,'Patch Slot'!A$2:$E$39,3,FALSE)),"",VLOOKUP($B509,'Patch Slot'!A$2:$E$39,3,FALSE)),"exclude")</f>
        <v>45887.833333333299</v>
      </c>
      <c r="E509" s="182" t="str">
        <f>IF($C509&lt;&gt;TRUE,IF(ISNA(VLOOKUP($B509,'Patch Slot'!A$1:$E$39,4,FALSE)),"",VLOOKUP($B509,'Patch Slot'!A$1:$E$39,4,FALSE)),"excluded")</f>
        <v>20:00 – 24:00</v>
      </c>
      <c r="F509" s="314" t="s">
        <v>826</v>
      </c>
      <c r="G509" s="251"/>
      <c r="H509" s="252"/>
      <c r="I509" s="252"/>
      <c r="J509" s="314" t="s">
        <v>2626</v>
      </c>
      <c r="K509" s="314">
        <v>9</v>
      </c>
      <c r="L509" s="314" t="s">
        <v>245</v>
      </c>
      <c r="M509" s="251" t="s">
        <v>827</v>
      </c>
      <c r="N509" s="200" t="s">
        <v>175</v>
      </c>
      <c r="O509" s="213" t="s">
        <v>3042</v>
      </c>
      <c r="P509" s="253"/>
      <c r="Q509" s="314" t="s">
        <v>291</v>
      </c>
      <c r="R509" s="251" t="str">
        <f>IF(ISNA(VLOOKUP(Patchlist2[[#This Row],[SERVER OWNER]],Contacts!I:J,2,FALSE)),"",VLOOKUP(Patchlist2[[#This Row],[SERVER OWNER]],Contacts!I:J,2,FALSE))</f>
        <v>Michele.Tarricone@allianz.it</v>
      </c>
      <c r="S509" t="s">
        <v>2575</v>
      </c>
      <c r="T509" s="256"/>
      <c r="U509" s="256"/>
      <c r="V509" s="256"/>
      <c r="W509" s="256"/>
    </row>
    <row r="510" spans="1:23" ht="18" hidden="1" customHeight="1">
      <c r="A510" s="248" t="s">
        <v>3255</v>
      </c>
      <c r="B510" s="237" t="s">
        <v>100</v>
      </c>
      <c r="C510" s="249" t="b">
        <v>0</v>
      </c>
      <c r="D510" s="182">
        <f>IF($C510&lt;&gt;TRUE,IF(ISNA(VLOOKUP($B510,'Patch Slot'!A$2:$E$39,3,FALSE)),"",VLOOKUP($B510,'Patch Slot'!A$2:$E$39,3,FALSE)),"exclude")</f>
        <v>45887.833333333299</v>
      </c>
      <c r="E510" s="182" t="str">
        <f>IF($C510&lt;&gt;TRUE,IF(ISNA(VLOOKUP($B510,'Patch Slot'!A$1:$E$39,4,FALSE)),"",VLOOKUP($B510,'Patch Slot'!A$1:$E$39,4,FALSE)),"excluded")</f>
        <v>20:00 – 24:00</v>
      </c>
      <c r="F510" s="314" t="s">
        <v>826</v>
      </c>
      <c r="G510" s="251"/>
      <c r="H510" s="252"/>
      <c r="I510" s="252"/>
      <c r="J510" s="314" t="s">
        <v>2626</v>
      </c>
      <c r="K510" s="314">
        <v>9</v>
      </c>
      <c r="L510" s="314" t="s">
        <v>245</v>
      </c>
      <c r="M510" s="251" t="s">
        <v>827</v>
      </c>
      <c r="N510" s="200" t="s">
        <v>175</v>
      </c>
      <c r="O510" s="213" t="s">
        <v>3042</v>
      </c>
      <c r="P510" s="253"/>
      <c r="Q510" s="314" t="s">
        <v>291</v>
      </c>
      <c r="R510" s="251" t="str">
        <f>IF(ISNA(VLOOKUP(Patchlist2[[#This Row],[SERVER OWNER]],Contacts!I:J,2,FALSE)),"",VLOOKUP(Patchlist2[[#This Row],[SERVER OWNER]],Contacts!I:J,2,FALSE))</f>
        <v>Michele.Tarricone@allianz.it</v>
      </c>
      <c r="S510" t="s">
        <v>2575</v>
      </c>
      <c r="T510" s="256"/>
      <c r="U510" s="256"/>
      <c r="V510" s="256"/>
      <c r="W510" s="256"/>
    </row>
    <row r="511" spans="1:23" ht="18" hidden="1" customHeight="1">
      <c r="A511" s="248" t="s">
        <v>3256</v>
      </c>
      <c r="B511" s="237" t="s">
        <v>100</v>
      </c>
      <c r="C511" s="249" t="b">
        <v>0</v>
      </c>
      <c r="D511" s="182">
        <f>IF($C511&lt;&gt;TRUE,IF(ISNA(VLOOKUP($B511,'Patch Slot'!A$2:$E$39,3,FALSE)),"",VLOOKUP($B511,'Patch Slot'!A$2:$E$39,3,FALSE)),"exclude")</f>
        <v>45887.833333333299</v>
      </c>
      <c r="E511" s="182" t="str">
        <f>IF($C511&lt;&gt;TRUE,IF(ISNA(VLOOKUP($B511,'Patch Slot'!A$1:$E$39,4,FALSE)),"",VLOOKUP($B511,'Patch Slot'!A$1:$E$39,4,FALSE)),"excluded")</f>
        <v>20:00 – 24:00</v>
      </c>
      <c r="F511" s="314" t="s">
        <v>826</v>
      </c>
      <c r="G511" s="251"/>
      <c r="H511" s="252"/>
      <c r="I511" s="252"/>
      <c r="J511" s="314" t="s">
        <v>2626</v>
      </c>
      <c r="K511" s="314">
        <v>9</v>
      </c>
      <c r="L511" s="314" t="s">
        <v>173</v>
      </c>
      <c r="M511" s="251" t="s">
        <v>827</v>
      </c>
      <c r="N511" s="200" t="s">
        <v>175</v>
      </c>
      <c r="O511" s="213" t="s">
        <v>1308</v>
      </c>
      <c r="P511" s="253"/>
      <c r="Q511" s="314" t="s">
        <v>1309</v>
      </c>
      <c r="R511" s="251" t="str">
        <f>IF(ISNA(VLOOKUP(Patchlist2[[#This Row],[SERVER OWNER]],Contacts!I:J,2,FALSE)),"",VLOOKUP(Patchlist2[[#This Row],[SERVER OWNER]],Contacts!I:J,2,FALSE))</f>
        <v>martin.berger@allianz.com</v>
      </c>
      <c r="S511" t="s">
        <v>1921</v>
      </c>
      <c r="T511" s="256"/>
      <c r="U511" s="256"/>
      <c r="V511" s="256"/>
      <c r="W511" s="256"/>
    </row>
    <row r="512" spans="1:23" ht="18" hidden="1" customHeight="1">
      <c r="A512" s="248" t="s">
        <v>3257</v>
      </c>
      <c r="B512" s="237" t="s">
        <v>29</v>
      </c>
      <c r="C512" s="249" t="b">
        <v>0</v>
      </c>
      <c r="D512" s="182">
        <f>IF($C512&lt;&gt;TRUE,IF(ISNA(VLOOKUP($B512,'Patch Slot'!A$2:$E$39,3,FALSE)),"",VLOOKUP($B512,'Patch Slot'!A$2:$E$39,3,FALSE)),"exclude")</f>
        <v>45875.833333333299</v>
      </c>
      <c r="E512" s="182" t="str">
        <f>IF($C512&lt;&gt;TRUE,IF(ISNA(VLOOKUP($B512,'Patch Slot'!A$1:$E$39,4,FALSE)),"",VLOOKUP($B512,'Patch Slot'!A$1:$E$39,4,FALSE)),"excluded")</f>
        <v>20:00 – 24:00</v>
      </c>
      <c r="F512" s="314" t="s">
        <v>200</v>
      </c>
      <c r="G512" s="251"/>
      <c r="H512" s="252"/>
      <c r="I512" s="252"/>
      <c r="J512" s="314" t="s">
        <v>2561</v>
      </c>
      <c r="K512" s="314">
        <v>9.5</v>
      </c>
      <c r="L512" s="314" t="s">
        <v>189</v>
      </c>
      <c r="M512" s="251" t="s">
        <v>174</v>
      </c>
      <c r="N512" s="200" t="s">
        <v>175</v>
      </c>
      <c r="O512" s="213" t="s">
        <v>3258</v>
      </c>
      <c r="P512" s="253"/>
      <c r="Q512" s="314" t="s">
        <v>192</v>
      </c>
      <c r="R512" s="251" t="str">
        <f>IF(ISNA(VLOOKUP(Patchlist2[[#This Row],[SERVER OWNER]],Contacts!I:J,2,FALSE)),"",VLOOKUP(Patchlist2[[#This Row],[SERVER OWNER]],Contacts!I:J,2,FALSE))</f>
        <v>kenneth.fink@allianz.co.uk</v>
      </c>
      <c r="S512" t="s">
        <v>1912</v>
      </c>
      <c r="T512" s="256"/>
      <c r="U512" s="256"/>
      <c r="V512" s="256"/>
      <c r="W512" s="256"/>
    </row>
    <row r="513" spans="1:23" ht="18" hidden="1" customHeight="1">
      <c r="A513" s="248" t="s">
        <v>3259</v>
      </c>
      <c r="B513" s="237" t="s">
        <v>100</v>
      </c>
      <c r="C513" s="249" t="b">
        <v>0</v>
      </c>
      <c r="D513" s="182">
        <f>IF($C513&lt;&gt;TRUE,IF(ISNA(VLOOKUP($B513,'Patch Slot'!A$2:$E$39,3,FALSE)),"",VLOOKUP($B513,'Patch Slot'!A$2:$E$39,3,FALSE)),"exclude")</f>
        <v>45887.833333333299</v>
      </c>
      <c r="E513" s="182" t="str">
        <f>IF($C513&lt;&gt;TRUE,IF(ISNA(VLOOKUP($B513,'Patch Slot'!A$1:$E$39,4,FALSE)),"",VLOOKUP($B513,'Patch Slot'!A$1:$E$39,4,FALSE)),"excluded")</f>
        <v>20:00 – 24:00</v>
      </c>
      <c r="F513" s="314" t="s">
        <v>826</v>
      </c>
      <c r="G513" s="251"/>
      <c r="H513" s="252"/>
      <c r="I513" s="252"/>
      <c r="J513" s="314" t="s">
        <v>2561</v>
      </c>
      <c r="K513" s="314">
        <v>8</v>
      </c>
      <c r="L513" s="314" t="s">
        <v>173</v>
      </c>
      <c r="M513" s="251" t="s">
        <v>827</v>
      </c>
      <c r="N513" s="200" t="s">
        <v>175</v>
      </c>
      <c r="O513" s="213" t="s">
        <v>2949</v>
      </c>
      <c r="P513" s="253"/>
      <c r="Q513" s="314" t="s">
        <v>3208</v>
      </c>
      <c r="R513" s="251" t="str">
        <f>IF(ISNA(VLOOKUP(Patchlist2[[#This Row],[SERVER OWNER]],Contacts!I:J,2,FALSE)),"",VLOOKUP(Patchlist2[[#This Row],[SERVER OWNER]],Contacts!I:J,2,FALSE))</f>
        <v>bernd-michael.ritzmann@allianz.de</v>
      </c>
      <c r="S513" s="251" t="s">
        <v>2629</v>
      </c>
      <c r="T513" s="256"/>
      <c r="U513" s="256"/>
      <c r="V513" s="256"/>
      <c r="W513" s="256"/>
    </row>
    <row r="514" spans="1:23" ht="18" hidden="1" customHeight="1">
      <c r="A514" s="204" t="s">
        <v>3260</v>
      </c>
      <c r="B514" s="237" t="s">
        <v>29</v>
      </c>
      <c r="C514" s="249" t="b">
        <v>0</v>
      </c>
      <c r="D514" s="182">
        <f>IF($C514&lt;&gt;TRUE,IF(ISNA(VLOOKUP($B514,'Patch Slot'!A$2:$E$39,3,FALSE)),"",VLOOKUP($B514,'Patch Slot'!A$2:$E$39,3,FALSE)),"exclude")</f>
        <v>45875.833333333299</v>
      </c>
      <c r="E514" s="182" t="str">
        <f>IF($C514&lt;&gt;TRUE,IF(ISNA(VLOOKUP($B514,'Patch Slot'!A$1:$E$39,4,FALSE)),"",VLOOKUP($B514,'Patch Slot'!A$1:$E$39,4,FALSE)),"excluded")</f>
        <v>20:00 – 24:00</v>
      </c>
      <c r="F514" s="213" t="s">
        <v>182</v>
      </c>
      <c r="G514" s="198"/>
      <c r="H514" s="203"/>
      <c r="I514" s="203"/>
      <c r="J514" s="213" t="s">
        <v>2547</v>
      </c>
      <c r="K514" s="213">
        <v>8</v>
      </c>
      <c r="L514" s="213" t="s">
        <v>735</v>
      </c>
      <c r="M514" s="198" t="s">
        <v>174</v>
      </c>
      <c r="N514" s="200" t="s">
        <v>175</v>
      </c>
      <c r="O514" s="213" t="s">
        <v>736</v>
      </c>
      <c r="P514" s="201"/>
      <c r="Q514" s="213" t="s">
        <v>737</v>
      </c>
      <c r="R514" s="251" t="str">
        <f>IF(ISNA(VLOOKUP(Patchlist2[[#This Row],[SERVER OWNER]],Contacts!I:J,2,FALSE)),"",VLOOKUP(Patchlist2[[#This Row],[SERVER OWNER]],Contacts!I:J,2,FALSE))</f>
        <v>greg.george@investmentdataservices.com</v>
      </c>
      <c r="S514" s="198" t="s">
        <v>2629</v>
      </c>
      <c r="T514" s="157"/>
      <c r="U514" s="157"/>
      <c r="V514" s="157"/>
      <c r="W514" s="157"/>
    </row>
    <row r="515" spans="1:23" ht="18" hidden="1" customHeight="1">
      <c r="A515" s="204" t="s">
        <v>3261</v>
      </c>
      <c r="B515" s="237" t="s">
        <v>29</v>
      </c>
      <c r="C515" s="249" t="b">
        <v>0</v>
      </c>
      <c r="D515" s="182">
        <f>IF($C515&lt;&gt;TRUE,IF(ISNA(VLOOKUP($B515,'Patch Slot'!A$2:$E$39,3,FALSE)),"",VLOOKUP($B515,'Patch Slot'!A$2:$E$39,3,FALSE)),"exclude")</f>
        <v>45875.833333333299</v>
      </c>
      <c r="E515" s="182" t="str">
        <f>IF($C515&lt;&gt;TRUE,IF(ISNA(VLOOKUP($B515,'Patch Slot'!A$1:$E$39,4,FALSE)),"",VLOOKUP($B515,'Patch Slot'!A$1:$E$39,4,FALSE)),"excluded")</f>
        <v>20:00 – 24:00</v>
      </c>
      <c r="F515" s="198" t="s">
        <v>196</v>
      </c>
      <c r="G515" s="198"/>
      <c r="H515" s="203"/>
      <c r="I515" s="203"/>
      <c r="J515" s="198" t="s">
        <v>2561</v>
      </c>
      <c r="K515" s="213" t="s">
        <v>1957</v>
      </c>
      <c r="L515" s="198" t="s">
        <v>189</v>
      </c>
      <c r="M515" s="198" t="s">
        <v>174</v>
      </c>
      <c r="N515" s="200" t="s">
        <v>175</v>
      </c>
      <c r="O515" s="213" t="s">
        <v>3258</v>
      </c>
      <c r="P515" s="201"/>
      <c r="Q515" s="183" t="s">
        <v>192</v>
      </c>
      <c r="R515" s="198" t="str">
        <f>IF(ISNA(VLOOKUP(Patchlist2[[#This Row],[SERVER OWNER]],Contacts!I:J,2,FALSE)),"",VLOOKUP(Patchlist2[[#This Row],[SERVER OWNER]],Contacts!I:J,2,FALSE))</f>
        <v>kenneth.fink@allianz.co.uk</v>
      </c>
      <c r="S515" t="s">
        <v>1912</v>
      </c>
      <c r="T515" s="157"/>
      <c r="U515" s="157"/>
      <c r="V515" s="157"/>
      <c r="W515" s="157"/>
    </row>
    <row r="516" spans="1:23" ht="18" hidden="1" customHeight="1">
      <c r="A516" s="204" t="s">
        <v>3262</v>
      </c>
      <c r="B516" s="237" t="s">
        <v>100</v>
      </c>
      <c r="C516" s="249" t="b">
        <v>1</v>
      </c>
      <c r="D516" s="182" t="str">
        <f>IF($C516&lt;&gt;TRUE,IF(ISNA(VLOOKUP($B516,'Patch Slot'!A$2:$E$39,3,FALSE)),"",VLOOKUP($B516,'Patch Slot'!A$2:$E$39,3,FALSE)),"exclude")</f>
        <v>exclude</v>
      </c>
      <c r="E516" s="182" t="str">
        <f>IF($C516&lt;&gt;TRUE,IF(ISNA(VLOOKUP($B516,'Patch Slot'!A$1:$E$39,4,FALSE)),"",VLOOKUP($B516,'Patch Slot'!A$1:$E$39,4,FALSE)),"excluded")</f>
        <v>excluded</v>
      </c>
      <c r="F516" s="198" t="s">
        <v>826</v>
      </c>
      <c r="G516" s="198"/>
      <c r="H516" s="203"/>
      <c r="I516" s="203"/>
      <c r="J516" s="198" t="s">
        <v>2626</v>
      </c>
      <c r="K516" s="213" t="s">
        <v>1891</v>
      </c>
      <c r="L516" s="198" t="s">
        <v>245</v>
      </c>
      <c r="M516" s="198" t="s">
        <v>827</v>
      </c>
      <c r="N516" s="200" t="s">
        <v>279</v>
      </c>
      <c r="O516" s="213" t="s">
        <v>3151</v>
      </c>
      <c r="P516" s="201"/>
      <c r="Q516" s="183" t="s">
        <v>248</v>
      </c>
      <c r="R516" s="198" t="str">
        <f>IF(ISNA(VLOOKUP(Patchlist2[[#This Row],[SERVER OWNER]],Contacts!I:J,2,FALSE)),"",VLOOKUP(Patchlist2[[#This Row],[SERVER OWNER]],Contacts!I:J,2,FALSE))</f>
        <v>Giorgio.Conti@allianz.it</v>
      </c>
      <c r="S516" s="255" t="s">
        <v>1976</v>
      </c>
      <c r="T516" s="157"/>
      <c r="U516" s="157"/>
      <c r="V516" s="157"/>
      <c r="W516" s="157"/>
    </row>
    <row r="517" spans="1:23" ht="18" hidden="1" customHeight="1">
      <c r="A517" s="204" t="s">
        <v>3263</v>
      </c>
      <c r="B517" s="237" t="s">
        <v>100</v>
      </c>
      <c r="C517" s="249" t="b">
        <v>1</v>
      </c>
      <c r="D517" s="182" t="str">
        <f>IF($C517&lt;&gt;TRUE,IF(ISNA(VLOOKUP($B517,'Patch Slot'!A$2:$E$39,3,FALSE)),"",VLOOKUP($B517,'Patch Slot'!A$2:$E$39,3,FALSE)),"exclude")</f>
        <v>exclude</v>
      </c>
      <c r="E517" s="182" t="str">
        <f>IF($C517&lt;&gt;TRUE,IF(ISNA(VLOOKUP($B517,'Patch Slot'!A$1:$E$39,4,FALSE)),"",VLOOKUP($B517,'Patch Slot'!A$1:$E$39,4,FALSE)),"excluded")</f>
        <v>excluded</v>
      </c>
      <c r="F517" s="198" t="s">
        <v>826</v>
      </c>
      <c r="G517" s="198"/>
      <c r="H517" s="203"/>
      <c r="I517" s="203"/>
      <c r="J517" s="198" t="s">
        <v>2564</v>
      </c>
      <c r="K517" s="213" t="s">
        <v>1957</v>
      </c>
      <c r="L517" s="198" t="s">
        <v>173</v>
      </c>
      <c r="M517" s="198" t="s">
        <v>827</v>
      </c>
      <c r="N517" s="200" t="s">
        <v>279</v>
      </c>
      <c r="O517" s="213" t="s">
        <v>2862</v>
      </c>
      <c r="P517" s="201"/>
      <c r="Q517" s="183" t="s">
        <v>3141</v>
      </c>
      <c r="R517" s="198" t="s">
        <v>2572</v>
      </c>
      <c r="S517" t="s">
        <v>2572</v>
      </c>
      <c r="T517" s="157"/>
      <c r="U517" s="157" t="s">
        <v>2866</v>
      </c>
      <c r="V517" s="157"/>
      <c r="W517" s="157"/>
    </row>
    <row r="518" spans="1:23" ht="18" hidden="1" customHeight="1">
      <c r="A518" s="204" t="s">
        <v>3264</v>
      </c>
      <c r="B518" s="237" t="s">
        <v>100</v>
      </c>
      <c r="C518" s="249" t="b">
        <v>1</v>
      </c>
      <c r="D518" s="182" t="str">
        <f>IF($C518&lt;&gt;TRUE,IF(ISNA(VLOOKUP($B518,'Patch Slot'!A$2:$E$39,3,FALSE)),"",VLOOKUP($B518,'Patch Slot'!A$2:$E$39,3,FALSE)),"exclude")</f>
        <v>exclude</v>
      </c>
      <c r="E518" s="182" t="str">
        <f>IF($C518&lt;&gt;TRUE,IF(ISNA(VLOOKUP($B518,'Patch Slot'!A$1:$E$39,4,FALSE)),"",VLOOKUP($B518,'Patch Slot'!A$1:$E$39,4,FALSE)),"excluded")</f>
        <v>excluded</v>
      </c>
      <c r="F518" s="198" t="s">
        <v>826</v>
      </c>
      <c r="G518" s="198"/>
      <c r="H518" s="203"/>
      <c r="I518" s="203"/>
      <c r="J518" s="198" t="s">
        <v>2564</v>
      </c>
      <c r="K518" s="213" t="s">
        <v>1957</v>
      </c>
      <c r="L518" s="198" t="s">
        <v>173</v>
      </c>
      <c r="M518" s="198" t="s">
        <v>827</v>
      </c>
      <c r="N518" s="200" t="s">
        <v>279</v>
      </c>
      <c r="O518" s="213" t="s">
        <v>2862</v>
      </c>
      <c r="P518" s="201"/>
      <c r="Q518" s="183" t="s">
        <v>3141</v>
      </c>
      <c r="R518" s="198" t="s">
        <v>2572</v>
      </c>
      <c r="S518" t="s">
        <v>2572</v>
      </c>
      <c r="T518" s="157"/>
      <c r="U518" s="157" t="s">
        <v>2866</v>
      </c>
      <c r="V518" s="157"/>
      <c r="W518" s="157"/>
    </row>
    <row r="519" spans="1:23" ht="18" hidden="1" customHeight="1">
      <c r="A519" s="204" t="s">
        <v>3265</v>
      </c>
      <c r="B519" s="237" t="s">
        <v>18</v>
      </c>
      <c r="C519" s="249" t="b">
        <v>0</v>
      </c>
      <c r="D519" s="182">
        <f>IF($C519&lt;&gt;TRUE,IF(ISNA(VLOOKUP($B519,'Patch Slot'!A$2:$E$39,3,FALSE)),"",VLOOKUP($B519,'Patch Slot'!A$2:$E$39,3,FALSE)),"exclude")</f>
        <v>45873.833333333299</v>
      </c>
      <c r="E519" s="182" t="str">
        <f>IF($C519&lt;&gt;TRUE,IF(ISNA(VLOOKUP($B519,'Patch Slot'!A$1:$E$39,4,FALSE)),"",VLOOKUP($B519,'Patch Slot'!A$1:$E$39,4,FALSE)),"excluded")</f>
        <v>20:00 – 24:00</v>
      </c>
      <c r="F519" s="198" t="s">
        <v>182</v>
      </c>
      <c r="G519" s="198"/>
      <c r="H519" s="203"/>
      <c r="I519" s="203"/>
      <c r="J519" s="198" t="s">
        <v>2626</v>
      </c>
      <c r="K519" s="213" t="s">
        <v>1957</v>
      </c>
      <c r="L519" s="198" t="s">
        <v>245</v>
      </c>
      <c r="M519" s="198" t="s">
        <v>174</v>
      </c>
      <c r="N519" s="200" t="s">
        <v>175</v>
      </c>
      <c r="O519" s="213" t="s">
        <v>3042</v>
      </c>
      <c r="P519" s="201"/>
      <c r="Q519" s="183" t="s">
        <v>291</v>
      </c>
      <c r="R519" s="198" t="str">
        <f>IF(ISNA(VLOOKUP(Patchlist2[[#This Row],[SERVER OWNER]],Contacts!I:J,2,FALSE)),"",VLOOKUP(Patchlist2[[#This Row],[SERVER OWNER]],Contacts!I:J,2,FALSE))</f>
        <v>Michele.Tarricone@allianz.it</v>
      </c>
      <c r="S519" t="s">
        <v>2575</v>
      </c>
      <c r="T519" s="157"/>
      <c r="U519" s="157"/>
      <c r="V519" s="157"/>
      <c r="W519" s="157"/>
    </row>
    <row r="520" spans="1:23" ht="18" hidden="1" customHeight="1">
      <c r="A520" s="204" t="s">
        <v>3266</v>
      </c>
      <c r="B520" s="237" t="s">
        <v>18</v>
      </c>
      <c r="C520" s="249" t="b">
        <v>0</v>
      </c>
      <c r="D520" s="182">
        <f>IF($C520&lt;&gt;TRUE,IF(ISNA(VLOOKUP($B520,'Patch Slot'!A$2:$E$39,3,FALSE)),"",VLOOKUP($B520,'Patch Slot'!A$2:$E$39,3,FALSE)),"exclude")</f>
        <v>45873.833333333299</v>
      </c>
      <c r="E520" s="182" t="str">
        <f>IF($C520&lt;&gt;TRUE,IF(ISNA(VLOOKUP($B520,'Patch Slot'!A$1:$E$39,4,FALSE)),"",VLOOKUP($B520,'Patch Slot'!A$1:$E$39,4,FALSE)),"excluded")</f>
        <v>20:00 – 24:00</v>
      </c>
      <c r="F520" s="198" t="s">
        <v>182</v>
      </c>
      <c r="G520" s="198"/>
      <c r="H520" s="203"/>
      <c r="I520" s="203"/>
      <c r="J520" s="198" t="s">
        <v>2626</v>
      </c>
      <c r="K520" s="213" t="s">
        <v>1957</v>
      </c>
      <c r="L520" s="198" t="s">
        <v>245</v>
      </c>
      <c r="M520" s="198" t="s">
        <v>174</v>
      </c>
      <c r="N520" s="200" t="s">
        <v>175</v>
      </c>
      <c r="O520" s="213" t="s">
        <v>3042</v>
      </c>
      <c r="P520" s="201"/>
      <c r="Q520" s="183" t="s">
        <v>291</v>
      </c>
      <c r="R520" s="198" t="str">
        <f>IF(ISNA(VLOOKUP(Patchlist2[[#This Row],[SERVER OWNER]],Contacts!I:J,2,FALSE)),"",VLOOKUP(Patchlist2[[#This Row],[SERVER OWNER]],Contacts!I:J,2,FALSE))</f>
        <v>Michele.Tarricone@allianz.it</v>
      </c>
      <c r="S520" t="s">
        <v>2575</v>
      </c>
      <c r="T520" s="157"/>
      <c r="U520" s="157"/>
      <c r="V520" s="157"/>
      <c r="W520" s="157"/>
    </row>
    <row r="521" spans="1:23" ht="18" hidden="1" customHeight="1">
      <c r="A521" s="204" t="s">
        <v>3267</v>
      </c>
      <c r="B521" s="237" t="s">
        <v>18</v>
      </c>
      <c r="C521" s="249" t="b">
        <v>0</v>
      </c>
      <c r="D521" s="182">
        <f>IF($C521&lt;&gt;TRUE,IF(ISNA(VLOOKUP($B521,'Patch Slot'!A$2:$E$39,3,FALSE)),"",VLOOKUP($B521,'Patch Slot'!A$2:$E$39,3,FALSE)),"exclude")</f>
        <v>45873.833333333299</v>
      </c>
      <c r="E521" s="182" t="str">
        <f>IF($C521&lt;&gt;TRUE,IF(ISNA(VLOOKUP($B521,'Patch Slot'!A$1:$E$39,4,FALSE)),"",VLOOKUP($B521,'Patch Slot'!A$1:$E$39,4,FALSE)),"excluded")</f>
        <v>20:00 – 24:00</v>
      </c>
      <c r="F521" s="198" t="s">
        <v>182</v>
      </c>
      <c r="G521" s="198"/>
      <c r="H521" s="203"/>
      <c r="I521" s="203"/>
      <c r="J521" s="198" t="s">
        <v>2626</v>
      </c>
      <c r="K521" s="213" t="s">
        <v>3170</v>
      </c>
      <c r="L521" s="198" t="s">
        <v>245</v>
      </c>
      <c r="M521" s="198" t="s">
        <v>174</v>
      </c>
      <c r="N521" s="200" t="s">
        <v>175</v>
      </c>
      <c r="O521" s="213" t="s">
        <v>3042</v>
      </c>
      <c r="P521" s="201"/>
      <c r="Q521" s="183" t="s">
        <v>291</v>
      </c>
      <c r="R521" s="198" t="str">
        <f>IF(ISNA(VLOOKUP(Patchlist2[[#This Row],[SERVER OWNER]],Contacts!I:J,2,FALSE)),"",VLOOKUP(Patchlist2[[#This Row],[SERVER OWNER]],Contacts!I:J,2,FALSE))</f>
        <v>Michele.Tarricone@allianz.it</v>
      </c>
      <c r="S521" t="s">
        <v>2575</v>
      </c>
      <c r="T521" s="157"/>
      <c r="U521" s="157"/>
      <c r="V521" s="157"/>
      <c r="W521" s="157"/>
    </row>
    <row r="522" spans="1:23" ht="18" hidden="1" customHeight="1">
      <c r="A522" s="204" t="s">
        <v>3268</v>
      </c>
      <c r="B522" s="237" t="s">
        <v>100</v>
      </c>
      <c r="C522" s="249" t="b">
        <v>1</v>
      </c>
      <c r="D522" s="182" t="str">
        <f>IF($C522&lt;&gt;TRUE,IF(ISNA(VLOOKUP($B522,'Patch Slot'!A$2:$E$39,3,FALSE)),"",VLOOKUP($B522,'Patch Slot'!A$2:$E$39,3,FALSE)),"exclude")</f>
        <v>exclude</v>
      </c>
      <c r="E522" s="182" t="str">
        <f>IF($C522&lt;&gt;TRUE,IF(ISNA(VLOOKUP($B522,'Patch Slot'!A$1:$E$39,4,FALSE)),"",VLOOKUP($B522,'Patch Slot'!A$1:$E$39,4,FALSE)),"excluded")</f>
        <v>excluded</v>
      </c>
      <c r="F522" s="198" t="s">
        <v>826</v>
      </c>
      <c r="G522" s="198"/>
      <c r="H522" s="203"/>
      <c r="I522" s="203"/>
      <c r="J522" s="198" t="s">
        <v>2564</v>
      </c>
      <c r="K522" s="213" t="s">
        <v>1957</v>
      </c>
      <c r="L522" s="198" t="s">
        <v>173</v>
      </c>
      <c r="M522" s="198" t="s">
        <v>827</v>
      </c>
      <c r="N522" s="200" t="s">
        <v>279</v>
      </c>
      <c r="O522" s="213" t="s">
        <v>2862</v>
      </c>
      <c r="P522" s="201"/>
      <c r="Q522" s="183" t="s">
        <v>3141</v>
      </c>
      <c r="R522" s="198" t="s">
        <v>2572</v>
      </c>
      <c r="S522" t="s">
        <v>2572</v>
      </c>
      <c r="T522" s="157"/>
      <c r="U522" s="157" t="s">
        <v>2866</v>
      </c>
      <c r="V522" s="157"/>
      <c r="W522" s="157"/>
    </row>
    <row r="523" spans="1:23" ht="18" hidden="1" customHeight="1">
      <c r="A523" s="204" t="s">
        <v>3269</v>
      </c>
      <c r="B523" s="237" t="s">
        <v>29</v>
      </c>
      <c r="C523" s="197" t="b">
        <v>0</v>
      </c>
      <c r="D523" s="182">
        <f>IF($C523&lt;&gt;TRUE,IF(ISNA(VLOOKUP($B523,'Patch Slot'!A$2:$E$39,3,FALSE)),"",VLOOKUP($B523,'Patch Slot'!A$2:$E$39,3,FALSE)),"exclude")</f>
        <v>45875.833333333299</v>
      </c>
      <c r="E523" s="182" t="str">
        <f>IF($C523&lt;&gt;TRUE,IF(ISNA(VLOOKUP($B523,'Patch Slot'!A$1:$E$39,4,FALSE)),"",VLOOKUP($B523,'Patch Slot'!A$1:$E$39,4,FALSE)),"excluded")</f>
        <v>20:00 – 24:00</v>
      </c>
      <c r="F523" s="198" t="s">
        <v>182</v>
      </c>
      <c r="G523" s="198"/>
      <c r="H523" s="203"/>
      <c r="I523" s="203"/>
      <c r="J523" s="198" t="s">
        <v>2561</v>
      </c>
      <c r="K523" s="213" t="s">
        <v>1891</v>
      </c>
      <c r="L523" s="198" t="s">
        <v>189</v>
      </c>
      <c r="M523" s="198" t="s">
        <v>174</v>
      </c>
      <c r="N523" s="200" t="s">
        <v>175</v>
      </c>
      <c r="O523" s="213" t="s">
        <v>3258</v>
      </c>
      <c r="P523" s="201"/>
      <c r="Q523" s="183" t="s">
        <v>192</v>
      </c>
      <c r="R523" s="198" t="str">
        <f>IF(ISNA(VLOOKUP(Patchlist2[[#This Row],[SERVER OWNER]],Contacts!I:J,2,FALSE)),"",VLOOKUP(Patchlist2[[#This Row],[SERVER OWNER]],Contacts!I:J,2,FALSE))</f>
        <v>kenneth.fink@allianz.co.uk</v>
      </c>
      <c r="S523" t="s">
        <v>1912</v>
      </c>
      <c r="T523" s="157"/>
      <c r="U523" s="157"/>
      <c r="V523" s="157"/>
      <c r="W523" s="157"/>
    </row>
    <row r="524" spans="1:23" ht="18" hidden="1" customHeight="1">
      <c r="A524" s="204" t="s">
        <v>3270</v>
      </c>
      <c r="B524" s="237" t="s">
        <v>100</v>
      </c>
      <c r="C524" s="249" t="b">
        <v>0</v>
      </c>
      <c r="D524" s="182">
        <f>IF($C524&lt;&gt;TRUE,IF(ISNA(VLOOKUP($B524,'Patch Slot'!A$2:$E$39,3,FALSE)),"",VLOOKUP($B524,'Patch Slot'!A$2:$E$39,3,FALSE)),"exclude")</f>
        <v>45887.833333333299</v>
      </c>
      <c r="E524" s="182" t="str">
        <f>IF($C524&lt;&gt;TRUE,IF(ISNA(VLOOKUP($B524,'Patch Slot'!A$1:$E$39,4,FALSE)),"",VLOOKUP($B524,'Patch Slot'!A$1:$E$39,4,FALSE)),"excluded")</f>
        <v>20:00 – 24:00</v>
      </c>
      <c r="F524" s="198" t="s">
        <v>826</v>
      </c>
      <c r="G524" s="198"/>
      <c r="H524" s="203"/>
      <c r="I524" s="203"/>
      <c r="J524" s="198" t="s">
        <v>2626</v>
      </c>
      <c r="K524" s="213" t="s">
        <v>3170</v>
      </c>
      <c r="L524" s="198" t="s">
        <v>173</v>
      </c>
      <c r="M524" s="198" t="s">
        <v>827</v>
      </c>
      <c r="N524" s="200" t="s">
        <v>175</v>
      </c>
      <c r="O524" s="213" t="s">
        <v>1770</v>
      </c>
      <c r="P524" s="201"/>
      <c r="Q524" s="183" t="s">
        <v>1771</v>
      </c>
      <c r="R524" s="198" t="str">
        <f>IF(ISNA(VLOOKUP(Patchlist2[[#This Row],[SERVER OWNER]],Contacts!I:J,2,FALSE)),"",VLOOKUP(Patchlist2[[#This Row],[SERVER OWNER]],Contacts!I:J,2,FALSE))</f>
        <v>swapnali.phepale@allianz.com</v>
      </c>
      <c r="S524" s="320" t="s">
        <v>2643</v>
      </c>
      <c r="T524" s="157"/>
      <c r="U524" s="157"/>
      <c r="V524" s="157"/>
      <c r="W524" s="157"/>
    </row>
    <row r="525" spans="1:23" ht="18" hidden="1" customHeight="1">
      <c r="A525" s="204" t="s">
        <v>3271</v>
      </c>
      <c r="B525" s="237" t="s">
        <v>18</v>
      </c>
      <c r="C525" s="249" t="b">
        <v>0</v>
      </c>
      <c r="D525" s="182">
        <f>IF($C525&lt;&gt;TRUE,IF(ISNA(VLOOKUP($B525,'Patch Slot'!A$2:$E$39,3,FALSE)),"",VLOOKUP($B525,'Patch Slot'!A$2:$E$39,3,FALSE)),"exclude")</f>
        <v>45873.833333333299</v>
      </c>
      <c r="E525" s="182" t="str">
        <f>IF($C525&lt;&gt;TRUE,IF(ISNA(VLOOKUP($B525,'Patch Slot'!A$1:$E$39,4,FALSE)),"",VLOOKUP($B525,'Patch Slot'!A$1:$E$39,4,FALSE)),"excluded")</f>
        <v>20:00 – 24:00</v>
      </c>
      <c r="F525" s="198" t="s">
        <v>182</v>
      </c>
      <c r="G525" s="198"/>
      <c r="H525" s="203"/>
      <c r="I525" s="203"/>
      <c r="J525" s="198" t="s">
        <v>2561</v>
      </c>
      <c r="K525" s="213" t="s">
        <v>1957</v>
      </c>
      <c r="L525" s="198" t="s">
        <v>189</v>
      </c>
      <c r="M525" s="198" t="s">
        <v>174</v>
      </c>
      <c r="N525" s="200" t="s">
        <v>175</v>
      </c>
      <c r="O525" s="213" t="s">
        <v>3258</v>
      </c>
      <c r="P525" s="201"/>
      <c r="Q525" s="183" t="s">
        <v>192</v>
      </c>
      <c r="R525" s="198" t="str">
        <f>IF(ISNA(VLOOKUP(Patchlist2[[#This Row],[SERVER OWNER]],Contacts!I:J,2,FALSE)),"",VLOOKUP(Patchlist2[[#This Row],[SERVER OWNER]],Contacts!I:J,2,FALSE))</f>
        <v>kenneth.fink@allianz.co.uk</v>
      </c>
      <c r="S525" t="s">
        <v>1912</v>
      </c>
      <c r="T525" s="157"/>
      <c r="U525" s="157"/>
      <c r="V525" s="157"/>
      <c r="W525" s="157"/>
    </row>
    <row r="526" spans="1:23" ht="18" hidden="1" customHeight="1">
      <c r="A526" s="204" t="s">
        <v>3272</v>
      </c>
      <c r="B526" s="237" t="s">
        <v>93</v>
      </c>
      <c r="C526" s="249" t="b">
        <v>0</v>
      </c>
      <c r="D526" s="182">
        <f>IF($C526&lt;&gt;TRUE,IF(ISNA(VLOOKUP($B526,'Patch Slot'!A$2:$E$39,3,FALSE)),"",VLOOKUP($B526,'Patch Slot'!A$2:$E$39,3,FALSE)),"exclude")</f>
        <v>45886.583333333299</v>
      </c>
      <c r="E526" s="182" t="str">
        <f>IF($C526&lt;&gt;TRUE,IF(ISNA(VLOOKUP($B526,'Patch Slot'!A$1:$E$39,4,FALSE)),"",VLOOKUP($B526,'Patch Slot'!A$1:$E$39,4,FALSE)),"excluded")</f>
        <v>14:00 – 18:00</v>
      </c>
      <c r="F526" s="198" t="s">
        <v>826</v>
      </c>
      <c r="G526" s="198"/>
      <c r="H526" s="203"/>
      <c r="I526" s="203"/>
      <c r="J526" s="198" t="s">
        <v>2547</v>
      </c>
      <c r="K526" s="213" t="s">
        <v>3125</v>
      </c>
      <c r="L526" s="198" t="s">
        <v>173</v>
      </c>
      <c r="M526" s="198" t="s">
        <v>827</v>
      </c>
      <c r="N526" s="200" t="s">
        <v>175</v>
      </c>
      <c r="O526" s="213" t="s">
        <v>722</v>
      </c>
      <c r="P526" s="201"/>
      <c r="Q526" s="183" t="s">
        <v>2983</v>
      </c>
      <c r="R526" s="198" t="str">
        <f>IF(ISNA(VLOOKUP(Patchlist2[[#This Row],[SERVER OWNER]],Contacts!I:J,2,FALSE)),"",VLOOKUP(Patchlist2[[#This Row],[SERVER OWNER]],Contacts!I:J,2,FALSE))</f>
        <v>luca.kieser@allianz.de</v>
      </c>
      <c r="S526" t="s">
        <v>2650</v>
      </c>
      <c r="T526" s="157"/>
      <c r="U526" s="157"/>
      <c r="V526" s="157"/>
      <c r="W526" s="157"/>
    </row>
    <row r="527" spans="1:23" ht="18" hidden="1" customHeight="1">
      <c r="A527" s="258" t="s">
        <v>3273</v>
      </c>
      <c r="B527" s="237" t="s">
        <v>84</v>
      </c>
      <c r="C527" s="249" t="b">
        <v>0</v>
      </c>
      <c r="D527" s="182">
        <f>IF($C527&lt;&gt;TRUE,IF(ISNA(VLOOKUP($B527,'Patch Slot'!A$2:$E$39,3,FALSE)),"",VLOOKUP($B527,'Patch Slot'!A$2:$E$39,3,FALSE)),"exclude")</f>
        <v>45885.833333333299</v>
      </c>
      <c r="E527" s="182" t="str">
        <f>IF($C527&lt;&gt;TRUE,IF(ISNA(VLOOKUP($B527,'Patch Slot'!A$1:$E$39,4,FALSE)),"",VLOOKUP($B527,'Patch Slot'!A$1:$E$39,4,FALSE)),"excluded")</f>
        <v>20:00 – 24:00</v>
      </c>
      <c r="F527" s="183" t="s">
        <v>2772</v>
      </c>
      <c r="G527" s="198"/>
      <c r="H527" s="203"/>
      <c r="I527" s="203"/>
      <c r="J527" s="183" t="s">
        <v>2561</v>
      </c>
      <c r="K527" s="183" t="s">
        <v>1891</v>
      </c>
      <c r="L527" s="183" t="s">
        <v>189</v>
      </c>
      <c r="M527" s="183" t="s">
        <v>174</v>
      </c>
      <c r="N527" s="200" t="s">
        <v>175</v>
      </c>
      <c r="O527" s="213" t="s">
        <v>190</v>
      </c>
      <c r="P527" s="201"/>
      <c r="Q527" s="247" t="s">
        <v>192</v>
      </c>
      <c r="R527" s="198" t="str">
        <f>IF(ISNA(VLOOKUP(Patchlist2[[#This Row],[SERVER OWNER]],Contacts!I:J,2,FALSE)),"",VLOOKUP(Patchlist2[[#This Row],[SERVER OWNER]],Contacts!I:J,2,FALSE))</f>
        <v>kenneth.fink@allianz.co.uk</v>
      </c>
      <c r="S527" t="s">
        <v>1912</v>
      </c>
      <c r="T527" s="157"/>
      <c r="U527" s="157"/>
      <c r="V527" s="157"/>
      <c r="W527" s="157"/>
    </row>
    <row r="528" spans="1:23" ht="18" hidden="1" customHeight="1">
      <c r="A528" s="258" t="s">
        <v>3274</v>
      </c>
      <c r="B528" s="237" t="s">
        <v>127</v>
      </c>
      <c r="C528" s="249" t="b">
        <v>0</v>
      </c>
      <c r="D528" s="182">
        <f>IF($C528&lt;&gt;TRUE,IF(ISNA(VLOOKUP($B528,'Patch Slot'!A$2:$E$39,3,FALSE)),"",VLOOKUP($B528,'Patch Slot'!A$2:$E$39,3,FALSE)),"exclude")</f>
        <v>45892.833333333299</v>
      </c>
      <c r="E528" s="182" t="str">
        <f>IF($C528&lt;&gt;TRUE,IF(ISNA(VLOOKUP($B528,'Patch Slot'!A$1:$E$39,4,FALSE)),"",VLOOKUP($B528,'Patch Slot'!A$1:$E$39,4,FALSE)),"excluded")</f>
        <v>20:00 – 24:00</v>
      </c>
      <c r="F528" s="183" t="s">
        <v>2772</v>
      </c>
      <c r="G528" s="198"/>
      <c r="H528" s="203"/>
      <c r="I528" s="203"/>
      <c r="J528" s="183" t="s">
        <v>2561</v>
      </c>
      <c r="K528" s="183" t="s">
        <v>1891</v>
      </c>
      <c r="L528" s="183" t="s">
        <v>189</v>
      </c>
      <c r="M528" s="183" t="s">
        <v>174</v>
      </c>
      <c r="N528" s="200" t="s">
        <v>175</v>
      </c>
      <c r="O528" s="213" t="s">
        <v>190</v>
      </c>
      <c r="P528" s="201"/>
      <c r="Q528" s="247" t="s">
        <v>192</v>
      </c>
      <c r="R528" s="198" t="str">
        <f>IF(ISNA(VLOOKUP(Patchlist2[[#This Row],[SERVER OWNER]],Contacts!I:J,2,FALSE)),"",VLOOKUP(Patchlist2[[#This Row],[SERVER OWNER]],Contacts!I:J,2,FALSE))</f>
        <v>kenneth.fink@allianz.co.uk</v>
      </c>
      <c r="S528" t="s">
        <v>1912</v>
      </c>
      <c r="T528" s="157"/>
      <c r="U528" s="157"/>
      <c r="V528" s="157"/>
      <c r="W528" s="157"/>
    </row>
    <row r="529" spans="1:23" ht="18" hidden="1" customHeight="1">
      <c r="A529" s="204" t="s">
        <v>3275</v>
      </c>
      <c r="B529" s="237" t="s">
        <v>100</v>
      </c>
      <c r="C529" s="249" t="b">
        <v>0</v>
      </c>
      <c r="D529" s="182">
        <f>IF($C529&lt;&gt;TRUE,IF(ISNA(VLOOKUP($B529,'Patch Slot'!A$2:$E$39,3,FALSE)),"",VLOOKUP($B529,'Patch Slot'!A$2:$E$39,3,FALSE)),"exclude")</f>
        <v>45887.833333333299</v>
      </c>
      <c r="E529" s="182" t="str">
        <f>IF($C529&lt;&gt;TRUE,IF(ISNA(VLOOKUP($B529,'Patch Slot'!A$1:$E$39,4,FALSE)),"",VLOOKUP($B529,'Patch Slot'!A$1:$E$39,4,FALSE)),"excluded")</f>
        <v>20:00 – 24:00</v>
      </c>
      <c r="F529" s="198" t="s">
        <v>826</v>
      </c>
      <c r="G529" s="198"/>
      <c r="H529" s="203"/>
      <c r="I529" s="203"/>
      <c r="J529" s="198" t="s">
        <v>2626</v>
      </c>
      <c r="K529" s="213" t="s">
        <v>1957</v>
      </c>
      <c r="L529" s="198" t="s">
        <v>245</v>
      </c>
      <c r="M529" s="198" t="s">
        <v>827</v>
      </c>
      <c r="N529" s="200" t="s">
        <v>175</v>
      </c>
      <c r="O529" s="213" t="s">
        <v>3014</v>
      </c>
      <c r="P529" s="201"/>
      <c r="Q529" s="183" t="s">
        <v>2647</v>
      </c>
      <c r="R529" s="198" t="str">
        <f>IF(ISNA(VLOOKUP(Patchlist2[[#This Row],[SERVER OWNER]],Contacts!I:J,2,FALSE)),"",VLOOKUP(Patchlist2[[#This Row],[SERVER OWNER]],Contacts!I:J,2,FALSE))</f>
        <v>stefano.iori@allianz.it</v>
      </c>
      <c r="S529" t="s">
        <v>2654</v>
      </c>
      <c r="T529" s="157"/>
      <c r="U529" s="157"/>
      <c r="V529" s="157"/>
      <c r="W529" s="157"/>
    </row>
    <row r="530" spans="1:23" ht="18" hidden="1" customHeight="1">
      <c r="A530" s="204" t="s">
        <v>3276</v>
      </c>
      <c r="B530" s="237" t="s">
        <v>100</v>
      </c>
      <c r="C530" s="249" t="b">
        <v>0</v>
      </c>
      <c r="D530" s="182">
        <f>IF($C530&lt;&gt;TRUE,IF(ISNA(VLOOKUP($B530,'Patch Slot'!A$2:$E$39,3,FALSE)),"",VLOOKUP($B530,'Patch Slot'!A$2:$E$39,3,FALSE)),"exclude")</f>
        <v>45887.833333333299</v>
      </c>
      <c r="E530" s="182" t="str">
        <f>IF($C530&lt;&gt;TRUE,IF(ISNA(VLOOKUP($B530,'Patch Slot'!A$1:$E$39,4,FALSE)),"",VLOOKUP($B530,'Patch Slot'!A$1:$E$39,4,FALSE)),"excluded")</f>
        <v>20:00 – 24:00</v>
      </c>
      <c r="F530" s="198" t="s">
        <v>826</v>
      </c>
      <c r="G530" s="198"/>
      <c r="H530" s="203"/>
      <c r="I530" s="203"/>
      <c r="J530" s="198" t="s">
        <v>2626</v>
      </c>
      <c r="K530" s="213" t="s">
        <v>1957</v>
      </c>
      <c r="L530" s="198" t="s">
        <v>245</v>
      </c>
      <c r="M530" s="198" t="s">
        <v>827</v>
      </c>
      <c r="N530" s="200" t="s">
        <v>175</v>
      </c>
      <c r="O530" s="213" t="s">
        <v>2646</v>
      </c>
      <c r="P530" s="201"/>
      <c r="Q530" s="183" t="s">
        <v>2647</v>
      </c>
      <c r="R530" s="198" t="str">
        <f>IF(ISNA(VLOOKUP(Patchlist2[[#This Row],[SERVER OWNER]],Contacts!I:J,2,FALSE)),"",VLOOKUP(Patchlist2[[#This Row],[SERVER OWNER]],Contacts!I:J,2,FALSE))</f>
        <v>stefano.iori@allianz.it</v>
      </c>
      <c r="S530" t="s">
        <v>2654</v>
      </c>
      <c r="T530" s="157"/>
      <c r="U530" s="157"/>
      <c r="V530" s="157"/>
      <c r="W530" s="157"/>
    </row>
    <row r="531" spans="1:23" ht="18" hidden="1" customHeight="1">
      <c r="A531" s="204" t="s">
        <v>3277</v>
      </c>
      <c r="B531" s="237" t="s">
        <v>100</v>
      </c>
      <c r="C531" s="249" t="b">
        <v>0</v>
      </c>
      <c r="D531" s="182">
        <f>IF($C531&lt;&gt;TRUE,IF(ISNA(VLOOKUP($B531,'Patch Slot'!A$2:$E$39,3,FALSE)),"",VLOOKUP($B531,'Patch Slot'!A$2:$E$39,3,FALSE)),"exclude")</f>
        <v>45887.833333333299</v>
      </c>
      <c r="E531" s="182" t="str">
        <f>IF($C531&lt;&gt;TRUE,IF(ISNA(VLOOKUP($B531,'Patch Slot'!A$1:$E$39,4,FALSE)),"",VLOOKUP($B531,'Patch Slot'!A$1:$E$39,4,FALSE)),"excluded")</f>
        <v>20:00 – 24:00</v>
      </c>
      <c r="F531" s="198" t="s">
        <v>826</v>
      </c>
      <c r="G531" s="198"/>
      <c r="H531" s="203"/>
      <c r="I531" s="203"/>
      <c r="J531" s="198" t="s">
        <v>2626</v>
      </c>
      <c r="K531" s="213" t="s">
        <v>3170</v>
      </c>
      <c r="L531" s="198" t="s">
        <v>245</v>
      </c>
      <c r="M531" s="198" t="s">
        <v>827</v>
      </c>
      <c r="N531" s="200" t="s">
        <v>175</v>
      </c>
      <c r="O531" s="213" t="s">
        <v>3042</v>
      </c>
      <c r="P531" s="201"/>
      <c r="Q531" s="183" t="s">
        <v>291</v>
      </c>
      <c r="R531" s="198" t="str">
        <f>IF(ISNA(VLOOKUP(Patchlist2[[#This Row],[SERVER OWNER]],Contacts!I:J,2,FALSE)),"",VLOOKUP(Patchlist2[[#This Row],[SERVER OWNER]],Contacts!I:J,2,FALSE))</f>
        <v>Michele.Tarricone@allianz.it</v>
      </c>
      <c r="S531" t="s">
        <v>2575</v>
      </c>
      <c r="T531" s="157"/>
      <c r="U531" s="157"/>
      <c r="V531" s="157"/>
      <c r="W531" s="157"/>
    </row>
    <row r="532" spans="1:23" ht="18" hidden="1" customHeight="1">
      <c r="A532" s="204" t="s">
        <v>3278</v>
      </c>
      <c r="B532" s="237" t="s">
        <v>100</v>
      </c>
      <c r="C532" s="249" t="b">
        <v>0</v>
      </c>
      <c r="D532" s="182">
        <f>IF($C532&lt;&gt;TRUE,IF(ISNA(VLOOKUP($B532,'Patch Slot'!A$2:$E$39,3,FALSE)),"",VLOOKUP($B532,'Patch Slot'!A$2:$E$39,3,FALSE)),"exclude")</f>
        <v>45887.833333333299</v>
      </c>
      <c r="E532" s="182" t="str">
        <f>IF($C532&lt;&gt;TRUE,IF(ISNA(VLOOKUP($B532,'Patch Slot'!A$1:$E$39,4,FALSE)),"",VLOOKUP($B532,'Patch Slot'!A$1:$E$39,4,FALSE)),"excluded")</f>
        <v>20:00 – 24:00</v>
      </c>
      <c r="F532" s="198" t="s">
        <v>826</v>
      </c>
      <c r="G532" s="198"/>
      <c r="H532" s="203"/>
      <c r="I532" s="203"/>
      <c r="J532" s="198" t="s">
        <v>2626</v>
      </c>
      <c r="K532" s="213" t="s">
        <v>3170</v>
      </c>
      <c r="L532" s="198" t="s">
        <v>245</v>
      </c>
      <c r="M532" s="198" t="s">
        <v>827</v>
      </c>
      <c r="N532" s="200" t="s">
        <v>175</v>
      </c>
      <c r="O532" s="213" t="s">
        <v>3042</v>
      </c>
      <c r="P532" s="201"/>
      <c r="Q532" s="183" t="s">
        <v>291</v>
      </c>
      <c r="R532" s="198" t="str">
        <f>IF(ISNA(VLOOKUP(Patchlist2[[#This Row],[SERVER OWNER]],Contacts!I:J,2,FALSE)),"",VLOOKUP(Patchlist2[[#This Row],[SERVER OWNER]],Contacts!I:J,2,FALSE))</f>
        <v>Michele.Tarricone@allianz.it</v>
      </c>
      <c r="S532" t="s">
        <v>2575</v>
      </c>
      <c r="T532" s="157"/>
      <c r="U532" s="157"/>
      <c r="V532" s="157"/>
      <c r="W532" s="157"/>
    </row>
    <row r="533" spans="1:23" ht="18" hidden="1" customHeight="1">
      <c r="A533" s="204" t="s">
        <v>3279</v>
      </c>
      <c r="B533" s="237" t="s">
        <v>100</v>
      </c>
      <c r="C533" s="249" t="b">
        <v>0</v>
      </c>
      <c r="D533" s="182">
        <f>IF($C533&lt;&gt;TRUE,IF(ISNA(VLOOKUP($B533,'Patch Slot'!A$2:$E$39,3,FALSE)),"",VLOOKUP($B533,'Patch Slot'!A$2:$E$39,3,FALSE)),"exclude")</f>
        <v>45887.833333333299</v>
      </c>
      <c r="E533" s="182" t="str">
        <f>IF($C533&lt;&gt;TRUE,IF(ISNA(VLOOKUP($B533,'Patch Slot'!A$1:$E$39,4,FALSE)),"",VLOOKUP($B533,'Patch Slot'!A$1:$E$39,4,FALSE)),"excluded")</f>
        <v>20:00 – 24:00</v>
      </c>
      <c r="F533" s="198" t="s">
        <v>826</v>
      </c>
      <c r="G533" s="198"/>
      <c r="H533" s="203"/>
      <c r="I533" s="203"/>
      <c r="J533" s="198" t="s">
        <v>2626</v>
      </c>
      <c r="K533" s="213" t="s">
        <v>3170</v>
      </c>
      <c r="L533" s="198" t="s">
        <v>245</v>
      </c>
      <c r="M533" s="198" t="s">
        <v>827</v>
      </c>
      <c r="N533" s="200" t="s">
        <v>175</v>
      </c>
      <c r="O533" s="213" t="s">
        <v>3042</v>
      </c>
      <c r="P533" s="201"/>
      <c r="Q533" s="183" t="s">
        <v>291</v>
      </c>
      <c r="R533" s="198" t="str">
        <f>IF(ISNA(VLOOKUP(Patchlist2[[#This Row],[SERVER OWNER]],Contacts!I:J,2,FALSE)),"",VLOOKUP(Patchlist2[[#This Row],[SERVER OWNER]],Contacts!I:J,2,FALSE))</f>
        <v>Michele.Tarricone@allianz.it</v>
      </c>
      <c r="S533" t="s">
        <v>2575</v>
      </c>
      <c r="T533" s="157"/>
      <c r="U533" s="157"/>
      <c r="V533" s="157"/>
      <c r="W533" s="157"/>
    </row>
    <row r="534" spans="1:23" ht="18" hidden="1" customHeight="1">
      <c r="A534" s="258" t="s">
        <v>3280</v>
      </c>
      <c r="B534" s="237" t="s">
        <v>84</v>
      </c>
      <c r="C534" s="249" t="b">
        <v>0</v>
      </c>
      <c r="D534" s="182">
        <f>IF($C534&lt;&gt;TRUE,IF(ISNA(VLOOKUP($B534,'Patch Slot'!A$2:$E$39,3,FALSE)),"",VLOOKUP($B534,'Patch Slot'!A$2:$E$39,3,FALSE)),"exclude")</f>
        <v>45885.833333333299</v>
      </c>
      <c r="E534" s="182" t="str">
        <f>IF($C534&lt;&gt;TRUE,IF(ISNA(VLOOKUP($B534,'Patch Slot'!A$1:$E$39,4,FALSE)),"",VLOOKUP($B534,'Patch Slot'!A$1:$E$39,4,FALSE)),"excluded")</f>
        <v>20:00 – 24:00</v>
      </c>
      <c r="F534" s="183" t="s">
        <v>2772</v>
      </c>
      <c r="G534" s="198"/>
      <c r="H534" s="203"/>
      <c r="I534" s="203"/>
      <c r="J534" s="183" t="s">
        <v>2561</v>
      </c>
      <c r="K534" s="183" t="s">
        <v>1891</v>
      </c>
      <c r="L534" s="183" t="s">
        <v>189</v>
      </c>
      <c r="M534" s="183" t="s">
        <v>174</v>
      </c>
      <c r="N534" s="200" t="s">
        <v>175</v>
      </c>
      <c r="O534" s="213" t="s">
        <v>190</v>
      </c>
      <c r="P534" s="201"/>
      <c r="Q534" s="247" t="s">
        <v>192</v>
      </c>
      <c r="R534" s="198" t="str">
        <f>IF(ISNA(VLOOKUP(Patchlist2[[#This Row],[SERVER OWNER]],Contacts!I:J,2,FALSE)),"",VLOOKUP(Patchlist2[[#This Row],[SERVER OWNER]],Contacts!I:J,2,FALSE))</f>
        <v>kenneth.fink@allianz.co.uk</v>
      </c>
      <c r="S534" t="s">
        <v>1912</v>
      </c>
      <c r="T534" s="157"/>
      <c r="U534" s="157"/>
      <c r="V534" s="157"/>
      <c r="W534" s="157"/>
    </row>
    <row r="535" spans="1:23" ht="18" hidden="1" customHeight="1">
      <c r="A535" s="204" t="s">
        <v>3281</v>
      </c>
      <c r="B535" s="237" t="s">
        <v>18</v>
      </c>
      <c r="C535" s="249" t="b">
        <v>0</v>
      </c>
      <c r="D535" s="182">
        <f>IF($C535&lt;&gt;TRUE,IF(ISNA(VLOOKUP($B535,'Patch Slot'!A$2:$E$39,3,FALSE)),"",VLOOKUP($B535,'Patch Slot'!A$2:$E$39,3,FALSE)),"exclude")</f>
        <v>45873.833333333299</v>
      </c>
      <c r="E535" s="182" t="str">
        <f>IF($C535&lt;&gt;TRUE,IF(ISNA(VLOOKUP($B535,'Patch Slot'!A$1:$E$39,4,FALSE)),"",VLOOKUP($B535,'Patch Slot'!A$1:$E$39,4,FALSE)),"excluded")</f>
        <v>20:00 – 24:00</v>
      </c>
      <c r="F535" s="198" t="s">
        <v>171</v>
      </c>
      <c r="G535" s="198"/>
      <c r="H535" s="203"/>
      <c r="I535" s="203"/>
      <c r="J535" s="198" t="s">
        <v>2564</v>
      </c>
      <c r="K535" s="213" t="s">
        <v>3170</v>
      </c>
      <c r="L535" s="198" t="s">
        <v>173</v>
      </c>
      <c r="M535" s="198" t="s">
        <v>174</v>
      </c>
      <c r="N535" s="200" t="s">
        <v>175</v>
      </c>
      <c r="O535" s="213" t="s">
        <v>1817</v>
      </c>
      <c r="P535" s="201"/>
      <c r="Q535" s="183" t="s">
        <v>432</v>
      </c>
      <c r="R535" s="198" t="str">
        <f>IF(ISNA(VLOOKUP(Patchlist2[[#This Row],[SERVER OWNER]],Contacts!I:J,2,FALSE)),"",VLOOKUP(Patchlist2[[#This Row],[SERVER OWNER]],Contacts!I:J,2,FALSE))</f>
        <v>florian.loibl@allianz.de</v>
      </c>
      <c r="S535" t="s">
        <v>2665</v>
      </c>
      <c r="T535" s="157"/>
      <c r="U535" s="157"/>
      <c r="V535" s="157"/>
      <c r="W535" s="157"/>
    </row>
    <row r="536" spans="1:23" ht="18" hidden="1" customHeight="1">
      <c r="A536" s="204" t="s">
        <v>3282</v>
      </c>
      <c r="B536" s="237" t="s">
        <v>18</v>
      </c>
      <c r="C536" s="249" t="b">
        <v>0</v>
      </c>
      <c r="D536" s="182">
        <f>IF($C536&lt;&gt;TRUE,IF(ISNA(VLOOKUP($B536,'Patch Slot'!A$2:$E$39,3,FALSE)),"",VLOOKUP($B536,'Patch Slot'!A$2:$E$39,3,FALSE)),"exclude")</f>
        <v>45873.833333333299</v>
      </c>
      <c r="E536" s="182" t="str">
        <f>IF($C536&lt;&gt;TRUE,IF(ISNA(VLOOKUP($B536,'Patch Slot'!A$1:$E$39,4,FALSE)),"",VLOOKUP($B536,'Patch Slot'!A$1:$E$39,4,FALSE)),"excluded")</f>
        <v>20:00 – 24:00</v>
      </c>
      <c r="F536" s="198" t="s">
        <v>171</v>
      </c>
      <c r="G536" s="198"/>
      <c r="H536" s="203"/>
      <c r="I536" s="203"/>
      <c r="J536" s="198" t="s">
        <v>2561</v>
      </c>
      <c r="K536" s="198"/>
      <c r="L536" s="198" t="s">
        <v>372</v>
      </c>
      <c r="M536" s="198" t="s">
        <v>174</v>
      </c>
      <c r="N536" s="200" t="s">
        <v>175</v>
      </c>
      <c r="O536" s="213" t="s">
        <v>650</v>
      </c>
      <c r="P536" s="201"/>
      <c r="Q536" s="247" t="s">
        <v>3283</v>
      </c>
      <c r="R536" s="198" t="s">
        <v>2667</v>
      </c>
      <c r="S536" s="198" t="s">
        <v>1912</v>
      </c>
      <c r="T536" s="157"/>
      <c r="U536" s="157"/>
      <c r="V536" s="157"/>
      <c r="W536" s="157"/>
    </row>
    <row r="537" spans="1:23" ht="18" hidden="1" customHeight="1">
      <c r="A537" s="204" t="s">
        <v>3284</v>
      </c>
      <c r="B537" s="237" t="s">
        <v>18</v>
      </c>
      <c r="C537" s="197" t="b">
        <v>0</v>
      </c>
      <c r="D537" s="182">
        <f>IF($C537&lt;&gt;TRUE,IF(ISNA(VLOOKUP($B537,'Patch Slot'!A$2:$E$39,3,FALSE)),"",VLOOKUP($B537,'Patch Slot'!A$2:$E$39,3,FALSE)),"exclude")</f>
        <v>45873.833333333299</v>
      </c>
      <c r="E537" s="182" t="str">
        <f>IF($C537&lt;&gt;TRUE,IF(ISNA(VLOOKUP($B537,'Patch Slot'!A$1:$E$39,4,FALSE)),"",VLOOKUP($B537,'Patch Slot'!A$1:$E$39,4,FALSE)),"excluded")</f>
        <v>20:00 – 24:00</v>
      </c>
      <c r="F537" s="198" t="s">
        <v>182</v>
      </c>
      <c r="G537" s="198"/>
      <c r="H537" s="203"/>
      <c r="I537" s="203"/>
      <c r="J537" s="198" t="s">
        <v>2561</v>
      </c>
      <c r="K537" s="198"/>
      <c r="L537" s="198" t="s">
        <v>189</v>
      </c>
      <c r="M537" s="198" t="s">
        <v>174</v>
      </c>
      <c r="N537" s="200" t="s">
        <v>175</v>
      </c>
      <c r="O537" s="213" t="s">
        <v>233</v>
      </c>
      <c r="P537" s="201"/>
      <c r="Q537" s="247" t="s">
        <v>192</v>
      </c>
      <c r="R537" s="198" t="str">
        <f>IF(ISNA(VLOOKUP(Patchlist2[[#This Row],[SERVER OWNER]],Contacts!I:J,2,FALSE)),"",VLOOKUP(Patchlist2[[#This Row],[SERVER OWNER]],Contacts!I:J,2,FALSE))</f>
        <v>kenneth.fink@allianz.co.uk</v>
      </c>
      <c r="S537" s="198" t="s">
        <v>1912</v>
      </c>
      <c r="T537" s="157"/>
      <c r="U537" s="157"/>
      <c r="V537" s="157"/>
      <c r="W537" s="157"/>
    </row>
    <row r="538" spans="1:23" ht="18" hidden="1" customHeight="1">
      <c r="A538" s="204" t="s">
        <v>3285</v>
      </c>
      <c r="B538" s="237" t="s">
        <v>100</v>
      </c>
      <c r="C538" s="197" t="b">
        <v>0</v>
      </c>
      <c r="D538" s="182">
        <f>IF($C538&lt;&gt;TRUE,IF(ISNA(VLOOKUP($B538,'Patch Slot'!A$2:$E$39,3,FALSE)),"",VLOOKUP($B538,'Patch Slot'!A$2:$E$39,3,FALSE)),"exclude")</f>
        <v>45887.833333333299</v>
      </c>
      <c r="E538" s="182" t="str">
        <f>IF($C538&lt;&gt;TRUE,IF(ISNA(VLOOKUP($B538,'Patch Slot'!A$1:$E$39,4,FALSE)),"",VLOOKUP($B538,'Patch Slot'!A$1:$E$39,4,FALSE)),"excluded")</f>
        <v>20:00 – 24:00</v>
      </c>
      <c r="F538" s="198" t="s">
        <v>826</v>
      </c>
      <c r="G538" s="198"/>
      <c r="H538" s="203"/>
      <c r="I538" s="203"/>
      <c r="J538" s="198" t="s">
        <v>2626</v>
      </c>
      <c r="K538" s="198"/>
      <c r="L538" s="198" t="s">
        <v>245</v>
      </c>
      <c r="M538" s="198" t="s">
        <v>827</v>
      </c>
      <c r="N538" s="200" t="s">
        <v>175</v>
      </c>
      <c r="O538" s="213" t="s">
        <v>3042</v>
      </c>
      <c r="P538" s="201"/>
      <c r="Q538" s="247" t="s">
        <v>291</v>
      </c>
      <c r="R538" s="198" t="str">
        <f>IF(ISNA(VLOOKUP(Patchlist2[[#This Row],[SERVER OWNER]],Contacts!I:J,2,FALSE)),"",VLOOKUP(Patchlist2[[#This Row],[SERVER OWNER]],Contacts!I:J,2,FALSE))</f>
        <v>Michele.Tarricone@allianz.it</v>
      </c>
      <c r="S538" s="198" t="s">
        <v>2575</v>
      </c>
      <c r="T538" s="157"/>
      <c r="U538" s="157"/>
      <c r="V538" s="157"/>
      <c r="W538" s="157"/>
    </row>
    <row r="539" spans="1:23" ht="18" hidden="1" customHeight="1">
      <c r="A539" s="204" t="s">
        <v>3286</v>
      </c>
      <c r="B539" s="237" t="s">
        <v>18</v>
      </c>
      <c r="C539" s="197" t="b">
        <v>0</v>
      </c>
      <c r="D539" s="182">
        <f>IF($C539&lt;&gt;TRUE,IF(ISNA(VLOOKUP($B539,'Patch Slot'!A$2:$E$39,3,FALSE)),"",VLOOKUP($B539,'Patch Slot'!A$2:$E$39,3,FALSE)),"exclude")</f>
        <v>45873.833333333299</v>
      </c>
      <c r="E539" s="182" t="str">
        <f>IF($C539&lt;&gt;TRUE,IF(ISNA(VLOOKUP($B539,'Patch Slot'!A$1:$E$39,4,FALSE)),"",VLOOKUP($B539,'Patch Slot'!A$1:$E$39,4,FALSE)),"excluded")</f>
        <v>20:00 – 24:00</v>
      </c>
      <c r="F539" s="198" t="s">
        <v>171</v>
      </c>
      <c r="G539" s="198"/>
      <c r="H539" s="203"/>
      <c r="I539" s="203"/>
      <c r="J539" s="198" t="s">
        <v>2561</v>
      </c>
      <c r="K539" s="198"/>
      <c r="L539" s="198" t="s">
        <v>173</v>
      </c>
      <c r="M539" s="198" t="s">
        <v>174</v>
      </c>
      <c r="N539" s="200" t="s">
        <v>175</v>
      </c>
      <c r="O539" s="213" t="s">
        <v>3287</v>
      </c>
      <c r="P539" s="201"/>
      <c r="Q539" s="247" t="s">
        <v>3288</v>
      </c>
      <c r="R539" s="198" t="s">
        <v>2673</v>
      </c>
      <c r="S539" s="198" t="s">
        <v>2673</v>
      </c>
      <c r="T539" s="157"/>
      <c r="U539" s="157"/>
      <c r="V539" s="157"/>
      <c r="W539" s="157"/>
    </row>
    <row r="540" spans="1:23" ht="18" hidden="1" customHeight="1">
      <c r="A540" s="204" t="s">
        <v>3289</v>
      </c>
      <c r="B540" s="237" t="s">
        <v>18</v>
      </c>
      <c r="C540" s="197" t="b">
        <v>1</v>
      </c>
      <c r="D540" s="182" t="str">
        <f>IF($C540&lt;&gt;TRUE,IF(ISNA(VLOOKUP($B540,'Patch Slot'!A$2:$E$39,3,FALSE)),"",VLOOKUP($B540,'Patch Slot'!A$2:$E$39,3,FALSE)),"exclude")</f>
        <v>exclude</v>
      </c>
      <c r="E540" s="182" t="str">
        <f>IF($C540&lt;&gt;TRUE,IF(ISNA(VLOOKUP($B540,'Patch Slot'!A$1:$E$39,4,FALSE)),"",VLOOKUP($B540,'Patch Slot'!A$1:$E$39,4,FALSE)),"excluded")</f>
        <v>excluded</v>
      </c>
      <c r="F540" s="198" t="s">
        <v>182</v>
      </c>
      <c r="G540" s="198"/>
      <c r="H540" s="203"/>
      <c r="I540" s="203"/>
      <c r="J540" s="198" t="s">
        <v>2564</v>
      </c>
      <c r="K540" s="198"/>
      <c r="L540" s="198" t="s">
        <v>173</v>
      </c>
      <c r="M540" s="198" t="s">
        <v>174</v>
      </c>
      <c r="N540" s="200" t="s">
        <v>279</v>
      </c>
      <c r="O540" s="213" t="s">
        <v>2862</v>
      </c>
      <c r="P540" s="201"/>
      <c r="Q540" s="247" t="s">
        <v>3141</v>
      </c>
      <c r="R540" s="198" t="s">
        <v>2572</v>
      </c>
      <c r="S540" t="s">
        <v>2572</v>
      </c>
      <c r="T540" s="157"/>
      <c r="U540" s="157"/>
      <c r="V540" s="157"/>
      <c r="W540" s="157"/>
    </row>
    <row r="541" spans="1:23" ht="18" hidden="1" customHeight="1">
      <c r="A541" s="248" t="s">
        <v>3290</v>
      </c>
      <c r="B541" s="237" t="s">
        <v>18</v>
      </c>
      <c r="C541" s="249" t="b">
        <v>0</v>
      </c>
      <c r="D541" s="182">
        <f>IF($C541&lt;&gt;TRUE,IF(ISNA(VLOOKUP($B541,'Patch Slot'!A$2:$E$39,3,FALSE)),"",VLOOKUP($B541,'Patch Slot'!A$2:$E$39,3,FALSE)),"exclude")</f>
        <v>45873.833333333299</v>
      </c>
      <c r="E541" s="182" t="str">
        <f>IF($C541&lt;&gt;TRUE,IF(ISNA(VLOOKUP($B541,'Patch Slot'!A$1:$E$39,4,FALSE)),"",VLOOKUP($B541,'Patch Slot'!A$1:$E$39,4,FALSE)),"excluded")</f>
        <v>20:00 – 24:00</v>
      </c>
      <c r="F541" s="251" t="s">
        <v>171</v>
      </c>
      <c r="G541" s="251"/>
      <c r="H541" s="252"/>
      <c r="I541" s="252"/>
      <c r="J541" s="251" t="s">
        <v>2561</v>
      </c>
      <c r="K541" s="251"/>
      <c r="L541" s="251" t="s">
        <v>173</v>
      </c>
      <c r="M541" s="251" t="s">
        <v>174</v>
      </c>
      <c r="N541" s="200" t="s">
        <v>175</v>
      </c>
      <c r="O541" s="213" t="s">
        <v>3287</v>
      </c>
      <c r="P541" s="253"/>
      <c r="Q541" s="254" t="s">
        <v>3288</v>
      </c>
      <c r="R541" s="251" t="s">
        <v>2673</v>
      </c>
      <c r="S541" t="s">
        <v>2673</v>
      </c>
      <c r="T541" s="256"/>
      <c r="U541" s="256"/>
      <c r="V541" s="256"/>
      <c r="W541" s="256"/>
    </row>
    <row r="542" spans="1:23" ht="18" hidden="1" customHeight="1">
      <c r="A542" s="248" t="s">
        <v>3291</v>
      </c>
      <c r="B542" s="237" t="s">
        <v>18</v>
      </c>
      <c r="C542" s="197" t="b">
        <v>0</v>
      </c>
      <c r="D542" s="182">
        <f>IF($C542&lt;&gt;TRUE,IF(ISNA(VLOOKUP($B542,'Patch Slot'!A$2:$E$39,3,FALSE)),"",VLOOKUP($B542,'Patch Slot'!A$2:$E$39,3,FALSE)),"exclude")</f>
        <v>45873.833333333299</v>
      </c>
      <c r="E542" s="182" t="str">
        <f>IF($C542&lt;&gt;TRUE,IF(ISNA(VLOOKUP($B542,'Patch Slot'!A$1:$E$39,4,FALSE)),"",VLOOKUP($B542,'Patch Slot'!A$1:$E$39,4,FALSE)),"excluded")</f>
        <v>20:00 – 24:00</v>
      </c>
      <c r="F542" s="251" t="s">
        <v>171</v>
      </c>
      <c r="G542" s="251"/>
      <c r="H542" s="252"/>
      <c r="I542" s="252"/>
      <c r="J542" s="251" t="s">
        <v>2561</v>
      </c>
      <c r="K542" s="251"/>
      <c r="L542" s="251" t="s">
        <v>173</v>
      </c>
      <c r="M542" s="251" t="s">
        <v>174</v>
      </c>
      <c r="N542" s="200" t="s">
        <v>175</v>
      </c>
      <c r="O542" s="213" t="s">
        <v>3287</v>
      </c>
      <c r="P542" s="253"/>
      <c r="Q542" s="254" t="s">
        <v>3288</v>
      </c>
      <c r="R542" s="251" t="s">
        <v>2673</v>
      </c>
      <c r="S542" t="s">
        <v>2673</v>
      </c>
      <c r="T542" s="256"/>
      <c r="U542" s="256"/>
      <c r="V542" s="256"/>
      <c r="W542" s="256"/>
    </row>
    <row r="543" spans="1:23" ht="18" hidden="1" customHeight="1">
      <c r="A543" s="248" t="s">
        <v>3292</v>
      </c>
      <c r="B543" s="237" t="s">
        <v>18</v>
      </c>
      <c r="C543" s="249" t="b">
        <v>1</v>
      </c>
      <c r="D543" s="182" t="str">
        <f>IF($C543&lt;&gt;TRUE,IF(ISNA(VLOOKUP($B543,'Patch Slot'!A$2:$E$39,3,FALSE)),"",VLOOKUP($B543,'Patch Slot'!A$2:$E$39,3,FALSE)),"exclude")</f>
        <v>exclude</v>
      </c>
      <c r="E543" s="182" t="str">
        <f>IF($C543&lt;&gt;TRUE,IF(ISNA(VLOOKUP($B543,'Patch Slot'!A$1:$E$39,4,FALSE)),"",VLOOKUP($B543,'Patch Slot'!A$1:$E$39,4,FALSE)),"excluded")</f>
        <v>excluded</v>
      </c>
      <c r="F543" s="251" t="s">
        <v>182</v>
      </c>
      <c r="G543" s="251"/>
      <c r="H543" s="252"/>
      <c r="I543" s="252"/>
      <c r="J543" s="251" t="s">
        <v>2564</v>
      </c>
      <c r="K543" s="251"/>
      <c r="L543" s="251" t="s">
        <v>173</v>
      </c>
      <c r="M543" s="251" t="s">
        <v>174</v>
      </c>
      <c r="N543" s="200" t="s">
        <v>279</v>
      </c>
      <c r="O543" s="213" t="s">
        <v>2862</v>
      </c>
      <c r="P543" s="253"/>
      <c r="Q543" s="254" t="s">
        <v>3141</v>
      </c>
      <c r="R543" s="251" t="s">
        <v>2572</v>
      </c>
      <c r="S543" t="s">
        <v>2572</v>
      </c>
      <c r="T543" s="256"/>
      <c r="U543" s="256"/>
      <c r="V543" s="256"/>
      <c r="W543" s="256"/>
    </row>
    <row r="544" spans="1:23" ht="18" hidden="1" customHeight="1">
      <c r="A544" s="248" t="s">
        <v>3293</v>
      </c>
      <c r="B544" s="237" t="s">
        <v>18</v>
      </c>
      <c r="C544" s="249" t="b">
        <v>0</v>
      </c>
      <c r="D544" s="182">
        <f>IF($C544&lt;&gt;TRUE,IF(ISNA(VLOOKUP($B544,'Patch Slot'!A$2:$E$39,3,FALSE)),"",VLOOKUP($B544,'Patch Slot'!A$2:$E$39,3,FALSE)),"exclude")</f>
        <v>45873.833333333299</v>
      </c>
      <c r="E544" s="182" t="str">
        <f>IF($C544&lt;&gt;TRUE,IF(ISNA(VLOOKUP($B544,'Patch Slot'!A$1:$E$39,4,FALSE)),"",VLOOKUP($B544,'Patch Slot'!A$1:$E$39,4,FALSE)),"excluded")</f>
        <v>20:00 – 24:00</v>
      </c>
      <c r="F544" s="251" t="s">
        <v>171</v>
      </c>
      <c r="G544" s="251"/>
      <c r="H544" s="252"/>
      <c r="I544" s="252"/>
      <c r="J544" s="251" t="s">
        <v>2561</v>
      </c>
      <c r="K544" s="251"/>
      <c r="L544" s="251" t="s">
        <v>173</v>
      </c>
      <c r="M544" s="251" t="s">
        <v>174</v>
      </c>
      <c r="N544" s="200" t="s">
        <v>175</v>
      </c>
      <c r="O544" s="213" t="s">
        <v>3287</v>
      </c>
      <c r="P544" s="253"/>
      <c r="Q544" s="254" t="s">
        <v>3288</v>
      </c>
      <c r="R544" s="251" t="s">
        <v>2673</v>
      </c>
      <c r="S544" t="s">
        <v>2673</v>
      </c>
      <c r="T544" s="256"/>
      <c r="U544" s="256"/>
      <c r="V544" s="256"/>
      <c r="W544" s="256"/>
    </row>
    <row r="545" spans="1:23" ht="18" hidden="1" customHeight="1">
      <c r="A545" s="248" t="s">
        <v>3294</v>
      </c>
      <c r="B545" s="237" t="s">
        <v>18</v>
      </c>
      <c r="C545" s="249" t="b">
        <v>1</v>
      </c>
      <c r="D545" s="182" t="str">
        <f>IF($C545&lt;&gt;TRUE,IF(ISNA(VLOOKUP($B545,'Patch Slot'!A$2:$E$39,3,FALSE)),"",VLOOKUP($B545,'Patch Slot'!A$2:$E$39,3,FALSE)),"exclude")</f>
        <v>exclude</v>
      </c>
      <c r="E545" s="182" t="str">
        <f>IF($C545&lt;&gt;TRUE,IF(ISNA(VLOOKUP($B545,'Patch Slot'!A$1:$E$39,4,FALSE)),"",VLOOKUP($B545,'Patch Slot'!A$1:$E$39,4,FALSE)),"excluded")</f>
        <v>excluded</v>
      </c>
      <c r="F545" s="251" t="s">
        <v>182</v>
      </c>
      <c r="G545" s="251"/>
      <c r="H545" s="252"/>
      <c r="I545" s="252"/>
      <c r="J545" s="251" t="s">
        <v>2564</v>
      </c>
      <c r="K545" s="251"/>
      <c r="L545" s="251" t="s">
        <v>173</v>
      </c>
      <c r="M545" s="251" t="s">
        <v>174</v>
      </c>
      <c r="N545" s="200" t="s">
        <v>279</v>
      </c>
      <c r="O545" s="213" t="s">
        <v>2862</v>
      </c>
      <c r="P545" s="253"/>
      <c r="Q545" s="254" t="s">
        <v>3141</v>
      </c>
      <c r="R545" s="251" t="s">
        <v>2572</v>
      </c>
      <c r="S545" t="s">
        <v>2572</v>
      </c>
      <c r="T545" s="256"/>
      <c r="U545" s="256"/>
      <c r="V545" s="256"/>
      <c r="W545" s="256"/>
    </row>
    <row r="546" spans="1:23" ht="18" hidden="1" customHeight="1">
      <c r="A546" s="248" t="s">
        <v>3295</v>
      </c>
      <c r="B546" s="237" t="s">
        <v>18</v>
      </c>
      <c r="C546" s="249" t="b">
        <v>0</v>
      </c>
      <c r="D546" s="182">
        <f>IF($C546&lt;&gt;TRUE,IF(ISNA(VLOOKUP($B546,'Patch Slot'!A$2:$E$39,3,FALSE)),"",VLOOKUP($B546,'Patch Slot'!A$2:$E$39,3,FALSE)),"exclude")</f>
        <v>45873.833333333299</v>
      </c>
      <c r="E546" s="182" t="str">
        <f>IF($C546&lt;&gt;TRUE,IF(ISNA(VLOOKUP($B546,'Patch Slot'!A$1:$E$39,4,FALSE)),"",VLOOKUP($B546,'Patch Slot'!A$1:$E$39,4,FALSE)),"excluded")</f>
        <v>20:00 – 24:00</v>
      </c>
      <c r="F546" s="251" t="s">
        <v>171</v>
      </c>
      <c r="G546" s="251"/>
      <c r="H546" s="252"/>
      <c r="I546" s="252"/>
      <c r="J546" s="251" t="s">
        <v>2561</v>
      </c>
      <c r="K546" s="251"/>
      <c r="L546" s="251" t="s">
        <v>173</v>
      </c>
      <c r="M546" s="251" t="s">
        <v>174</v>
      </c>
      <c r="N546" s="200" t="s">
        <v>175</v>
      </c>
      <c r="O546" s="213" t="s">
        <v>3287</v>
      </c>
      <c r="P546" s="253"/>
      <c r="Q546" s="254" t="s">
        <v>3288</v>
      </c>
      <c r="R546" s="251" t="s">
        <v>2673</v>
      </c>
      <c r="S546" t="s">
        <v>2673</v>
      </c>
      <c r="T546" s="256"/>
      <c r="U546" s="256"/>
      <c r="V546" s="256"/>
      <c r="W546" s="256"/>
    </row>
    <row r="547" spans="1:23" ht="18" hidden="1" customHeight="1">
      <c r="A547" s="248" t="s">
        <v>3296</v>
      </c>
      <c r="B547" s="237" t="s">
        <v>18</v>
      </c>
      <c r="C547" s="249" t="b">
        <v>0</v>
      </c>
      <c r="D547" s="182">
        <f>IF($C547&lt;&gt;TRUE,IF(ISNA(VLOOKUP($B547,'Patch Slot'!A$2:$E$39,3,FALSE)),"",VLOOKUP($B547,'Patch Slot'!A$2:$E$39,3,FALSE)),"exclude")</f>
        <v>45873.833333333299</v>
      </c>
      <c r="E547" s="182" t="str">
        <f>IF($C547&lt;&gt;TRUE,IF(ISNA(VLOOKUP($B547,'Patch Slot'!A$1:$E$39,4,FALSE)),"",VLOOKUP($B547,'Patch Slot'!A$1:$E$39,4,FALSE)),"excluded")</f>
        <v>20:00 – 24:00</v>
      </c>
      <c r="F547" s="251" t="s">
        <v>171</v>
      </c>
      <c r="G547" s="251"/>
      <c r="H547" s="252"/>
      <c r="I547" s="252"/>
      <c r="J547" s="251" t="s">
        <v>2561</v>
      </c>
      <c r="K547" s="251"/>
      <c r="L547" s="251" t="s">
        <v>173</v>
      </c>
      <c r="M547" s="251" t="s">
        <v>174</v>
      </c>
      <c r="N547" s="200" t="s">
        <v>175</v>
      </c>
      <c r="O547" s="213" t="s">
        <v>3287</v>
      </c>
      <c r="P547" s="253"/>
      <c r="Q547" s="254" t="s">
        <v>3288</v>
      </c>
      <c r="R547" s="251" t="s">
        <v>2673</v>
      </c>
      <c r="S547" t="s">
        <v>2673</v>
      </c>
      <c r="T547" s="256"/>
      <c r="U547" s="256"/>
      <c r="V547" s="256"/>
      <c r="W547" s="256"/>
    </row>
    <row r="548" spans="1:23" ht="18" hidden="1" customHeight="1">
      <c r="A548" s="248" t="s">
        <v>3297</v>
      </c>
      <c r="B548" s="237" t="s">
        <v>18</v>
      </c>
      <c r="C548" s="249" t="b">
        <v>1</v>
      </c>
      <c r="D548" s="182" t="str">
        <f>IF($C548&lt;&gt;TRUE,IF(ISNA(VLOOKUP($B548,'Patch Slot'!A$2:$E$39,3,FALSE)),"",VLOOKUP($B548,'Patch Slot'!A$2:$E$39,3,FALSE)),"exclude")</f>
        <v>exclude</v>
      </c>
      <c r="E548" s="182" t="str">
        <f>IF($C548&lt;&gt;TRUE,IF(ISNA(VLOOKUP($B548,'Patch Slot'!A$1:$E$39,4,FALSE)),"",VLOOKUP($B548,'Patch Slot'!A$1:$E$39,4,FALSE)),"excluded")</f>
        <v>excluded</v>
      </c>
      <c r="F548" s="251" t="s">
        <v>182</v>
      </c>
      <c r="G548" s="251"/>
      <c r="H548" s="252"/>
      <c r="I548" s="252"/>
      <c r="J548" s="251" t="s">
        <v>2561</v>
      </c>
      <c r="K548" s="251"/>
      <c r="L548" s="251" t="s">
        <v>173</v>
      </c>
      <c r="M548" s="251" t="s">
        <v>174</v>
      </c>
      <c r="N548" s="200" t="s">
        <v>279</v>
      </c>
      <c r="O548" s="213" t="s">
        <v>3298</v>
      </c>
      <c r="P548" s="253"/>
      <c r="Q548" s="254" t="s">
        <v>3154</v>
      </c>
      <c r="R548" s="251" t="s">
        <v>2601</v>
      </c>
      <c r="S548" t="s">
        <v>2601</v>
      </c>
      <c r="T548" s="256"/>
      <c r="U548" s="256"/>
      <c r="V548" s="256"/>
      <c r="W548" s="256"/>
    </row>
    <row r="549" spans="1:23" ht="18" hidden="1" customHeight="1">
      <c r="A549" s="248" t="s">
        <v>3299</v>
      </c>
      <c r="B549" s="237" t="s">
        <v>18</v>
      </c>
      <c r="C549" s="249" t="b">
        <v>0</v>
      </c>
      <c r="D549" s="182">
        <f>IF($C549&lt;&gt;TRUE,IF(ISNA(VLOOKUP($B549,'Patch Slot'!A$2:$E$39,3,FALSE)),"",VLOOKUP($B549,'Patch Slot'!A$2:$E$39,3,FALSE)),"exclude")</f>
        <v>45873.833333333299</v>
      </c>
      <c r="E549" s="182" t="str">
        <f>IF($C549&lt;&gt;TRUE,IF(ISNA(VLOOKUP($B549,'Patch Slot'!A$1:$E$39,4,FALSE)),"",VLOOKUP($B549,'Patch Slot'!A$1:$E$39,4,FALSE)),"excluded")</f>
        <v>20:00 – 24:00</v>
      </c>
      <c r="F549" s="251" t="s">
        <v>182</v>
      </c>
      <c r="G549" s="251"/>
      <c r="H549" s="252"/>
      <c r="I549" s="252"/>
      <c r="J549" s="251" t="s">
        <v>2626</v>
      </c>
      <c r="K549" s="251"/>
      <c r="L549" s="251" t="s">
        <v>443</v>
      </c>
      <c r="M549" s="251" t="s">
        <v>174</v>
      </c>
      <c r="N549" s="200" t="s">
        <v>175</v>
      </c>
      <c r="O549" s="213" t="s">
        <v>3300</v>
      </c>
      <c r="P549" s="253"/>
      <c r="Q549" s="254" t="s">
        <v>3301</v>
      </c>
      <c r="R549" s="251" t="s">
        <v>2691</v>
      </c>
      <c r="S549" t="s">
        <v>2691</v>
      </c>
      <c r="T549" s="256"/>
      <c r="U549" s="256"/>
      <c r="V549" s="256"/>
      <c r="W549" s="256"/>
    </row>
    <row r="550" spans="1:23" ht="18" hidden="1" customHeight="1">
      <c r="A550" s="248" t="s">
        <v>3302</v>
      </c>
      <c r="B550" s="237" t="s">
        <v>18</v>
      </c>
      <c r="C550" s="249" t="b">
        <v>0</v>
      </c>
      <c r="D550" s="182">
        <f>IF($C550&lt;&gt;TRUE,IF(ISNA(VLOOKUP($B550,'Patch Slot'!A$2:$E$39,3,FALSE)),"",VLOOKUP($B550,'Patch Slot'!A$2:$E$39,3,FALSE)),"exclude")</f>
        <v>45873.833333333299</v>
      </c>
      <c r="E550" s="182" t="str">
        <f>IF($C550&lt;&gt;TRUE,IF(ISNA(VLOOKUP($B550,'Patch Slot'!A$1:$E$39,4,FALSE)),"",VLOOKUP($B550,'Patch Slot'!A$1:$E$39,4,FALSE)),"excluded")</f>
        <v>20:00 – 24:00</v>
      </c>
      <c r="F550" s="251" t="s">
        <v>182</v>
      </c>
      <c r="G550" s="251"/>
      <c r="H550" s="252"/>
      <c r="I550" s="252"/>
      <c r="J550" s="251" t="s">
        <v>2626</v>
      </c>
      <c r="K550" s="251"/>
      <c r="L550" s="251" t="s">
        <v>443</v>
      </c>
      <c r="M550" s="251" t="s">
        <v>174</v>
      </c>
      <c r="N550" s="200" t="s">
        <v>175</v>
      </c>
      <c r="O550" s="213" t="s">
        <v>3300</v>
      </c>
      <c r="P550" s="253"/>
      <c r="Q550" s="254" t="s">
        <v>3303</v>
      </c>
      <c r="R550" s="251" t="s">
        <v>2691</v>
      </c>
      <c r="S550" t="s">
        <v>2691</v>
      </c>
      <c r="T550" s="256"/>
      <c r="U550" s="256"/>
      <c r="V550" s="256"/>
      <c r="W550" s="256"/>
    </row>
    <row r="551" spans="1:23" ht="18" hidden="1" customHeight="1">
      <c r="A551" s="248" t="s">
        <v>3304</v>
      </c>
      <c r="B551" s="237" t="s">
        <v>18</v>
      </c>
      <c r="C551" s="249" t="b">
        <v>0</v>
      </c>
      <c r="D551" s="182">
        <f>IF($C551&lt;&gt;TRUE,IF(ISNA(VLOOKUP($B551,'Patch Slot'!A$2:$E$39,3,FALSE)),"",VLOOKUP($B551,'Patch Slot'!A$2:$E$39,3,FALSE)),"exclude")</f>
        <v>45873.833333333299</v>
      </c>
      <c r="E551" s="182" t="str">
        <f>IF($C551&lt;&gt;TRUE,IF(ISNA(VLOOKUP($B551,'Patch Slot'!A$1:$E$39,4,FALSE)),"",VLOOKUP($B551,'Patch Slot'!A$1:$E$39,4,FALSE)),"excluded")</f>
        <v>20:00 – 24:00</v>
      </c>
      <c r="F551" s="251" t="s">
        <v>182</v>
      </c>
      <c r="G551" s="251"/>
      <c r="H551" s="252"/>
      <c r="I551" s="252"/>
      <c r="J551" s="251" t="s">
        <v>2626</v>
      </c>
      <c r="K551" s="251"/>
      <c r="L551" s="251" t="s">
        <v>443</v>
      </c>
      <c r="M551" s="251" t="s">
        <v>174</v>
      </c>
      <c r="N551" s="200" t="s">
        <v>175</v>
      </c>
      <c r="O551" s="213" t="s">
        <v>3300</v>
      </c>
      <c r="P551" s="253"/>
      <c r="Q551" s="254" t="s">
        <v>3303</v>
      </c>
      <c r="R551" s="251" t="s">
        <v>2691</v>
      </c>
      <c r="S551" t="s">
        <v>2691</v>
      </c>
      <c r="T551" s="256"/>
      <c r="U551" s="256"/>
      <c r="V551" s="256"/>
      <c r="W551" s="256"/>
    </row>
    <row r="552" spans="1:23" ht="18" hidden="1" customHeight="1">
      <c r="A552" s="248" t="s">
        <v>3305</v>
      </c>
      <c r="B552" s="237" t="s">
        <v>18</v>
      </c>
      <c r="C552" s="249" t="b">
        <v>0</v>
      </c>
      <c r="D552" s="182">
        <f>IF($C552&lt;&gt;TRUE,IF(ISNA(VLOOKUP($B552,'Patch Slot'!A$2:$E$39,3,FALSE)),"",VLOOKUP($B552,'Patch Slot'!A$2:$E$39,3,FALSE)),"exclude")</f>
        <v>45873.833333333299</v>
      </c>
      <c r="E552" s="182" t="str">
        <f>IF($C552&lt;&gt;TRUE,IF(ISNA(VLOOKUP($B552,'Patch Slot'!A$1:$E$39,4,FALSE)),"",VLOOKUP($B552,'Patch Slot'!A$1:$E$39,4,FALSE)),"excluded")</f>
        <v>20:00 – 24:00</v>
      </c>
      <c r="F552" s="251" t="s">
        <v>171</v>
      </c>
      <c r="G552" s="251"/>
      <c r="H552" s="252"/>
      <c r="I552" s="252"/>
      <c r="J552" s="251" t="s">
        <v>2561</v>
      </c>
      <c r="K552" s="251"/>
      <c r="L552" s="251" t="s">
        <v>173</v>
      </c>
      <c r="M552" s="251" t="s">
        <v>174</v>
      </c>
      <c r="N552" s="200" t="s">
        <v>175</v>
      </c>
      <c r="O552" s="213" t="s">
        <v>3287</v>
      </c>
      <c r="P552" s="253"/>
      <c r="Q552" s="254" t="s">
        <v>3288</v>
      </c>
      <c r="R552" s="251" t="s">
        <v>2673</v>
      </c>
      <c r="S552" t="s">
        <v>2673</v>
      </c>
      <c r="T552" s="256"/>
      <c r="U552" s="256"/>
      <c r="V552" s="256"/>
      <c r="W552" s="256"/>
    </row>
    <row r="553" spans="1:23" ht="18" hidden="1" customHeight="1">
      <c r="A553" s="248" t="s">
        <v>3306</v>
      </c>
      <c r="B553" s="237" t="s">
        <v>18</v>
      </c>
      <c r="C553" s="249" t="b">
        <v>0</v>
      </c>
      <c r="D553" s="182">
        <f>IF($C553&lt;&gt;TRUE,IF(ISNA(VLOOKUP($B553,'Patch Slot'!A$2:$E$39,3,FALSE)),"",VLOOKUP($B553,'Patch Slot'!A$2:$E$39,3,FALSE)),"exclude")</f>
        <v>45873.833333333299</v>
      </c>
      <c r="E553" s="182" t="str">
        <f>IF($C553&lt;&gt;TRUE,IF(ISNA(VLOOKUP($B553,'Patch Slot'!A$1:$E$39,4,FALSE)),"",VLOOKUP($B553,'Patch Slot'!A$1:$E$39,4,FALSE)),"excluded")</f>
        <v>20:00 – 24:00</v>
      </c>
      <c r="F553" s="251" t="s">
        <v>523</v>
      </c>
      <c r="G553" s="251"/>
      <c r="H553" s="252"/>
      <c r="I553" s="252"/>
      <c r="J553" s="251" t="s">
        <v>2626</v>
      </c>
      <c r="K553" s="251"/>
      <c r="L553" s="251" t="s">
        <v>245</v>
      </c>
      <c r="M553" s="251" t="s">
        <v>174</v>
      </c>
      <c r="N553" s="200" t="s">
        <v>175</v>
      </c>
      <c r="O553" s="213" t="s">
        <v>2646</v>
      </c>
      <c r="P553" s="253"/>
      <c r="Q553" s="254" t="s">
        <v>2647</v>
      </c>
      <c r="R553" s="251" t="str">
        <f>IF(ISNA(VLOOKUP(Patchlist2[[#This Row],[SERVER OWNER]],Contacts!I:J,2,FALSE)),"",VLOOKUP(Patchlist2[[#This Row],[SERVER OWNER]],Contacts!I:J,2,FALSE))</f>
        <v>stefano.iori@allianz.it</v>
      </c>
      <c r="S553" t="s">
        <v>2654</v>
      </c>
      <c r="T553" s="256"/>
      <c r="U553" s="256"/>
      <c r="V553" s="256"/>
      <c r="W553" s="256"/>
    </row>
    <row r="554" spans="1:23" ht="18" hidden="1" customHeight="1">
      <c r="A554" s="248" t="s">
        <v>3307</v>
      </c>
      <c r="B554" s="237" t="s">
        <v>57</v>
      </c>
      <c r="C554" s="249" t="b">
        <v>0</v>
      </c>
      <c r="D554" s="182">
        <f>IF($C554&lt;&gt;TRUE,IF(ISNA(VLOOKUP($B554,'Patch Slot'!A$2:$E$39,3,FALSE)),"",VLOOKUP($B554,'Patch Slot'!A$2:$E$39,3,FALSE)),"exclude")</f>
        <v>45882.833333333299</v>
      </c>
      <c r="E554" s="182" t="str">
        <f>IF($C554&lt;&gt;TRUE,IF(ISNA(VLOOKUP($B554,'Patch Slot'!A$1:$E$39,4,FALSE)),"",VLOOKUP($B554,'Patch Slot'!A$1:$E$39,4,FALSE)),"excluded")</f>
        <v>20:00 – 24:00</v>
      </c>
      <c r="F554" s="251" t="s">
        <v>171</v>
      </c>
      <c r="G554" s="251"/>
      <c r="H554" s="252"/>
      <c r="I554" s="252"/>
      <c r="J554" s="251" t="s">
        <v>2547</v>
      </c>
      <c r="K554" s="314" t="s">
        <v>3170</v>
      </c>
      <c r="L554" s="251" t="s">
        <v>735</v>
      </c>
      <c r="M554" s="251" t="s">
        <v>174</v>
      </c>
      <c r="N554" s="200" t="s">
        <v>175</v>
      </c>
      <c r="O554" s="213" t="s">
        <v>736</v>
      </c>
      <c r="P554" s="253"/>
      <c r="Q554" s="315" t="s">
        <v>3006</v>
      </c>
      <c r="R554" s="251" t="str">
        <f>IF(ISNA(VLOOKUP(Patchlist2[[#This Row],[SERVER OWNER]],Contacts!I:J,2,FALSE)),"",VLOOKUP(Patchlist2[[#This Row],[SERVER OWNER]],Contacts!I:J,2,FALSE))</f>
        <v>patrick.prinz@investmentdataservices.com</v>
      </c>
      <c r="S554" t="s">
        <v>2697</v>
      </c>
      <c r="T554" s="256"/>
      <c r="U554" s="256"/>
      <c r="V554" s="256"/>
      <c r="W554" s="256"/>
    </row>
    <row r="555" spans="1:23" ht="18" hidden="1" customHeight="1">
      <c r="A555" s="248" t="s">
        <v>3308</v>
      </c>
      <c r="B555" s="237" t="s">
        <v>84</v>
      </c>
      <c r="C555" s="249" t="b">
        <v>0</v>
      </c>
      <c r="D555" s="182">
        <f>IF($C555&lt;&gt;TRUE,IF(ISNA(VLOOKUP($B555,'Patch Slot'!A$2:$E$39,3,FALSE)),"",VLOOKUP($B555,'Patch Slot'!A$2:$E$39,3,FALSE)),"exclude")</f>
        <v>45885.833333333299</v>
      </c>
      <c r="E555" s="182" t="str">
        <f>IF($C555&lt;&gt;TRUE,IF(ISNA(VLOOKUP($B555,'Patch Slot'!A$1:$E$39,4,FALSE)),"",VLOOKUP($B555,'Patch Slot'!A$1:$E$39,4,FALSE)),"excluded")</f>
        <v>20:00 – 24:00</v>
      </c>
      <c r="F555" s="251" t="s">
        <v>826</v>
      </c>
      <c r="G555" s="251"/>
      <c r="H555" s="252"/>
      <c r="I555" s="252"/>
      <c r="J555" s="251" t="s">
        <v>2626</v>
      </c>
      <c r="K555" s="251"/>
      <c r="L555" s="251" t="s">
        <v>189</v>
      </c>
      <c r="M555" s="251" t="s">
        <v>827</v>
      </c>
      <c r="N555" s="200" t="s">
        <v>175</v>
      </c>
      <c r="O555" s="213" t="s">
        <v>190</v>
      </c>
      <c r="P555" s="253"/>
      <c r="Q555" s="254" t="s">
        <v>192</v>
      </c>
      <c r="R555" s="251" t="str">
        <f>IF(ISNA(VLOOKUP(Patchlist2[[#This Row],[SERVER OWNER]],Contacts!I:J,2,FALSE)),"",VLOOKUP(Patchlist2[[#This Row],[SERVER OWNER]],Contacts!I:J,2,FALSE))</f>
        <v>kenneth.fink@allianz.co.uk</v>
      </c>
      <c r="S555" t="s">
        <v>1912</v>
      </c>
      <c r="T555" s="256"/>
      <c r="U555" s="256"/>
      <c r="V555" s="256"/>
      <c r="W555" s="256"/>
    </row>
    <row r="556" spans="1:23" ht="18" hidden="1" customHeight="1">
      <c r="A556" s="260" t="s">
        <v>3309</v>
      </c>
      <c r="B556" s="237" t="s">
        <v>18</v>
      </c>
      <c r="C556" s="249" t="b">
        <v>1</v>
      </c>
      <c r="D556" s="182" t="str">
        <f>IF($C556&lt;&gt;TRUE,IF(ISNA(VLOOKUP($B556,'Patch Slot'!A$2:$E$39,3,FALSE)),"",VLOOKUP($B556,'Patch Slot'!A$2:$E$39,3,FALSE)),"exclude")</f>
        <v>exclude</v>
      </c>
      <c r="E556" s="182" t="str">
        <f>IF($C556&lt;&gt;TRUE,IF(ISNA(VLOOKUP($B556,'Patch Slot'!A$1:$E$39,4,FALSE)),"",VLOOKUP($B556,'Patch Slot'!A$1:$E$39,4,FALSE)),"excluded")</f>
        <v>excluded</v>
      </c>
      <c r="F556" s="251" t="s">
        <v>171</v>
      </c>
      <c r="G556" s="251"/>
      <c r="H556" s="252"/>
      <c r="I556" s="252"/>
      <c r="J556" s="254" t="s">
        <v>2553</v>
      </c>
      <c r="K556" s="254"/>
      <c r="L556" s="254" t="s">
        <v>173</v>
      </c>
      <c r="M556" s="254" t="s">
        <v>174</v>
      </c>
      <c r="N556" s="200" t="s">
        <v>279</v>
      </c>
      <c r="O556" s="213" t="s">
        <v>3310</v>
      </c>
      <c r="P556" s="253"/>
      <c r="Q556" s="254" t="s">
        <v>3311</v>
      </c>
      <c r="R556" s="251" t="s">
        <v>3312</v>
      </c>
      <c r="S556" t="s">
        <v>2673</v>
      </c>
      <c r="T556" s="256"/>
      <c r="U556" s="256"/>
      <c r="V556" s="256"/>
      <c r="W556" s="256"/>
    </row>
    <row r="557" spans="1:23" ht="18" hidden="1" customHeight="1">
      <c r="A557" s="260" t="s">
        <v>3313</v>
      </c>
      <c r="B557" s="237" t="s">
        <v>18</v>
      </c>
      <c r="C557" s="249" t="b">
        <v>0</v>
      </c>
      <c r="D557" s="182">
        <f>IF($C557&lt;&gt;TRUE,IF(ISNA(VLOOKUP($B557,'Patch Slot'!A$2:$E$39,3,FALSE)),"",VLOOKUP($B557,'Patch Slot'!A$2:$E$39,3,FALSE)),"exclude")</f>
        <v>45873.833333333299</v>
      </c>
      <c r="E557" s="182" t="str">
        <f>IF($C557&lt;&gt;TRUE,IF(ISNA(VLOOKUP($B557,'Patch Slot'!A$1:$E$39,4,FALSE)),"",VLOOKUP($B557,'Patch Slot'!A$1:$E$39,4,FALSE)),"excluded")</f>
        <v>20:00 – 24:00</v>
      </c>
      <c r="F557" s="251" t="s">
        <v>523</v>
      </c>
      <c r="G557" s="251"/>
      <c r="H557" s="252"/>
      <c r="I557" s="252"/>
      <c r="J557" s="254" t="s">
        <v>2626</v>
      </c>
      <c r="K557" s="254"/>
      <c r="L557" s="254" t="s">
        <v>245</v>
      </c>
      <c r="M557" s="254" t="s">
        <v>174</v>
      </c>
      <c r="N557" s="200" t="s">
        <v>175</v>
      </c>
      <c r="O557" s="213" t="s">
        <v>2857</v>
      </c>
      <c r="P557" s="253"/>
      <c r="Q557" s="254" t="s">
        <v>2647</v>
      </c>
      <c r="R557" s="251" t="str">
        <f>IF(ISNA(VLOOKUP(Patchlist2[[#This Row],[SERVER OWNER]],Contacts!I:J,2,FALSE)),"",VLOOKUP(Patchlist2[[#This Row],[SERVER OWNER]],Contacts!I:J,2,FALSE))</f>
        <v>stefano.iori@allianz.it</v>
      </c>
      <c r="S557" s="251" t="s">
        <v>2654</v>
      </c>
      <c r="T557" s="256"/>
      <c r="U557" s="256"/>
      <c r="V557" s="256"/>
      <c r="W557" s="256"/>
    </row>
    <row r="558" spans="1:23" ht="18" hidden="1" customHeight="1">
      <c r="A558" s="260" t="s">
        <v>3314</v>
      </c>
      <c r="B558" s="237" t="s">
        <v>18</v>
      </c>
      <c r="C558" s="249" t="b">
        <v>1</v>
      </c>
      <c r="D558" s="182" t="str">
        <f>IF($C558&lt;&gt;TRUE,IF(ISNA(VLOOKUP($B558,'Patch Slot'!A$2:$E$39,3,FALSE)),"",VLOOKUP($B558,'Patch Slot'!A$2:$E$39,3,FALSE)),"exclude")</f>
        <v>exclude</v>
      </c>
      <c r="E558" s="182" t="str">
        <f>IF($C558&lt;&gt;TRUE,IF(ISNA(VLOOKUP($B558,'Patch Slot'!A$1:$E$39,4,FALSE)),"",VLOOKUP($B558,'Patch Slot'!A$1:$E$39,4,FALSE)),"excluded")</f>
        <v>excluded</v>
      </c>
      <c r="F558" s="251" t="s">
        <v>182</v>
      </c>
      <c r="G558" s="251"/>
      <c r="H558" s="252"/>
      <c r="I558" s="252"/>
      <c r="J558" s="254" t="s">
        <v>2626</v>
      </c>
      <c r="K558" s="254"/>
      <c r="L558" s="254" t="s">
        <v>443</v>
      </c>
      <c r="M558" s="254" t="s">
        <v>174</v>
      </c>
      <c r="N558" s="200" t="s">
        <v>279</v>
      </c>
      <c r="O558" s="213" t="s">
        <v>3315</v>
      </c>
      <c r="P558" s="253"/>
      <c r="Q558" s="254" t="s">
        <v>3316</v>
      </c>
      <c r="R558" s="251" t="s">
        <v>2703</v>
      </c>
      <c r="S558" s="251" t="s">
        <v>2572</v>
      </c>
      <c r="T558" s="256"/>
      <c r="U558" s="256" t="s">
        <v>2866</v>
      </c>
      <c r="V558" s="256"/>
      <c r="W558" s="256"/>
    </row>
    <row r="559" spans="1:23" ht="18" hidden="1" customHeight="1">
      <c r="A559" s="260" t="s">
        <v>3317</v>
      </c>
      <c r="B559" s="237" t="s">
        <v>18</v>
      </c>
      <c r="C559" s="249" t="b">
        <v>1</v>
      </c>
      <c r="D559" s="182" t="str">
        <f>IF($C559&lt;&gt;TRUE,IF(ISNA(VLOOKUP($B559,'Patch Slot'!A$2:$E$39,3,FALSE)),"",VLOOKUP($B559,'Patch Slot'!A$2:$E$39,3,FALSE)),"exclude")</f>
        <v>exclude</v>
      </c>
      <c r="E559" s="182" t="str">
        <f>IF($C559&lt;&gt;TRUE,IF(ISNA(VLOOKUP($B559,'Patch Slot'!A$1:$E$39,4,FALSE)),"",VLOOKUP($B559,'Patch Slot'!A$1:$E$39,4,FALSE)),"excluded")</f>
        <v>excluded</v>
      </c>
      <c r="F559" s="251" t="s">
        <v>182</v>
      </c>
      <c r="G559" s="251"/>
      <c r="H559" s="252"/>
      <c r="I559" s="252"/>
      <c r="J559" s="254" t="s">
        <v>2564</v>
      </c>
      <c r="K559" s="254"/>
      <c r="L559" s="254" t="s">
        <v>173</v>
      </c>
      <c r="M559" s="254" t="s">
        <v>174</v>
      </c>
      <c r="N559" s="200" t="s">
        <v>279</v>
      </c>
      <c r="O559" s="213" t="s">
        <v>2862</v>
      </c>
      <c r="P559" s="253"/>
      <c r="Q559" s="254" t="s">
        <v>3141</v>
      </c>
      <c r="R559" s="251" t="s">
        <v>2572</v>
      </c>
      <c r="S559" s="251" t="s">
        <v>2572</v>
      </c>
      <c r="T559" s="256"/>
      <c r="U559" s="256"/>
      <c r="V559" s="256"/>
      <c r="W559" s="256"/>
    </row>
    <row r="560" spans="1:23" ht="18" hidden="1" customHeight="1">
      <c r="A560" s="260" t="s">
        <v>3318</v>
      </c>
      <c r="B560" s="237" t="s">
        <v>18</v>
      </c>
      <c r="C560" s="249" t="b">
        <v>1</v>
      </c>
      <c r="D560" s="182" t="str">
        <f>IF($C560&lt;&gt;TRUE,IF(ISNA(VLOOKUP($B560,'Patch Slot'!A$2:$E$39,3,FALSE)),"",VLOOKUP($B560,'Patch Slot'!A$2:$E$39,3,FALSE)),"exclude")</f>
        <v>exclude</v>
      </c>
      <c r="E560" s="182" t="str">
        <f>IF($C560&lt;&gt;TRUE,IF(ISNA(VLOOKUP($B560,'Patch Slot'!A$1:$E$39,4,FALSE)),"",VLOOKUP($B560,'Patch Slot'!A$1:$E$39,4,FALSE)),"excluded")</f>
        <v>excluded</v>
      </c>
      <c r="F560" s="251" t="s">
        <v>182</v>
      </c>
      <c r="G560" s="251"/>
      <c r="H560" s="252"/>
      <c r="I560" s="252"/>
      <c r="J560" s="254" t="s">
        <v>2564</v>
      </c>
      <c r="K560" s="254"/>
      <c r="L560" s="254" t="s">
        <v>173</v>
      </c>
      <c r="M560" s="254" t="s">
        <v>174</v>
      </c>
      <c r="N560" s="200" t="s">
        <v>279</v>
      </c>
      <c r="O560" s="213" t="s">
        <v>2862</v>
      </c>
      <c r="P560" s="253"/>
      <c r="Q560" s="254" t="s">
        <v>3141</v>
      </c>
      <c r="R560" s="323" t="s">
        <v>2572</v>
      </c>
      <c r="S560" t="s">
        <v>2572</v>
      </c>
      <c r="T560" s="256"/>
      <c r="U560" s="256"/>
      <c r="V560" s="256"/>
      <c r="W560" s="256"/>
    </row>
    <row r="561" spans="1:23" ht="18" hidden="1" customHeight="1">
      <c r="A561" s="260" t="s">
        <v>3319</v>
      </c>
      <c r="B561" s="237" t="s">
        <v>100</v>
      </c>
      <c r="C561" s="249" t="b">
        <v>0</v>
      </c>
      <c r="D561" s="182">
        <f>IF($C561&lt;&gt;TRUE,IF(ISNA(VLOOKUP($B561,'Patch Slot'!A$2:$E$39,3,FALSE)),"",VLOOKUP($B561,'Patch Slot'!A$2:$E$39,3,FALSE)),"exclude")</f>
        <v>45887.833333333299</v>
      </c>
      <c r="E561" s="182" t="str">
        <f>IF($C561&lt;&gt;TRUE,IF(ISNA(VLOOKUP($B561,'Patch Slot'!A$1:$E$39,4,FALSE)),"",VLOOKUP($B561,'Patch Slot'!A$1:$E$39,4,FALSE)),"excluded")</f>
        <v>20:00 – 24:00</v>
      </c>
      <c r="F561" s="251" t="s">
        <v>826</v>
      </c>
      <c r="G561" s="251"/>
      <c r="H561" s="252"/>
      <c r="I561" s="252"/>
      <c r="J561" s="254" t="s">
        <v>2547</v>
      </c>
      <c r="K561" s="254"/>
      <c r="L561" s="254" t="s">
        <v>173</v>
      </c>
      <c r="M561" s="254" t="s">
        <v>827</v>
      </c>
      <c r="N561" s="200" t="s">
        <v>175</v>
      </c>
      <c r="O561" s="213" t="s">
        <v>1308</v>
      </c>
      <c r="P561" s="253"/>
      <c r="Q561" s="254" t="s">
        <v>1309</v>
      </c>
      <c r="R561" s="251" t="str">
        <f>IF(ISNA(VLOOKUP(Patchlist2[[#This Row],[SERVER OWNER]],Contacts!I:J,2,FALSE)),"",VLOOKUP(Patchlist2[[#This Row],[SERVER OWNER]],Contacts!I:J,2,FALSE))</f>
        <v>martin.berger@allianz.com</v>
      </c>
      <c r="S561" t="s">
        <v>1921</v>
      </c>
      <c r="T561" s="256"/>
      <c r="U561" s="256"/>
      <c r="V561" s="256"/>
      <c r="W561" s="256"/>
    </row>
    <row r="562" spans="1:23" ht="18" hidden="1" customHeight="1">
      <c r="A562" s="260" t="s">
        <v>3320</v>
      </c>
      <c r="B562" s="237" t="s">
        <v>100</v>
      </c>
      <c r="C562" s="249" t="b">
        <v>0</v>
      </c>
      <c r="D562" s="182">
        <f>IF($C562&lt;&gt;TRUE,IF(ISNA(VLOOKUP($B562,'Patch Slot'!A$2:$E$39,3,FALSE)),"",VLOOKUP($B562,'Patch Slot'!A$2:$E$39,3,FALSE)),"exclude")</f>
        <v>45887.833333333299</v>
      </c>
      <c r="E562" s="182" t="str">
        <f>IF($C562&lt;&gt;TRUE,IF(ISNA(VLOOKUP($B562,'Patch Slot'!A$1:$E$39,4,FALSE)),"",VLOOKUP($B562,'Patch Slot'!A$1:$E$39,4,FALSE)),"excluded")</f>
        <v>20:00 – 24:00</v>
      </c>
      <c r="F562" s="251" t="s">
        <v>826</v>
      </c>
      <c r="G562" s="251"/>
      <c r="H562" s="252"/>
      <c r="I562" s="252"/>
      <c r="J562" s="254" t="s">
        <v>2547</v>
      </c>
      <c r="K562" s="254"/>
      <c r="L562" s="254" t="s">
        <v>173</v>
      </c>
      <c r="M562" s="254" t="s">
        <v>827</v>
      </c>
      <c r="N562" s="200" t="s">
        <v>175</v>
      </c>
      <c r="O562" s="213" t="s">
        <v>1308</v>
      </c>
      <c r="P562" s="253"/>
      <c r="Q562" s="254" t="s">
        <v>1309</v>
      </c>
      <c r="R562" s="251" t="str">
        <f>IF(ISNA(VLOOKUP(Patchlist2[[#This Row],[SERVER OWNER]],Contacts!I:J,2,FALSE)),"",VLOOKUP(Patchlist2[[#This Row],[SERVER OWNER]],Contacts!I:J,2,FALSE))</f>
        <v>martin.berger@allianz.com</v>
      </c>
      <c r="S562" t="s">
        <v>1921</v>
      </c>
      <c r="T562" s="256"/>
      <c r="U562" s="256"/>
      <c r="V562" s="256"/>
      <c r="W562" s="256"/>
    </row>
    <row r="563" spans="1:23" ht="18" hidden="1" customHeight="1">
      <c r="A563" s="260" t="s">
        <v>3321</v>
      </c>
      <c r="B563" s="237" t="s">
        <v>100</v>
      </c>
      <c r="C563" s="249" t="b">
        <v>0</v>
      </c>
      <c r="D563" s="182">
        <f>IF($C563&lt;&gt;TRUE,IF(ISNA(VLOOKUP($B563,'Patch Slot'!A$2:$E$39,3,FALSE)),"",VLOOKUP($B563,'Patch Slot'!A$2:$E$39,3,FALSE)),"exclude")</f>
        <v>45887.833333333299</v>
      </c>
      <c r="E563" s="182" t="str">
        <f>IF($C563&lt;&gt;TRUE,IF(ISNA(VLOOKUP($B563,'Patch Slot'!A$1:$E$39,4,FALSE)),"",VLOOKUP($B563,'Patch Slot'!A$1:$E$39,4,FALSE)),"excluded")</f>
        <v>20:00 – 24:00</v>
      </c>
      <c r="F563" s="251" t="s">
        <v>826</v>
      </c>
      <c r="G563" s="251"/>
      <c r="H563" s="252"/>
      <c r="I563" s="252"/>
      <c r="J563" s="254" t="s">
        <v>2564</v>
      </c>
      <c r="K563" s="254"/>
      <c r="L563" s="254" t="s">
        <v>173</v>
      </c>
      <c r="M563" s="254" t="s">
        <v>827</v>
      </c>
      <c r="N563" s="200" t="s">
        <v>175</v>
      </c>
      <c r="O563" s="213" t="s">
        <v>1308</v>
      </c>
      <c r="P563" s="253"/>
      <c r="Q563" s="254" t="s">
        <v>1309</v>
      </c>
      <c r="R563" s="251" t="str">
        <f>IF(ISNA(VLOOKUP(Patchlist2[[#This Row],[SERVER OWNER]],Contacts!I:J,2,FALSE)),"",VLOOKUP(Patchlist2[[#This Row],[SERVER OWNER]],Contacts!I:J,2,FALSE))</f>
        <v>martin.berger@allianz.com</v>
      </c>
      <c r="S563" t="s">
        <v>1921</v>
      </c>
      <c r="T563" s="256"/>
      <c r="U563" s="256"/>
      <c r="V563" s="256"/>
      <c r="W563" s="256"/>
    </row>
    <row r="564" spans="1:23" ht="18" hidden="1" customHeight="1">
      <c r="A564" s="260" t="s">
        <v>3322</v>
      </c>
      <c r="B564" s="237" t="s">
        <v>100</v>
      </c>
      <c r="C564" s="249" t="b">
        <v>0</v>
      </c>
      <c r="D564" s="182">
        <f>IF($C564&lt;&gt;TRUE,IF(ISNA(VLOOKUP($B564,'Patch Slot'!A$2:$E$39,3,FALSE)),"",VLOOKUP($B564,'Patch Slot'!A$2:$E$39,3,FALSE)),"exclude")</f>
        <v>45887.833333333299</v>
      </c>
      <c r="E564" s="182" t="str">
        <f>IF($C564&lt;&gt;TRUE,IF(ISNA(VLOOKUP($B564,'Patch Slot'!A$1:$E$39,4,FALSE)),"",VLOOKUP($B564,'Patch Slot'!A$1:$E$39,4,FALSE)),"excluded")</f>
        <v>20:00 – 24:00</v>
      </c>
      <c r="F564" s="251" t="s">
        <v>826</v>
      </c>
      <c r="G564" s="251"/>
      <c r="H564" s="252"/>
      <c r="I564" s="252"/>
      <c r="J564" s="254" t="s">
        <v>2564</v>
      </c>
      <c r="K564" s="254"/>
      <c r="L564" s="254" t="s">
        <v>173</v>
      </c>
      <c r="M564" s="254" t="s">
        <v>827</v>
      </c>
      <c r="N564" s="200" t="s">
        <v>175</v>
      </c>
      <c r="O564" s="213" t="s">
        <v>1308</v>
      </c>
      <c r="P564" s="253"/>
      <c r="Q564" s="254" t="s">
        <v>1309</v>
      </c>
      <c r="R564" s="251" t="str">
        <f>IF(ISNA(VLOOKUP(Patchlist2[[#This Row],[SERVER OWNER]],Contacts!I:J,2,FALSE)),"",VLOOKUP(Patchlist2[[#This Row],[SERVER OWNER]],Contacts!I:J,2,FALSE))</f>
        <v>martin.berger@allianz.com</v>
      </c>
      <c r="S564" t="s">
        <v>1921</v>
      </c>
      <c r="T564" s="256"/>
      <c r="U564" s="256"/>
      <c r="V564" s="256"/>
      <c r="W564" s="256"/>
    </row>
    <row r="565" spans="1:23" ht="18" hidden="1" customHeight="1">
      <c r="A565" s="260" t="s">
        <v>3323</v>
      </c>
      <c r="B565" s="237" t="s">
        <v>100</v>
      </c>
      <c r="C565" s="249" t="b">
        <v>0</v>
      </c>
      <c r="D565" s="182">
        <f>IF($C565&lt;&gt;TRUE,IF(ISNA(VLOOKUP($B565,'Patch Slot'!A$2:$E$39,3,FALSE)),"",VLOOKUP($B565,'Patch Slot'!A$2:$E$39,3,FALSE)),"exclude")</f>
        <v>45887.833333333299</v>
      </c>
      <c r="E565" s="182" t="str">
        <f>IF($C565&lt;&gt;TRUE,IF(ISNA(VLOOKUP($B565,'Patch Slot'!A$1:$E$39,4,FALSE)),"",VLOOKUP($B565,'Patch Slot'!A$1:$E$39,4,FALSE)),"excluded")</f>
        <v>20:00 – 24:00</v>
      </c>
      <c r="F565" s="251" t="s">
        <v>826</v>
      </c>
      <c r="G565" s="251"/>
      <c r="H565" s="252"/>
      <c r="I565" s="252"/>
      <c r="J565" s="254" t="s">
        <v>2547</v>
      </c>
      <c r="K565" s="254"/>
      <c r="L565" s="254" t="s">
        <v>173</v>
      </c>
      <c r="M565" s="254" t="s">
        <v>827</v>
      </c>
      <c r="N565" s="200" t="s">
        <v>175</v>
      </c>
      <c r="O565" s="213" t="s">
        <v>1308</v>
      </c>
      <c r="P565" s="253"/>
      <c r="Q565" s="254" t="s">
        <v>1309</v>
      </c>
      <c r="R565" s="251" t="str">
        <f>IF(ISNA(VLOOKUP(Patchlist2[[#This Row],[SERVER OWNER]],Contacts!I:J,2,FALSE)),"",VLOOKUP(Patchlist2[[#This Row],[SERVER OWNER]],Contacts!I:J,2,FALSE))</f>
        <v>martin.berger@allianz.com</v>
      </c>
      <c r="S565" t="s">
        <v>1921</v>
      </c>
      <c r="T565" s="256"/>
      <c r="U565" s="256"/>
      <c r="V565" s="256"/>
      <c r="W565" s="256"/>
    </row>
    <row r="566" spans="1:23" ht="18" hidden="1" customHeight="1">
      <c r="A566" s="260" t="s">
        <v>3324</v>
      </c>
      <c r="B566" s="237" t="s">
        <v>100</v>
      </c>
      <c r="C566" s="249" t="b">
        <v>0</v>
      </c>
      <c r="D566" s="182">
        <f>IF($C566&lt;&gt;TRUE,IF(ISNA(VLOOKUP($B566,'Patch Slot'!A$2:$E$39,3,FALSE)),"",VLOOKUP($B566,'Patch Slot'!A$2:$E$39,3,FALSE)),"exclude")</f>
        <v>45887.833333333299</v>
      </c>
      <c r="E566" s="182" t="str">
        <f>IF($C566&lt;&gt;TRUE,IF(ISNA(VLOOKUP($B566,'Patch Slot'!A$1:$E$39,4,FALSE)),"",VLOOKUP($B566,'Patch Slot'!A$1:$E$39,4,FALSE)),"excluded")</f>
        <v>20:00 – 24:00</v>
      </c>
      <c r="F566" s="251" t="s">
        <v>826</v>
      </c>
      <c r="G566" s="251"/>
      <c r="H566" s="252"/>
      <c r="I566" s="252"/>
      <c r="J566" s="254" t="s">
        <v>2564</v>
      </c>
      <c r="K566" s="254"/>
      <c r="L566" s="254" t="s">
        <v>173</v>
      </c>
      <c r="M566" s="254" t="s">
        <v>827</v>
      </c>
      <c r="N566" s="200" t="s">
        <v>175</v>
      </c>
      <c r="O566" s="213" t="s">
        <v>1308</v>
      </c>
      <c r="P566" s="253"/>
      <c r="Q566" s="254" t="s">
        <v>1309</v>
      </c>
      <c r="R566" s="251" t="str">
        <f>IF(ISNA(VLOOKUP(Patchlist2[[#This Row],[SERVER OWNER]],Contacts!I:J,2,FALSE)),"",VLOOKUP(Patchlist2[[#This Row],[SERVER OWNER]],Contacts!I:J,2,FALSE))</f>
        <v>martin.berger@allianz.com</v>
      </c>
      <c r="S566" t="s">
        <v>1921</v>
      </c>
      <c r="T566" s="256"/>
      <c r="U566" s="256"/>
      <c r="V566" s="256"/>
      <c r="W566" s="256"/>
    </row>
    <row r="567" spans="1:23" ht="18" hidden="1" customHeight="1">
      <c r="A567" s="260" t="s">
        <v>3325</v>
      </c>
      <c r="B567" s="237" t="s">
        <v>100</v>
      </c>
      <c r="C567" s="197" t="b">
        <v>0</v>
      </c>
      <c r="D567" s="182">
        <f>IF($C567&lt;&gt;TRUE,IF(ISNA(VLOOKUP($B567,'Patch Slot'!A$2:$E$39,3,FALSE)),"",VLOOKUP($B567,'Patch Slot'!A$2:$E$39,3,FALSE)),"exclude")</f>
        <v>45887.833333333299</v>
      </c>
      <c r="E567" s="182" t="str">
        <f>IF($C567&lt;&gt;TRUE,IF(ISNA(VLOOKUP($B567,'Patch Slot'!A$1:$E$39,4,FALSE)),"",VLOOKUP($B567,'Patch Slot'!A$1:$E$39,4,FALSE)),"excluded")</f>
        <v>20:00 – 24:00</v>
      </c>
      <c r="F567" s="251" t="s">
        <v>826</v>
      </c>
      <c r="G567" s="251"/>
      <c r="H567" s="252"/>
      <c r="I567" s="252"/>
      <c r="J567" s="254" t="s">
        <v>2564</v>
      </c>
      <c r="K567" s="254"/>
      <c r="L567" s="254" t="s">
        <v>173</v>
      </c>
      <c r="M567" s="254" t="s">
        <v>827</v>
      </c>
      <c r="N567" s="200" t="s">
        <v>175</v>
      </c>
      <c r="O567" s="213" t="s">
        <v>1308</v>
      </c>
      <c r="P567" s="253"/>
      <c r="Q567" s="254" t="s">
        <v>1309</v>
      </c>
      <c r="R567" s="251" t="str">
        <f>IF(ISNA(VLOOKUP(Patchlist2[[#This Row],[SERVER OWNER]],Contacts!I:J,2,FALSE)),"",VLOOKUP(Patchlist2[[#This Row],[SERVER OWNER]],Contacts!I:J,2,FALSE))</f>
        <v>martin.berger@allianz.com</v>
      </c>
      <c r="S567" t="s">
        <v>1921</v>
      </c>
      <c r="T567" s="256"/>
      <c r="U567" s="256"/>
      <c r="V567" s="256"/>
      <c r="W567" s="256"/>
    </row>
    <row r="568" spans="1:23" ht="18" hidden="1" customHeight="1">
      <c r="A568" s="260" t="s">
        <v>3326</v>
      </c>
      <c r="B568" s="237" t="s">
        <v>100</v>
      </c>
      <c r="C568" s="249" t="b">
        <v>0</v>
      </c>
      <c r="D568" s="182">
        <f>IF($C568&lt;&gt;TRUE,IF(ISNA(VLOOKUP($B568,'Patch Slot'!A$2:$E$39,3,FALSE)),"",VLOOKUP($B568,'Patch Slot'!A$2:$E$39,3,FALSE)),"exclude")</f>
        <v>45887.833333333299</v>
      </c>
      <c r="E568" s="182" t="str">
        <f>IF($C568&lt;&gt;TRUE,IF(ISNA(VLOOKUP($B568,'Patch Slot'!A$1:$E$39,4,FALSE)),"",VLOOKUP($B568,'Patch Slot'!A$1:$E$39,4,FALSE)),"excluded")</f>
        <v>20:00 – 24:00</v>
      </c>
      <c r="F568" s="251" t="s">
        <v>826</v>
      </c>
      <c r="G568" s="251"/>
      <c r="H568" s="252"/>
      <c r="I568" s="252"/>
      <c r="J568" s="254" t="s">
        <v>2547</v>
      </c>
      <c r="K568" s="254"/>
      <c r="L568" s="254" t="s">
        <v>173</v>
      </c>
      <c r="M568" s="254" t="s">
        <v>827</v>
      </c>
      <c r="N568" s="200" t="s">
        <v>175</v>
      </c>
      <c r="O568" s="213" t="s">
        <v>1308</v>
      </c>
      <c r="P568" s="253"/>
      <c r="Q568" s="254" t="s">
        <v>1309</v>
      </c>
      <c r="R568" s="251" t="str">
        <f>IF(ISNA(VLOOKUP(Patchlist2[[#This Row],[SERVER OWNER]],Contacts!I:J,2,FALSE)),"",VLOOKUP(Patchlist2[[#This Row],[SERVER OWNER]],Contacts!I:J,2,FALSE))</f>
        <v>martin.berger@allianz.com</v>
      </c>
      <c r="S568" t="s">
        <v>1921</v>
      </c>
      <c r="T568" s="256"/>
      <c r="U568" s="256"/>
      <c r="V568" s="256"/>
      <c r="W568" s="256"/>
    </row>
    <row r="569" spans="1:23" ht="18" hidden="1" customHeight="1">
      <c r="A569" s="260" t="s">
        <v>3327</v>
      </c>
      <c r="B569" s="237" t="s">
        <v>100</v>
      </c>
      <c r="C569" s="197" t="b">
        <v>0</v>
      </c>
      <c r="D569" s="182">
        <f>IF($C569&lt;&gt;TRUE,IF(ISNA(VLOOKUP($B569,'Patch Slot'!A$2:$E$39,3,FALSE)),"",VLOOKUP($B569,'Patch Slot'!A$2:$E$39,3,FALSE)),"exclude")</f>
        <v>45887.833333333299</v>
      </c>
      <c r="E569" s="182" t="str">
        <f>IF($C569&lt;&gt;TRUE,IF(ISNA(VLOOKUP($B569,'Patch Slot'!A$1:$E$39,4,FALSE)),"",VLOOKUP($B569,'Patch Slot'!A$1:$E$39,4,FALSE)),"excluded")</f>
        <v>20:00 – 24:00</v>
      </c>
      <c r="F569" s="251" t="s">
        <v>826</v>
      </c>
      <c r="G569" s="251"/>
      <c r="H569" s="252"/>
      <c r="I569" s="252"/>
      <c r="J569" s="254" t="s">
        <v>2564</v>
      </c>
      <c r="K569" s="254"/>
      <c r="L569" s="254" t="s">
        <v>173</v>
      </c>
      <c r="M569" s="254" t="s">
        <v>827</v>
      </c>
      <c r="N569" s="200" t="s">
        <v>175</v>
      </c>
      <c r="O569" s="213" t="s">
        <v>1308</v>
      </c>
      <c r="P569" s="253"/>
      <c r="Q569" s="254" t="s">
        <v>1309</v>
      </c>
      <c r="R569" s="251" t="str">
        <f>IF(ISNA(VLOOKUP(Patchlist2[[#This Row],[SERVER OWNER]],Contacts!I:J,2,FALSE)),"",VLOOKUP(Patchlist2[[#This Row],[SERVER OWNER]],Contacts!I:J,2,FALSE))</f>
        <v>martin.berger@allianz.com</v>
      </c>
      <c r="S569" t="s">
        <v>1921</v>
      </c>
      <c r="T569" s="256"/>
      <c r="U569" s="256"/>
      <c r="V569" s="256"/>
      <c r="W569" s="256"/>
    </row>
    <row r="570" spans="1:23" ht="18" hidden="1" customHeight="1">
      <c r="A570" s="260" t="s">
        <v>3328</v>
      </c>
      <c r="B570" s="237" t="s">
        <v>100</v>
      </c>
      <c r="C570" s="197" t="b">
        <v>0</v>
      </c>
      <c r="D570" s="182">
        <f>IF($C570&lt;&gt;TRUE,IF(ISNA(VLOOKUP($B570,'Patch Slot'!A$2:$E$39,3,FALSE)),"",VLOOKUP($B570,'Patch Slot'!A$2:$E$39,3,FALSE)),"exclude")</f>
        <v>45887.833333333299</v>
      </c>
      <c r="E570" s="182" t="str">
        <f>IF($C570&lt;&gt;TRUE,IF(ISNA(VLOOKUP($B570,'Patch Slot'!A$1:$E$39,4,FALSE)),"",VLOOKUP($B570,'Patch Slot'!A$1:$E$39,4,FALSE)),"excluded")</f>
        <v>20:00 – 24:00</v>
      </c>
      <c r="F570" s="251" t="s">
        <v>826</v>
      </c>
      <c r="G570" s="251"/>
      <c r="H570" s="252"/>
      <c r="I570" s="252"/>
      <c r="J570" s="254" t="s">
        <v>2547</v>
      </c>
      <c r="K570" s="254"/>
      <c r="L570" s="254" t="s">
        <v>173</v>
      </c>
      <c r="M570" s="254" t="s">
        <v>827</v>
      </c>
      <c r="N570" s="200" t="s">
        <v>175</v>
      </c>
      <c r="O570" s="213" t="s">
        <v>1308</v>
      </c>
      <c r="P570" s="253"/>
      <c r="Q570" s="254" t="s">
        <v>1309</v>
      </c>
      <c r="R570" s="251" t="str">
        <f>IF(ISNA(VLOOKUP(Patchlist2[[#This Row],[SERVER OWNER]],Contacts!I:J,2,FALSE)),"",VLOOKUP(Patchlist2[[#This Row],[SERVER OWNER]],Contacts!I:J,2,FALSE))</f>
        <v>martin.berger@allianz.com</v>
      </c>
      <c r="S570" t="s">
        <v>1921</v>
      </c>
      <c r="T570" s="256"/>
      <c r="U570" s="256"/>
      <c r="V570" s="256"/>
      <c r="W570" s="256"/>
    </row>
    <row r="571" spans="1:23" ht="18" hidden="1" customHeight="1">
      <c r="A571" s="260" t="s">
        <v>3329</v>
      </c>
      <c r="B571" s="237" t="s">
        <v>100</v>
      </c>
      <c r="C571" s="197" t="b">
        <v>0</v>
      </c>
      <c r="D571" s="182">
        <f>IF($C571&lt;&gt;TRUE,IF(ISNA(VLOOKUP($B571,'Patch Slot'!A$2:$E$39,3,FALSE)),"",VLOOKUP($B571,'Patch Slot'!A$2:$E$39,3,FALSE)),"exclude")</f>
        <v>45887.833333333299</v>
      </c>
      <c r="E571" s="182" t="str">
        <f>IF($C571&lt;&gt;TRUE,IF(ISNA(VLOOKUP($B571,'Patch Slot'!A$1:$E$39,4,FALSE)),"",VLOOKUP($B571,'Patch Slot'!A$1:$E$39,4,FALSE)),"excluded")</f>
        <v>20:00 – 24:00</v>
      </c>
      <c r="F571" s="251" t="s">
        <v>826</v>
      </c>
      <c r="G571" s="251"/>
      <c r="H571" s="252"/>
      <c r="I571" s="252"/>
      <c r="J571" s="254" t="s">
        <v>2564</v>
      </c>
      <c r="K571" s="254"/>
      <c r="L571" s="254" t="s">
        <v>173</v>
      </c>
      <c r="M571" s="254" t="s">
        <v>827</v>
      </c>
      <c r="N571" s="200" t="s">
        <v>175</v>
      </c>
      <c r="O571" s="213" t="s">
        <v>1308</v>
      </c>
      <c r="P571" s="253"/>
      <c r="Q571" s="254" t="s">
        <v>1309</v>
      </c>
      <c r="R571" s="251" t="str">
        <f>IF(ISNA(VLOOKUP(Patchlist2[[#This Row],[SERVER OWNER]],Contacts!I:J,2,FALSE)),"",VLOOKUP(Patchlist2[[#This Row],[SERVER OWNER]],Contacts!I:J,2,FALSE))</f>
        <v>martin.berger@allianz.com</v>
      </c>
      <c r="S571" t="s">
        <v>1921</v>
      </c>
      <c r="T571" s="256"/>
      <c r="U571" s="256"/>
      <c r="V571" s="256"/>
      <c r="W571" s="256"/>
    </row>
    <row r="572" spans="1:23" ht="18" hidden="1" customHeight="1">
      <c r="A572" s="260" t="s">
        <v>3330</v>
      </c>
      <c r="B572" s="237" t="s">
        <v>100</v>
      </c>
      <c r="C572" s="249" t="b">
        <v>0</v>
      </c>
      <c r="D572" s="182">
        <f>IF($C572&lt;&gt;TRUE,IF(ISNA(VLOOKUP($B572,'Patch Slot'!A$2:$E$39,3,FALSE)),"",VLOOKUP($B572,'Patch Slot'!A$2:$E$39,3,FALSE)),"exclude")</f>
        <v>45887.833333333299</v>
      </c>
      <c r="E572" s="182" t="str">
        <f>IF($C572&lt;&gt;TRUE,IF(ISNA(VLOOKUP($B572,'Patch Slot'!A$1:$E$39,4,FALSE)),"",VLOOKUP($B572,'Patch Slot'!A$1:$E$39,4,FALSE)),"excluded")</f>
        <v>20:00 – 24:00</v>
      </c>
      <c r="F572" s="251" t="s">
        <v>826</v>
      </c>
      <c r="G572" s="251"/>
      <c r="H572" s="252"/>
      <c r="I572" s="252"/>
      <c r="J572" s="254" t="s">
        <v>2547</v>
      </c>
      <c r="K572" s="254"/>
      <c r="L572" s="254" t="s">
        <v>173</v>
      </c>
      <c r="M572" s="254" t="s">
        <v>827</v>
      </c>
      <c r="N572" s="200" t="s">
        <v>175</v>
      </c>
      <c r="O572" s="213" t="s">
        <v>1308</v>
      </c>
      <c r="P572" s="253"/>
      <c r="Q572" s="254" t="s">
        <v>1309</v>
      </c>
      <c r="R572" s="251" t="str">
        <f>IF(ISNA(VLOOKUP(Patchlist2[[#This Row],[SERVER OWNER]],Contacts!I:J,2,FALSE)),"",VLOOKUP(Patchlist2[[#This Row],[SERVER OWNER]],Contacts!I:J,2,FALSE))</f>
        <v>martin.berger@allianz.com</v>
      </c>
      <c r="S572" t="s">
        <v>1921</v>
      </c>
      <c r="T572" s="256"/>
      <c r="U572" s="256"/>
      <c r="V572" s="256"/>
      <c r="W572" s="256"/>
    </row>
    <row r="573" spans="1:23" ht="18" hidden="1" customHeight="1">
      <c r="A573" s="260" t="s">
        <v>3331</v>
      </c>
      <c r="B573" s="237" t="s">
        <v>18</v>
      </c>
      <c r="C573" s="249" t="b">
        <v>0</v>
      </c>
      <c r="D573" s="182">
        <f>IF($C573&lt;&gt;TRUE,IF(ISNA(VLOOKUP($B573,'Patch Slot'!A$2:$E$39,3,FALSE)),"",VLOOKUP($B573,'Patch Slot'!A$2:$E$39,3,FALSE)),"exclude")</f>
        <v>45873.833333333299</v>
      </c>
      <c r="E573" s="182" t="str">
        <f>IF($C573&lt;&gt;TRUE,IF(ISNA(VLOOKUP($B573,'Patch Slot'!A$1:$E$39,4,FALSE)),"",VLOOKUP($B573,'Patch Slot'!A$1:$E$39,4,FALSE)),"excluded")</f>
        <v>20:00 – 24:00</v>
      </c>
      <c r="F573" s="251" t="s">
        <v>171</v>
      </c>
      <c r="G573" s="251"/>
      <c r="H573" s="252"/>
      <c r="I573" s="252"/>
      <c r="J573" s="254" t="s">
        <v>2561</v>
      </c>
      <c r="K573" s="254"/>
      <c r="L573" s="254" t="s">
        <v>173</v>
      </c>
      <c r="M573" s="254" t="s">
        <v>174</v>
      </c>
      <c r="N573" s="200" t="s">
        <v>175</v>
      </c>
      <c r="O573" s="213" t="s">
        <v>581</v>
      </c>
      <c r="P573" s="253"/>
      <c r="Q573" s="254" t="s">
        <v>618</v>
      </c>
      <c r="R573" s="251" t="str">
        <f>IF(ISNA(VLOOKUP(Patchlist2[[#This Row],[SERVER OWNER]],Contacts!I:J,2,FALSE)),"",VLOOKUP(Patchlist2[[#This Row],[SERVER OWNER]],Contacts!I:J,2,FALSE))</f>
        <v>JINO.SUSEELAN@ALLIANZ.COM</v>
      </c>
      <c r="S573" t="s">
        <v>2727</v>
      </c>
      <c r="T573" s="256"/>
      <c r="U573" s="256"/>
      <c r="V573" s="256"/>
      <c r="W573" s="256"/>
    </row>
    <row r="574" spans="1:23" ht="18" hidden="1" customHeight="1">
      <c r="A574" s="260" t="s">
        <v>3332</v>
      </c>
      <c r="B574" s="237" t="s">
        <v>90</v>
      </c>
      <c r="C574" s="249" t="b">
        <v>0</v>
      </c>
      <c r="D574" s="182">
        <f>IF($C574&lt;&gt;TRUE,IF(ISNA(VLOOKUP($B574,'Patch Slot'!A$2:$E$39,3,FALSE)),"",VLOOKUP($B574,'Patch Slot'!A$2:$E$39,3,FALSE)),"exclude")</f>
        <v>45886.333333333299</v>
      </c>
      <c r="E574" s="182" t="str">
        <f>IF($C574&lt;&gt;TRUE,IF(ISNA(VLOOKUP($B574,'Patch Slot'!A$1:$E$39,4,FALSE)),"",VLOOKUP($B574,'Patch Slot'!A$1:$E$39,4,FALSE)),"excluded")</f>
        <v>08:00 – 14:00</v>
      </c>
      <c r="F574" s="251" t="s">
        <v>826</v>
      </c>
      <c r="G574" s="251"/>
      <c r="H574" s="252"/>
      <c r="I574" s="252"/>
      <c r="J574" s="254" t="s">
        <v>2547</v>
      </c>
      <c r="K574" s="254"/>
      <c r="L574" s="254" t="s">
        <v>173</v>
      </c>
      <c r="M574" s="254" t="s">
        <v>827</v>
      </c>
      <c r="N574" s="200" t="s">
        <v>175</v>
      </c>
      <c r="O574" s="213" t="s">
        <v>722</v>
      </c>
      <c r="P574" s="253"/>
      <c r="Q574" s="254" t="s">
        <v>2983</v>
      </c>
      <c r="R574" s="251" t="str">
        <f>IF(ISNA(VLOOKUP(Patchlist2[[#This Row],[SERVER OWNER]],Contacts!I:J,2,FALSE)),"",VLOOKUP(Patchlist2[[#This Row],[SERVER OWNER]],Contacts!I:J,2,FALSE))</f>
        <v>luca.kieser@allianz.de</v>
      </c>
      <c r="S574" t="s">
        <v>2650</v>
      </c>
      <c r="T574" s="256"/>
      <c r="U574" s="256"/>
      <c r="V574" s="256"/>
      <c r="W574" s="256"/>
    </row>
    <row r="575" spans="1:23" ht="18" hidden="1" customHeight="1">
      <c r="A575" s="260" t="s">
        <v>3333</v>
      </c>
      <c r="B575" s="237" t="s">
        <v>100</v>
      </c>
      <c r="C575" s="249" t="b">
        <v>0</v>
      </c>
      <c r="D575" s="182">
        <f>IF($C575&lt;&gt;TRUE,IF(ISNA(VLOOKUP($B575,'Patch Slot'!A$2:$E$39,3,FALSE)),"",VLOOKUP($B575,'Patch Slot'!A$2:$E$39,3,FALSE)),"exclude")</f>
        <v>45887.833333333299</v>
      </c>
      <c r="E575" s="182" t="str">
        <f>IF($C575&lt;&gt;TRUE,IF(ISNA(VLOOKUP($B575,'Patch Slot'!A$1:$E$39,4,FALSE)),"",VLOOKUP($B575,'Patch Slot'!A$1:$E$39,4,FALSE)),"excluded")</f>
        <v>20:00 – 24:00</v>
      </c>
      <c r="F575" s="251" t="s">
        <v>826</v>
      </c>
      <c r="G575" s="251"/>
      <c r="H575" s="252"/>
      <c r="I575" s="252"/>
      <c r="J575" s="254" t="s">
        <v>2626</v>
      </c>
      <c r="K575" s="254"/>
      <c r="L575" s="254" t="s">
        <v>173</v>
      </c>
      <c r="M575" s="254" t="s">
        <v>827</v>
      </c>
      <c r="N575" s="200" t="s">
        <v>175</v>
      </c>
      <c r="O575" s="213" t="s">
        <v>1308</v>
      </c>
      <c r="P575" s="253"/>
      <c r="Q575" s="254" t="s">
        <v>1309</v>
      </c>
      <c r="R575" s="251" t="str">
        <f>IF(ISNA(VLOOKUP(Patchlist2[[#This Row],[SERVER OWNER]],Contacts!I:J,2,FALSE)),"",VLOOKUP(Patchlist2[[#This Row],[SERVER OWNER]],Contacts!I:J,2,FALSE))</f>
        <v>martin.berger@allianz.com</v>
      </c>
      <c r="S575" t="s">
        <v>1921</v>
      </c>
      <c r="T575" s="256"/>
      <c r="U575" s="256"/>
      <c r="V575" s="256"/>
      <c r="W575" s="256"/>
    </row>
    <row r="576" spans="1:23" ht="18" hidden="1" customHeight="1">
      <c r="A576" s="260" t="s">
        <v>3334</v>
      </c>
      <c r="B576" s="237" t="s">
        <v>100</v>
      </c>
      <c r="C576" s="249" t="b">
        <v>0</v>
      </c>
      <c r="D576" s="182">
        <f>IF($C576&lt;&gt;TRUE,IF(ISNA(VLOOKUP($B576,'Patch Slot'!A$2:$E$39,3,FALSE)),"",VLOOKUP($B576,'Patch Slot'!A$2:$E$39,3,FALSE)),"exclude")</f>
        <v>45887.833333333299</v>
      </c>
      <c r="E576" s="182" t="str">
        <f>IF($C576&lt;&gt;TRUE,IF(ISNA(VLOOKUP($B576,'Patch Slot'!A$1:$E$39,4,FALSE)),"",VLOOKUP($B576,'Patch Slot'!A$1:$E$39,4,FALSE)),"excluded")</f>
        <v>20:00 – 24:00</v>
      </c>
      <c r="F576" s="251" t="s">
        <v>826</v>
      </c>
      <c r="G576" s="251"/>
      <c r="H576" s="252"/>
      <c r="I576" s="252"/>
      <c r="J576" s="254" t="s">
        <v>2561</v>
      </c>
      <c r="K576" s="254"/>
      <c r="L576" s="254" t="s">
        <v>173</v>
      </c>
      <c r="M576" s="254" t="s">
        <v>827</v>
      </c>
      <c r="N576" s="200" t="s">
        <v>175</v>
      </c>
      <c r="O576" s="213" t="s">
        <v>1308</v>
      </c>
      <c r="P576" s="253"/>
      <c r="Q576" s="254" t="s">
        <v>1309</v>
      </c>
      <c r="R576" s="251" t="str">
        <f>IF(ISNA(VLOOKUP(Patchlist2[[#This Row],[SERVER OWNER]],Contacts!I:J,2,FALSE)),"",VLOOKUP(Patchlist2[[#This Row],[SERVER OWNER]],Contacts!I:J,2,FALSE))</f>
        <v>martin.berger@allianz.com</v>
      </c>
      <c r="S576" t="s">
        <v>1921</v>
      </c>
      <c r="T576" s="256"/>
      <c r="U576" s="256"/>
      <c r="V576" s="256"/>
      <c r="W576" s="256"/>
    </row>
    <row r="577" spans="1:23" ht="18" hidden="1" customHeight="1">
      <c r="A577" s="260" t="s">
        <v>3335</v>
      </c>
      <c r="B577" s="237" t="s">
        <v>100</v>
      </c>
      <c r="C577" s="249" t="b">
        <v>0</v>
      </c>
      <c r="D577" s="182">
        <f>IF($C577&lt;&gt;TRUE,IF(ISNA(VLOOKUP($B577,'Patch Slot'!A$2:$E$39,3,FALSE)),"",VLOOKUP($B577,'Patch Slot'!A$2:$E$39,3,FALSE)),"exclude")</f>
        <v>45887.833333333299</v>
      </c>
      <c r="E577" s="182" t="str">
        <f>IF($C577&lt;&gt;TRUE,IF(ISNA(VLOOKUP($B577,'Patch Slot'!A$1:$E$39,4,FALSE)),"",VLOOKUP($B577,'Patch Slot'!A$1:$E$39,4,FALSE)),"excluded")</f>
        <v>20:00 – 24:00</v>
      </c>
      <c r="F577" s="251" t="s">
        <v>826</v>
      </c>
      <c r="G577" s="251"/>
      <c r="H577" s="252"/>
      <c r="I577" s="252"/>
      <c r="J577" s="254" t="s">
        <v>2561</v>
      </c>
      <c r="K577" s="254"/>
      <c r="L577" s="254" t="s">
        <v>173</v>
      </c>
      <c r="M577" s="254" t="s">
        <v>827</v>
      </c>
      <c r="N577" s="200" t="s">
        <v>175</v>
      </c>
      <c r="O577" s="213" t="s">
        <v>1308</v>
      </c>
      <c r="P577" s="253"/>
      <c r="Q577" s="254" t="s">
        <v>1309</v>
      </c>
      <c r="R577" s="251" t="str">
        <f>IF(ISNA(VLOOKUP(Patchlist2[[#This Row],[SERVER OWNER]],Contacts!I:J,2,FALSE)),"",VLOOKUP(Patchlist2[[#This Row],[SERVER OWNER]],Contacts!I:J,2,FALSE))</f>
        <v>martin.berger@allianz.com</v>
      </c>
      <c r="S577" t="s">
        <v>1921</v>
      </c>
      <c r="T577" s="256"/>
      <c r="U577" s="256"/>
      <c r="V577" s="256"/>
      <c r="W577" s="256"/>
    </row>
    <row r="578" spans="1:23" ht="18" hidden="1" customHeight="1">
      <c r="A578" s="260" t="s">
        <v>3336</v>
      </c>
      <c r="B578" s="237" t="s">
        <v>100</v>
      </c>
      <c r="C578" s="249" t="b">
        <v>0</v>
      </c>
      <c r="D578" s="182">
        <f>IF($C578&lt;&gt;TRUE,IF(ISNA(VLOOKUP($B578,'Patch Slot'!A$2:$E$39,3,FALSE)),"",VLOOKUP($B578,'Patch Slot'!A$2:$E$39,3,FALSE)),"exclude")</f>
        <v>45887.833333333299</v>
      </c>
      <c r="E578" s="182" t="str">
        <f>IF($C578&lt;&gt;TRUE,IF(ISNA(VLOOKUP($B578,'Patch Slot'!A$1:$E$39,4,FALSE)),"",VLOOKUP($B578,'Patch Slot'!A$1:$E$39,4,FALSE)),"excluded")</f>
        <v>20:00 – 24:00</v>
      </c>
      <c r="F578" s="251" t="s">
        <v>826</v>
      </c>
      <c r="G578" s="251"/>
      <c r="H578" s="252"/>
      <c r="I578" s="252"/>
      <c r="J578" s="254" t="s">
        <v>2626</v>
      </c>
      <c r="K578" s="254"/>
      <c r="L578" s="254" t="s">
        <v>173</v>
      </c>
      <c r="M578" s="254" t="s">
        <v>827</v>
      </c>
      <c r="N578" s="200" t="s">
        <v>175</v>
      </c>
      <c r="O578" s="213" t="s">
        <v>1308</v>
      </c>
      <c r="P578" s="253"/>
      <c r="Q578" s="254" t="s">
        <v>1309</v>
      </c>
      <c r="R578" s="251" t="str">
        <f>IF(ISNA(VLOOKUP(Patchlist2[[#This Row],[SERVER OWNER]],Contacts!I:J,2,FALSE)),"",VLOOKUP(Patchlist2[[#This Row],[SERVER OWNER]],Contacts!I:J,2,FALSE))</f>
        <v>martin.berger@allianz.com</v>
      </c>
      <c r="S578" t="s">
        <v>1921</v>
      </c>
      <c r="T578" s="256"/>
      <c r="U578" s="256"/>
      <c r="V578" s="256"/>
      <c r="W578" s="256"/>
    </row>
    <row r="579" spans="1:23" ht="18" hidden="1" customHeight="1">
      <c r="A579" s="260" t="s">
        <v>3337</v>
      </c>
      <c r="B579" s="237" t="s">
        <v>100</v>
      </c>
      <c r="C579" s="249" t="b">
        <v>0</v>
      </c>
      <c r="D579" s="182">
        <f>IF($C579&lt;&gt;TRUE,IF(ISNA(VLOOKUP($B579,'Patch Slot'!A$2:$E$39,3,FALSE)),"",VLOOKUP($B579,'Patch Slot'!A$2:$E$39,3,FALSE)),"exclude")</f>
        <v>45887.833333333299</v>
      </c>
      <c r="E579" s="182" t="str">
        <f>IF($C579&lt;&gt;TRUE,IF(ISNA(VLOOKUP($B579,'Patch Slot'!A$1:$E$39,4,FALSE)),"",VLOOKUP($B579,'Patch Slot'!A$1:$E$39,4,FALSE)),"excluded")</f>
        <v>20:00 – 24:00</v>
      </c>
      <c r="F579" s="251" t="s">
        <v>826</v>
      </c>
      <c r="G579" s="251"/>
      <c r="H579" s="252"/>
      <c r="I579" s="252"/>
      <c r="J579" s="254" t="s">
        <v>2626</v>
      </c>
      <c r="K579" s="254"/>
      <c r="L579" s="254" t="s">
        <v>173</v>
      </c>
      <c r="M579" s="254" t="s">
        <v>827</v>
      </c>
      <c r="N579" s="200" t="s">
        <v>175</v>
      </c>
      <c r="O579" s="213" t="s">
        <v>1308</v>
      </c>
      <c r="P579" s="253"/>
      <c r="Q579" s="254" t="s">
        <v>1309</v>
      </c>
      <c r="R579" s="251" t="str">
        <f>IF(ISNA(VLOOKUP(Patchlist2[[#This Row],[SERVER OWNER]],Contacts!I:J,2,FALSE)),"",VLOOKUP(Patchlist2[[#This Row],[SERVER OWNER]],Contacts!I:J,2,FALSE))</f>
        <v>martin.berger@allianz.com</v>
      </c>
      <c r="S579" t="s">
        <v>1921</v>
      </c>
      <c r="T579" s="256"/>
      <c r="U579" s="256"/>
      <c r="V579" s="256"/>
      <c r="W579" s="256"/>
    </row>
    <row r="580" spans="1:23" ht="18" hidden="1" customHeight="1">
      <c r="A580" s="260" t="s">
        <v>3338</v>
      </c>
      <c r="B580" s="237" t="s">
        <v>100</v>
      </c>
      <c r="C580" s="249" t="b">
        <v>0</v>
      </c>
      <c r="D580" s="182">
        <f>IF($C580&lt;&gt;TRUE,IF(ISNA(VLOOKUP($B580,'Patch Slot'!A$2:$E$39,3,FALSE)),"",VLOOKUP($B580,'Patch Slot'!A$2:$E$39,3,FALSE)),"exclude")</f>
        <v>45887.833333333299</v>
      </c>
      <c r="E580" s="182" t="str">
        <f>IF($C580&lt;&gt;TRUE,IF(ISNA(VLOOKUP($B580,'Patch Slot'!A$1:$E$39,4,FALSE)),"",VLOOKUP($B580,'Patch Slot'!A$1:$E$39,4,FALSE)),"excluded")</f>
        <v>20:00 – 24:00</v>
      </c>
      <c r="F580" s="251" t="s">
        <v>826</v>
      </c>
      <c r="G580" s="251"/>
      <c r="H580" s="252"/>
      <c r="I580" s="252"/>
      <c r="J580" s="254" t="s">
        <v>2626</v>
      </c>
      <c r="K580" s="254"/>
      <c r="L580" s="254" t="s">
        <v>173</v>
      </c>
      <c r="M580" s="254" t="s">
        <v>827</v>
      </c>
      <c r="N580" s="200" t="s">
        <v>175</v>
      </c>
      <c r="O580" s="213" t="s">
        <v>1308</v>
      </c>
      <c r="P580" s="253"/>
      <c r="Q580" s="254" t="s">
        <v>1309</v>
      </c>
      <c r="R580" s="251" t="str">
        <f>IF(ISNA(VLOOKUP(Patchlist2[[#This Row],[SERVER OWNER]],Contacts!I:J,2,FALSE)),"",VLOOKUP(Patchlist2[[#This Row],[SERVER OWNER]],Contacts!I:J,2,FALSE))</f>
        <v>martin.berger@allianz.com</v>
      </c>
      <c r="S580" t="s">
        <v>1921</v>
      </c>
      <c r="T580" s="256"/>
      <c r="U580" s="256"/>
      <c r="V580" s="256"/>
      <c r="W580" s="256"/>
    </row>
    <row r="581" spans="1:23" ht="18" hidden="1" customHeight="1">
      <c r="A581" s="260" t="s">
        <v>3339</v>
      </c>
      <c r="B581" s="237" t="s">
        <v>100</v>
      </c>
      <c r="C581" s="249" t="b">
        <v>0</v>
      </c>
      <c r="D581" s="182">
        <f>IF($C581&lt;&gt;TRUE,IF(ISNA(VLOOKUP($B581,'Patch Slot'!A$2:$E$39,3,FALSE)),"",VLOOKUP($B581,'Patch Slot'!A$2:$E$39,3,FALSE)),"exclude")</f>
        <v>45887.833333333299</v>
      </c>
      <c r="E581" s="182" t="str">
        <f>IF($C581&lt;&gt;TRUE,IF(ISNA(VLOOKUP($B581,'Patch Slot'!A$1:$E$39,4,FALSE)),"",VLOOKUP($B581,'Patch Slot'!A$1:$E$39,4,FALSE)),"excluded")</f>
        <v>20:00 – 24:00</v>
      </c>
      <c r="F581" s="251" t="s">
        <v>826</v>
      </c>
      <c r="G581" s="251"/>
      <c r="H581" s="252"/>
      <c r="I581" s="252"/>
      <c r="J581" s="254" t="s">
        <v>2561</v>
      </c>
      <c r="K581" s="254"/>
      <c r="L581" s="254" t="s">
        <v>173</v>
      </c>
      <c r="M581" s="254" t="s">
        <v>827</v>
      </c>
      <c r="N581" s="200" t="s">
        <v>175</v>
      </c>
      <c r="O581" s="213" t="s">
        <v>1308</v>
      </c>
      <c r="P581" s="253"/>
      <c r="Q581" s="254" t="s">
        <v>1309</v>
      </c>
      <c r="R581" s="251" t="str">
        <f>IF(ISNA(VLOOKUP(Patchlist2[[#This Row],[SERVER OWNER]],Contacts!I:J,2,FALSE)),"",VLOOKUP(Patchlist2[[#This Row],[SERVER OWNER]],Contacts!I:J,2,FALSE))</f>
        <v>martin.berger@allianz.com</v>
      </c>
      <c r="S581" t="s">
        <v>1921</v>
      </c>
      <c r="T581" s="256"/>
      <c r="U581" s="256"/>
      <c r="V581" s="256"/>
      <c r="W581" s="256"/>
    </row>
    <row r="582" spans="1:23" ht="18" hidden="1" customHeight="1">
      <c r="A582" s="260" t="s">
        <v>3340</v>
      </c>
      <c r="B582" s="237" t="s">
        <v>100</v>
      </c>
      <c r="C582" s="249" t="b">
        <v>0</v>
      </c>
      <c r="D582" s="182">
        <f>IF($C582&lt;&gt;TRUE,IF(ISNA(VLOOKUP($B582,'Patch Slot'!A$2:$E$39,3,FALSE)),"",VLOOKUP($B582,'Patch Slot'!A$2:$E$39,3,FALSE)),"exclude")</f>
        <v>45887.833333333299</v>
      </c>
      <c r="E582" s="182" t="str">
        <f>IF($C582&lt;&gt;TRUE,IF(ISNA(VLOOKUP($B582,'Patch Slot'!A$1:$E$39,4,FALSE)),"",VLOOKUP($B582,'Patch Slot'!A$1:$E$39,4,FALSE)),"excluded")</f>
        <v>20:00 – 24:00</v>
      </c>
      <c r="F582" s="251" t="s">
        <v>826</v>
      </c>
      <c r="G582" s="251"/>
      <c r="H582" s="252"/>
      <c r="I582" s="252"/>
      <c r="J582" s="254" t="s">
        <v>2561</v>
      </c>
      <c r="K582" s="254"/>
      <c r="L582" s="254" t="s">
        <v>173</v>
      </c>
      <c r="M582" s="254" t="s">
        <v>827</v>
      </c>
      <c r="N582" s="200" t="s">
        <v>175</v>
      </c>
      <c r="O582" s="213" t="s">
        <v>1308</v>
      </c>
      <c r="P582" s="253"/>
      <c r="Q582" s="254" t="s">
        <v>1309</v>
      </c>
      <c r="R582" s="251" t="str">
        <f>IF(ISNA(VLOOKUP(Patchlist2[[#This Row],[SERVER OWNER]],Contacts!I:J,2,FALSE)),"",VLOOKUP(Patchlist2[[#This Row],[SERVER OWNER]],Contacts!I:J,2,FALSE))</f>
        <v>martin.berger@allianz.com</v>
      </c>
      <c r="S582" t="s">
        <v>1921</v>
      </c>
      <c r="T582" s="256"/>
      <c r="U582" s="256"/>
      <c r="V582" s="256"/>
      <c r="W582" s="256"/>
    </row>
    <row r="583" spans="1:23" ht="18" hidden="1" customHeight="1">
      <c r="A583" s="260" t="s">
        <v>3341</v>
      </c>
      <c r="B583" s="237" t="s">
        <v>100</v>
      </c>
      <c r="C583" s="249" t="b">
        <v>0</v>
      </c>
      <c r="D583" s="182">
        <f>IF($C583&lt;&gt;TRUE,IF(ISNA(VLOOKUP($B583,'Patch Slot'!A$2:$E$39,3,FALSE)),"",VLOOKUP($B583,'Patch Slot'!A$2:$E$39,3,FALSE)),"exclude")</f>
        <v>45887.833333333299</v>
      </c>
      <c r="E583" s="182" t="str">
        <f>IF($C583&lt;&gt;TRUE,IF(ISNA(VLOOKUP($B583,'Patch Slot'!A$1:$E$39,4,FALSE)),"",VLOOKUP($B583,'Patch Slot'!A$1:$E$39,4,FALSE)),"excluded")</f>
        <v>20:00 – 24:00</v>
      </c>
      <c r="F583" s="251" t="s">
        <v>826</v>
      </c>
      <c r="G583" s="251"/>
      <c r="H583" s="252"/>
      <c r="I583" s="252"/>
      <c r="J583" s="254" t="s">
        <v>2626</v>
      </c>
      <c r="K583" s="254"/>
      <c r="L583" s="254" t="s">
        <v>173</v>
      </c>
      <c r="M583" s="254" t="s">
        <v>827</v>
      </c>
      <c r="N583" s="200" t="s">
        <v>175</v>
      </c>
      <c r="O583" s="213" t="s">
        <v>1308</v>
      </c>
      <c r="P583" s="253"/>
      <c r="Q583" s="254" t="s">
        <v>1309</v>
      </c>
      <c r="R583" s="251" t="str">
        <f>IF(ISNA(VLOOKUP(Patchlist2[[#This Row],[SERVER OWNER]],Contacts!I:J,2,FALSE)),"",VLOOKUP(Patchlist2[[#This Row],[SERVER OWNER]],Contacts!I:J,2,FALSE))</f>
        <v>martin.berger@allianz.com</v>
      </c>
      <c r="S583" t="s">
        <v>1921</v>
      </c>
      <c r="T583" s="256"/>
      <c r="U583" s="256"/>
      <c r="V583" s="256"/>
      <c r="W583" s="256"/>
    </row>
    <row r="584" spans="1:23" ht="18" hidden="1" customHeight="1">
      <c r="A584" s="260" t="s">
        <v>3342</v>
      </c>
      <c r="B584" s="237" t="s">
        <v>18</v>
      </c>
      <c r="C584" s="249" t="b">
        <v>0</v>
      </c>
      <c r="D584" s="182">
        <f>IF($C584&lt;&gt;TRUE,IF(ISNA(VLOOKUP($B584,'Patch Slot'!A$2:$E$39,3,FALSE)),"",VLOOKUP($B584,'Patch Slot'!A$2:$E$39,3,FALSE)),"exclude")</f>
        <v>45873.833333333299</v>
      </c>
      <c r="E584" s="182" t="str">
        <f>IF($C584&lt;&gt;TRUE,IF(ISNA(VLOOKUP($B584,'Patch Slot'!A$1:$E$39,4,FALSE)),"",VLOOKUP($B584,'Patch Slot'!A$1:$E$39,4,FALSE)),"excluded")</f>
        <v>20:00 – 24:00</v>
      </c>
      <c r="F584" s="251" t="s">
        <v>523</v>
      </c>
      <c r="G584" s="251"/>
      <c r="H584" s="252"/>
      <c r="I584" s="252"/>
      <c r="J584" s="254" t="s">
        <v>2626</v>
      </c>
      <c r="K584" s="254"/>
      <c r="L584" s="254" t="s">
        <v>245</v>
      </c>
      <c r="M584" s="254" t="s">
        <v>174</v>
      </c>
      <c r="N584" s="200" t="s">
        <v>175</v>
      </c>
      <c r="O584" s="213" t="s">
        <v>2646</v>
      </c>
      <c r="P584" s="253"/>
      <c r="Q584" s="254" t="s">
        <v>2647</v>
      </c>
      <c r="R584" s="251" t="str">
        <f>IF(ISNA(VLOOKUP(Patchlist2[[#This Row],[SERVER OWNER]],Contacts!I:J,2,FALSE)),"",VLOOKUP(Patchlist2[[#This Row],[SERVER OWNER]],Contacts!I:J,2,FALSE))</f>
        <v>stefano.iori@allianz.it</v>
      </c>
      <c r="S584" t="s">
        <v>2654</v>
      </c>
      <c r="T584" s="256"/>
      <c r="U584" s="256"/>
      <c r="V584" s="256"/>
      <c r="W584" s="256"/>
    </row>
    <row r="585" spans="1:23" ht="18" hidden="1" customHeight="1">
      <c r="A585" s="260" t="s">
        <v>3343</v>
      </c>
      <c r="B585" s="237" t="s">
        <v>100</v>
      </c>
      <c r="C585" s="249" t="b">
        <v>0</v>
      </c>
      <c r="D585" s="182">
        <f>IF($C585&lt;&gt;TRUE,IF(ISNA(VLOOKUP($B585,'Patch Slot'!A$2:$E$39,3,FALSE)),"",VLOOKUP($B585,'Patch Slot'!A$2:$E$39,3,FALSE)),"exclude")</f>
        <v>45887.833333333299</v>
      </c>
      <c r="E585" s="182" t="str">
        <f>IF($C585&lt;&gt;TRUE,IF(ISNA(VLOOKUP($B585,'Patch Slot'!A$1:$E$39,4,FALSE)),"",VLOOKUP($B585,'Patch Slot'!A$1:$E$39,4,FALSE)),"excluded")</f>
        <v>20:00 – 24:00</v>
      </c>
      <c r="F585" s="251" t="s">
        <v>826</v>
      </c>
      <c r="G585" s="251"/>
      <c r="H585" s="252"/>
      <c r="I585" s="252"/>
      <c r="J585" s="254" t="s">
        <v>2561</v>
      </c>
      <c r="K585" s="254"/>
      <c r="L585" s="254" t="s">
        <v>173</v>
      </c>
      <c r="M585" s="254" t="s">
        <v>827</v>
      </c>
      <c r="N585" s="200" t="s">
        <v>175</v>
      </c>
      <c r="O585" s="213" t="s">
        <v>1308</v>
      </c>
      <c r="P585" s="253"/>
      <c r="Q585" s="254" t="s">
        <v>1309</v>
      </c>
      <c r="R585" s="251" t="str">
        <f>IF(ISNA(VLOOKUP(Patchlist2[[#This Row],[SERVER OWNER]],Contacts!I:J,2,FALSE)),"",VLOOKUP(Patchlist2[[#This Row],[SERVER OWNER]],Contacts!I:J,2,FALSE))</f>
        <v>martin.berger@allianz.com</v>
      </c>
      <c r="S585" t="s">
        <v>1921</v>
      </c>
      <c r="T585" s="256"/>
      <c r="U585" s="256"/>
      <c r="V585" s="256"/>
      <c r="W585" s="256"/>
    </row>
    <row r="586" spans="1:23" ht="18" hidden="1" customHeight="1">
      <c r="A586" s="259" t="s">
        <v>3344</v>
      </c>
      <c r="B586" s="196" t="s">
        <v>100</v>
      </c>
      <c r="C586" s="197" t="b">
        <v>0</v>
      </c>
      <c r="D586" s="182">
        <f>IF($C586&lt;&gt;TRUE,IF(ISNA(VLOOKUP($B586,'Patch Slot'!A$2:$E$39,3,FALSE)),"",VLOOKUP($B586,'Patch Slot'!A$2:$E$39,3,FALSE)),"exclude")</f>
        <v>45887.833333333299</v>
      </c>
      <c r="E586" s="182" t="str">
        <f>IF($C586&lt;&gt;TRUE,IF(ISNA(VLOOKUP($B586,'Patch Slot'!A$1:$E$39,4,FALSE)),"",VLOOKUP($B586,'Patch Slot'!A$1:$E$39,4,FALSE)),"excluded")</f>
        <v>20:00 – 24:00</v>
      </c>
      <c r="F586" s="198" t="s">
        <v>826</v>
      </c>
      <c r="G586" s="198"/>
      <c r="H586" s="203"/>
      <c r="I586" s="203"/>
      <c r="J586" s="247" t="s">
        <v>2561</v>
      </c>
      <c r="K586" s="247"/>
      <c r="L586" s="247" t="s">
        <v>173</v>
      </c>
      <c r="M586" s="247" t="s">
        <v>827</v>
      </c>
      <c r="N586" s="200" t="s">
        <v>175</v>
      </c>
      <c r="O586" s="213" t="s">
        <v>1308</v>
      </c>
      <c r="P586" s="201"/>
      <c r="Q586" s="247" t="s">
        <v>1309</v>
      </c>
      <c r="R586" s="198" t="str">
        <f>IF(ISNA(VLOOKUP(Patchlist2[[#This Row],[SERVER OWNER]],Contacts!I:J,2,FALSE)),"",VLOOKUP(Patchlist2[[#This Row],[SERVER OWNER]],Contacts!I:J,2,FALSE))</f>
        <v>martin.berger@allianz.com</v>
      </c>
      <c r="S586" t="s">
        <v>1921</v>
      </c>
      <c r="T586" s="157"/>
      <c r="U586" s="157"/>
      <c r="V586" s="157"/>
      <c r="W586" s="157"/>
    </row>
    <row r="587" spans="1:23" ht="18" hidden="1" customHeight="1">
      <c r="A587" s="260" t="s">
        <v>3345</v>
      </c>
      <c r="B587" s="237" t="s">
        <v>100</v>
      </c>
      <c r="C587" s="249" t="b">
        <v>0</v>
      </c>
      <c r="D587" s="182">
        <f>IF($C587&lt;&gt;TRUE,IF(ISNA(VLOOKUP($B587,'Patch Slot'!A$2:$E$39,3,FALSE)),"",VLOOKUP($B587,'Patch Slot'!A$2:$E$39,3,FALSE)),"exclude")</f>
        <v>45887.833333333299</v>
      </c>
      <c r="E587" s="182" t="str">
        <f>IF($C587&lt;&gt;TRUE,IF(ISNA(VLOOKUP($B587,'Patch Slot'!A$1:$E$39,4,FALSE)),"",VLOOKUP($B587,'Patch Slot'!A$1:$E$39,4,FALSE)),"excluded")</f>
        <v>20:00 – 24:00</v>
      </c>
      <c r="F587" s="251" t="s">
        <v>826</v>
      </c>
      <c r="G587" s="251"/>
      <c r="H587" s="252"/>
      <c r="I587" s="252"/>
      <c r="J587" s="254" t="s">
        <v>2626</v>
      </c>
      <c r="K587" s="254"/>
      <c r="L587" s="254" t="s">
        <v>173</v>
      </c>
      <c r="M587" s="254" t="s">
        <v>827</v>
      </c>
      <c r="N587" s="200" t="s">
        <v>175</v>
      </c>
      <c r="O587" s="213" t="s">
        <v>1308</v>
      </c>
      <c r="P587" s="253"/>
      <c r="Q587" s="254" t="s">
        <v>1309</v>
      </c>
      <c r="R587" s="251" t="str">
        <f>IF(ISNA(VLOOKUP(Patchlist2[[#This Row],[SERVER OWNER]],Contacts!I:J,2,FALSE)),"",VLOOKUP(Patchlist2[[#This Row],[SERVER OWNER]],Contacts!I:J,2,FALSE))</f>
        <v>martin.berger@allianz.com</v>
      </c>
      <c r="S587" t="s">
        <v>1921</v>
      </c>
      <c r="T587" s="256"/>
      <c r="U587" s="256"/>
      <c r="V587" s="256"/>
      <c r="W587" s="256"/>
    </row>
    <row r="588" spans="1:23" ht="18" hidden="1" customHeight="1">
      <c r="A588" s="260" t="s">
        <v>3346</v>
      </c>
      <c r="B588" s="237" t="s">
        <v>100</v>
      </c>
      <c r="C588" s="249" t="b">
        <v>1</v>
      </c>
      <c r="D588" s="182" t="str">
        <f>IF($C588&lt;&gt;TRUE,IF(ISNA(VLOOKUP($B588,'Patch Slot'!A$2:$E$39,3,FALSE)),"",VLOOKUP($B588,'Patch Slot'!A$2:$E$39,3,FALSE)),"exclude")</f>
        <v>exclude</v>
      </c>
      <c r="E588" s="182" t="str">
        <f>IF($C588&lt;&gt;TRUE,IF(ISNA(VLOOKUP($B588,'Patch Slot'!A$1:$E$39,4,FALSE)),"",VLOOKUP($B588,'Patch Slot'!A$1:$E$39,4,FALSE)),"excluded")</f>
        <v>excluded</v>
      </c>
      <c r="F588" s="251" t="s">
        <v>826</v>
      </c>
      <c r="G588" s="251"/>
      <c r="H588" s="252"/>
      <c r="I588" s="252"/>
      <c r="J588" s="254" t="s">
        <v>2564</v>
      </c>
      <c r="K588" s="254"/>
      <c r="L588" s="254" t="s">
        <v>173</v>
      </c>
      <c r="M588" s="254" t="s">
        <v>827</v>
      </c>
      <c r="N588" s="200" t="s">
        <v>279</v>
      </c>
      <c r="O588" s="213" t="s">
        <v>3196</v>
      </c>
      <c r="P588" s="253"/>
      <c r="Q588" s="254" t="s">
        <v>3197</v>
      </c>
      <c r="R588" s="251" t="s">
        <v>2746</v>
      </c>
      <c r="S588" t="s">
        <v>2746</v>
      </c>
      <c r="T588" s="256"/>
      <c r="U588" s="256"/>
      <c r="V588" s="256"/>
      <c r="W588" s="256"/>
    </row>
    <row r="589" spans="1:23" ht="18" hidden="1" customHeight="1">
      <c r="A589" s="260" t="s">
        <v>3347</v>
      </c>
      <c r="B589" s="237" t="s">
        <v>18</v>
      </c>
      <c r="C589" s="197" t="b">
        <v>1</v>
      </c>
      <c r="D589" s="182" t="str">
        <f>IF($C589&lt;&gt;TRUE,IF(ISNA(VLOOKUP($B589,'Patch Slot'!A$2:$E$39,3,FALSE)),"",VLOOKUP($B589,'Patch Slot'!A$2:$E$39,3,FALSE)),"exclude")</f>
        <v>exclude</v>
      </c>
      <c r="E589" s="182" t="str">
        <f>IF($C589&lt;&gt;TRUE,IF(ISNA(VLOOKUP($B589,'Patch Slot'!A$1:$E$39,4,FALSE)),"",VLOOKUP($B589,'Patch Slot'!A$1:$E$39,4,FALSE)),"excluded")</f>
        <v>excluded</v>
      </c>
      <c r="F589" s="251" t="s">
        <v>182</v>
      </c>
      <c r="G589" s="251"/>
      <c r="H589" s="252"/>
      <c r="I589" s="252"/>
      <c r="J589" s="254" t="s">
        <v>2626</v>
      </c>
      <c r="K589" s="254"/>
      <c r="L589" s="254" t="s">
        <v>443</v>
      </c>
      <c r="M589" s="254" t="s">
        <v>174</v>
      </c>
      <c r="N589" s="200" t="s">
        <v>279</v>
      </c>
      <c r="O589" s="213" t="s">
        <v>3315</v>
      </c>
      <c r="P589" s="253"/>
      <c r="Q589" s="254" t="s">
        <v>3303</v>
      </c>
      <c r="R589" s="251" t="s">
        <v>2691</v>
      </c>
      <c r="S589" t="s">
        <v>2691</v>
      </c>
      <c r="T589" s="256"/>
      <c r="U589" s="256" t="s">
        <v>2866</v>
      </c>
      <c r="V589" s="256"/>
      <c r="W589" s="256"/>
    </row>
    <row r="590" spans="1:23" ht="18" hidden="1" customHeight="1">
      <c r="A590" s="260" t="s">
        <v>3348</v>
      </c>
      <c r="B590" s="237" t="s">
        <v>18</v>
      </c>
      <c r="C590" s="249" t="b">
        <v>1</v>
      </c>
      <c r="D590" s="182" t="str">
        <f>IF($C590&lt;&gt;TRUE,IF(ISNA(VLOOKUP($B590,'Patch Slot'!A$2:$E$39,3,FALSE)),"",VLOOKUP($B590,'Patch Slot'!A$2:$E$39,3,FALSE)),"exclude")</f>
        <v>exclude</v>
      </c>
      <c r="E590" s="182" t="str">
        <f>IF($C590&lt;&gt;TRUE,IF(ISNA(VLOOKUP($B590,'Patch Slot'!A$1:$E$39,4,FALSE)),"",VLOOKUP($B590,'Patch Slot'!A$1:$E$39,4,FALSE)),"excluded")</f>
        <v>excluded</v>
      </c>
      <c r="F590" s="251" t="s">
        <v>182</v>
      </c>
      <c r="G590" s="251"/>
      <c r="H590" s="252"/>
      <c r="I590" s="252"/>
      <c r="J590" s="254" t="s">
        <v>2626</v>
      </c>
      <c r="K590" s="254"/>
      <c r="L590" s="254" t="s">
        <v>443</v>
      </c>
      <c r="M590" s="254" t="s">
        <v>174</v>
      </c>
      <c r="N590" s="200" t="s">
        <v>279</v>
      </c>
      <c r="O590" s="213" t="s">
        <v>3315</v>
      </c>
      <c r="P590" s="253"/>
      <c r="Q590" s="254" t="s">
        <v>3303</v>
      </c>
      <c r="R590" s="251" t="s">
        <v>2691</v>
      </c>
      <c r="S590" t="s">
        <v>2691</v>
      </c>
      <c r="T590" s="256"/>
      <c r="U590" s="256" t="s">
        <v>2866</v>
      </c>
      <c r="V590" s="256"/>
      <c r="W590" s="256"/>
    </row>
    <row r="591" spans="1:23" ht="18" hidden="1" customHeight="1">
      <c r="A591" s="260" t="s">
        <v>3349</v>
      </c>
      <c r="B591" s="237" t="s">
        <v>100</v>
      </c>
      <c r="C591" s="249" t="b">
        <v>1</v>
      </c>
      <c r="D591" s="182" t="str">
        <f>IF($C591&lt;&gt;TRUE,IF(ISNA(VLOOKUP($B591,'Patch Slot'!A$2:$E$39,3,FALSE)),"",VLOOKUP($B591,'Patch Slot'!A$2:$E$39,3,FALSE)),"exclude")</f>
        <v>exclude</v>
      </c>
      <c r="E591" s="182" t="str">
        <f>IF($C591&lt;&gt;TRUE,IF(ISNA(VLOOKUP($B591,'Patch Slot'!A$1:$E$39,4,FALSE)),"",VLOOKUP($B591,'Patch Slot'!A$1:$E$39,4,FALSE)),"excluded")</f>
        <v>excluded</v>
      </c>
      <c r="F591" s="251" t="s">
        <v>826</v>
      </c>
      <c r="G591" s="251"/>
      <c r="H591" s="252"/>
      <c r="I591" s="252"/>
      <c r="J591" s="254" t="s">
        <v>2626</v>
      </c>
      <c r="K591" s="254"/>
      <c r="L591" s="254" t="s">
        <v>443</v>
      </c>
      <c r="M591" s="254" t="s">
        <v>827</v>
      </c>
      <c r="N591" s="200" t="s">
        <v>279</v>
      </c>
      <c r="O591" s="213" t="s">
        <v>3315</v>
      </c>
      <c r="P591" s="253"/>
      <c r="Q591" s="254" t="s">
        <v>3303</v>
      </c>
      <c r="R591" s="251" t="s">
        <v>2691</v>
      </c>
      <c r="S591" t="s">
        <v>2691</v>
      </c>
      <c r="T591" s="256"/>
      <c r="U591" s="256"/>
      <c r="V591" s="256"/>
      <c r="W591" s="256"/>
    </row>
    <row r="592" spans="1:23" ht="18" hidden="1" customHeight="1">
      <c r="A592" s="260" t="s">
        <v>3350</v>
      </c>
      <c r="B592" s="237" t="s">
        <v>100</v>
      </c>
      <c r="C592" s="249" t="b">
        <v>1</v>
      </c>
      <c r="D592" s="182" t="str">
        <f>IF($C592&lt;&gt;TRUE,IF(ISNA(VLOOKUP($B592,'Patch Slot'!A$2:$E$39,3,FALSE)),"",VLOOKUP($B592,'Patch Slot'!A$2:$E$39,3,FALSE)),"exclude")</f>
        <v>exclude</v>
      </c>
      <c r="E592" s="182" t="str">
        <f>IF($C592&lt;&gt;TRUE,IF(ISNA(VLOOKUP($B592,'Patch Slot'!A$1:$E$39,4,FALSE)),"",VLOOKUP($B592,'Patch Slot'!A$1:$E$39,4,FALSE)),"excluded")</f>
        <v>excluded</v>
      </c>
      <c r="F592" s="251" t="s">
        <v>826</v>
      </c>
      <c r="G592" s="251"/>
      <c r="H592" s="252"/>
      <c r="I592" s="252"/>
      <c r="J592" s="254" t="s">
        <v>2564</v>
      </c>
      <c r="K592" s="254"/>
      <c r="L592" s="254" t="s">
        <v>173</v>
      </c>
      <c r="M592" s="254" t="s">
        <v>827</v>
      </c>
      <c r="N592" s="200" t="s">
        <v>279</v>
      </c>
      <c r="O592" s="213" t="s">
        <v>2862</v>
      </c>
      <c r="P592" s="253"/>
      <c r="Q592" s="254" t="s">
        <v>3141</v>
      </c>
      <c r="R592" s="251" t="s">
        <v>2572</v>
      </c>
      <c r="S592" t="s">
        <v>2572</v>
      </c>
      <c r="T592" s="256"/>
      <c r="U592" s="256" t="s">
        <v>2866</v>
      </c>
      <c r="V592" s="256"/>
      <c r="W592" s="256"/>
    </row>
    <row r="593" spans="1:23" ht="18" hidden="1" customHeight="1">
      <c r="A593" s="260" t="s">
        <v>3351</v>
      </c>
      <c r="B593" s="237" t="s">
        <v>100</v>
      </c>
      <c r="C593" s="249" t="b">
        <v>1</v>
      </c>
      <c r="D593" s="182" t="str">
        <f>IF($C593&lt;&gt;TRUE,IF(ISNA(VLOOKUP($B593,'Patch Slot'!A$2:$E$39,3,FALSE)),"",VLOOKUP($B593,'Patch Slot'!A$2:$E$39,3,FALSE)),"exclude")</f>
        <v>exclude</v>
      </c>
      <c r="E593" s="182" t="str">
        <f>IF($C593&lt;&gt;TRUE,IF(ISNA(VLOOKUP($B593,'Patch Slot'!A$1:$E$39,4,FALSE)),"",VLOOKUP($B593,'Patch Slot'!A$1:$E$39,4,FALSE)),"excluded")</f>
        <v>excluded</v>
      </c>
      <c r="F593" s="251" t="s">
        <v>826</v>
      </c>
      <c r="G593" s="251"/>
      <c r="H593" s="252"/>
      <c r="I593" s="252"/>
      <c r="J593" s="254" t="s">
        <v>2564</v>
      </c>
      <c r="K593" s="254"/>
      <c r="L593" s="254" t="s">
        <v>173</v>
      </c>
      <c r="M593" s="254" t="s">
        <v>827</v>
      </c>
      <c r="N593" s="200" t="s">
        <v>279</v>
      </c>
      <c r="O593" s="213" t="s">
        <v>2862</v>
      </c>
      <c r="P593" s="253"/>
      <c r="Q593" s="254" t="s">
        <v>3141</v>
      </c>
      <c r="R593" s="251" t="s">
        <v>2572</v>
      </c>
      <c r="S593" t="s">
        <v>2572</v>
      </c>
      <c r="T593" s="256"/>
      <c r="U593" s="256" t="s">
        <v>2866</v>
      </c>
      <c r="V593" s="256"/>
      <c r="W593" s="256"/>
    </row>
    <row r="594" spans="1:23" ht="18" hidden="1" customHeight="1">
      <c r="A594" s="260" t="s">
        <v>3352</v>
      </c>
      <c r="B594" s="237" t="s">
        <v>18</v>
      </c>
      <c r="C594" s="249" t="b">
        <v>1</v>
      </c>
      <c r="D594" s="182" t="str">
        <f>IF($C594&lt;&gt;TRUE,IF(ISNA(VLOOKUP($B594,'Patch Slot'!A$2:$E$39,3,FALSE)),"",VLOOKUP($B594,'Patch Slot'!A$2:$E$39,3,FALSE)),"exclude")</f>
        <v>exclude</v>
      </c>
      <c r="E594" s="182" t="str">
        <f>IF($C594&lt;&gt;TRUE,IF(ISNA(VLOOKUP($B594,'Patch Slot'!A$1:$E$39,4,FALSE)),"",VLOOKUP($B594,'Patch Slot'!A$1:$E$39,4,FALSE)),"excluded")</f>
        <v>excluded</v>
      </c>
      <c r="F594" s="251" t="s">
        <v>182</v>
      </c>
      <c r="G594" s="251"/>
      <c r="H594" s="252"/>
      <c r="I594" s="252"/>
      <c r="J594" s="254" t="s">
        <v>2564</v>
      </c>
      <c r="K594" s="254"/>
      <c r="L594" s="254" t="s">
        <v>173</v>
      </c>
      <c r="M594" s="254" t="s">
        <v>174</v>
      </c>
      <c r="N594" s="200" t="s">
        <v>279</v>
      </c>
      <c r="O594" s="213" t="s">
        <v>2862</v>
      </c>
      <c r="P594" s="253"/>
      <c r="Q594" s="254" t="s">
        <v>3141</v>
      </c>
      <c r="R594" s="251" t="s">
        <v>2572</v>
      </c>
      <c r="S594" t="s">
        <v>2572</v>
      </c>
      <c r="T594" s="256"/>
      <c r="U594" s="256"/>
      <c r="V594" s="256"/>
      <c r="W594" s="256"/>
    </row>
    <row r="595" spans="1:23" ht="18" hidden="1" customHeight="1">
      <c r="A595" s="260" t="s">
        <v>3353</v>
      </c>
      <c r="B595" s="237" t="s">
        <v>18</v>
      </c>
      <c r="C595" s="249" t="b">
        <v>1</v>
      </c>
      <c r="D595" s="182" t="str">
        <f>IF($C595&lt;&gt;TRUE,IF(ISNA(VLOOKUP($B595,'Patch Slot'!A$2:$E$39,3,FALSE)),"",VLOOKUP($B595,'Patch Slot'!A$2:$E$39,3,FALSE)),"exclude")</f>
        <v>exclude</v>
      </c>
      <c r="E595" s="182" t="str">
        <f>IF($C595&lt;&gt;TRUE,IF(ISNA(VLOOKUP($B595,'Patch Slot'!A$1:$E$39,4,FALSE)),"",VLOOKUP($B595,'Patch Slot'!A$1:$E$39,4,FALSE)),"excluded")</f>
        <v>excluded</v>
      </c>
      <c r="F595" s="251" t="s">
        <v>182</v>
      </c>
      <c r="G595" s="251"/>
      <c r="H595" s="252"/>
      <c r="I595" s="252"/>
      <c r="J595" s="254" t="s">
        <v>2564</v>
      </c>
      <c r="K595" s="254"/>
      <c r="L595" s="254" t="s">
        <v>173</v>
      </c>
      <c r="M595" s="254" t="s">
        <v>174</v>
      </c>
      <c r="N595" s="200" t="s">
        <v>279</v>
      </c>
      <c r="O595" s="213" t="s">
        <v>2862</v>
      </c>
      <c r="P595" s="253"/>
      <c r="Q595" s="254" t="s">
        <v>3141</v>
      </c>
      <c r="R595" s="251" t="s">
        <v>2572</v>
      </c>
      <c r="S595" t="s">
        <v>2572</v>
      </c>
      <c r="T595" s="256"/>
      <c r="U595" s="256"/>
      <c r="V595" s="256"/>
      <c r="W595" s="256"/>
    </row>
    <row r="596" spans="1:23" ht="18" hidden="1" customHeight="1">
      <c r="A596" s="260" t="s">
        <v>3354</v>
      </c>
      <c r="B596" s="237" t="s">
        <v>18</v>
      </c>
      <c r="C596" s="197" t="b">
        <v>1</v>
      </c>
      <c r="D596" s="182" t="str">
        <f>IF($C596&lt;&gt;TRUE,IF(ISNA(VLOOKUP($B596,'Patch Slot'!A$2:$E$39,3,FALSE)),"",VLOOKUP($B596,'Patch Slot'!A$2:$E$39,3,FALSE)),"exclude")</f>
        <v>exclude</v>
      </c>
      <c r="E596" s="182" t="str">
        <f>IF($C596&lt;&gt;TRUE,IF(ISNA(VLOOKUP($B596,'Patch Slot'!A$1:$E$39,4,FALSE)),"",VLOOKUP($B596,'Patch Slot'!A$1:$E$39,4,FALSE)),"excluded")</f>
        <v>excluded</v>
      </c>
      <c r="F596" s="251" t="s">
        <v>182</v>
      </c>
      <c r="G596" s="251"/>
      <c r="H596" s="252"/>
      <c r="I596" s="252"/>
      <c r="J596" s="254" t="s">
        <v>2564</v>
      </c>
      <c r="K596" s="254"/>
      <c r="L596" s="254" t="s">
        <v>173</v>
      </c>
      <c r="M596" s="254" t="s">
        <v>174</v>
      </c>
      <c r="N596" s="200" t="s">
        <v>279</v>
      </c>
      <c r="O596" s="314" t="s">
        <v>2862</v>
      </c>
      <c r="P596" s="253"/>
      <c r="Q596" s="254" t="s">
        <v>3141</v>
      </c>
      <c r="R596" s="251" t="s">
        <v>2572</v>
      </c>
      <c r="S596" t="s">
        <v>2572</v>
      </c>
      <c r="T596" s="256"/>
      <c r="U596" s="256"/>
      <c r="V596" s="256"/>
      <c r="W596" s="256"/>
    </row>
    <row r="597" spans="1:23" ht="18" hidden="1" customHeight="1">
      <c r="A597" s="260" t="s">
        <v>3355</v>
      </c>
      <c r="B597" s="237" t="s">
        <v>100</v>
      </c>
      <c r="C597" s="249" t="b">
        <v>1</v>
      </c>
      <c r="D597" s="250" t="str">
        <f>IF($C597&lt;&gt;TRUE,IF(ISNA(VLOOKUP($B597,'Patch Slot'!A$2:$E$39,3,FALSE)),"",VLOOKUP($B597,'Patch Slot'!A$2:$E$39,3,FALSE)),"exclude")</f>
        <v>exclude</v>
      </c>
      <c r="E597" s="250" t="str">
        <f>IF($C597&lt;&gt;TRUE,IF(ISNA(VLOOKUP($B597,'Patch Slot'!A$1:$E$39,4,FALSE)),"",VLOOKUP($B597,'Patch Slot'!A$1:$E$39,4,FALSE)),"excluded")</f>
        <v>excluded</v>
      </c>
      <c r="F597" s="251" t="s">
        <v>826</v>
      </c>
      <c r="G597" s="251"/>
      <c r="H597" s="252"/>
      <c r="I597" s="252"/>
      <c r="J597" s="254" t="s">
        <v>2564</v>
      </c>
      <c r="K597" s="254"/>
      <c r="L597" s="254" t="s">
        <v>173</v>
      </c>
      <c r="M597" s="254" t="s">
        <v>827</v>
      </c>
      <c r="N597" s="200" t="s">
        <v>279</v>
      </c>
      <c r="O597" s="314" t="s">
        <v>2862</v>
      </c>
      <c r="P597" s="253"/>
      <c r="Q597" s="254" t="s">
        <v>3141</v>
      </c>
      <c r="R597" s="251" t="s">
        <v>2572</v>
      </c>
      <c r="S597" t="s">
        <v>2572</v>
      </c>
      <c r="T597" s="256"/>
      <c r="U597" s="256" t="s">
        <v>2866</v>
      </c>
      <c r="V597" s="256"/>
      <c r="W597" s="256"/>
    </row>
    <row r="598" spans="1:23" ht="18" hidden="1" customHeight="1">
      <c r="A598" s="260" t="s">
        <v>3356</v>
      </c>
      <c r="B598" s="237" t="s">
        <v>18</v>
      </c>
      <c r="C598" s="249" t="b">
        <v>0</v>
      </c>
      <c r="D598" s="250">
        <f>IF($C598&lt;&gt;TRUE,IF(ISNA(VLOOKUP($B598,'Patch Slot'!A$2:$E$39,3,FALSE)),"",VLOOKUP($B598,'Patch Slot'!A$2:$E$39,3,FALSE)),"exclude")</f>
        <v>45873.833333333299</v>
      </c>
      <c r="E598" s="250" t="str">
        <f>IF($C598&lt;&gt;TRUE,IF(ISNA(VLOOKUP($B598,'Patch Slot'!A$1:$E$39,4,FALSE)),"",VLOOKUP($B598,'Patch Slot'!A$1:$E$39,4,FALSE)),"excluded")</f>
        <v>20:00 – 24:00</v>
      </c>
      <c r="F598" s="251" t="s">
        <v>171</v>
      </c>
      <c r="G598" s="251"/>
      <c r="H598" s="252"/>
      <c r="I598" s="252"/>
      <c r="J598" s="254" t="s">
        <v>2626</v>
      </c>
      <c r="K598" s="254"/>
      <c r="L598" s="254" t="s">
        <v>245</v>
      </c>
      <c r="M598" s="254" t="s">
        <v>174</v>
      </c>
      <c r="N598" s="200" t="s">
        <v>175</v>
      </c>
      <c r="O598" s="314" t="s">
        <v>2646</v>
      </c>
      <c r="P598" s="253"/>
      <c r="Q598" s="254" t="s">
        <v>2647</v>
      </c>
      <c r="R598" s="251" t="str">
        <f>IF(ISNA(VLOOKUP(Patchlist2[[#This Row],[SERVER OWNER]],Contacts!I:J,2,FALSE)),"",VLOOKUP(Patchlist2[[#This Row],[SERVER OWNER]],Contacts!I:J,2,FALSE))</f>
        <v>stefano.iori@allianz.it</v>
      </c>
      <c r="S598" t="s">
        <v>2654</v>
      </c>
      <c r="T598" s="256"/>
      <c r="U598" s="256"/>
      <c r="V598" s="256"/>
      <c r="W598" s="256"/>
    </row>
    <row r="599" spans="1:23" ht="18" hidden="1" customHeight="1">
      <c r="A599" s="260" t="s">
        <v>3357</v>
      </c>
      <c r="B599" s="237" t="s">
        <v>47</v>
      </c>
      <c r="C599" s="249" t="b">
        <v>0</v>
      </c>
      <c r="D599" s="250">
        <f>IF($C599&lt;&gt;TRUE,IF(ISNA(VLOOKUP($B599,'Patch Slot'!A$2:$E$39,3,FALSE)),"",VLOOKUP($B599,'Patch Slot'!A$2:$E$39,3,FALSE)),"exclude")</f>
        <v>45879.333333333299</v>
      </c>
      <c r="E599" s="250" t="str">
        <f>IF($C599&lt;&gt;TRUE,IF(ISNA(VLOOKUP($B599,'Patch Slot'!A$1:$E$39,4,FALSE)),"",VLOOKUP($B599,'Patch Slot'!A$1:$E$39,4,FALSE)),"excluded")</f>
        <v>08:00 – 14:00</v>
      </c>
      <c r="F599" s="251" t="s">
        <v>171</v>
      </c>
      <c r="G599" s="251"/>
      <c r="H599" s="252"/>
      <c r="I599" s="252"/>
      <c r="J599" s="254" t="s">
        <v>2561</v>
      </c>
      <c r="K599" s="254"/>
      <c r="L599" s="254" t="s">
        <v>189</v>
      </c>
      <c r="M599" s="254" t="s">
        <v>174</v>
      </c>
      <c r="N599" s="200" t="s">
        <v>175</v>
      </c>
      <c r="O599" s="314" t="s">
        <v>3149</v>
      </c>
      <c r="P599" s="253"/>
      <c r="Q599" s="254" t="s">
        <v>192</v>
      </c>
      <c r="R599" s="251" t="str">
        <f>IF(ISNA(VLOOKUP(Patchlist2[[#This Row],[SERVER OWNER]],Contacts!I:J,2,FALSE)),"",VLOOKUP(Patchlist2[[#This Row],[SERVER OWNER]],Contacts!I:J,2,FALSE))</f>
        <v>kenneth.fink@allianz.co.uk</v>
      </c>
      <c r="S599" t="s">
        <v>1912</v>
      </c>
      <c r="T599" s="256"/>
      <c r="U599" s="256"/>
      <c r="V599" s="256"/>
      <c r="W599" s="256"/>
    </row>
    <row r="600" spans="1:23" ht="18" hidden="1" customHeight="1">
      <c r="A600" s="260" t="s">
        <v>3358</v>
      </c>
      <c r="B600" s="237" t="s">
        <v>47</v>
      </c>
      <c r="C600" s="249" t="b">
        <v>0</v>
      </c>
      <c r="D600" s="250">
        <f>IF($C600&lt;&gt;TRUE,IF(ISNA(VLOOKUP($B600,'Patch Slot'!A$2:$E$39,3,FALSE)),"",VLOOKUP($B600,'Patch Slot'!A$2:$E$39,3,FALSE)),"exclude")</f>
        <v>45879.333333333299</v>
      </c>
      <c r="E600" s="250" t="str">
        <f>IF($C600&lt;&gt;TRUE,IF(ISNA(VLOOKUP($B600,'Patch Slot'!A$1:$E$39,4,FALSE)),"",VLOOKUP($B600,'Patch Slot'!A$1:$E$39,4,FALSE)),"excluded")</f>
        <v>08:00 – 14:00</v>
      </c>
      <c r="F600" s="251" t="s">
        <v>171</v>
      </c>
      <c r="G600" s="251"/>
      <c r="H600" s="252"/>
      <c r="I600" s="252"/>
      <c r="J600" s="254" t="s">
        <v>2561</v>
      </c>
      <c r="K600" s="254"/>
      <c r="L600" s="254" t="s">
        <v>189</v>
      </c>
      <c r="M600" s="254" t="s">
        <v>174</v>
      </c>
      <c r="N600" s="200" t="s">
        <v>175</v>
      </c>
      <c r="O600" s="314" t="s">
        <v>3149</v>
      </c>
      <c r="P600" s="253"/>
      <c r="Q600" s="254" t="s">
        <v>192</v>
      </c>
      <c r="R600" s="251" t="str">
        <f>IF(ISNA(VLOOKUP(Patchlist2[[#This Row],[SERVER OWNER]],Contacts!I:J,2,FALSE)),"",VLOOKUP(Patchlist2[[#This Row],[SERVER OWNER]],Contacts!I:J,2,FALSE))</f>
        <v>kenneth.fink@allianz.co.uk</v>
      </c>
      <c r="S600" t="s">
        <v>1912</v>
      </c>
      <c r="T600" s="256"/>
      <c r="U600" s="256"/>
      <c r="V600" s="256"/>
      <c r="W600" s="256"/>
    </row>
    <row r="601" spans="1:23" ht="18" hidden="1" customHeight="1">
      <c r="A601" s="260" t="s">
        <v>3359</v>
      </c>
      <c r="B601" s="237" t="s">
        <v>43</v>
      </c>
      <c r="C601" s="249" t="b">
        <v>0</v>
      </c>
      <c r="D601" s="250">
        <f>IF($C601&lt;&gt;TRUE,IF(ISNA(VLOOKUP($B601,'Patch Slot'!A$2:$E$39,3,FALSE)),"",VLOOKUP($B601,'Patch Slot'!A$2:$E$39,3,FALSE)),"exclude")</f>
        <v>45878.333333333299</v>
      </c>
      <c r="E601" s="250" t="str">
        <f>IF($C601&lt;&gt;TRUE,IF(ISNA(VLOOKUP($B601,'Patch Slot'!A$1:$E$39,4,FALSE)),"",VLOOKUP($B601,'Patch Slot'!A$1:$E$39,4,FALSE)),"excluded")</f>
        <v>08:00 – 14:00</v>
      </c>
      <c r="F601" s="251" t="s">
        <v>171</v>
      </c>
      <c r="G601" s="251"/>
      <c r="H601" s="252"/>
      <c r="I601" s="252"/>
      <c r="J601" s="254" t="s">
        <v>2561</v>
      </c>
      <c r="K601" s="254"/>
      <c r="L601" s="254" t="s">
        <v>189</v>
      </c>
      <c r="M601" s="254" t="s">
        <v>174</v>
      </c>
      <c r="N601" s="200" t="s">
        <v>175</v>
      </c>
      <c r="O601" s="314" t="s">
        <v>3149</v>
      </c>
      <c r="P601" s="253"/>
      <c r="Q601" s="254" t="s">
        <v>192</v>
      </c>
      <c r="R601" s="251" t="str">
        <f>IF(ISNA(VLOOKUP(Patchlist2[[#This Row],[SERVER OWNER]],Contacts!I:J,2,FALSE)),"",VLOOKUP(Patchlist2[[#This Row],[SERVER OWNER]],Contacts!I:J,2,FALSE))</f>
        <v>kenneth.fink@allianz.co.uk</v>
      </c>
      <c r="S601" t="s">
        <v>1912</v>
      </c>
      <c r="T601" s="256"/>
      <c r="U601" s="256"/>
      <c r="V601" s="256"/>
      <c r="W601" s="256"/>
    </row>
    <row r="602" spans="1:23" ht="18" hidden="1" customHeight="1">
      <c r="A602" s="260" t="s">
        <v>3360</v>
      </c>
      <c r="B602" s="237" t="s">
        <v>18</v>
      </c>
      <c r="C602" s="249" t="b">
        <v>0</v>
      </c>
      <c r="D602" s="250">
        <f>IF($C602&lt;&gt;TRUE,IF(ISNA(VLOOKUP($B602,'Patch Slot'!A$2:$E$39,3,FALSE)),"",VLOOKUP($B602,'Patch Slot'!A$2:$E$39,3,FALSE)),"exclude")</f>
        <v>45873.833333333299</v>
      </c>
      <c r="E602" s="250" t="str">
        <f>IF($C602&lt;&gt;TRUE,IF(ISNA(VLOOKUP($B602,'Patch Slot'!A$1:$E$39,4,FALSE)),"",VLOOKUP($B602,'Patch Slot'!A$1:$E$39,4,FALSE)),"excluded")</f>
        <v>20:00 – 24:00</v>
      </c>
      <c r="F602" s="251" t="s">
        <v>523</v>
      </c>
      <c r="G602" s="251"/>
      <c r="H602" s="252"/>
      <c r="I602" s="252"/>
      <c r="J602" s="254" t="s">
        <v>2626</v>
      </c>
      <c r="K602" s="254"/>
      <c r="L602" s="254" t="s">
        <v>245</v>
      </c>
      <c r="M602" s="254" t="s">
        <v>174</v>
      </c>
      <c r="N602" s="200" t="s">
        <v>175</v>
      </c>
      <c r="O602" s="314" t="s">
        <v>2646</v>
      </c>
      <c r="P602" s="253"/>
      <c r="Q602" s="254" t="s">
        <v>2647</v>
      </c>
      <c r="R602" s="251" t="str">
        <f>IF(ISNA(VLOOKUP(Patchlist2[[#This Row],[SERVER OWNER]],Contacts!I:J,2,FALSE)),"",VLOOKUP(Patchlist2[[#This Row],[SERVER OWNER]],Contacts!I:J,2,FALSE))</f>
        <v>stefano.iori@allianz.it</v>
      </c>
      <c r="S602" t="s">
        <v>2654</v>
      </c>
      <c r="T602" s="256"/>
      <c r="U602" s="256"/>
      <c r="V602" s="256"/>
      <c r="W602" s="256"/>
    </row>
    <row r="603" spans="1:23" ht="18" hidden="1" customHeight="1">
      <c r="A603" s="260" t="s">
        <v>3361</v>
      </c>
      <c r="B603" s="237" t="s">
        <v>18</v>
      </c>
      <c r="C603" s="249" t="b">
        <v>0</v>
      </c>
      <c r="D603" s="250">
        <f>IF($C603&lt;&gt;TRUE,IF(ISNA(VLOOKUP($B603,'Patch Slot'!A$2:$E$39,3,FALSE)),"",VLOOKUP($B603,'Patch Slot'!A$2:$E$39,3,FALSE)),"exclude")</f>
        <v>45873.833333333299</v>
      </c>
      <c r="E603" s="250" t="str">
        <f>IF($C603&lt;&gt;TRUE,IF(ISNA(VLOOKUP($B603,'Patch Slot'!A$1:$E$39,4,FALSE)),"",VLOOKUP($B603,'Patch Slot'!A$1:$E$39,4,FALSE)),"excluded")</f>
        <v>20:00 – 24:00</v>
      </c>
      <c r="F603" s="251" t="s">
        <v>523</v>
      </c>
      <c r="G603" s="251"/>
      <c r="H603" s="252"/>
      <c r="I603" s="252"/>
      <c r="J603" s="254" t="s">
        <v>2626</v>
      </c>
      <c r="K603" s="254"/>
      <c r="L603" s="254" t="s">
        <v>245</v>
      </c>
      <c r="M603" s="254" t="s">
        <v>174</v>
      </c>
      <c r="N603" s="200" t="s">
        <v>175</v>
      </c>
      <c r="O603" s="314" t="s">
        <v>2646</v>
      </c>
      <c r="P603" s="253"/>
      <c r="Q603" s="254" t="s">
        <v>2647</v>
      </c>
      <c r="R603" s="251" t="str">
        <f>IF(ISNA(VLOOKUP(Patchlist2[[#This Row],[SERVER OWNER]],Contacts!I:J,2,FALSE)),"",VLOOKUP(Patchlist2[[#This Row],[SERVER OWNER]],Contacts!I:J,2,FALSE))</f>
        <v>stefano.iori@allianz.it</v>
      </c>
      <c r="S603" t="s">
        <v>2654</v>
      </c>
      <c r="T603" s="256"/>
      <c r="U603" s="256"/>
      <c r="V603" s="256"/>
      <c r="W603" s="256"/>
    </row>
    <row r="604" spans="1:23" ht="18" hidden="1" customHeight="1">
      <c r="A604" s="260" t="s">
        <v>3362</v>
      </c>
      <c r="B604" s="237" t="s">
        <v>18</v>
      </c>
      <c r="C604" s="249" t="b">
        <v>0</v>
      </c>
      <c r="D604" s="250">
        <f>IF($C604&lt;&gt;TRUE,IF(ISNA(VLOOKUP($B604,'Patch Slot'!A$2:$E$39,3,FALSE)),"",VLOOKUP($B604,'Patch Slot'!A$2:$E$39,3,FALSE)),"exclude")</f>
        <v>45873.833333333299</v>
      </c>
      <c r="E604" s="250" t="str">
        <f>IF($C604&lt;&gt;TRUE,IF(ISNA(VLOOKUP($B604,'Patch Slot'!A$1:$E$39,4,FALSE)),"",VLOOKUP($B604,'Patch Slot'!A$1:$E$39,4,FALSE)),"excluded")</f>
        <v>20:00 – 24:00</v>
      </c>
      <c r="F604" s="251" t="s">
        <v>2772</v>
      </c>
      <c r="G604" s="251"/>
      <c r="H604" s="252"/>
      <c r="I604" s="252"/>
      <c r="J604" s="254" t="s">
        <v>2561</v>
      </c>
      <c r="K604" s="254"/>
      <c r="L604" s="254" t="s">
        <v>245</v>
      </c>
      <c r="M604" s="254" t="s">
        <v>174</v>
      </c>
      <c r="N604" s="200" t="s">
        <v>175</v>
      </c>
      <c r="O604" s="314" t="s">
        <v>2646</v>
      </c>
      <c r="P604" s="253"/>
      <c r="Q604" s="254" t="s">
        <v>2647</v>
      </c>
      <c r="R604" s="251" t="str">
        <f>IF(ISNA(VLOOKUP(Patchlist2[[#This Row],[SERVER OWNER]],Contacts!I:J,2,FALSE)),"",VLOOKUP(Patchlist2[[#This Row],[SERVER OWNER]],Contacts!I:J,2,FALSE))</f>
        <v>stefano.iori@allianz.it</v>
      </c>
      <c r="S604" t="s">
        <v>2654</v>
      </c>
      <c r="T604" s="256"/>
      <c r="U604" s="256"/>
      <c r="V604" s="256"/>
      <c r="W604" s="256"/>
    </row>
    <row r="605" spans="1:23" ht="18" hidden="1" customHeight="1">
      <c r="A605" s="260" t="s">
        <v>3363</v>
      </c>
      <c r="B605" s="237" t="s">
        <v>100</v>
      </c>
      <c r="C605" s="249" t="b">
        <v>0</v>
      </c>
      <c r="D605" s="250">
        <f>IF($C605&lt;&gt;TRUE,IF(ISNA(VLOOKUP($B605,'Patch Slot'!A$2:$E$39,3,FALSE)),"",VLOOKUP($B605,'Patch Slot'!A$2:$E$39,3,FALSE)),"exclude")</f>
        <v>45887.833333333299</v>
      </c>
      <c r="E605" s="250" t="str">
        <f>IF($C605&lt;&gt;TRUE,IF(ISNA(VLOOKUP($B605,'Patch Slot'!A$1:$E$39,4,FALSE)),"",VLOOKUP($B605,'Patch Slot'!A$1:$E$39,4,FALSE)),"excluded")</f>
        <v>20:00 – 24:00</v>
      </c>
      <c r="F605" s="251" t="s">
        <v>826</v>
      </c>
      <c r="G605" s="251"/>
      <c r="H605" s="252"/>
      <c r="I605" s="252"/>
      <c r="J605" s="254" t="s">
        <v>2564</v>
      </c>
      <c r="K605" s="254"/>
      <c r="L605" s="254" t="s">
        <v>173</v>
      </c>
      <c r="M605" s="254" t="s">
        <v>827</v>
      </c>
      <c r="N605" s="200" t="s">
        <v>175</v>
      </c>
      <c r="O605" s="314" t="s">
        <v>1817</v>
      </c>
      <c r="P605" s="253"/>
      <c r="Q605" s="254" t="s">
        <v>432</v>
      </c>
      <c r="R605" s="251" t="str">
        <f>IF(ISNA(VLOOKUP(Patchlist2[[#This Row],[SERVER OWNER]],Contacts!I:J,2,FALSE)),"",VLOOKUP(Patchlist2[[#This Row],[SERVER OWNER]],Contacts!I:J,2,FALSE))</f>
        <v>florian.loibl@allianz.de</v>
      </c>
      <c r="S605" t="s">
        <v>2665</v>
      </c>
      <c r="T605" s="256"/>
      <c r="U605" s="256"/>
      <c r="V605" s="256"/>
      <c r="W605" s="256"/>
    </row>
    <row r="606" spans="1:23" ht="18" hidden="1" customHeight="1">
      <c r="A606" s="260" t="s">
        <v>3364</v>
      </c>
      <c r="B606" s="237" t="s">
        <v>100</v>
      </c>
      <c r="C606" s="249" t="b">
        <v>0</v>
      </c>
      <c r="D606" s="250">
        <f>IF($C606&lt;&gt;TRUE,IF(ISNA(VLOOKUP($B606,'Patch Slot'!A$2:$E$39,3,FALSE)),"",VLOOKUP($B606,'Patch Slot'!A$2:$E$39,3,FALSE)),"exclude")</f>
        <v>45887.833333333299</v>
      </c>
      <c r="E606" s="250" t="str">
        <f>IF($C606&lt;&gt;TRUE,IF(ISNA(VLOOKUP($B606,'Patch Slot'!A$1:$E$39,4,FALSE)),"",VLOOKUP($B606,'Patch Slot'!A$1:$E$39,4,FALSE)),"excluded")</f>
        <v>20:00 – 24:00</v>
      </c>
      <c r="F606" s="251" t="s">
        <v>826</v>
      </c>
      <c r="G606" s="251"/>
      <c r="H606" s="252"/>
      <c r="I606" s="252"/>
      <c r="J606" s="254" t="s">
        <v>2547</v>
      </c>
      <c r="K606" s="254"/>
      <c r="L606" s="254" t="s">
        <v>173</v>
      </c>
      <c r="M606" s="254" t="s">
        <v>827</v>
      </c>
      <c r="N606" s="200" t="s">
        <v>175</v>
      </c>
      <c r="O606" s="314" t="s">
        <v>1817</v>
      </c>
      <c r="P606" s="253"/>
      <c r="Q606" s="254" t="s">
        <v>432</v>
      </c>
      <c r="R606" s="251" t="str">
        <f>IF(ISNA(VLOOKUP(Patchlist2[[#This Row],[SERVER OWNER]],Contacts!I:J,2,FALSE)),"",VLOOKUP(Patchlist2[[#This Row],[SERVER OWNER]],Contacts!I:J,2,FALSE))</f>
        <v>florian.loibl@allianz.de</v>
      </c>
      <c r="S606" t="s">
        <v>2665</v>
      </c>
      <c r="T606" s="256"/>
      <c r="U606" s="256"/>
      <c r="V606" s="256"/>
      <c r="W606" s="256"/>
    </row>
    <row r="607" spans="1:23" ht="18" hidden="1" customHeight="1">
      <c r="A607" s="260" t="s">
        <v>3365</v>
      </c>
      <c r="B607" s="237" t="s">
        <v>100</v>
      </c>
      <c r="C607" s="249" t="b">
        <v>0</v>
      </c>
      <c r="D607" s="250">
        <f>IF($C607&lt;&gt;TRUE,IF(ISNA(VLOOKUP($B607,'Patch Slot'!A$2:$E$39,3,FALSE)),"",VLOOKUP($B607,'Patch Slot'!A$2:$E$39,3,FALSE)),"exclude")</f>
        <v>45887.833333333299</v>
      </c>
      <c r="E607" s="250" t="str">
        <f>IF($C607&lt;&gt;TRUE,IF(ISNA(VLOOKUP($B607,'Patch Slot'!A$1:$E$39,4,FALSE)),"",VLOOKUP($B607,'Patch Slot'!A$1:$E$39,4,FALSE)),"excluded")</f>
        <v>20:00 – 24:00</v>
      </c>
      <c r="F607" s="251" t="s">
        <v>826</v>
      </c>
      <c r="G607" s="251"/>
      <c r="H607" s="252"/>
      <c r="I607" s="252"/>
      <c r="J607" s="254" t="s">
        <v>2564</v>
      </c>
      <c r="K607" s="254"/>
      <c r="L607" s="254" t="s">
        <v>173</v>
      </c>
      <c r="M607" s="254" t="s">
        <v>827</v>
      </c>
      <c r="N607" s="200" t="s">
        <v>175</v>
      </c>
      <c r="O607" s="213" t="s">
        <v>1817</v>
      </c>
      <c r="P607" s="253"/>
      <c r="Q607" s="254" t="s">
        <v>432</v>
      </c>
      <c r="R607" s="251" t="str">
        <f>IF(ISNA(VLOOKUP(Patchlist2[[#This Row],[SERVER OWNER]],Contacts!I:J,2,FALSE)),"",VLOOKUP(Patchlist2[[#This Row],[SERVER OWNER]],Contacts!I:J,2,FALSE))</f>
        <v>florian.loibl@allianz.de</v>
      </c>
      <c r="S607" t="s">
        <v>2665</v>
      </c>
      <c r="T607" s="256"/>
      <c r="U607" s="256"/>
      <c r="V607" s="256"/>
      <c r="W607" s="256"/>
    </row>
    <row r="608" spans="1:23" ht="18" hidden="1" customHeight="1">
      <c r="A608" s="260" t="s">
        <v>3366</v>
      </c>
      <c r="B608" s="237" t="s">
        <v>18</v>
      </c>
      <c r="C608" s="249" t="b">
        <v>0</v>
      </c>
      <c r="D608" s="250">
        <f>IF($C608&lt;&gt;TRUE,IF(ISNA(VLOOKUP($B608,'Patch Slot'!A$2:$E$39,3,FALSE)),"",VLOOKUP($B608,'Patch Slot'!A$2:$E$39,3,FALSE)),"exclude")</f>
        <v>45873.833333333299</v>
      </c>
      <c r="E608" s="250" t="str">
        <f>IF($C608&lt;&gt;TRUE,IF(ISNA(VLOOKUP($B608,'Patch Slot'!A$1:$E$39,4,FALSE)),"",VLOOKUP($B608,'Patch Slot'!A$1:$E$39,4,FALSE)),"excluded")</f>
        <v>20:00 – 24:00</v>
      </c>
      <c r="F608" s="251" t="s">
        <v>2772</v>
      </c>
      <c r="G608" s="251"/>
      <c r="H608" s="252"/>
      <c r="I608" s="252"/>
      <c r="J608" s="254" t="s">
        <v>2561</v>
      </c>
      <c r="K608" s="254"/>
      <c r="L608" s="254" t="s">
        <v>245</v>
      </c>
      <c r="M608" s="254" t="s">
        <v>174</v>
      </c>
      <c r="N608" s="200" t="s">
        <v>175</v>
      </c>
      <c r="O608" s="251" t="s">
        <v>246</v>
      </c>
      <c r="P608" s="253"/>
      <c r="Q608" s="254" t="s">
        <v>248</v>
      </c>
      <c r="R608" s="251" t="str">
        <f>IF(ISNA(VLOOKUP(Patchlist2[[#This Row],[SERVER OWNER]],Contacts!I:J,2,FALSE)),"",VLOOKUP(Patchlist2[[#This Row],[SERVER OWNER]],Contacts!I:J,2,FALSE))</f>
        <v>Giorgio.Conti@allianz.it</v>
      </c>
      <c r="S608" s="255" t="s">
        <v>1976</v>
      </c>
      <c r="T608" s="256"/>
      <c r="U608" s="256"/>
      <c r="V608" s="256"/>
      <c r="W608" s="256"/>
    </row>
    <row r="609" spans="1:23" ht="18" hidden="1" customHeight="1">
      <c r="A609" s="260" t="s">
        <v>3367</v>
      </c>
      <c r="B609" s="237" t="s">
        <v>100</v>
      </c>
      <c r="C609" s="249" t="b">
        <v>1</v>
      </c>
      <c r="D609" s="250" t="str">
        <f>IF($C609&lt;&gt;TRUE,IF(ISNA(VLOOKUP($B609,'Patch Slot'!A$2:$E$39,3,FALSE)),"",VLOOKUP($B609,'Patch Slot'!A$2:$E$39,3,FALSE)),"exclude")</f>
        <v>exclude</v>
      </c>
      <c r="E609" s="250" t="str">
        <f>IF($C609&lt;&gt;TRUE,IF(ISNA(VLOOKUP($B609,'Patch Slot'!A$1:$E$39,4,FALSE)),"",VLOOKUP($B609,'Patch Slot'!A$1:$E$39,4,FALSE)),"excluded")</f>
        <v>excluded</v>
      </c>
      <c r="F609" s="251" t="s">
        <v>826</v>
      </c>
      <c r="G609" s="251"/>
      <c r="H609" s="252"/>
      <c r="I609" s="252"/>
      <c r="J609" s="254" t="s">
        <v>2564</v>
      </c>
      <c r="K609" s="254"/>
      <c r="L609" s="254" t="s">
        <v>173</v>
      </c>
      <c r="M609" s="254" t="s">
        <v>827</v>
      </c>
      <c r="N609" s="200" t="s">
        <v>279</v>
      </c>
      <c r="O609" s="251" t="s">
        <v>2862</v>
      </c>
      <c r="P609" s="253"/>
      <c r="Q609" s="254" t="s">
        <v>3141</v>
      </c>
      <c r="R609" s="251" t="s">
        <v>2572</v>
      </c>
      <c r="S609" t="s">
        <v>2572</v>
      </c>
      <c r="T609" s="256"/>
      <c r="U609" s="256" t="s">
        <v>2866</v>
      </c>
      <c r="V609" s="256"/>
      <c r="W609" s="256"/>
    </row>
    <row r="610" spans="1:23" ht="18" hidden="1" customHeight="1">
      <c r="A610" s="260" t="s">
        <v>3368</v>
      </c>
      <c r="B610" s="237" t="s">
        <v>18</v>
      </c>
      <c r="C610" s="249" t="b">
        <v>0</v>
      </c>
      <c r="D610" s="250">
        <f>IF($C610&lt;&gt;TRUE,IF(ISNA(VLOOKUP($B610,'Patch Slot'!A$2:$E$39,3,FALSE)),"",VLOOKUP($B610,'Patch Slot'!A$2:$E$39,3,FALSE)),"exclude")</f>
        <v>45873.833333333299</v>
      </c>
      <c r="E610" s="250" t="str">
        <f>IF($C610&lt;&gt;TRUE,IF(ISNA(VLOOKUP($B610,'Patch Slot'!A$1:$E$39,4,FALSE)),"",VLOOKUP($B610,'Patch Slot'!A$1:$E$39,4,FALSE)),"excluded")</f>
        <v>20:00 – 24:00</v>
      </c>
      <c r="F610" s="251" t="s">
        <v>182</v>
      </c>
      <c r="G610" s="251"/>
      <c r="H610" s="252"/>
      <c r="I610" s="252"/>
      <c r="J610" s="254" t="s">
        <v>2561</v>
      </c>
      <c r="K610" s="254"/>
      <c r="L610" s="254" t="s">
        <v>189</v>
      </c>
      <c r="M610" s="254" t="s">
        <v>174</v>
      </c>
      <c r="N610" s="200" t="s">
        <v>175</v>
      </c>
      <c r="O610" s="251" t="s">
        <v>190</v>
      </c>
      <c r="P610" s="253"/>
      <c r="Q610" s="254" t="s">
        <v>192</v>
      </c>
      <c r="R610" s="251" t="str">
        <f>IF(ISNA(VLOOKUP(Patchlist2[[#This Row],[SERVER OWNER]],Contacts!I:J,2,FALSE)),"",VLOOKUP(Patchlist2[[#This Row],[SERVER OWNER]],Contacts!I:J,2,FALSE))</f>
        <v>kenneth.fink@allianz.co.uk</v>
      </c>
      <c r="S610" t="s">
        <v>1912</v>
      </c>
      <c r="T610" s="256"/>
      <c r="U610" s="256"/>
      <c r="V610" s="256"/>
      <c r="W610" s="256"/>
    </row>
    <row r="611" spans="1:23" ht="18" hidden="1" customHeight="1">
      <c r="A611" s="260" t="s">
        <v>3369</v>
      </c>
      <c r="B611" s="237" t="s">
        <v>18</v>
      </c>
      <c r="C611" s="249" t="b">
        <v>0</v>
      </c>
      <c r="D611" s="250">
        <f>IF($C611&lt;&gt;TRUE,IF(ISNA(VLOOKUP($B611,'Patch Slot'!A$2:$E$39,3,FALSE)),"",VLOOKUP($B611,'Patch Slot'!A$2:$E$39,3,FALSE)),"exclude")</f>
        <v>45873.833333333299</v>
      </c>
      <c r="E611" s="250" t="str">
        <f>IF($C611&lt;&gt;TRUE,IF(ISNA(VLOOKUP($B611,'Patch Slot'!A$1:$E$39,4,FALSE)),"",VLOOKUP($B611,'Patch Slot'!A$1:$E$39,4,FALSE)),"excluded")</f>
        <v>20:00 – 24:00</v>
      </c>
      <c r="F611" s="251" t="s">
        <v>2772</v>
      </c>
      <c r="G611" s="251"/>
      <c r="H611" s="252"/>
      <c r="I611" s="252"/>
      <c r="J611" s="254" t="s">
        <v>2561</v>
      </c>
      <c r="K611" s="254"/>
      <c r="L611" s="254" t="s">
        <v>245</v>
      </c>
      <c r="M611" s="254" t="s">
        <v>174</v>
      </c>
      <c r="N611" s="200" t="s">
        <v>175</v>
      </c>
      <c r="O611" s="251" t="s">
        <v>3014</v>
      </c>
      <c r="P611" s="253"/>
      <c r="Q611" s="254" t="s">
        <v>2647</v>
      </c>
      <c r="R611" s="251" t="str">
        <f>IF(ISNA(VLOOKUP(Patchlist2[[#This Row],[SERVER OWNER]],Contacts!I:J,2,FALSE)),"",VLOOKUP(Patchlist2[[#This Row],[SERVER OWNER]],Contacts!I:J,2,FALSE))</f>
        <v>stefano.iori@allianz.it</v>
      </c>
      <c r="S611" t="s">
        <v>2654</v>
      </c>
      <c r="T611" s="256"/>
      <c r="U611" s="256"/>
      <c r="V611" s="256"/>
      <c r="W611" s="256"/>
    </row>
    <row r="612" spans="1:23" ht="18" hidden="1" customHeight="1">
      <c r="A612" s="260" t="s">
        <v>3370</v>
      </c>
      <c r="B612" s="237" t="s">
        <v>100</v>
      </c>
      <c r="C612" s="249" t="b">
        <v>0</v>
      </c>
      <c r="D612" s="250">
        <f>IF($C612&lt;&gt;TRUE,IF(ISNA(VLOOKUP($B612,'Patch Slot'!A$2:$E$39,3,FALSE)),"",VLOOKUP($B612,'Patch Slot'!A$2:$E$39,3,FALSE)),"exclude")</f>
        <v>45887.833333333299</v>
      </c>
      <c r="E612" s="250" t="str">
        <f>IF($C612&lt;&gt;TRUE,IF(ISNA(VLOOKUP($B612,'Patch Slot'!A$1:$E$39,4,FALSE)),"",VLOOKUP($B612,'Patch Slot'!A$1:$E$39,4,FALSE)),"excluded")</f>
        <v>20:00 – 24:00</v>
      </c>
      <c r="F612" s="251" t="s">
        <v>826</v>
      </c>
      <c r="G612" s="251"/>
      <c r="H612" s="252"/>
      <c r="I612" s="252"/>
      <c r="J612" s="254" t="s">
        <v>2626</v>
      </c>
      <c r="K612" s="254"/>
      <c r="L612" s="254" t="s">
        <v>245</v>
      </c>
      <c r="M612" s="254" t="s">
        <v>827</v>
      </c>
      <c r="N612" s="200" t="s">
        <v>175</v>
      </c>
      <c r="O612" s="251" t="s">
        <v>2646</v>
      </c>
      <c r="P612" s="253"/>
      <c r="Q612" s="254" t="s">
        <v>2647</v>
      </c>
      <c r="R612" s="251" t="str">
        <f>IF(ISNA(VLOOKUP(Patchlist2[[#This Row],[SERVER OWNER]],Contacts!I:J,2,FALSE)),"",VLOOKUP(Patchlist2[[#This Row],[SERVER OWNER]],Contacts!I:J,2,FALSE))</f>
        <v>stefano.iori@allianz.it</v>
      </c>
      <c r="S612" t="s">
        <v>2654</v>
      </c>
      <c r="T612" s="256"/>
      <c r="U612" s="256"/>
      <c r="V612" s="256"/>
      <c r="W612" s="256"/>
    </row>
    <row r="613" spans="1:23" ht="18" hidden="1" customHeight="1">
      <c r="A613" s="260" t="s">
        <v>3371</v>
      </c>
      <c r="B613" s="237" t="s">
        <v>127</v>
      </c>
      <c r="C613" s="249" t="b">
        <v>0</v>
      </c>
      <c r="D613" s="250">
        <f>IF($C613&lt;&gt;TRUE,IF(ISNA(VLOOKUP($B613,'Patch Slot'!A$2:$E$39,3,FALSE)),"",VLOOKUP($B613,'Patch Slot'!A$2:$E$39,3,FALSE)),"exclude")</f>
        <v>45892.833333333299</v>
      </c>
      <c r="E613" s="250" t="str">
        <f>IF($C613&lt;&gt;TRUE,IF(ISNA(VLOOKUP($B613,'Patch Slot'!A$1:$E$39,4,FALSE)),"",VLOOKUP($B613,'Patch Slot'!A$1:$E$39,4,FALSE)),"excluded")</f>
        <v>20:00 – 24:00</v>
      </c>
      <c r="F613" s="251" t="s">
        <v>826</v>
      </c>
      <c r="G613" s="251"/>
      <c r="H613" s="252"/>
      <c r="I613" s="252"/>
      <c r="J613" s="254" t="s">
        <v>2626</v>
      </c>
      <c r="K613" s="254"/>
      <c r="L613" s="254" t="s">
        <v>189</v>
      </c>
      <c r="M613" s="254" t="s">
        <v>827</v>
      </c>
      <c r="N613" s="200" t="s">
        <v>175</v>
      </c>
      <c r="O613" s="251" t="s">
        <v>190</v>
      </c>
      <c r="P613" s="253"/>
      <c r="Q613" s="254" t="s">
        <v>192</v>
      </c>
      <c r="R613" s="251" t="str">
        <f>IF(ISNA(VLOOKUP(Patchlist2[[#This Row],[SERVER OWNER]],Contacts!I:J,2,FALSE)),"",VLOOKUP(Patchlist2[[#This Row],[SERVER OWNER]],Contacts!I:J,2,FALSE))</f>
        <v>kenneth.fink@allianz.co.uk</v>
      </c>
      <c r="S613" t="s">
        <v>1912</v>
      </c>
      <c r="T613" s="256"/>
      <c r="U613" s="256"/>
      <c r="V613" s="256"/>
      <c r="W613" s="256"/>
    </row>
    <row r="614" spans="1:23" ht="18" hidden="1" customHeight="1">
      <c r="A614" s="260" t="s">
        <v>3372</v>
      </c>
      <c r="B614" s="237" t="s">
        <v>100</v>
      </c>
      <c r="C614" s="249" t="b">
        <v>0</v>
      </c>
      <c r="D614" s="250">
        <f>IF($C614&lt;&gt;TRUE,IF(ISNA(VLOOKUP($B614,'Patch Slot'!A$2:$E$39,3,FALSE)),"",VLOOKUP($B614,'Patch Slot'!A$2:$E$39,3,FALSE)),"exclude")</f>
        <v>45887.833333333299</v>
      </c>
      <c r="E614" s="250" t="str">
        <f>IF($C614&lt;&gt;TRUE,IF(ISNA(VLOOKUP($B614,'Patch Slot'!A$1:$E$39,4,FALSE)),"",VLOOKUP($B614,'Patch Slot'!A$1:$E$39,4,FALSE)),"excluded")</f>
        <v>20:00 – 24:00</v>
      </c>
      <c r="F614" s="251" t="s">
        <v>826</v>
      </c>
      <c r="G614" s="251"/>
      <c r="H614" s="252"/>
      <c r="I614" s="252"/>
      <c r="J614" s="254" t="s">
        <v>2626</v>
      </c>
      <c r="K614" s="254"/>
      <c r="L614" s="254" t="s">
        <v>245</v>
      </c>
      <c r="M614" s="254" t="s">
        <v>827</v>
      </c>
      <c r="N614" s="200" t="s">
        <v>175</v>
      </c>
      <c r="O614" s="251" t="s">
        <v>246</v>
      </c>
      <c r="P614" s="253"/>
      <c r="Q614" s="254" t="s">
        <v>248</v>
      </c>
      <c r="R614" s="251" t="str">
        <f>IF(ISNA(VLOOKUP(Patchlist2[[#This Row],[SERVER OWNER]],Contacts!I:J,2,FALSE)),"",VLOOKUP(Patchlist2[[#This Row],[SERVER OWNER]],Contacts!I:J,2,FALSE))</f>
        <v>Giorgio.Conti@allianz.it</v>
      </c>
      <c r="S614" s="255" t="s">
        <v>1976</v>
      </c>
      <c r="T614" s="256"/>
      <c r="U614" s="256"/>
      <c r="V614" s="256"/>
      <c r="W614" s="256"/>
    </row>
    <row r="615" spans="1:23" ht="18" hidden="1" customHeight="1">
      <c r="A615" s="260" t="s">
        <v>3373</v>
      </c>
      <c r="B615" s="237" t="s">
        <v>100</v>
      </c>
      <c r="C615" s="249" t="b">
        <v>0</v>
      </c>
      <c r="D615" s="250">
        <f>IF($C615&lt;&gt;TRUE,IF(ISNA(VLOOKUP($B615,'Patch Slot'!A$2:$E$39,3,FALSE)),"",VLOOKUP($B615,'Patch Slot'!A$2:$E$39,3,FALSE)),"exclude")</f>
        <v>45887.833333333299</v>
      </c>
      <c r="E615" s="250" t="str">
        <f>IF($C615&lt;&gt;TRUE,IF(ISNA(VLOOKUP($B615,'Patch Slot'!A$1:$E$39,4,FALSE)),"",VLOOKUP($B615,'Patch Slot'!A$1:$E$39,4,FALSE)),"excluded")</f>
        <v>20:00 – 24:00</v>
      </c>
      <c r="F615" s="251" t="s">
        <v>826</v>
      </c>
      <c r="G615" s="251"/>
      <c r="H615" s="252"/>
      <c r="I615" s="252"/>
      <c r="J615" s="254" t="s">
        <v>2626</v>
      </c>
      <c r="K615" s="254"/>
      <c r="L615" s="254" t="s">
        <v>245</v>
      </c>
      <c r="M615" s="254" t="s">
        <v>827</v>
      </c>
      <c r="N615" s="200" t="s">
        <v>175</v>
      </c>
      <c r="O615" s="251" t="s">
        <v>2646</v>
      </c>
      <c r="P615" s="253"/>
      <c r="Q615" s="254" t="s">
        <v>2647</v>
      </c>
      <c r="R615" s="251" t="str">
        <f>IF(ISNA(VLOOKUP(Patchlist2[[#This Row],[SERVER OWNER]],Contacts!I:J,2,FALSE)),"",VLOOKUP(Patchlist2[[#This Row],[SERVER OWNER]],Contacts!I:J,2,FALSE))</f>
        <v>stefano.iori@allianz.it</v>
      </c>
      <c r="S615" t="s">
        <v>2654</v>
      </c>
      <c r="T615" s="256"/>
      <c r="U615" s="256"/>
      <c r="V615" s="256"/>
      <c r="W615" s="256"/>
    </row>
    <row r="616" spans="1:23" ht="18" hidden="1" customHeight="1">
      <c r="A616" s="260" t="s">
        <v>3374</v>
      </c>
      <c r="B616" s="237" t="s">
        <v>18</v>
      </c>
      <c r="C616" s="249" t="b">
        <v>0</v>
      </c>
      <c r="D616" s="250">
        <f>IF($C616&lt;&gt;TRUE,IF(ISNA(VLOOKUP($B616,'Patch Slot'!A$2:$E$39,3,FALSE)),"",VLOOKUP($B616,'Patch Slot'!A$2:$E$39,3,FALSE)),"exclude")</f>
        <v>45873.833333333299</v>
      </c>
      <c r="E616" s="250" t="str">
        <f>IF($C616&lt;&gt;TRUE,IF(ISNA(VLOOKUP($B616,'Patch Slot'!A$1:$E$39,4,FALSE)),"",VLOOKUP($B616,'Patch Slot'!A$1:$E$39,4,FALSE)),"excluded")</f>
        <v>20:00 – 24:00</v>
      </c>
      <c r="F616" s="251" t="s">
        <v>2772</v>
      </c>
      <c r="G616" s="251"/>
      <c r="H616" s="252"/>
      <c r="I616" s="252"/>
      <c r="J616" s="254" t="s">
        <v>2561</v>
      </c>
      <c r="K616" s="254"/>
      <c r="L616" s="254" t="s">
        <v>245</v>
      </c>
      <c r="M616" s="254" t="s">
        <v>174</v>
      </c>
      <c r="N616" s="200" t="s">
        <v>175</v>
      </c>
      <c r="O616" s="198" t="s">
        <v>2646</v>
      </c>
      <c r="P616" s="253"/>
      <c r="Q616" s="254" t="s">
        <v>2647</v>
      </c>
      <c r="R616" s="251" t="str">
        <f>IF(ISNA(VLOOKUP(Patchlist2[[#This Row],[SERVER OWNER]],Contacts!I:J,2,FALSE)),"",VLOOKUP(Patchlist2[[#This Row],[SERVER OWNER]],Contacts!I:J,2,FALSE))</f>
        <v>stefano.iori@allianz.it</v>
      </c>
      <c r="S616" t="s">
        <v>2654</v>
      </c>
      <c r="T616" s="256"/>
      <c r="U616" s="256"/>
      <c r="V616" s="256"/>
      <c r="W616" s="256"/>
    </row>
    <row r="617" spans="1:23" ht="18" hidden="1" customHeight="1">
      <c r="A617" s="260" t="s">
        <v>3375</v>
      </c>
      <c r="B617" s="237" t="s">
        <v>100</v>
      </c>
      <c r="C617" s="249" t="b">
        <v>0</v>
      </c>
      <c r="D617" s="250">
        <f>IF($C617&lt;&gt;TRUE,IF(ISNA(VLOOKUP($B617,'Patch Slot'!A$2:$E$39,3,FALSE)),"",VLOOKUP($B617,'Patch Slot'!A$2:$E$39,3,FALSE)),"exclude")</f>
        <v>45887.833333333299</v>
      </c>
      <c r="E617" s="250" t="str">
        <f>IF($C617&lt;&gt;TRUE,IF(ISNA(VLOOKUP($B617,'Patch Slot'!A$1:$E$39,4,FALSE)),"",VLOOKUP($B617,'Patch Slot'!A$1:$E$39,4,FALSE)),"excluded")</f>
        <v>20:00 – 24:00</v>
      </c>
      <c r="F617" s="251" t="s">
        <v>826</v>
      </c>
      <c r="G617" s="251"/>
      <c r="H617" s="252"/>
      <c r="I617" s="252"/>
      <c r="J617" s="254" t="s">
        <v>2564</v>
      </c>
      <c r="K617" s="254"/>
      <c r="L617" s="254" t="s">
        <v>173</v>
      </c>
      <c r="M617" s="254" t="s">
        <v>827</v>
      </c>
      <c r="N617" s="200" t="s">
        <v>175</v>
      </c>
      <c r="O617" s="251" t="s">
        <v>1817</v>
      </c>
      <c r="P617" s="253"/>
      <c r="Q617" s="254" t="s">
        <v>432</v>
      </c>
      <c r="R617" s="251" t="str">
        <f>IF(ISNA(VLOOKUP(Patchlist2[[#This Row],[SERVER OWNER]],Contacts!I:J,2,FALSE)),"",VLOOKUP(Patchlist2[[#This Row],[SERVER OWNER]],Contacts!I:J,2,FALSE))</f>
        <v>florian.loibl@allianz.de</v>
      </c>
      <c r="S617" t="s">
        <v>2665</v>
      </c>
      <c r="T617" s="256"/>
      <c r="U617" s="256"/>
      <c r="V617" s="256"/>
      <c r="W617" s="256"/>
    </row>
    <row r="618" spans="1:23" ht="18" hidden="1" customHeight="1">
      <c r="A618" s="260" t="s">
        <v>3376</v>
      </c>
      <c r="B618" s="237" t="s">
        <v>100</v>
      </c>
      <c r="C618" s="249" t="b">
        <v>0</v>
      </c>
      <c r="D618" s="250">
        <f>IF($C618&lt;&gt;TRUE,IF(ISNA(VLOOKUP($B618,'Patch Slot'!A$2:$E$39,3,FALSE)),"",VLOOKUP($B618,'Patch Slot'!A$2:$E$39,3,FALSE)),"exclude")</f>
        <v>45887.833333333299</v>
      </c>
      <c r="E618" s="250" t="str">
        <f>IF($C618&lt;&gt;TRUE,IF(ISNA(VLOOKUP($B618,'Patch Slot'!A$1:$E$39,4,FALSE)),"",VLOOKUP($B618,'Patch Slot'!A$1:$E$39,4,FALSE)),"excluded")</f>
        <v>20:00 – 24:00</v>
      </c>
      <c r="F618" s="251" t="s">
        <v>826</v>
      </c>
      <c r="G618" s="251"/>
      <c r="H618" s="252"/>
      <c r="I618" s="252"/>
      <c r="J618" s="254" t="s">
        <v>2547</v>
      </c>
      <c r="K618" s="254"/>
      <c r="L618" s="254" t="s">
        <v>173</v>
      </c>
      <c r="M618" s="254" t="s">
        <v>827</v>
      </c>
      <c r="N618" s="200" t="s">
        <v>175</v>
      </c>
      <c r="O618" s="251" t="s">
        <v>1817</v>
      </c>
      <c r="P618" s="253"/>
      <c r="Q618" s="254" t="s">
        <v>432</v>
      </c>
      <c r="R618" s="251" t="str">
        <f>IF(ISNA(VLOOKUP(Patchlist2[[#This Row],[SERVER OWNER]],Contacts!I:J,2,FALSE)),"",VLOOKUP(Patchlist2[[#This Row],[SERVER OWNER]],Contacts!I:J,2,FALSE))</f>
        <v>florian.loibl@allianz.de</v>
      </c>
      <c r="S618" t="s">
        <v>2665</v>
      </c>
      <c r="T618" s="256"/>
      <c r="U618" s="256"/>
      <c r="V618" s="256"/>
      <c r="W618" s="256"/>
    </row>
    <row r="619" spans="1:23" ht="18" hidden="1" customHeight="1">
      <c r="A619" s="260" t="s">
        <v>3377</v>
      </c>
      <c r="B619" s="237" t="s">
        <v>18</v>
      </c>
      <c r="C619" s="249" t="b">
        <v>0</v>
      </c>
      <c r="D619" s="250">
        <f>IF($C619&lt;&gt;TRUE,IF(ISNA(VLOOKUP($B619,'Patch Slot'!A$2:$E$39,3,FALSE)),"",VLOOKUP($B619,'Patch Slot'!A$2:$E$39,3,FALSE)),"exclude")</f>
        <v>45873.833333333299</v>
      </c>
      <c r="E619" s="250" t="str">
        <f>IF($C619&lt;&gt;TRUE,IF(ISNA(VLOOKUP($B619,'Patch Slot'!A$1:$E$39,4,FALSE)),"",VLOOKUP($B619,'Patch Slot'!A$1:$E$39,4,FALSE)),"excluded")</f>
        <v>20:00 – 24:00</v>
      </c>
      <c r="F619" s="251" t="s">
        <v>182</v>
      </c>
      <c r="G619" s="251"/>
      <c r="H619" s="252"/>
      <c r="I619" s="252"/>
      <c r="J619" s="254" t="s">
        <v>2626</v>
      </c>
      <c r="K619" s="254"/>
      <c r="L619" s="254" t="s">
        <v>245</v>
      </c>
      <c r="M619" s="254" t="s">
        <v>174</v>
      </c>
      <c r="N619" s="200" t="s">
        <v>175</v>
      </c>
      <c r="O619" s="251" t="s">
        <v>3042</v>
      </c>
      <c r="P619" s="253"/>
      <c r="Q619" s="254" t="s">
        <v>291</v>
      </c>
      <c r="R619" s="251" t="str">
        <f>IF(ISNA(VLOOKUP(Patchlist2[[#This Row],[SERVER OWNER]],Contacts!I:J,2,FALSE)),"",VLOOKUP(Patchlist2[[#This Row],[SERVER OWNER]],Contacts!I:J,2,FALSE))</f>
        <v>Michele.Tarricone@allianz.it</v>
      </c>
      <c r="S619" t="s">
        <v>2575</v>
      </c>
      <c r="T619" s="256"/>
      <c r="U619" s="256"/>
      <c r="V619" s="256"/>
      <c r="W619" s="256"/>
    </row>
    <row r="620" spans="1:23" ht="18" hidden="1" customHeight="1">
      <c r="A620" s="260" t="s">
        <v>3378</v>
      </c>
      <c r="B620" s="237" t="s">
        <v>18</v>
      </c>
      <c r="C620" s="249" t="b">
        <v>0</v>
      </c>
      <c r="D620" s="250">
        <f>IF($C620&lt;&gt;TRUE,IF(ISNA(VLOOKUP($B620,'Patch Slot'!A$2:$E$39,3,FALSE)),"",VLOOKUP($B620,'Patch Slot'!A$2:$E$39,3,FALSE)),"exclude")</f>
        <v>45873.833333333299</v>
      </c>
      <c r="E620" s="250" t="str">
        <f>IF($C620&lt;&gt;TRUE,IF(ISNA(VLOOKUP($B620,'Patch Slot'!A$1:$E$39,4,FALSE)),"",VLOOKUP($B620,'Patch Slot'!A$1:$E$39,4,FALSE)),"excluded")</f>
        <v>20:00 – 24:00</v>
      </c>
      <c r="F620" s="251" t="s">
        <v>182</v>
      </c>
      <c r="G620" s="251"/>
      <c r="H620" s="252"/>
      <c r="I620" s="252"/>
      <c r="J620" s="254" t="s">
        <v>2626</v>
      </c>
      <c r="K620" s="254"/>
      <c r="L620" s="254" t="s">
        <v>245</v>
      </c>
      <c r="M620" s="254" t="s">
        <v>174</v>
      </c>
      <c r="N620" s="200" t="s">
        <v>175</v>
      </c>
      <c r="O620" s="251" t="s">
        <v>3042</v>
      </c>
      <c r="P620" s="253"/>
      <c r="Q620" s="254" t="s">
        <v>291</v>
      </c>
      <c r="R620" s="251" t="str">
        <f>IF(ISNA(VLOOKUP(Patchlist2[[#This Row],[SERVER OWNER]],Contacts!I:J,2,FALSE)),"",VLOOKUP(Patchlist2[[#This Row],[SERVER OWNER]],Contacts!I:J,2,FALSE))</f>
        <v>Michele.Tarricone@allianz.it</v>
      </c>
      <c r="S620" t="s">
        <v>2575</v>
      </c>
      <c r="T620" s="256"/>
      <c r="U620" s="256"/>
      <c r="V620" s="256"/>
      <c r="W620" s="256"/>
    </row>
    <row r="621" spans="1:23" ht="18" hidden="1" customHeight="1">
      <c r="A621" s="260" t="s">
        <v>3379</v>
      </c>
      <c r="B621" s="237" t="s">
        <v>100</v>
      </c>
      <c r="C621" s="249" t="b">
        <v>1</v>
      </c>
      <c r="D621" s="250" t="str">
        <f>IF($C621&lt;&gt;TRUE,IF(ISNA(VLOOKUP($B621,'Patch Slot'!A$2:$E$39,3,FALSE)),"",VLOOKUP($B621,'Patch Slot'!A$2:$E$39,3,FALSE)),"exclude")</f>
        <v>exclude</v>
      </c>
      <c r="E621" s="250" t="str">
        <f>IF($C621&lt;&gt;TRUE,IF(ISNA(VLOOKUP($B621,'Patch Slot'!A$1:$E$39,4,FALSE)),"",VLOOKUP($B621,'Patch Slot'!A$1:$E$39,4,FALSE)),"excluded")</f>
        <v>excluded</v>
      </c>
      <c r="F621" s="251" t="s">
        <v>826</v>
      </c>
      <c r="G621" s="251"/>
      <c r="H621" s="252"/>
      <c r="I621" s="252"/>
      <c r="J621" s="254" t="s">
        <v>2626</v>
      </c>
      <c r="K621" s="254"/>
      <c r="L621" s="254" t="s">
        <v>443</v>
      </c>
      <c r="M621" s="254" t="s">
        <v>827</v>
      </c>
      <c r="N621" s="200" t="s">
        <v>279</v>
      </c>
      <c r="O621" s="251" t="s">
        <v>3315</v>
      </c>
      <c r="P621" s="253"/>
      <c r="Q621" s="254" t="s">
        <v>3303</v>
      </c>
      <c r="R621" s="251" t="s">
        <v>2691</v>
      </c>
      <c r="S621" t="s">
        <v>2691</v>
      </c>
      <c r="T621" s="256"/>
      <c r="U621" s="256"/>
      <c r="V621" s="256"/>
      <c r="W621" s="256"/>
    </row>
    <row r="622" spans="1:23" ht="18" hidden="1" customHeight="1">
      <c r="A622" s="260" t="s">
        <v>3380</v>
      </c>
      <c r="B622" s="237" t="s">
        <v>100</v>
      </c>
      <c r="C622" s="249" t="b">
        <v>1</v>
      </c>
      <c r="D622" s="250" t="str">
        <f>IF($C622&lt;&gt;TRUE,IF(ISNA(VLOOKUP($B622,'Patch Slot'!A$2:$E$39,3,FALSE)),"",VLOOKUP($B622,'Patch Slot'!A$2:$E$39,3,FALSE)),"exclude")</f>
        <v>exclude</v>
      </c>
      <c r="E622" s="250" t="str">
        <f>IF($C622&lt;&gt;TRUE,IF(ISNA(VLOOKUP($B622,'Patch Slot'!A$1:$E$39,4,FALSE)),"",VLOOKUP($B622,'Patch Slot'!A$1:$E$39,4,FALSE)),"excluded")</f>
        <v>excluded</v>
      </c>
      <c r="F622" s="251" t="s">
        <v>826</v>
      </c>
      <c r="G622" s="251"/>
      <c r="H622" s="252"/>
      <c r="I622" s="252"/>
      <c r="J622" s="254" t="s">
        <v>2626</v>
      </c>
      <c r="K622" s="254"/>
      <c r="L622" s="254" t="s">
        <v>443</v>
      </c>
      <c r="M622" s="254" t="s">
        <v>827</v>
      </c>
      <c r="N622" s="200" t="s">
        <v>279</v>
      </c>
      <c r="O622" s="251" t="s">
        <v>3315</v>
      </c>
      <c r="P622" s="253"/>
      <c r="Q622" s="254" t="s">
        <v>3303</v>
      </c>
      <c r="R622" s="251" t="s">
        <v>2691</v>
      </c>
      <c r="S622" t="s">
        <v>2691</v>
      </c>
      <c r="T622" s="256"/>
      <c r="U622" s="256"/>
      <c r="V622" s="256"/>
      <c r="W622" s="256"/>
    </row>
    <row r="623" spans="1:23" ht="18" hidden="1" customHeight="1">
      <c r="A623" s="260" t="s">
        <v>3381</v>
      </c>
      <c r="B623" s="237" t="s">
        <v>18</v>
      </c>
      <c r="C623" s="249" t="b">
        <v>0</v>
      </c>
      <c r="D623" s="250">
        <f>IF($C623&lt;&gt;TRUE,IF(ISNA(VLOOKUP($B623,'Patch Slot'!A$2:$E$39,3,FALSE)),"",VLOOKUP($B623,'Patch Slot'!A$2:$E$39,3,FALSE)),"exclude")</f>
        <v>45873.833333333299</v>
      </c>
      <c r="E623" s="250" t="str">
        <f>IF($C623&lt;&gt;TRUE,IF(ISNA(VLOOKUP($B623,'Patch Slot'!A$1:$E$39,4,FALSE)),"",VLOOKUP($B623,'Patch Slot'!A$1:$E$39,4,FALSE)),"excluded")</f>
        <v>20:00 – 24:00</v>
      </c>
      <c r="F623" s="251" t="s">
        <v>182</v>
      </c>
      <c r="G623" s="251"/>
      <c r="H623" s="252"/>
      <c r="I623" s="252"/>
      <c r="J623" s="254" t="s">
        <v>2626</v>
      </c>
      <c r="K623" s="254"/>
      <c r="L623" s="254" t="s">
        <v>245</v>
      </c>
      <c r="M623" s="254" t="s">
        <v>174</v>
      </c>
      <c r="N623" s="200" t="s">
        <v>175</v>
      </c>
      <c r="O623" s="251" t="s">
        <v>3042</v>
      </c>
      <c r="P623" s="253"/>
      <c r="Q623" s="254" t="s">
        <v>291</v>
      </c>
      <c r="R623" s="251" t="str">
        <f>IF(ISNA(VLOOKUP(Patchlist2[[#This Row],[SERVER OWNER]],Contacts!I:J,2,FALSE)),"",VLOOKUP(Patchlist2[[#This Row],[SERVER OWNER]],Contacts!I:J,2,FALSE))</f>
        <v>Michele.Tarricone@allianz.it</v>
      </c>
      <c r="S623" t="s">
        <v>2575</v>
      </c>
      <c r="T623" s="256"/>
      <c r="U623" s="256"/>
      <c r="V623" s="256"/>
      <c r="W623" s="256"/>
    </row>
    <row r="624" spans="1:23" ht="18" hidden="1" customHeight="1">
      <c r="A624" s="260" t="s">
        <v>3382</v>
      </c>
      <c r="B624" s="237" t="s">
        <v>100</v>
      </c>
      <c r="C624" s="249" t="b">
        <v>0</v>
      </c>
      <c r="D624" s="250">
        <f>IF($C624&lt;&gt;TRUE,IF(ISNA(VLOOKUP($B624,'Patch Slot'!A$2:$E$39,3,FALSE)),"",VLOOKUP($B624,'Patch Slot'!A$2:$E$39,3,FALSE)),"exclude")</f>
        <v>45887.833333333299</v>
      </c>
      <c r="E624" s="250" t="str">
        <f>IF($C624&lt;&gt;TRUE,IF(ISNA(VLOOKUP($B624,'Patch Slot'!A$1:$E$39,4,FALSE)),"",VLOOKUP($B624,'Patch Slot'!A$1:$E$39,4,FALSE)),"excluded")</f>
        <v>20:00 – 24:00</v>
      </c>
      <c r="F624" s="251" t="s">
        <v>826</v>
      </c>
      <c r="G624" s="251"/>
      <c r="H624" s="252"/>
      <c r="I624" s="252"/>
      <c r="J624" s="254" t="s">
        <v>2626</v>
      </c>
      <c r="K624" s="254"/>
      <c r="L624" s="254" t="s">
        <v>245</v>
      </c>
      <c r="M624" s="254" t="s">
        <v>827</v>
      </c>
      <c r="N624" s="200" t="s">
        <v>175</v>
      </c>
      <c r="O624" s="251" t="s">
        <v>3042</v>
      </c>
      <c r="P624" s="253"/>
      <c r="Q624" s="254" t="s">
        <v>291</v>
      </c>
      <c r="R624" s="251" t="str">
        <f>IF(ISNA(VLOOKUP(Patchlist2[[#This Row],[SERVER OWNER]],Contacts!I:J,2,FALSE)),"",VLOOKUP(Patchlist2[[#This Row],[SERVER OWNER]],Contacts!I:J,2,FALSE))</f>
        <v>Michele.Tarricone@allianz.it</v>
      </c>
      <c r="S624" t="s">
        <v>2575</v>
      </c>
      <c r="T624" s="256"/>
      <c r="U624" s="256"/>
      <c r="V624" s="256"/>
      <c r="W624" s="256"/>
    </row>
    <row r="625" spans="1:23" ht="18" hidden="1" customHeight="1">
      <c r="A625" s="260" t="s">
        <v>3383</v>
      </c>
      <c r="B625" s="237" t="s">
        <v>84</v>
      </c>
      <c r="C625" s="249" t="b">
        <v>0</v>
      </c>
      <c r="D625" s="250">
        <f>IF($C625&lt;&gt;TRUE,IF(ISNA(VLOOKUP($B625,'Patch Slot'!A$2:$E$39,3,FALSE)),"",VLOOKUP($B625,'Patch Slot'!A$2:$E$39,3,FALSE)),"exclude")</f>
        <v>45885.833333333299</v>
      </c>
      <c r="E625" s="250" t="str">
        <f>IF($C625&lt;&gt;TRUE,IF(ISNA(VLOOKUP($B625,'Patch Slot'!A$1:$E$39,4,FALSE)),"",VLOOKUP($B625,'Patch Slot'!A$1:$E$39,4,FALSE)),"excluded")</f>
        <v>20:00 – 24:00</v>
      </c>
      <c r="F625" s="251" t="s">
        <v>826</v>
      </c>
      <c r="G625" s="251"/>
      <c r="H625" s="252"/>
      <c r="I625" s="252"/>
      <c r="J625" s="254" t="s">
        <v>2626</v>
      </c>
      <c r="K625" s="254"/>
      <c r="L625" s="254" t="s">
        <v>189</v>
      </c>
      <c r="M625" s="254" t="s">
        <v>827</v>
      </c>
      <c r="N625" s="200" t="s">
        <v>175</v>
      </c>
      <c r="O625" s="251" t="s">
        <v>190</v>
      </c>
      <c r="P625" s="253"/>
      <c r="Q625" s="254" t="s">
        <v>192</v>
      </c>
      <c r="R625" s="251" t="str">
        <f>IF(ISNA(VLOOKUP(Patchlist2[[#This Row],[SERVER OWNER]],Contacts!I:J,2,FALSE)),"",VLOOKUP(Patchlist2[[#This Row],[SERVER OWNER]],Contacts!I:J,2,FALSE))</f>
        <v>kenneth.fink@allianz.co.uk</v>
      </c>
      <c r="S625" t="s">
        <v>1912</v>
      </c>
      <c r="T625" s="256"/>
      <c r="U625" s="256"/>
      <c r="V625" s="256"/>
      <c r="W625" s="256"/>
    </row>
    <row r="626" spans="1:23" ht="18" hidden="1" customHeight="1">
      <c r="A626" s="260" t="s">
        <v>3384</v>
      </c>
      <c r="B626" s="237" t="s">
        <v>84</v>
      </c>
      <c r="C626" s="249" t="b">
        <v>0</v>
      </c>
      <c r="D626" s="250">
        <f>IF($C626&lt;&gt;TRUE,IF(ISNA(VLOOKUP($B626,'Patch Slot'!A$2:$E$39,3,FALSE)),"",VLOOKUP($B626,'Patch Slot'!A$2:$E$39,3,FALSE)),"exclude")</f>
        <v>45885.833333333299</v>
      </c>
      <c r="E626" s="250" t="str">
        <f>IF($C626&lt;&gt;TRUE,IF(ISNA(VLOOKUP($B626,'Patch Slot'!A$1:$E$39,4,FALSE)),"",VLOOKUP($B626,'Patch Slot'!A$1:$E$39,4,FALSE)),"excluded")</f>
        <v>20:00 – 24:00</v>
      </c>
      <c r="F626" s="251" t="s">
        <v>2772</v>
      </c>
      <c r="G626" s="251"/>
      <c r="H626" s="252"/>
      <c r="I626" s="252"/>
      <c r="J626" s="254" t="s">
        <v>2561</v>
      </c>
      <c r="K626" s="254"/>
      <c r="L626" s="254" t="s">
        <v>189</v>
      </c>
      <c r="M626" s="254" t="s">
        <v>174</v>
      </c>
      <c r="N626" s="200" t="s">
        <v>175</v>
      </c>
      <c r="O626" s="251" t="s">
        <v>190</v>
      </c>
      <c r="P626" s="253"/>
      <c r="Q626" s="254" t="s">
        <v>192</v>
      </c>
      <c r="R626" s="251" t="str">
        <f>IF(ISNA(VLOOKUP(Patchlist2[[#This Row],[SERVER OWNER]],Contacts!I:J,2,FALSE)),"",VLOOKUP(Patchlist2[[#This Row],[SERVER OWNER]],Contacts!I:J,2,FALSE))</f>
        <v>kenneth.fink@allianz.co.uk</v>
      </c>
      <c r="S626" t="s">
        <v>1912</v>
      </c>
      <c r="T626" s="256"/>
      <c r="U626" s="256"/>
      <c r="V626" s="256"/>
      <c r="W626" s="256"/>
    </row>
    <row r="627" spans="1:23" ht="18" hidden="1" customHeight="1">
      <c r="A627" s="260" t="s">
        <v>3385</v>
      </c>
      <c r="B627" s="237" t="s">
        <v>127</v>
      </c>
      <c r="C627" s="249" t="b">
        <v>0</v>
      </c>
      <c r="D627" s="250">
        <f>IF($C627&lt;&gt;TRUE,IF(ISNA(VLOOKUP($B627,'Patch Slot'!A$2:$E$39,3,FALSE)),"",VLOOKUP($B627,'Patch Slot'!A$2:$E$39,3,FALSE)),"exclude")</f>
        <v>45892.833333333299</v>
      </c>
      <c r="E627" s="250" t="str">
        <f>IF($C627&lt;&gt;TRUE,IF(ISNA(VLOOKUP($B627,'Patch Slot'!A$1:$E$39,4,FALSE)),"",VLOOKUP($B627,'Patch Slot'!A$1:$E$39,4,FALSE)),"excluded")</f>
        <v>20:00 – 24:00</v>
      </c>
      <c r="F627" s="251" t="s">
        <v>2772</v>
      </c>
      <c r="G627" s="251"/>
      <c r="H627" s="252"/>
      <c r="I627" s="252"/>
      <c r="J627" s="254" t="s">
        <v>2561</v>
      </c>
      <c r="K627" s="254"/>
      <c r="L627" s="254" t="s">
        <v>189</v>
      </c>
      <c r="M627" s="254" t="s">
        <v>174</v>
      </c>
      <c r="N627" s="200" t="s">
        <v>175</v>
      </c>
      <c r="O627" s="251" t="s">
        <v>190</v>
      </c>
      <c r="P627" s="253"/>
      <c r="Q627" s="254" t="s">
        <v>192</v>
      </c>
      <c r="R627" s="251" t="str">
        <f>IF(ISNA(VLOOKUP(Patchlist2[[#This Row],[SERVER OWNER]],Contacts!I:J,2,FALSE)),"",VLOOKUP(Patchlist2[[#This Row],[SERVER OWNER]],Contacts!I:J,2,FALSE))</f>
        <v>kenneth.fink@allianz.co.uk</v>
      </c>
      <c r="S627" t="s">
        <v>1912</v>
      </c>
      <c r="T627" s="256"/>
      <c r="U627" s="256"/>
      <c r="V627" s="256"/>
      <c r="W627" s="256"/>
    </row>
    <row r="628" spans="1:23" ht="18" hidden="1" customHeight="1">
      <c r="A628" s="259" t="s">
        <v>3386</v>
      </c>
      <c r="B628" s="196" t="s">
        <v>84</v>
      </c>
      <c r="C628" s="197" t="b">
        <v>0</v>
      </c>
      <c r="D628" s="182">
        <f>IF($C628&lt;&gt;TRUE,IF(ISNA(VLOOKUP($B628,'Patch Slot'!A$2:$E$39,3,FALSE)),"",VLOOKUP($B628,'Patch Slot'!A$2:$E$39,3,FALSE)),"exclude")</f>
        <v>45885.833333333299</v>
      </c>
      <c r="E628" s="182" t="str">
        <f>IF($C628&lt;&gt;TRUE,IF(ISNA(VLOOKUP($B628,'Patch Slot'!A$1:$E$39,4,FALSE)),"",VLOOKUP($B628,'Patch Slot'!A$1:$E$39,4,FALSE)),"excluded")</f>
        <v>20:00 – 24:00</v>
      </c>
      <c r="F628" s="198" t="s">
        <v>2772</v>
      </c>
      <c r="G628" s="198"/>
      <c r="H628" s="203"/>
      <c r="I628" s="203"/>
      <c r="J628" s="247" t="s">
        <v>2561</v>
      </c>
      <c r="K628" s="247"/>
      <c r="L628" s="247" t="s">
        <v>189</v>
      </c>
      <c r="M628" s="247" t="s">
        <v>174</v>
      </c>
      <c r="N628" s="200" t="s">
        <v>175</v>
      </c>
      <c r="O628" s="251" t="s">
        <v>190</v>
      </c>
      <c r="P628" s="201"/>
      <c r="Q628" s="247" t="s">
        <v>192</v>
      </c>
      <c r="R628" s="198" t="str">
        <f>IF(ISNA(VLOOKUP(Patchlist2[[#This Row],[SERVER OWNER]],Contacts!I:J,2,FALSE)),"",VLOOKUP(Patchlist2[[#This Row],[SERVER OWNER]],Contacts!I:J,2,FALSE))</f>
        <v>kenneth.fink@allianz.co.uk</v>
      </c>
      <c r="S628" t="s">
        <v>1912</v>
      </c>
      <c r="T628" s="157"/>
      <c r="U628" s="157"/>
      <c r="V628" s="157"/>
      <c r="W628" s="157"/>
    </row>
    <row r="629" spans="1:23" ht="18" hidden="1" customHeight="1">
      <c r="A629" s="260" t="s">
        <v>3387</v>
      </c>
      <c r="B629" s="237" t="s">
        <v>84</v>
      </c>
      <c r="C629" s="249" t="b">
        <v>0</v>
      </c>
      <c r="D629" s="250">
        <f>IF($C629&lt;&gt;TRUE,IF(ISNA(VLOOKUP($B629,'Patch Slot'!A$2:$E$39,3,FALSE)),"",VLOOKUP($B629,'Patch Slot'!A$2:$E$39,3,FALSE)),"exclude")</f>
        <v>45885.833333333299</v>
      </c>
      <c r="E629" s="250" t="str">
        <f>IF($C629&lt;&gt;TRUE,IF(ISNA(VLOOKUP($B629,'Patch Slot'!A$1:$E$39,4,FALSE)),"",VLOOKUP($B629,'Patch Slot'!A$1:$E$39,4,FALSE)),"excluded")</f>
        <v>20:00 – 24:00</v>
      </c>
      <c r="F629" s="251" t="s">
        <v>826</v>
      </c>
      <c r="G629" s="251"/>
      <c r="H629" s="252"/>
      <c r="I629" s="252"/>
      <c r="J629" s="254" t="s">
        <v>2626</v>
      </c>
      <c r="K629" s="254"/>
      <c r="L629" s="254" t="s">
        <v>189</v>
      </c>
      <c r="M629" s="254" t="s">
        <v>827</v>
      </c>
      <c r="N629" s="200" t="s">
        <v>175</v>
      </c>
      <c r="O629" s="198" t="s">
        <v>190</v>
      </c>
      <c r="P629" s="253"/>
      <c r="Q629" s="254" t="s">
        <v>192</v>
      </c>
      <c r="R629" s="251" t="str">
        <f>IF(ISNA(VLOOKUP(Patchlist2[[#This Row],[SERVER OWNER]],Contacts!I:J,2,FALSE)),"",VLOOKUP(Patchlist2[[#This Row],[SERVER OWNER]],Contacts!I:J,2,FALSE))</f>
        <v>kenneth.fink@allianz.co.uk</v>
      </c>
      <c r="S629" t="s">
        <v>1912</v>
      </c>
      <c r="T629" s="256"/>
      <c r="U629" s="256"/>
      <c r="V629" s="256"/>
      <c r="W629" s="256"/>
    </row>
    <row r="630" spans="1:23" ht="18" hidden="1" customHeight="1">
      <c r="A630" s="260" t="s">
        <v>3388</v>
      </c>
      <c r="B630" s="237" t="s">
        <v>18</v>
      </c>
      <c r="C630" s="249" t="b">
        <v>0</v>
      </c>
      <c r="D630" s="250">
        <f>IF($C630&lt;&gt;TRUE,IF(ISNA(VLOOKUP($B630,'Patch Slot'!A$2:$E$39,3,FALSE)),"",VLOOKUP($B630,'Patch Slot'!A$2:$E$39,3,FALSE)),"exclude")</f>
        <v>45873.833333333299</v>
      </c>
      <c r="E630" s="250" t="str">
        <f>IF($C630&lt;&gt;TRUE,IF(ISNA(VLOOKUP($B630,'Patch Slot'!A$1:$E$39,4,FALSE)),"",VLOOKUP($B630,'Patch Slot'!A$1:$E$39,4,FALSE)),"excluded")</f>
        <v>20:00 – 24:00</v>
      </c>
      <c r="F630" s="251" t="s">
        <v>523</v>
      </c>
      <c r="G630" s="251"/>
      <c r="H630" s="252"/>
      <c r="I630" s="252"/>
      <c r="J630" s="254" t="s">
        <v>2561</v>
      </c>
      <c r="K630" s="254"/>
      <c r="L630" s="254" t="s">
        <v>173</v>
      </c>
      <c r="M630" s="254" t="s">
        <v>174</v>
      </c>
      <c r="N630" s="200" t="s">
        <v>175</v>
      </c>
      <c r="O630" s="251" t="s">
        <v>3287</v>
      </c>
      <c r="P630" s="253"/>
      <c r="Q630" s="254" t="s">
        <v>3288</v>
      </c>
      <c r="R630" s="251" t="s">
        <v>2673</v>
      </c>
      <c r="S630" t="s">
        <v>2673</v>
      </c>
      <c r="T630" s="256"/>
      <c r="U630" s="256"/>
      <c r="V630" s="256"/>
      <c r="W630" s="256"/>
    </row>
    <row r="631" spans="1:23" ht="18" hidden="1" customHeight="1">
      <c r="A631" s="260" t="s">
        <v>3389</v>
      </c>
      <c r="B631" s="237" t="s">
        <v>47</v>
      </c>
      <c r="C631" s="249" t="b">
        <v>0</v>
      </c>
      <c r="D631" s="250">
        <f>IF($C631&lt;&gt;TRUE,IF(ISNA(VLOOKUP($B631,'Patch Slot'!A$2:$E$39,3,FALSE)),"",VLOOKUP($B631,'Patch Slot'!A$2:$E$39,3,FALSE)),"exclude")</f>
        <v>45879.333333333299</v>
      </c>
      <c r="E631" s="250" t="str">
        <f>IF($C631&lt;&gt;TRUE,IF(ISNA(VLOOKUP($B631,'Patch Slot'!A$1:$E$39,4,FALSE)),"",VLOOKUP($B631,'Patch Slot'!A$1:$E$39,4,FALSE)),"excluded")</f>
        <v>08:00 – 14:00</v>
      </c>
      <c r="F631" s="251" t="s">
        <v>171</v>
      </c>
      <c r="G631" s="251"/>
      <c r="H631" s="252"/>
      <c r="I631" s="252"/>
      <c r="J631" s="254" t="s">
        <v>2564</v>
      </c>
      <c r="K631" s="254"/>
      <c r="L631" s="254" t="s">
        <v>173</v>
      </c>
      <c r="M631" s="254" t="s">
        <v>174</v>
      </c>
      <c r="N631" s="200" t="s">
        <v>175</v>
      </c>
      <c r="O631" s="251" t="s">
        <v>722</v>
      </c>
      <c r="P631" s="253"/>
      <c r="Q631" s="254" t="s">
        <v>2933</v>
      </c>
      <c r="R631" s="251" t="str">
        <f>IF(ISNA(VLOOKUP(Patchlist2[[#This Row],[SERVER OWNER]],Contacts!I:J,2,FALSE)),"",VLOOKUP(Patchlist2[[#This Row],[SERVER OWNER]],Contacts!I:J,2,FALSE))</f>
        <v>gatha.mathirapallil-shaji@allianz.de</v>
      </c>
      <c r="S631" t="s">
        <v>2796</v>
      </c>
      <c r="T631" s="256"/>
      <c r="U631" s="256"/>
      <c r="V631" s="256"/>
      <c r="W631" s="256"/>
    </row>
    <row r="632" spans="1:23" ht="18" hidden="1" customHeight="1">
      <c r="A632" s="260" t="s">
        <v>3390</v>
      </c>
      <c r="B632" s="237" t="s">
        <v>18</v>
      </c>
      <c r="C632" s="249" t="b">
        <v>0</v>
      </c>
      <c r="D632" s="250">
        <f>IF($C632&lt;&gt;TRUE,IF(ISNA(VLOOKUP($B632,'Patch Slot'!A$2:$E$39,3,FALSE)),"",VLOOKUP($B632,'Patch Slot'!A$2:$E$39,3,FALSE)),"exclude")</f>
        <v>45873.833333333299</v>
      </c>
      <c r="E632" s="250" t="str">
        <f>IF($C632&lt;&gt;TRUE,IF(ISNA(VLOOKUP($B632,'Patch Slot'!A$1:$E$39,4,FALSE)),"",VLOOKUP($B632,'Patch Slot'!A$1:$E$39,4,FALSE)),"excluded")</f>
        <v>20:00 – 24:00</v>
      </c>
      <c r="F632" s="251" t="s">
        <v>182</v>
      </c>
      <c r="G632" s="251"/>
      <c r="H632" s="252"/>
      <c r="I632" s="252"/>
      <c r="J632" s="254" t="s">
        <v>2561</v>
      </c>
      <c r="K632" s="254"/>
      <c r="L632" s="254" t="s">
        <v>189</v>
      </c>
      <c r="M632" s="254" t="s">
        <v>174</v>
      </c>
      <c r="N632" s="200" t="s">
        <v>175</v>
      </c>
      <c r="O632" s="198" t="s">
        <v>190</v>
      </c>
      <c r="P632" s="253"/>
      <c r="Q632" s="254" t="s">
        <v>192</v>
      </c>
      <c r="R632" s="251" t="str">
        <f>IF(ISNA(VLOOKUP(Patchlist2[[#This Row],[SERVER OWNER]],Contacts!I:J,2,FALSE)),"",VLOOKUP(Patchlist2[[#This Row],[SERVER OWNER]],Contacts!I:J,2,FALSE))</f>
        <v>kenneth.fink@allianz.co.uk</v>
      </c>
      <c r="S632" t="s">
        <v>1912</v>
      </c>
      <c r="T632" s="256"/>
      <c r="U632" s="256"/>
      <c r="V632" s="256"/>
      <c r="W632" s="256"/>
    </row>
    <row r="633" spans="1:23" ht="18" hidden="1" customHeight="1">
      <c r="A633" s="260" t="s">
        <v>3391</v>
      </c>
      <c r="B633" s="237" t="s">
        <v>18</v>
      </c>
      <c r="C633" s="249" t="b">
        <v>0</v>
      </c>
      <c r="D633" s="250">
        <f>IF($C633&lt;&gt;TRUE,IF(ISNA(VLOOKUP($B633,'Patch Slot'!A$2:$E$39,3,FALSE)),"",VLOOKUP($B633,'Patch Slot'!A$2:$E$39,3,FALSE)),"exclude")</f>
        <v>45873.833333333299</v>
      </c>
      <c r="E633" s="250" t="str">
        <f>IF($C633&lt;&gt;TRUE,IF(ISNA(VLOOKUP($B633,'Patch Slot'!A$1:$E$39,4,FALSE)),"",VLOOKUP($B633,'Patch Slot'!A$1:$E$39,4,FALSE)),"excluded")</f>
        <v>20:00 – 24:00</v>
      </c>
      <c r="F633" s="251" t="s">
        <v>523</v>
      </c>
      <c r="G633" s="251"/>
      <c r="H633" s="252"/>
      <c r="I633" s="252"/>
      <c r="J633" s="254" t="s">
        <v>2561</v>
      </c>
      <c r="K633" s="254"/>
      <c r="L633" s="254" t="s">
        <v>173</v>
      </c>
      <c r="M633" s="254" t="s">
        <v>174</v>
      </c>
      <c r="N633" s="200" t="s">
        <v>175</v>
      </c>
      <c r="O633" s="251" t="s">
        <v>3287</v>
      </c>
      <c r="P633" s="253"/>
      <c r="Q633" s="254" t="s">
        <v>3288</v>
      </c>
      <c r="R633" s="251" t="s">
        <v>2673</v>
      </c>
      <c r="S633" t="s">
        <v>2673</v>
      </c>
      <c r="T633" s="256"/>
      <c r="U633" s="256"/>
      <c r="V633" s="256"/>
      <c r="W633" s="256"/>
    </row>
    <row r="634" spans="1:23" ht="18" hidden="1" customHeight="1">
      <c r="A634" s="260" t="s">
        <v>3392</v>
      </c>
      <c r="B634" s="237" t="s">
        <v>18</v>
      </c>
      <c r="C634" s="249" t="b">
        <v>0</v>
      </c>
      <c r="D634" s="250">
        <f>IF($C634&lt;&gt;TRUE,IF(ISNA(VLOOKUP($B634,'Patch Slot'!A$2:$E$39,3,FALSE)),"",VLOOKUP($B634,'Patch Slot'!A$2:$E$39,3,FALSE)),"exclude")</f>
        <v>45873.833333333299</v>
      </c>
      <c r="E634" s="250" t="str">
        <f>IF($C634&lt;&gt;TRUE,IF(ISNA(VLOOKUP($B634,'Patch Slot'!A$1:$E$39,4,FALSE)),"",VLOOKUP($B634,'Patch Slot'!A$1:$E$39,4,FALSE)),"excluded")</f>
        <v>20:00 – 24:00</v>
      </c>
      <c r="F634" s="251" t="s">
        <v>523</v>
      </c>
      <c r="G634" s="251"/>
      <c r="H634" s="252"/>
      <c r="I634" s="252"/>
      <c r="J634" s="254" t="s">
        <v>2561</v>
      </c>
      <c r="K634" s="254"/>
      <c r="L634" s="254" t="s">
        <v>173</v>
      </c>
      <c r="M634" s="254" t="s">
        <v>174</v>
      </c>
      <c r="N634" s="200" t="s">
        <v>175</v>
      </c>
      <c r="O634" s="198" t="s">
        <v>3287</v>
      </c>
      <c r="P634" s="253"/>
      <c r="Q634" s="254" t="s">
        <v>3288</v>
      </c>
      <c r="R634" s="251" t="s">
        <v>2673</v>
      </c>
      <c r="S634" t="s">
        <v>2673</v>
      </c>
      <c r="T634" s="256"/>
      <c r="U634" s="256"/>
      <c r="V634" s="256"/>
      <c r="W634" s="256"/>
    </row>
    <row r="635" spans="1:23" ht="18" hidden="1" customHeight="1">
      <c r="A635" s="260" t="s">
        <v>3393</v>
      </c>
      <c r="B635" s="237" t="s">
        <v>100</v>
      </c>
      <c r="C635" s="249" t="b">
        <v>0</v>
      </c>
      <c r="D635" s="250">
        <f>IF($C635&lt;&gt;TRUE,IF(ISNA(VLOOKUP($B635,'Patch Slot'!A$2:$E$39,3,FALSE)),"",VLOOKUP($B635,'Patch Slot'!A$2:$E$39,3,FALSE)),"exclude")</f>
        <v>45887.833333333299</v>
      </c>
      <c r="E635" s="250" t="str">
        <f>IF($C635&lt;&gt;TRUE,IF(ISNA(VLOOKUP($B635,'Patch Slot'!A$1:$E$39,4,FALSE)),"",VLOOKUP($B635,'Patch Slot'!A$1:$E$39,4,FALSE)),"excluded")</f>
        <v>20:00 – 24:00</v>
      </c>
      <c r="F635" s="251" t="s">
        <v>826</v>
      </c>
      <c r="G635" s="251"/>
      <c r="H635" s="252"/>
      <c r="I635" s="252"/>
      <c r="J635" s="254" t="s">
        <v>2626</v>
      </c>
      <c r="K635" s="254"/>
      <c r="L635" s="254" t="s">
        <v>245</v>
      </c>
      <c r="M635" s="254" t="s">
        <v>827</v>
      </c>
      <c r="N635" s="200" t="s">
        <v>175</v>
      </c>
      <c r="O635" s="251" t="s">
        <v>3042</v>
      </c>
      <c r="P635" s="253"/>
      <c r="Q635" s="254" t="s">
        <v>291</v>
      </c>
      <c r="R635" s="251" t="str">
        <f>IF(ISNA(VLOOKUP(Patchlist2[[#This Row],[SERVER OWNER]],Contacts!I:J,2,FALSE)),"",VLOOKUP(Patchlist2[[#This Row],[SERVER OWNER]],Contacts!I:J,2,FALSE))</f>
        <v>Michele.Tarricone@allianz.it</v>
      </c>
      <c r="S635" t="s">
        <v>2575</v>
      </c>
      <c r="T635" s="256"/>
      <c r="U635" s="256"/>
      <c r="V635" s="256"/>
      <c r="W635" s="256"/>
    </row>
    <row r="636" spans="1:23" ht="18" hidden="1" customHeight="1">
      <c r="A636" s="260" t="s">
        <v>3394</v>
      </c>
      <c r="B636" s="237" t="s">
        <v>100</v>
      </c>
      <c r="C636" s="249" t="b">
        <v>0</v>
      </c>
      <c r="D636" s="250">
        <f>IF($C636&lt;&gt;TRUE,IF(ISNA(VLOOKUP($B636,'Patch Slot'!A$2:$E$39,3,FALSE)),"",VLOOKUP($B636,'Patch Slot'!A$2:$E$39,3,FALSE)),"exclude")</f>
        <v>45887.833333333299</v>
      </c>
      <c r="E636" s="250" t="str">
        <f>IF($C636&lt;&gt;TRUE,IF(ISNA(VLOOKUP($B636,'Patch Slot'!A$1:$E$39,4,FALSE)),"",VLOOKUP($B636,'Patch Slot'!A$1:$E$39,4,FALSE)),"excluded")</f>
        <v>20:00 – 24:00</v>
      </c>
      <c r="F636" s="251" t="s">
        <v>826</v>
      </c>
      <c r="G636" s="251"/>
      <c r="H636" s="252"/>
      <c r="I636" s="252"/>
      <c r="J636" s="254" t="s">
        <v>2626</v>
      </c>
      <c r="K636" s="254"/>
      <c r="L636" s="254" t="s">
        <v>245</v>
      </c>
      <c r="M636" s="254" t="s">
        <v>827</v>
      </c>
      <c r="N636" s="200" t="s">
        <v>175</v>
      </c>
      <c r="O636" s="251" t="s">
        <v>3042</v>
      </c>
      <c r="P636" s="253"/>
      <c r="Q636" s="254" t="s">
        <v>291</v>
      </c>
      <c r="R636" s="251" t="str">
        <f>IF(ISNA(VLOOKUP(Patchlist2[[#This Row],[SERVER OWNER]],Contacts!I:J,2,FALSE)),"",VLOOKUP(Patchlist2[[#This Row],[SERVER OWNER]],Contacts!I:J,2,FALSE))</f>
        <v>Michele.Tarricone@allianz.it</v>
      </c>
      <c r="S636" t="s">
        <v>2575</v>
      </c>
      <c r="T636" s="256"/>
      <c r="U636" s="256"/>
      <c r="V636" s="256"/>
      <c r="W636" s="256"/>
    </row>
    <row r="637" spans="1:23" ht="18" hidden="1" customHeight="1">
      <c r="A637" s="260" t="s">
        <v>3395</v>
      </c>
      <c r="B637" s="237" t="s">
        <v>18</v>
      </c>
      <c r="C637" s="249" t="b">
        <v>1</v>
      </c>
      <c r="D637" s="250" t="str">
        <f>IF($C637&lt;&gt;TRUE,IF(ISNA(VLOOKUP($B637,'Patch Slot'!A$2:$E$39,3,FALSE)),"",VLOOKUP($B637,'Patch Slot'!A$2:$E$39,3,FALSE)),"exclude")</f>
        <v>exclude</v>
      </c>
      <c r="E637" s="250" t="str">
        <f>IF($C637&lt;&gt;TRUE,IF(ISNA(VLOOKUP($B637,'Patch Slot'!A$1:$E$39,4,FALSE)),"",VLOOKUP($B637,'Patch Slot'!A$1:$E$39,4,FALSE)),"excluded")</f>
        <v>excluded</v>
      </c>
      <c r="F637" s="251" t="s">
        <v>182</v>
      </c>
      <c r="G637" s="251"/>
      <c r="H637" s="252"/>
      <c r="I637" s="252"/>
      <c r="J637" s="254" t="s">
        <v>2561</v>
      </c>
      <c r="K637" s="254"/>
      <c r="L637" s="254" t="s">
        <v>173</v>
      </c>
      <c r="M637" s="254" t="s">
        <v>174</v>
      </c>
      <c r="N637" s="310" t="s">
        <v>279</v>
      </c>
      <c r="O637" s="251" t="s">
        <v>3396</v>
      </c>
      <c r="P637" s="253"/>
      <c r="Q637" s="254" t="s">
        <v>3397</v>
      </c>
      <c r="R637" s="251" t="s">
        <v>2805</v>
      </c>
      <c r="S637" t="s">
        <v>2805</v>
      </c>
      <c r="T637" s="256"/>
      <c r="U637" s="256"/>
      <c r="V637" s="256"/>
      <c r="W637" s="256"/>
    </row>
    <row r="638" spans="1:23" ht="18" hidden="1" customHeight="1">
      <c r="A638" s="260" t="s">
        <v>3398</v>
      </c>
      <c r="B638" s="237" t="s">
        <v>18</v>
      </c>
      <c r="C638" s="249" t="b">
        <v>1</v>
      </c>
      <c r="D638" s="250" t="str">
        <f>IF($C638&lt;&gt;TRUE,IF(ISNA(VLOOKUP($B638,'Patch Slot'!A$2:$E$39,3,FALSE)),"",VLOOKUP($B638,'Patch Slot'!A$2:$E$39,3,FALSE)),"exclude")</f>
        <v>exclude</v>
      </c>
      <c r="E638" s="250" t="str">
        <f>IF($C638&lt;&gt;TRUE,IF(ISNA(VLOOKUP($B638,'Patch Slot'!A$1:$E$39,4,FALSE)),"",VLOOKUP($B638,'Patch Slot'!A$1:$E$39,4,FALSE)),"excluded")</f>
        <v>excluded</v>
      </c>
      <c r="F638" s="251" t="s">
        <v>182</v>
      </c>
      <c r="G638" s="251"/>
      <c r="H638" s="252"/>
      <c r="I638" s="252"/>
      <c r="J638" s="254" t="s">
        <v>2561</v>
      </c>
      <c r="K638" s="254"/>
      <c r="L638" s="254" t="s">
        <v>173</v>
      </c>
      <c r="M638" s="254" t="s">
        <v>174</v>
      </c>
      <c r="N638" s="310" t="s">
        <v>279</v>
      </c>
      <c r="O638" s="251" t="s">
        <v>3396</v>
      </c>
      <c r="P638" s="253"/>
      <c r="Q638" s="254" t="s">
        <v>3397</v>
      </c>
      <c r="R638" s="251" t="s">
        <v>2805</v>
      </c>
      <c r="S638" t="s">
        <v>2805</v>
      </c>
      <c r="T638" s="256"/>
      <c r="U638" s="256"/>
      <c r="V638" s="256"/>
      <c r="W638" s="256"/>
    </row>
    <row r="639" spans="1:23" ht="18" hidden="1" customHeight="1">
      <c r="A639" s="259" t="s">
        <v>3399</v>
      </c>
      <c r="B639" s="196" t="s">
        <v>18</v>
      </c>
      <c r="C639" s="197" t="b">
        <v>1</v>
      </c>
      <c r="D639" s="182" t="str">
        <f>IF($C639&lt;&gt;TRUE,IF(ISNA(VLOOKUP($B639,'Patch Slot'!A$2:$E$39,3,FALSE)),"",VLOOKUP($B639,'Patch Slot'!A$2:$E$39,3,FALSE)),"exclude")</f>
        <v>exclude</v>
      </c>
      <c r="E639" s="182" t="str">
        <f>IF($C639&lt;&gt;TRUE,IF(ISNA(VLOOKUP($B639,'Patch Slot'!A$1:$E$39,4,FALSE)),"",VLOOKUP($B639,'Patch Slot'!A$1:$E$39,4,FALSE)),"excluded")</f>
        <v>excluded</v>
      </c>
      <c r="F639" s="198" t="s">
        <v>182</v>
      </c>
      <c r="G639" s="198"/>
      <c r="H639" s="203"/>
      <c r="I639" s="203"/>
      <c r="J639" s="247" t="s">
        <v>2561</v>
      </c>
      <c r="K639" s="247"/>
      <c r="L639" s="247" t="s">
        <v>173</v>
      </c>
      <c r="M639" s="247" t="s">
        <v>174</v>
      </c>
      <c r="N639" s="200" t="s">
        <v>279</v>
      </c>
      <c r="O639" s="198" t="s">
        <v>3396</v>
      </c>
      <c r="P639" s="201"/>
      <c r="Q639" s="247" t="s">
        <v>3397</v>
      </c>
      <c r="R639" s="198" t="s">
        <v>2805</v>
      </c>
      <c r="S639" t="s">
        <v>2805</v>
      </c>
      <c r="T639" s="157"/>
      <c r="U639" s="157"/>
      <c r="V639" s="157"/>
      <c r="W639" s="157"/>
    </row>
    <row r="640" spans="1:23" ht="18" hidden="1" customHeight="1">
      <c r="A640" s="260" t="s">
        <v>3400</v>
      </c>
      <c r="B640" s="237" t="s">
        <v>18</v>
      </c>
      <c r="C640" s="249" t="b">
        <v>1</v>
      </c>
      <c r="D640" s="250" t="str">
        <f>IF($C640&lt;&gt;TRUE,IF(ISNA(VLOOKUP($B640,'Patch Slot'!A$2:$E$39,3,FALSE)),"",VLOOKUP($B640,'Patch Slot'!A$2:$E$39,3,FALSE)),"exclude")</f>
        <v>exclude</v>
      </c>
      <c r="E640" s="250" t="str">
        <f>IF($C640&lt;&gt;TRUE,IF(ISNA(VLOOKUP($B640,'Patch Slot'!A$1:$E$39,4,FALSE)),"",VLOOKUP($B640,'Patch Slot'!A$1:$E$39,4,FALSE)),"excluded")</f>
        <v>excluded</v>
      </c>
      <c r="F640" s="251" t="s">
        <v>182</v>
      </c>
      <c r="G640" s="251"/>
      <c r="H640" s="252"/>
      <c r="I640" s="252"/>
      <c r="J640" s="254" t="s">
        <v>2561</v>
      </c>
      <c r="K640" s="254"/>
      <c r="L640" s="254" t="s">
        <v>173</v>
      </c>
      <c r="M640" s="254" t="s">
        <v>174</v>
      </c>
      <c r="N640" s="310" t="s">
        <v>279</v>
      </c>
      <c r="O640" s="251" t="s">
        <v>3396</v>
      </c>
      <c r="P640" s="253"/>
      <c r="Q640" s="254" t="s">
        <v>3397</v>
      </c>
      <c r="R640" s="251" t="s">
        <v>2805</v>
      </c>
      <c r="S640" t="s">
        <v>2805</v>
      </c>
      <c r="T640" s="256"/>
      <c r="U640" s="256"/>
      <c r="V640" s="256"/>
      <c r="W640" s="256"/>
    </row>
    <row r="641" spans="1:23" ht="18" hidden="1" customHeight="1">
      <c r="A641" s="260" t="s">
        <v>3401</v>
      </c>
      <c r="B641" s="237" t="s">
        <v>100</v>
      </c>
      <c r="C641" s="249" t="b">
        <v>1</v>
      </c>
      <c r="D641" s="250" t="str">
        <f>IF($C641&lt;&gt;TRUE,IF(ISNA(VLOOKUP($B641,'Patch Slot'!A$2:$E$39,3,FALSE)),"",VLOOKUP($B641,'Patch Slot'!A$2:$E$39,3,FALSE)),"exclude")</f>
        <v>exclude</v>
      </c>
      <c r="E641" s="250" t="str">
        <f>IF($C641&lt;&gt;TRUE,IF(ISNA(VLOOKUP($B641,'Patch Slot'!A$1:$E$39,4,FALSE)),"",VLOOKUP($B641,'Patch Slot'!A$1:$E$39,4,FALSE)),"excluded")</f>
        <v>excluded</v>
      </c>
      <c r="F641" s="251" t="s">
        <v>826</v>
      </c>
      <c r="G641" s="251"/>
      <c r="H641" s="252"/>
      <c r="I641" s="252"/>
      <c r="J641" s="254" t="s">
        <v>2564</v>
      </c>
      <c r="K641" s="254"/>
      <c r="L641" s="254" t="s">
        <v>173</v>
      </c>
      <c r="M641" s="254" t="s">
        <v>827</v>
      </c>
      <c r="N641" s="310" t="s">
        <v>279</v>
      </c>
      <c r="O641" s="251" t="s">
        <v>2862</v>
      </c>
      <c r="P641" s="253"/>
      <c r="Q641" s="254" t="s">
        <v>3141</v>
      </c>
      <c r="R641" s="251" t="s">
        <v>2572</v>
      </c>
      <c r="S641" t="s">
        <v>2572</v>
      </c>
      <c r="T641" s="256"/>
      <c r="U641" s="256" t="s">
        <v>2866</v>
      </c>
      <c r="V641" s="256"/>
      <c r="W641" s="256"/>
    </row>
    <row r="642" spans="1:23" ht="18" hidden="1" customHeight="1">
      <c r="A642" s="259" t="s">
        <v>3402</v>
      </c>
      <c r="B642" s="196" t="s">
        <v>100</v>
      </c>
      <c r="C642" s="197" t="b">
        <v>1</v>
      </c>
      <c r="D642" s="182" t="str">
        <f>IF($C642&lt;&gt;TRUE,IF(ISNA(VLOOKUP($B642,'Patch Slot'!A$2:$E$39,3,FALSE)),"",VLOOKUP($B642,'Patch Slot'!A$2:$E$39,3,FALSE)),"exclude")</f>
        <v>exclude</v>
      </c>
      <c r="E642" s="182" t="str">
        <f>IF($C642&lt;&gt;TRUE,IF(ISNA(VLOOKUP($B642,'Patch Slot'!A$1:$E$39,4,FALSE)),"",VLOOKUP($B642,'Patch Slot'!A$1:$E$39,4,FALSE)),"excluded")</f>
        <v>excluded</v>
      </c>
      <c r="F642" s="198" t="s">
        <v>826</v>
      </c>
      <c r="G642" s="198"/>
      <c r="H642" s="203"/>
      <c r="I642" s="203"/>
      <c r="J642" s="247" t="s">
        <v>2564</v>
      </c>
      <c r="K642" s="247"/>
      <c r="L642" s="247" t="s">
        <v>173</v>
      </c>
      <c r="M642" s="247" t="s">
        <v>827</v>
      </c>
      <c r="N642" s="200" t="s">
        <v>279</v>
      </c>
      <c r="O642" s="198" t="s">
        <v>2862</v>
      </c>
      <c r="P642" s="201"/>
      <c r="Q642" s="247" t="s">
        <v>3141</v>
      </c>
      <c r="R642" s="198" t="s">
        <v>2572</v>
      </c>
      <c r="S642" t="s">
        <v>2572</v>
      </c>
      <c r="T642" s="157"/>
      <c r="U642" s="157" t="s">
        <v>2866</v>
      </c>
      <c r="V642" s="157"/>
      <c r="W642" s="157"/>
    </row>
    <row r="643" spans="1:23" ht="18" hidden="1" customHeight="1">
      <c r="A643" s="260" t="s">
        <v>3403</v>
      </c>
      <c r="B643" s="237" t="s">
        <v>100</v>
      </c>
      <c r="C643" s="249" t="b">
        <v>1</v>
      </c>
      <c r="D643" s="250" t="str">
        <f>IF($C643&lt;&gt;TRUE,IF(ISNA(VLOOKUP($B643,'Patch Slot'!A$2:$E$39,3,FALSE)),"",VLOOKUP($B643,'Patch Slot'!A$2:$E$39,3,FALSE)),"exclude")</f>
        <v>exclude</v>
      </c>
      <c r="E643" s="250" t="str">
        <f>IF($C643&lt;&gt;TRUE,IF(ISNA(VLOOKUP($B643,'Patch Slot'!A$1:$E$39,4,FALSE)),"",VLOOKUP($B643,'Patch Slot'!A$1:$E$39,4,FALSE)),"excluded")</f>
        <v>excluded</v>
      </c>
      <c r="F643" s="251" t="s">
        <v>826</v>
      </c>
      <c r="G643" s="251"/>
      <c r="H643" s="252"/>
      <c r="I643" s="252"/>
      <c r="J643" s="254" t="s">
        <v>2564</v>
      </c>
      <c r="K643" s="254"/>
      <c r="L643" s="254" t="s">
        <v>173</v>
      </c>
      <c r="M643" s="254" t="s">
        <v>827</v>
      </c>
      <c r="N643" s="310" t="s">
        <v>279</v>
      </c>
      <c r="O643" s="251" t="s">
        <v>2862</v>
      </c>
      <c r="P643" s="253"/>
      <c r="Q643" s="254" t="s">
        <v>3141</v>
      </c>
      <c r="R643" s="251" t="s">
        <v>2572</v>
      </c>
      <c r="S643" t="s">
        <v>2572</v>
      </c>
      <c r="T643" s="256"/>
      <c r="U643" s="256" t="s">
        <v>2866</v>
      </c>
      <c r="V643" s="256"/>
      <c r="W643" s="256"/>
    </row>
    <row r="644" spans="1:23" ht="18" hidden="1" customHeight="1">
      <c r="A644" s="260" t="s">
        <v>3404</v>
      </c>
      <c r="B644" s="237" t="s">
        <v>57</v>
      </c>
      <c r="C644" s="249" t="b">
        <v>0</v>
      </c>
      <c r="D644" s="250">
        <f>IF($C644&lt;&gt;TRUE,IF(ISNA(VLOOKUP($B644,'Patch Slot'!A$2:$E$39,3,FALSE)),"",VLOOKUP($B644,'Patch Slot'!A$2:$E$39,3,FALSE)),"exclude")</f>
        <v>45882.833333333299</v>
      </c>
      <c r="E644" s="250" t="str">
        <f>IF($C644&lt;&gt;TRUE,IF(ISNA(VLOOKUP($B644,'Patch Slot'!A$1:$E$39,4,FALSE)),"",VLOOKUP($B644,'Patch Slot'!A$1:$E$39,4,FALSE)),"excluded")</f>
        <v>20:00 – 24:00</v>
      </c>
      <c r="F644" s="251" t="s">
        <v>171</v>
      </c>
      <c r="G644" s="251"/>
      <c r="H644" s="252"/>
      <c r="I644" s="252"/>
      <c r="J644" s="254" t="s">
        <v>2547</v>
      </c>
      <c r="K644" s="254"/>
      <c r="L644" s="254" t="s">
        <v>735</v>
      </c>
      <c r="M644" s="254" t="s">
        <v>174</v>
      </c>
      <c r="N644" s="310" t="s">
        <v>175</v>
      </c>
      <c r="O644" s="251" t="s">
        <v>736</v>
      </c>
      <c r="P644" s="253"/>
      <c r="Q644" s="254" t="s">
        <v>3006</v>
      </c>
      <c r="R644" s="251" t="str">
        <f>IF(ISNA(VLOOKUP(Patchlist2[[#This Row],[SERVER OWNER]],Contacts!I:J,2,FALSE)),"",VLOOKUP(Patchlist2[[#This Row],[SERVER OWNER]],Contacts!I:J,2,FALSE))</f>
        <v>patrick.prinz@investmentdataservices.com</v>
      </c>
      <c r="S644" t="s">
        <v>2697</v>
      </c>
      <c r="T644" s="256"/>
      <c r="U644" s="256"/>
      <c r="V644" s="256"/>
      <c r="W644" s="256"/>
    </row>
    <row r="645" spans="1:23" ht="18" hidden="1" customHeight="1">
      <c r="A645" s="260" t="s">
        <v>3405</v>
      </c>
      <c r="B645" s="237" t="s">
        <v>18</v>
      </c>
      <c r="C645" s="249" t="b">
        <v>1</v>
      </c>
      <c r="D645" s="250" t="str">
        <f>IF($C645&lt;&gt;TRUE,IF(ISNA(VLOOKUP($B645,'Patch Slot'!A$2:$E$39,3,FALSE)),"",VLOOKUP($B645,'Patch Slot'!A$2:$E$39,3,FALSE)),"exclude")</f>
        <v>exclude</v>
      </c>
      <c r="E645" s="250" t="str">
        <f>IF($C645&lt;&gt;TRUE,IF(ISNA(VLOOKUP($B645,'Patch Slot'!A$1:$E$39,4,FALSE)),"",VLOOKUP($B645,'Patch Slot'!A$1:$E$39,4,FALSE)),"excluded")</f>
        <v>excluded</v>
      </c>
      <c r="F645" s="251" t="s">
        <v>182</v>
      </c>
      <c r="G645" s="251"/>
      <c r="H645" s="252"/>
      <c r="I645" s="252"/>
      <c r="J645" s="254" t="s">
        <v>2561</v>
      </c>
      <c r="K645" s="254"/>
      <c r="L645" s="254" t="s">
        <v>173</v>
      </c>
      <c r="M645" s="254" t="s">
        <v>174</v>
      </c>
      <c r="N645" s="310" t="s">
        <v>279</v>
      </c>
      <c r="O645" s="251" t="s">
        <v>3396</v>
      </c>
      <c r="P645" s="253"/>
      <c r="Q645" s="254" t="s">
        <v>3397</v>
      </c>
      <c r="R645" s="251" t="s">
        <v>2805</v>
      </c>
      <c r="S645" t="s">
        <v>2805</v>
      </c>
      <c r="T645" s="256"/>
      <c r="U645" s="256"/>
      <c r="V645" s="256"/>
      <c r="W645" s="256"/>
    </row>
    <row r="646" spans="1:23" ht="18" hidden="1" customHeight="1">
      <c r="A646" s="260" t="s">
        <v>3406</v>
      </c>
      <c r="B646" s="237" t="s">
        <v>18</v>
      </c>
      <c r="C646" s="249" t="b">
        <v>0</v>
      </c>
      <c r="D646" s="250">
        <f>IF($C646&lt;&gt;TRUE,IF(ISNA(VLOOKUP($B646,'Patch Slot'!A$2:$E$39,3,FALSE)),"",VLOOKUP($B646,'Patch Slot'!A$2:$E$39,3,FALSE)),"exclude")</f>
        <v>45873.833333333299</v>
      </c>
      <c r="E646" s="250" t="str">
        <f>IF($C646&lt;&gt;TRUE,IF(ISNA(VLOOKUP($B646,'Patch Slot'!A$1:$E$39,4,FALSE)),"",VLOOKUP($B646,'Patch Slot'!A$1:$E$39,4,FALSE)),"excluded")</f>
        <v>20:00 – 24:00</v>
      </c>
      <c r="F646" s="251" t="s">
        <v>182</v>
      </c>
      <c r="G646" s="251"/>
      <c r="H646" s="252"/>
      <c r="I646" s="252"/>
      <c r="J646" s="254" t="s">
        <v>2561</v>
      </c>
      <c r="K646" s="254"/>
      <c r="L646" s="254" t="s">
        <v>189</v>
      </c>
      <c r="M646" s="254" t="s">
        <v>174</v>
      </c>
      <c r="N646" s="310" t="s">
        <v>175</v>
      </c>
      <c r="O646" s="251" t="s">
        <v>3149</v>
      </c>
      <c r="P646" s="253"/>
      <c r="Q646" s="254" t="s">
        <v>192</v>
      </c>
      <c r="R646" s="251" t="str">
        <f>IF(ISNA(VLOOKUP(Patchlist2[[#This Row],[SERVER OWNER]],Contacts!I:J,2,FALSE)),"",VLOOKUP(Patchlist2[[#This Row],[SERVER OWNER]],Contacts!I:J,2,FALSE))</f>
        <v>kenneth.fink@allianz.co.uk</v>
      </c>
      <c r="S646" t="s">
        <v>1912</v>
      </c>
      <c r="T646" s="256"/>
      <c r="U646" s="256"/>
      <c r="V646" s="256"/>
      <c r="W646" s="256"/>
    </row>
    <row r="647" spans="1:23" ht="18" hidden="1" customHeight="1">
      <c r="A647" s="260" t="s">
        <v>3407</v>
      </c>
      <c r="B647" s="237" t="s">
        <v>18</v>
      </c>
      <c r="C647" s="249" t="b">
        <v>1</v>
      </c>
      <c r="D647" s="250" t="str">
        <f>IF($C647&lt;&gt;TRUE,IF(ISNA(VLOOKUP($B647,'Patch Slot'!A$2:$E$39,3,FALSE)),"",VLOOKUP($B647,'Patch Slot'!A$2:$E$39,3,FALSE)),"exclude")</f>
        <v>exclude</v>
      </c>
      <c r="E647" s="250" t="str">
        <f>IF($C647&lt;&gt;TRUE,IF(ISNA(VLOOKUP($B647,'Patch Slot'!A$1:$E$39,4,FALSE)),"",VLOOKUP($B647,'Patch Slot'!A$1:$E$39,4,FALSE)),"excluded")</f>
        <v>excluded</v>
      </c>
      <c r="F647" s="251" t="s">
        <v>182</v>
      </c>
      <c r="G647" s="251"/>
      <c r="H647" s="252"/>
      <c r="I647" s="252"/>
      <c r="J647" s="254" t="s">
        <v>2561</v>
      </c>
      <c r="K647" s="254"/>
      <c r="L647" s="254" t="s">
        <v>173</v>
      </c>
      <c r="M647" s="254" t="s">
        <v>174</v>
      </c>
      <c r="N647" s="310" t="s">
        <v>279</v>
      </c>
      <c r="O647" s="251" t="s">
        <v>3298</v>
      </c>
      <c r="P647" s="253"/>
      <c r="Q647" s="254" t="s">
        <v>3408</v>
      </c>
      <c r="R647" s="251" t="s">
        <v>2817</v>
      </c>
      <c r="S647" t="s">
        <v>2817</v>
      </c>
      <c r="T647" s="256"/>
      <c r="U647" s="256"/>
      <c r="V647" s="256"/>
      <c r="W647" s="256"/>
    </row>
    <row r="648" spans="1:23" ht="18" hidden="1" customHeight="1">
      <c r="A648" s="260" t="s">
        <v>3409</v>
      </c>
      <c r="B648" s="237" t="s">
        <v>18</v>
      </c>
      <c r="C648" s="249" t="b">
        <v>1</v>
      </c>
      <c r="D648" s="250" t="str">
        <f>IF($C648&lt;&gt;TRUE,IF(ISNA(VLOOKUP($B648,'Patch Slot'!A$2:$E$39,3,FALSE)),"",VLOOKUP($B648,'Patch Slot'!A$2:$E$39,3,FALSE)),"exclude")</f>
        <v>exclude</v>
      </c>
      <c r="E648" s="250" t="str">
        <f>IF($C648&lt;&gt;TRUE,IF(ISNA(VLOOKUP($B648,'Patch Slot'!A$1:$E$39,4,FALSE)),"",VLOOKUP($B648,'Patch Slot'!A$1:$E$39,4,FALSE)),"excluded")</f>
        <v>excluded</v>
      </c>
      <c r="F648" s="251" t="s">
        <v>182</v>
      </c>
      <c r="G648" s="251"/>
      <c r="H648" s="252"/>
      <c r="I648" s="252"/>
      <c r="J648" s="254" t="s">
        <v>2561</v>
      </c>
      <c r="K648" s="254"/>
      <c r="L648" s="254" t="s">
        <v>173</v>
      </c>
      <c r="M648" s="254" t="s">
        <v>174</v>
      </c>
      <c r="N648" s="310" t="s">
        <v>279</v>
      </c>
      <c r="O648" s="251" t="s">
        <v>3298</v>
      </c>
      <c r="P648" s="253"/>
      <c r="Q648" s="254" t="s">
        <v>3408</v>
      </c>
      <c r="R648" s="251" t="s">
        <v>2817</v>
      </c>
      <c r="S648" t="s">
        <v>2817</v>
      </c>
      <c r="T648" s="256"/>
      <c r="U648" s="256"/>
      <c r="V648" s="256"/>
      <c r="W648" s="256"/>
    </row>
    <row r="649" spans="1:23" ht="18" hidden="1" customHeight="1">
      <c r="A649" s="260" t="s">
        <v>3410</v>
      </c>
      <c r="B649" s="237" t="s">
        <v>18</v>
      </c>
      <c r="C649" s="249" t="b">
        <v>1</v>
      </c>
      <c r="D649" s="250" t="str">
        <f>IF($C649&lt;&gt;TRUE,IF(ISNA(VLOOKUP($B649,'Patch Slot'!A$2:$E$39,3,FALSE)),"",VLOOKUP($B649,'Patch Slot'!A$2:$E$39,3,FALSE)),"exclude")</f>
        <v>exclude</v>
      </c>
      <c r="E649" s="250" t="str">
        <f>IF($C649&lt;&gt;TRUE,IF(ISNA(VLOOKUP($B649,'Patch Slot'!A$1:$E$39,4,FALSE)),"",VLOOKUP($B649,'Patch Slot'!A$1:$E$39,4,FALSE)),"excluded")</f>
        <v>excluded</v>
      </c>
      <c r="F649" s="251" t="s">
        <v>182</v>
      </c>
      <c r="G649" s="251"/>
      <c r="H649" s="252"/>
      <c r="I649" s="252"/>
      <c r="J649" s="254" t="s">
        <v>2561</v>
      </c>
      <c r="K649" s="254"/>
      <c r="L649" s="254" t="s">
        <v>173</v>
      </c>
      <c r="M649" s="254" t="s">
        <v>174</v>
      </c>
      <c r="N649" s="310" t="s">
        <v>279</v>
      </c>
      <c r="O649" s="251" t="s">
        <v>3298</v>
      </c>
      <c r="P649" s="253"/>
      <c r="Q649" s="254" t="s">
        <v>3408</v>
      </c>
      <c r="R649" s="251" t="s">
        <v>2817</v>
      </c>
      <c r="S649" t="s">
        <v>2817</v>
      </c>
      <c r="T649" s="256"/>
      <c r="U649" s="256"/>
      <c r="V649" s="256"/>
      <c r="W649" s="256"/>
    </row>
    <row r="650" spans="1:23" ht="18" hidden="1" customHeight="1">
      <c r="A650" s="260" t="s">
        <v>3411</v>
      </c>
      <c r="B650" s="237" t="s">
        <v>29</v>
      </c>
      <c r="C650" s="249" t="b">
        <v>0</v>
      </c>
      <c r="D650" s="250">
        <f>IF($C650&lt;&gt;TRUE,IF(ISNA(VLOOKUP($B650,'Patch Slot'!A$2:$E$39,3,FALSE)),"",VLOOKUP($B650,'Patch Slot'!A$2:$E$39,3,FALSE)),"exclude")</f>
        <v>45875.833333333299</v>
      </c>
      <c r="E650" s="250" t="str">
        <f>IF($C650&lt;&gt;TRUE,IF(ISNA(VLOOKUP($B650,'Patch Slot'!A$1:$E$39,4,FALSE)),"",VLOOKUP($B650,'Patch Slot'!A$1:$E$39,4,FALSE)),"excluded")</f>
        <v>20:00 – 24:00</v>
      </c>
      <c r="F650" s="251" t="s">
        <v>182</v>
      </c>
      <c r="G650" s="251"/>
      <c r="H650" s="252"/>
      <c r="I650" s="252"/>
      <c r="J650" s="254" t="s">
        <v>2561</v>
      </c>
      <c r="K650" s="254"/>
      <c r="L650" s="254" t="s">
        <v>189</v>
      </c>
      <c r="M650" s="254" t="s">
        <v>174</v>
      </c>
      <c r="N650" s="310" t="s">
        <v>175</v>
      </c>
      <c r="O650" s="251" t="s">
        <v>190</v>
      </c>
      <c r="P650" s="253"/>
      <c r="Q650" s="254" t="s">
        <v>192</v>
      </c>
      <c r="R650" s="251" t="str">
        <f>IF(ISNA(VLOOKUP(Patchlist2[[#This Row],[SERVER OWNER]],Contacts!I:J,2,FALSE)),"",VLOOKUP(Patchlist2[[#This Row],[SERVER OWNER]],Contacts!I:J,2,FALSE))</f>
        <v>kenneth.fink@allianz.co.uk</v>
      </c>
      <c r="S650" t="s">
        <v>1912</v>
      </c>
      <c r="T650" s="256"/>
      <c r="U650" s="256"/>
      <c r="V650" s="256"/>
      <c r="W650" s="256"/>
    </row>
    <row r="651" spans="1:23" ht="18" hidden="1" customHeight="1">
      <c r="A651" s="260" t="s">
        <v>3412</v>
      </c>
      <c r="B651" s="237" t="s">
        <v>18</v>
      </c>
      <c r="C651" s="249" t="b">
        <v>0</v>
      </c>
      <c r="D651" s="250">
        <f>IF($C651&lt;&gt;TRUE,IF(ISNA(VLOOKUP($B651,'Patch Slot'!A$2:$E$39,3,FALSE)),"",VLOOKUP($B651,'Patch Slot'!A$2:$E$39,3,FALSE)),"exclude")</f>
        <v>45873.833333333299</v>
      </c>
      <c r="E651" s="250" t="str">
        <f>IF($C651&lt;&gt;TRUE,IF(ISNA(VLOOKUP($B651,'Patch Slot'!A$1:$E$39,4,FALSE)),"",VLOOKUP($B651,'Patch Slot'!A$1:$E$39,4,FALSE)),"excluded")</f>
        <v>20:00 – 24:00</v>
      </c>
      <c r="F651" s="251" t="s">
        <v>171</v>
      </c>
      <c r="G651" s="251"/>
      <c r="H651" s="252"/>
      <c r="I651" s="252"/>
      <c r="J651" s="254" t="s">
        <v>2561</v>
      </c>
      <c r="K651" s="254"/>
      <c r="L651" s="254" t="s">
        <v>173</v>
      </c>
      <c r="M651" s="254" t="s">
        <v>174</v>
      </c>
      <c r="N651" s="310" t="s">
        <v>175</v>
      </c>
      <c r="O651" s="251" t="s">
        <v>581</v>
      </c>
      <c r="P651" s="253"/>
      <c r="Q651" s="254" t="s">
        <v>3413</v>
      </c>
      <c r="R651" s="251" t="str">
        <f>IF(ISNA(VLOOKUP(Patchlist2[[#This Row],[SERVER OWNER]],Contacts!I:J,2,FALSE)),"",VLOOKUP(Patchlist2[[#This Row],[SERVER OWNER]],Contacts!I:J,2,FALSE))</f>
        <v>extern.demirtas_umit@allianz.de</v>
      </c>
      <c r="S651" t="s">
        <v>2823</v>
      </c>
      <c r="T651" s="256"/>
      <c r="U651" s="256"/>
      <c r="V651" s="256"/>
      <c r="W651" s="256"/>
    </row>
    <row r="652" spans="1:23" ht="18" hidden="1" customHeight="1">
      <c r="A652" s="260" t="s">
        <v>3414</v>
      </c>
      <c r="B652" s="237" t="s">
        <v>100</v>
      </c>
      <c r="C652" s="249" t="b">
        <v>0</v>
      </c>
      <c r="D652" s="250">
        <f>IF($C652&lt;&gt;TRUE,IF(ISNA(VLOOKUP($B652,'Patch Slot'!A$2:$E$39,3,FALSE)),"",VLOOKUP($B652,'Patch Slot'!A$2:$E$39,3,FALSE)),"exclude")</f>
        <v>45887.833333333299</v>
      </c>
      <c r="E652" s="250" t="str">
        <f>IF($C652&lt;&gt;TRUE,IF(ISNA(VLOOKUP($B652,'Patch Slot'!A$1:$E$39,4,FALSE)),"",VLOOKUP($B652,'Patch Slot'!A$1:$E$39,4,FALSE)),"excluded")</f>
        <v>20:00 – 24:00</v>
      </c>
      <c r="F652" s="251" t="s">
        <v>826</v>
      </c>
      <c r="G652" s="251"/>
      <c r="H652" s="252"/>
      <c r="I652" s="252"/>
      <c r="J652" s="254" t="s">
        <v>2626</v>
      </c>
      <c r="K652" s="254"/>
      <c r="L652" s="254" t="s">
        <v>245</v>
      </c>
      <c r="M652" s="254" t="s">
        <v>827</v>
      </c>
      <c r="N652" s="310" t="s">
        <v>175</v>
      </c>
      <c r="O652" s="251" t="s">
        <v>3042</v>
      </c>
      <c r="P652" s="253"/>
      <c r="Q652" s="254" t="s">
        <v>291</v>
      </c>
      <c r="R652" s="251" t="str">
        <f>IF(ISNA(VLOOKUP(Patchlist2[[#This Row],[SERVER OWNER]],Contacts!I:J,2,FALSE)),"",VLOOKUP(Patchlist2[[#This Row],[SERVER OWNER]],Contacts!I:J,2,FALSE))</f>
        <v>Michele.Tarricone@allianz.it</v>
      </c>
      <c r="S652" t="s">
        <v>2575</v>
      </c>
      <c r="T652" s="256"/>
      <c r="U652" s="256"/>
      <c r="V652" s="256"/>
      <c r="W652" s="256"/>
    </row>
    <row r="653" spans="1:23" ht="18" hidden="1" customHeight="1">
      <c r="A653" s="260" t="s">
        <v>3415</v>
      </c>
      <c r="B653" s="237" t="s">
        <v>100</v>
      </c>
      <c r="C653" s="249" t="b">
        <v>1</v>
      </c>
      <c r="D653" s="250" t="str">
        <f>IF($C653&lt;&gt;TRUE,IF(ISNA(VLOOKUP($B653,'Patch Slot'!A$2:$E$39,3,FALSE)),"",VLOOKUP($B653,'Patch Slot'!A$2:$E$39,3,FALSE)),"exclude")</f>
        <v>exclude</v>
      </c>
      <c r="E653" s="250" t="str">
        <f>IF($C653&lt;&gt;TRUE,IF(ISNA(VLOOKUP($B653,'Patch Slot'!A$1:$E$39,4,FALSE)),"",VLOOKUP($B653,'Patch Slot'!A$1:$E$39,4,FALSE)),"excluded")</f>
        <v>excluded</v>
      </c>
      <c r="F653" s="251" t="s">
        <v>826</v>
      </c>
      <c r="G653" s="251"/>
      <c r="H653" s="252"/>
      <c r="I653" s="252"/>
      <c r="J653" s="254" t="s">
        <v>2626</v>
      </c>
      <c r="K653" s="254"/>
      <c r="L653" s="254" t="s">
        <v>443</v>
      </c>
      <c r="M653" s="254" t="s">
        <v>827</v>
      </c>
      <c r="N653" s="310" t="s">
        <v>279</v>
      </c>
      <c r="O653" s="251" t="s">
        <v>3315</v>
      </c>
      <c r="P653" s="253"/>
      <c r="Q653" s="254" t="s">
        <v>3303</v>
      </c>
      <c r="R653" s="251" t="s">
        <v>2691</v>
      </c>
      <c r="S653" t="s">
        <v>2691</v>
      </c>
      <c r="T653" s="256"/>
      <c r="U653" s="256"/>
      <c r="V653" s="256"/>
      <c r="W653" s="256"/>
    </row>
    <row r="654" spans="1:23" ht="18" hidden="1" customHeight="1">
      <c r="A654" s="260" t="s">
        <v>3416</v>
      </c>
      <c r="B654" s="237" t="s">
        <v>100</v>
      </c>
      <c r="C654" s="249" t="b">
        <v>1</v>
      </c>
      <c r="D654" s="250" t="str">
        <f>IF($C654&lt;&gt;TRUE,IF(ISNA(VLOOKUP($B654,'Patch Slot'!A$2:$E$39,3,FALSE)),"",VLOOKUP($B654,'Patch Slot'!A$2:$E$39,3,FALSE)),"exclude")</f>
        <v>exclude</v>
      </c>
      <c r="E654" s="250" t="str">
        <f>IF($C654&lt;&gt;TRUE,IF(ISNA(VLOOKUP($B654,'Patch Slot'!A$1:$E$39,4,FALSE)),"",VLOOKUP($B654,'Patch Slot'!A$1:$E$39,4,FALSE)),"excluded")</f>
        <v>excluded</v>
      </c>
      <c r="F654" s="251" t="s">
        <v>826</v>
      </c>
      <c r="G654" s="251"/>
      <c r="H654" s="252"/>
      <c r="I654" s="252"/>
      <c r="J654" s="254" t="s">
        <v>2626</v>
      </c>
      <c r="K654" s="254"/>
      <c r="L654" s="254" t="s">
        <v>443</v>
      </c>
      <c r="M654" s="254" t="s">
        <v>827</v>
      </c>
      <c r="N654" s="310" t="s">
        <v>279</v>
      </c>
      <c r="O654" s="251" t="s">
        <v>3315</v>
      </c>
      <c r="P654" s="253"/>
      <c r="Q654" s="254" t="s">
        <v>3303</v>
      </c>
      <c r="R654" s="251" t="s">
        <v>2691</v>
      </c>
      <c r="S654" t="s">
        <v>2691</v>
      </c>
      <c r="T654" s="256"/>
      <c r="U654" s="256"/>
      <c r="V654" s="256"/>
      <c r="W654" s="256"/>
    </row>
    <row r="655" spans="1:23" ht="18" hidden="1" customHeight="1">
      <c r="A655" s="260" t="s">
        <v>3417</v>
      </c>
      <c r="B655" s="237" t="s">
        <v>18</v>
      </c>
      <c r="C655" s="249" t="b">
        <v>0</v>
      </c>
      <c r="D655" s="250">
        <f>IF($C655&lt;&gt;TRUE,IF(ISNA(VLOOKUP($B655,'Patch Slot'!A$2:$E$39,3,FALSE)),"",VLOOKUP($B655,'Patch Slot'!A$2:$E$39,3,FALSE)),"exclude")</f>
        <v>45873.833333333299</v>
      </c>
      <c r="E655" s="250" t="str">
        <f>IF($C655&lt;&gt;TRUE,IF(ISNA(VLOOKUP($B655,'Patch Slot'!A$1:$E$39,4,FALSE)),"",VLOOKUP($B655,'Patch Slot'!A$1:$E$39,4,FALSE)),"excluded")</f>
        <v>20:00 – 24:00</v>
      </c>
      <c r="F655" s="251" t="s">
        <v>2772</v>
      </c>
      <c r="G655" s="251"/>
      <c r="H655" s="252"/>
      <c r="I655" s="252"/>
      <c r="J655" s="254" t="s">
        <v>2561</v>
      </c>
      <c r="K655" s="254"/>
      <c r="L655" s="254" t="s">
        <v>245</v>
      </c>
      <c r="M655" s="254" t="s">
        <v>174</v>
      </c>
      <c r="N655" s="310" t="s">
        <v>175</v>
      </c>
      <c r="O655" s="251" t="s">
        <v>2660</v>
      </c>
      <c r="P655" s="253"/>
      <c r="Q655" s="254" t="s">
        <v>2647</v>
      </c>
      <c r="R655" s="251" t="str">
        <f>IF(ISNA(VLOOKUP(Patchlist2[[#This Row],[SERVER OWNER]],Contacts!I:J,2,FALSE)),"",VLOOKUP(Patchlist2[[#This Row],[SERVER OWNER]],Contacts!I:J,2,FALSE))</f>
        <v>stefano.iori@allianz.it</v>
      </c>
      <c r="S655" t="s">
        <v>2654</v>
      </c>
      <c r="T655" s="256"/>
      <c r="U655" s="256"/>
      <c r="V655" s="256"/>
      <c r="W655" s="256"/>
    </row>
    <row r="656" spans="1:23" ht="18" hidden="1" customHeight="1">
      <c r="A656" s="260" t="s">
        <v>3418</v>
      </c>
      <c r="B656" s="237" t="s">
        <v>18</v>
      </c>
      <c r="C656" s="249" t="b">
        <v>0</v>
      </c>
      <c r="D656" s="250">
        <f>IF($C656&lt;&gt;TRUE,IF(ISNA(VLOOKUP($B656,'Patch Slot'!A$2:$E$39,3,FALSE)),"",VLOOKUP($B656,'Patch Slot'!A$2:$E$39,3,FALSE)),"exclude")</f>
        <v>45873.833333333299</v>
      </c>
      <c r="E656" s="250" t="str">
        <f>IF($C656&lt;&gt;TRUE,IF(ISNA(VLOOKUP($B656,'Patch Slot'!A$1:$E$39,4,FALSE)),"",VLOOKUP($B656,'Patch Slot'!A$1:$E$39,4,FALSE)),"excluded")</f>
        <v>20:00 – 24:00</v>
      </c>
      <c r="F656" s="251" t="s">
        <v>182</v>
      </c>
      <c r="G656" s="251"/>
      <c r="H656" s="252"/>
      <c r="I656" s="252"/>
      <c r="J656" s="254" t="s">
        <v>2626</v>
      </c>
      <c r="K656" s="254"/>
      <c r="L656" s="254" t="s">
        <v>245</v>
      </c>
      <c r="M656" s="254" t="s">
        <v>174</v>
      </c>
      <c r="N656" s="310" t="s">
        <v>175</v>
      </c>
      <c r="O656" s="251" t="s">
        <v>3042</v>
      </c>
      <c r="P656" s="253"/>
      <c r="Q656" s="254" t="s">
        <v>291</v>
      </c>
      <c r="R656" s="251" t="str">
        <f>IF(ISNA(VLOOKUP(Patchlist2[[#This Row],[SERVER OWNER]],Contacts!I:J,2,FALSE)),"",VLOOKUP(Patchlist2[[#This Row],[SERVER OWNER]],Contacts!I:J,2,FALSE))</f>
        <v>Michele.Tarricone@allianz.it</v>
      </c>
      <c r="S656" t="s">
        <v>2575</v>
      </c>
      <c r="T656" s="256"/>
      <c r="U656" s="256"/>
      <c r="V656" s="256"/>
      <c r="W656" s="256"/>
    </row>
    <row r="657" spans="1:23" ht="18" hidden="1" customHeight="1">
      <c r="A657" s="260" t="s">
        <v>3419</v>
      </c>
      <c r="B657" s="237" t="s">
        <v>100</v>
      </c>
      <c r="C657" s="249" t="b">
        <v>0</v>
      </c>
      <c r="D657" s="250">
        <f>IF($C657&lt;&gt;TRUE,IF(ISNA(VLOOKUP($B657,'Patch Slot'!A$2:$E$39,3,FALSE)),"",VLOOKUP($B657,'Patch Slot'!A$2:$E$39,3,FALSE)),"exclude")</f>
        <v>45887.833333333299</v>
      </c>
      <c r="E657" s="250" t="str">
        <f>IF($C657&lt;&gt;TRUE,IF(ISNA(VLOOKUP($B657,'Patch Slot'!A$1:$E$39,4,FALSE)),"",VLOOKUP($B657,'Patch Slot'!A$1:$E$39,4,FALSE)),"excluded")</f>
        <v>20:00 – 24:00</v>
      </c>
      <c r="F657" s="251" t="s">
        <v>826</v>
      </c>
      <c r="G657" s="251"/>
      <c r="H657" s="252"/>
      <c r="I657" s="252"/>
      <c r="J657" s="254" t="s">
        <v>2561</v>
      </c>
      <c r="K657" s="254"/>
      <c r="L657" s="254" t="s">
        <v>173</v>
      </c>
      <c r="M657" s="254" t="s">
        <v>827</v>
      </c>
      <c r="N657" s="310" t="s">
        <v>175</v>
      </c>
      <c r="O657" s="251" t="s">
        <v>1211</v>
      </c>
      <c r="P657" s="253"/>
      <c r="Q657" s="254" t="s">
        <v>3420</v>
      </c>
      <c r="R657" s="251" t="str">
        <f>IF(ISNA(VLOOKUP(Patchlist2[[#This Row],[SERVER OWNER]],Contacts!I:J,2,FALSE)),"",VLOOKUP(Patchlist2[[#This Row],[SERVER OWNER]],Contacts!I:J,2,FALSE))</f>
        <v>gowtham.vinmani@allianz.com</v>
      </c>
      <c r="S657" t="s">
        <v>2830</v>
      </c>
      <c r="T657" s="256"/>
      <c r="U657" s="256"/>
      <c r="V657" s="256"/>
      <c r="W657" s="256"/>
    </row>
    <row r="658" spans="1:23" ht="18" hidden="1" customHeight="1">
      <c r="A658" s="260" t="s">
        <v>3421</v>
      </c>
      <c r="B658" s="237" t="s">
        <v>100</v>
      </c>
      <c r="C658" s="249" t="b">
        <v>0</v>
      </c>
      <c r="D658" s="250">
        <f>IF($C658&lt;&gt;TRUE,IF(ISNA(VLOOKUP($B658,'Patch Slot'!A$2:$E$39,3,FALSE)),"",VLOOKUP($B658,'Patch Slot'!A$2:$E$39,3,FALSE)),"exclude")</f>
        <v>45887.833333333299</v>
      </c>
      <c r="E658" s="250" t="str">
        <f>IF($C658&lt;&gt;TRUE,IF(ISNA(VLOOKUP($B658,'Patch Slot'!A$1:$E$39,4,FALSE)),"",VLOOKUP($B658,'Patch Slot'!A$1:$E$39,4,FALSE)),"excluded")</f>
        <v>20:00 – 24:00</v>
      </c>
      <c r="F658" s="251" t="s">
        <v>826</v>
      </c>
      <c r="G658" s="251"/>
      <c r="H658" s="252"/>
      <c r="I658" s="252"/>
      <c r="J658" s="254" t="s">
        <v>2561</v>
      </c>
      <c r="K658" s="254"/>
      <c r="L658" s="254" t="s">
        <v>173</v>
      </c>
      <c r="M658" s="254" t="s">
        <v>827</v>
      </c>
      <c r="N658" s="310" t="s">
        <v>175</v>
      </c>
      <c r="O658" s="251" t="s">
        <v>1211</v>
      </c>
      <c r="P658" s="253"/>
      <c r="Q658" s="254" t="s">
        <v>3420</v>
      </c>
      <c r="R658" s="251" t="str">
        <f>IF(ISNA(VLOOKUP(Patchlist2[[#This Row],[SERVER OWNER]],Contacts!I:J,2,FALSE)),"",VLOOKUP(Patchlist2[[#This Row],[SERVER OWNER]],Contacts!I:J,2,FALSE))</f>
        <v>gowtham.vinmani@allianz.com</v>
      </c>
      <c r="S658" t="s">
        <v>2830</v>
      </c>
      <c r="T658" s="256"/>
      <c r="U658" s="256"/>
      <c r="V658" s="256"/>
      <c r="W658" s="256"/>
    </row>
    <row r="659" spans="1:23" ht="18" hidden="1" customHeight="1">
      <c r="A659" s="260" t="s">
        <v>3422</v>
      </c>
      <c r="B659" s="237" t="s">
        <v>18</v>
      </c>
      <c r="C659" s="249" t="b">
        <v>0</v>
      </c>
      <c r="D659" s="250">
        <f>IF($C659&lt;&gt;TRUE,IF(ISNA(VLOOKUP($B659,'Patch Slot'!A$2:$E$39,3,FALSE)),"",VLOOKUP($B659,'Patch Slot'!A$2:$E$39,3,FALSE)),"exclude")</f>
        <v>45873.833333333299</v>
      </c>
      <c r="E659" s="250" t="str">
        <f>IF($C659&lt;&gt;TRUE,IF(ISNA(VLOOKUP($B659,'Patch Slot'!A$1:$E$39,4,FALSE)),"",VLOOKUP($B659,'Patch Slot'!A$1:$E$39,4,FALSE)),"excluded")</f>
        <v>20:00 – 24:00</v>
      </c>
      <c r="F659" s="251" t="s">
        <v>2772</v>
      </c>
      <c r="G659" s="251"/>
      <c r="H659" s="252"/>
      <c r="I659" s="252"/>
      <c r="J659" s="254" t="s">
        <v>2561</v>
      </c>
      <c r="K659" s="254"/>
      <c r="L659" s="254" t="s">
        <v>245</v>
      </c>
      <c r="M659" s="254" t="s">
        <v>174</v>
      </c>
      <c r="N659" s="310" t="s">
        <v>175</v>
      </c>
      <c r="O659" s="251" t="s">
        <v>2660</v>
      </c>
      <c r="P659" s="253"/>
      <c r="Q659" s="254" t="s">
        <v>2647</v>
      </c>
      <c r="R659" s="251" t="str">
        <f>IF(ISNA(VLOOKUP(Patchlist2[[#This Row],[SERVER OWNER]],Contacts!I:J,2,FALSE)),"",VLOOKUP(Patchlist2[[#This Row],[SERVER OWNER]],Contacts!I:J,2,FALSE))</f>
        <v>stefano.iori@allianz.it</v>
      </c>
      <c r="S659" t="s">
        <v>2654</v>
      </c>
      <c r="T659" s="256"/>
      <c r="U659" s="256"/>
      <c r="V659" s="256"/>
      <c r="W659" s="256"/>
    </row>
    <row r="660" spans="1:23" ht="18" hidden="1" customHeight="1">
      <c r="A660" s="260" t="s">
        <v>3423</v>
      </c>
      <c r="B660" s="237" t="s">
        <v>18</v>
      </c>
      <c r="C660" s="249" t="b">
        <v>0</v>
      </c>
      <c r="D660" s="250">
        <f>IF($C660&lt;&gt;TRUE,IF(ISNA(VLOOKUP($B660,'Patch Slot'!A$2:$E$39,3,FALSE)),"",VLOOKUP($B660,'Patch Slot'!A$2:$E$39,3,FALSE)),"exclude")</f>
        <v>45873.833333333299</v>
      </c>
      <c r="E660" s="250" t="str">
        <f>IF($C660&lt;&gt;TRUE,IF(ISNA(VLOOKUP($B660,'Patch Slot'!A$1:$E$39,4,FALSE)),"",VLOOKUP($B660,'Patch Slot'!A$1:$E$39,4,FALSE)),"excluded")</f>
        <v>20:00 – 24:00</v>
      </c>
      <c r="F660" s="251" t="s">
        <v>2772</v>
      </c>
      <c r="G660" s="251"/>
      <c r="H660" s="252"/>
      <c r="I660" s="252"/>
      <c r="J660" s="254" t="s">
        <v>2561</v>
      </c>
      <c r="K660" s="254"/>
      <c r="L660" s="254" t="s">
        <v>245</v>
      </c>
      <c r="M660" s="254" t="s">
        <v>174</v>
      </c>
      <c r="N660" s="310" t="s">
        <v>175</v>
      </c>
      <c r="O660" s="251" t="s">
        <v>2660</v>
      </c>
      <c r="P660" s="253"/>
      <c r="Q660" s="254" t="s">
        <v>2647</v>
      </c>
      <c r="R660" s="251" t="str">
        <f>IF(ISNA(VLOOKUP(Patchlist2[[#This Row],[SERVER OWNER]],Contacts!I:J,2,FALSE)),"",VLOOKUP(Patchlist2[[#This Row],[SERVER OWNER]],Contacts!I:J,2,FALSE))</f>
        <v>stefano.iori@allianz.it</v>
      </c>
      <c r="S660" t="s">
        <v>2654</v>
      </c>
      <c r="T660" s="256"/>
      <c r="U660" s="256"/>
      <c r="V660" s="256"/>
      <c r="W660" s="256"/>
    </row>
    <row r="661" spans="1:23" ht="18" hidden="1" customHeight="1">
      <c r="A661" s="260" t="s">
        <v>3424</v>
      </c>
      <c r="B661" s="237" t="s">
        <v>18</v>
      </c>
      <c r="C661" s="249" t="b">
        <v>0</v>
      </c>
      <c r="D661" s="250">
        <f>IF($C661&lt;&gt;TRUE,IF(ISNA(VLOOKUP($B661,'Patch Slot'!A$2:$E$39,3,FALSE)),"",VLOOKUP($B661,'Patch Slot'!A$2:$E$39,3,FALSE)),"exclude")</f>
        <v>45873.833333333299</v>
      </c>
      <c r="E661" s="250" t="str">
        <f>IF($C661&lt;&gt;TRUE,IF(ISNA(VLOOKUP($B661,'Patch Slot'!A$1:$E$39,4,FALSE)),"",VLOOKUP($B661,'Patch Slot'!A$1:$E$39,4,FALSE)),"excluded")</f>
        <v>20:00 – 24:00</v>
      </c>
      <c r="F661" s="251" t="s">
        <v>2772</v>
      </c>
      <c r="G661" s="251"/>
      <c r="H661" s="252"/>
      <c r="I661" s="252"/>
      <c r="J661" s="254" t="s">
        <v>2561</v>
      </c>
      <c r="K661" s="254"/>
      <c r="L661" s="254" t="s">
        <v>245</v>
      </c>
      <c r="M661" s="254" t="s">
        <v>174</v>
      </c>
      <c r="N661" s="310" t="s">
        <v>175</v>
      </c>
      <c r="O661" s="251" t="s">
        <v>2660</v>
      </c>
      <c r="P661" s="253"/>
      <c r="Q661" s="254" t="s">
        <v>2647</v>
      </c>
      <c r="R661" s="251" t="str">
        <f>IF(ISNA(VLOOKUP(Patchlist2[[#This Row],[SERVER OWNER]],Contacts!I:J,2,FALSE)),"",VLOOKUP(Patchlist2[[#This Row],[SERVER OWNER]],Contacts!I:J,2,FALSE))</f>
        <v>stefano.iori@allianz.it</v>
      </c>
      <c r="S661" t="s">
        <v>2654</v>
      </c>
      <c r="T661" s="256"/>
      <c r="U661" s="256"/>
      <c r="V661" s="256"/>
      <c r="W661" s="256"/>
    </row>
    <row r="662" spans="1:23" ht="18" hidden="1" customHeight="1">
      <c r="A662" s="260" t="s">
        <v>3425</v>
      </c>
      <c r="B662" s="237" t="s">
        <v>18</v>
      </c>
      <c r="C662" s="249" t="b">
        <v>0</v>
      </c>
      <c r="D662" s="250">
        <f>IF($C662&lt;&gt;TRUE,IF(ISNA(VLOOKUP($B662,'Patch Slot'!A$2:$E$39,3,FALSE)),"",VLOOKUP($B662,'Patch Slot'!A$2:$E$39,3,FALSE)),"exclude")</f>
        <v>45873.833333333299</v>
      </c>
      <c r="E662" s="250" t="str">
        <f>IF($C662&lt;&gt;TRUE,IF(ISNA(VLOOKUP($B662,'Patch Slot'!A$1:$E$39,4,FALSE)),"",VLOOKUP($B662,'Patch Slot'!A$1:$E$39,4,FALSE)),"excluded")</f>
        <v>20:00 – 24:00</v>
      </c>
      <c r="F662" s="251" t="s">
        <v>2772</v>
      </c>
      <c r="G662" s="251"/>
      <c r="H662" s="252"/>
      <c r="I662" s="252"/>
      <c r="J662" s="254" t="s">
        <v>2561</v>
      </c>
      <c r="K662" s="254"/>
      <c r="L662" s="254" t="s">
        <v>245</v>
      </c>
      <c r="M662" s="254" t="s">
        <v>174</v>
      </c>
      <c r="N662" s="310" t="s">
        <v>175</v>
      </c>
      <c r="O662" s="251" t="s">
        <v>2660</v>
      </c>
      <c r="P662" s="253"/>
      <c r="Q662" s="254" t="s">
        <v>2647</v>
      </c>
      <c r="R662" s="251" t="str">
        <f>IF(ISNA(VLOOKUP(Patchlist2[[#This Row],[SERVER OWNER]],Contacts!I:J,2,FALSE)),"",VLOOKUP(Patchlist2[[#This Row],[SERVER OWNER]],Contacts!I:J,2,FALSE))</f>
        <v>stefano.iori@allianz.it</v>
      </c>
      <c r="S662" t="s">
        <v>2654</v>
      </c>
      <c r="T662" s="256"/>
      <c r="U662" s="256"/>
      <c r="V662" s="256"/>
      <c r="W662" s="256"/>
    </row>
    <row r="663" spans="1:23" ht="18" hidden="1" customHeight="1">
      <c r="A663" s="260" t="s">
        <v>3426</v>
      </c>
      <c r="B663" s="237" t="s">
        <v>18</v>
      </c>
      <c r="C663" s="249" t="b">
        <v>0</v>
      </c>
      <c r="D663" s="250">
        <f>IF($C663&lt;&gt;TRUE,IF(ISNA(VLOOKUP($B663,'Patch Slot'!A$2:$E$39,3,FALSE)),"",VLOOKUP($B663,'Patch Slot'!A$2:$E$39,3,FALSE)),"exclude")</f>
        <v>45873.833333333299</v>
      </c>
      <c r="E663" s="250" t="str">
        <f>IF($C663&lt;&gt;TRUE,IF(ISNA(VLOOKUP($B663,'Patch Slot'!A$1:$E$39,4,FALSE)),"",VLOOKUP($B663,'Patch Slot'!A$1:$E$39,4,FALSE)),"excluded")</f>
        <v>20:00 – 24:00</v>
      </c>
      <c r="F663" s="251" t="s">
        <v>182</v>
      </c>
      <c r="G663" s="251"/>
      <c r="H663" s="252"/>
      <c r="I663" s="252"/>
      <c r="J663" s="254" t="s">
        <v>2561</v>
      </c>
      <c r="K663" s="254"/>
      <c r="L663" s="254" t="s">
        <v>245</v>
      </c>
      <c r="M663" s="254" t="s">
        <v>174</v>
      </c>
      <c r="N663" s="310" t="s">
        <v>175</v>
      </c>
      <c r="O663" s="251" t="s">
        <v>3427</v>
      </c>
      <c r="P663" s="253"/>
      <c r="Q663" s="254" t="s">
        <v>3428</v>
      </c>
      <c r="R663" s="251" t="s">
        <v>2837</v>
      </c>
      <c r="S663" s="320" t="s">
        <v>2837</v>
      </c>
      <c r="T663" s="256"/>
      <c r="U663" s="256"/>
      <c r="V663" s="256"/>
      <c r="W663" s="256"/>
    </row>
    <row r="664" spans="1:23" ht="18" hidden="1" customHeight="1">
      <c r="A664" s="260" t="s">
        <v>3429</v>
      </c>
      <c r="B664" s="237" t="s">
        <v>29</v>
      </c>
      <c r="C664" s="249" t="b">
        <v>0</v>
      </c>
      <c r="D664" s="250">
        <f>IF($C664&lt;&gt;TRUE,IF(ISNA(VLOOKUP($B664,'Patch Slot'!A$2:$E$39,3,FALSE)),"",VLOOKUP($B664,'Patch Slot'!A$2:$E$39,3,FALSE)),"exclude")</f>
        <v>45875.833333333299</v>
      </c>
      <c r="E664" s="250" t="str">
        <f>IF($C664&lt;&gt;TRUE,IF(ISNA(VLOOKUP($B664,'Patch Slot'!A$1:$E$39,4,FALSE)),"",VLOOKUP($B664,'Patch Slot'!A$1:$E$39,4,FALSE)),"excluded")</f>
        <v>20:00 – 24:00</v>
      </c>
      <c r="F664" s="251" t="s">
        <v>171</v>
      </c>
      <c r="G664" s="251"/>
      <c r="H664" s="252"/>
      <c r="I664" s="252"/>
      <c r="J664" s="254" t="s">
        <v>2561</v>
      </c>
      <c r="K664" s="254"/>
      <c r="L664" s="254" t="s">
        <v>189</v>
      </c>
      <c r="M664" s="254" t="s">
        <v>174</v>
      </c>
      <c r="N664" s="310" t="s">
        <v>175</v>
      </c>
      <c r="O664" s="251" t="s">
        <v>190</v>
      </c>
      <c r="P664" s="253"/>
      <c r="Q664" s="254" t="s">
        <v>192</v>
      </c>
      <c r="R664" s="251" t="str">
        <f>IF(ISNA(VLOOKUP(Patchlist2[[#This Row],[SERVER OWNER]],Contacts!I:J,2,FALSE)),"",VLOOKUP(Patchlist2[[#This Row],[SERVER OWNER]],Contacts!I:J,2,FALSE))</f>
        <v>kenneth.fink@allianz.co.uk</v>
      </c>
      <c r="S664" t="s">
        <v>1912</v>
      </c>
      <c r="T664" s="256"/>
      <c r="U664" s="256"/>
      <c r="V664" s="256"/>
      <c r="W664" s="256"/>
    </row>
    <row r="665" spans="1:23" ht="18" hidden="1" customHeight="1">
      <c r="A665" s="260" t="s">
        <v>3430</v>
      </c>
      <c r="B665" s="237" t="s">
        <v>43</v>
      </c>
      <c r="C665" s="249" t="b">
        <v>0</v>
      </c>
      <c r="D665" s="250">
        <f>IF($C665&lt;&gt;TRUE,IF(ISNA(VLOOKUP($B665,'Patch Slot'!A$2:$E$39,3,FALSE)),"",VLOOKUP($B665,'Patch Slot'!A$2:$E$39,3,FALSE)),"exclude")</f>
        <v>45878.333333333299</v>
      </c>
      <c r="E665" s="250" t="str">
        <f>IF($C665&lt;&gt;TRUE,IF(ISNA(VLOOKUP($B665,'Patch Slot'!A$1:$E$39,4,FALSE)),"",VLOOKUP($B665,'Patch Slot'!A$1:$E$39,4,FALSE)),"excluded")</f>
        <v>08:00 – 14:00</v>
      </c>
      <c r="F665" s="251" t="s">
        <v>171</v>
      </c>
      <c r="G665" s="251"/>
      <c r="H665" s="252"/>
      <c r="I665" s="252"/>
      <c r="J665" s="254" t="s">
        <v>2561</v>
      </c>
      <c r="K665" s="254"/>
      <c r="L665" s="254" t="s">
        <v>189</v>
      </c>
      <c r="M665" s="254" t="s">
        <v>174</v>
      </c>
      <c r="N665" s="310" t="s">
        <v>175</v>
      </c>
      <c r="O665" s="251" t="s">
        <v>190</v>
      </c>
      <c r="P665" s="253"/>
      <c r="Q665" s="254" t="s">
        <v>192</v>
      </c>
      <c r="R665" s="251" t="str">
        <f>IF(ISNA(VLOOKUP(Patchlist2[[#This Row],[SERVER OWNER]],Contacts!I:J,2,FALSE)),"",VLOOKUP(Patchlist2[[#This Row],[SERVER OWNER]],Contacts!I:J,2,FALSE))</f>
        <v>kenneth.fink@allianz.co.uk</v>
      </c>
      <c r="S665" t="s">
        <v>1912</v>
      </c>
      <c r="T665" s="256"/>
      <c r="U665" s="256"/>
      <c r="V665" s="256"/>
      <c r="W665" s="256"/>
    </row>
    <row r="666" spans="1:23" ht="18" hidden="1" customHeight="1">
      <c r="A666" s="260" t="s">
        <v>3431</v>
      </c>
      <c r="B666" s="237" t="s">
        <v>47</v>
      </c>
      <c r="C666" s="249" t="b">
        <v>0</v>
      </c>
      <c r="D666" s="250">
        <f>IF($C666&lt;&gt;TRUE,IF(ISNA(VLOOKUP($B666,'Patch Slot'!A$2:$E$39,3,FALSE)),"",VLOOKUP($B666,'Patch Slot'!A$2:$E$39,3,FALSE)),"exclude")</f>
        <v>45879.333333333299</v>
      </c>
      <c r="E666" s="250" t="str">
        <f>IF($C666&lt;&gt;TRUE,IF(ISNA(VLOOKUP($B666,'Patch Slot'!A$1:$E$39,4,FALSE)),"",VLOOKUP($B666,'Patch Slot'!A$1:$E$39,4,FALSE)),"excluded")</f>
        <v>08:00 – 14:00</v>
      </c>
      <c r="F666" s="251" t="s">
        <v>171</v>
      </c>
      <c r="G666" s="251"/>
      <c r="H666" s="252"/>
      <c r="I666" s="252"/>
      <c r="J666" s="254" t="s">
        <v>2561</v>
      </c>
      <c r="K666" s="254"/>
      <c r="L666" s="254" t="s">
        <v>189</v>
      </c>
      <c r="M666" s="254" t="s">
        <v>174</v>
      </c>
      <c r="N666" s="310" t="s">
        <v>175</v>
      </c>
      <c r="O666" s="251" t="s">
        <v>190</v>
      </c>
      <c r="P666" s="253"/>
      <c r="Q666" s="254" t="s">
        <v>192</v>
      </c>
      <c r="R666" s="251" t="str">
        <f>IF(ISNA(VLOOKUP(Patchlist2[[#This Row],[SERVER OWNER]],Contacts!I:J,2,FALSE)),"",VLOOKUP(Patchlist2[[#This Row],[SERVER OWNER]],Contacts!I:J,2,FALSE))</f>
        <v>kenneth.fink@allianz.co.uk</v>
      </c>
      <c r="S666" t="s">
        <v>1912</v>
      </c>
      <c r="T666" s="256"/>
      <c r="U666" s="256"/>
      <c r="V666" s="256"/>
      <c r="W666" s="256"/>
    </row>
    <row r="667" spans="1:23" ht="18" hidden="1" customHeight="1">
      <c r="A667" s="260" t="s">
        <v>3432</v>
      </c>
      <c r="B667" s="237" t="s">
        <v>100</v>
      </c>
      <c r="C667" s="249" t="b">
        <v>1</v>
      </c>
      <c r="D667" s="250" t="str">
        <f>IF($C667&lt;&gt;TRUE,IF(ISNA(VLOOKUP($B667,'Patch Slot'!A$2:$E$39,3,FALSE)),"",VLOOKUP($B667,'Patch Slot'!A$2:$E$39,3,FALSE)),"exclude")</f>
        <v>exclude</v>
      </c>
      <c r="E667" s="250" t="str">
        <f>IF($C667&lt;&gt;TRUE,IF(ISNA(VLOOKUP($B667,'Patch Slot'!A$1:$E$39,4,FALSE)),"",VLOOKUP($B667,'Patch Slot'!A$1:$E$39,4,FALSE)),"excluded")</f>
        <v>excluded</v>
      </c>
      <c r="F667" s="251" t="s">
        <v>826</v>
      </c>
      <c r="G667" s="251"/>
      <c r="H667" s="252"/>
      <c r="I667" s="252"/>
      <c r="J667" s="254" t="s">
        <v>2626</v>
      </c>
      <c r="K667" s="254"/>
      <c r="L667" s="254" t="s">
        <v>443</v>
      </c>
      <c r="M667" s="254" t="s">
        <v>827</v>
      </c>
      <c r="N667" s="310" t="s">
        <v>279</v>
      </c>
      <c r="O667" s="251" t="s">
        <v>3315</v>
      </c>
      <c r="P667" s="253"/>
      <c r="Q667" s="254" t="s">
        <v>3303</v>
      </c>
      <c r="R667" s="251" t="s">
        <v>2691</v>
      </c>
      <c r="S667" t="s">
        <v>2691</v>
      </c>
      <c r="T667" s="256"/>
      <c r="U667" s="256"/>
      <c r="V667" s="256"/>
      <c r="W667" s="256"/>
    </row>
    <row r="668" spans="1:23" ht="18" hidden="1" customHeight="1">
      <c r="A668" s="260" t="s">
        <v>3433</v>
      </c>
      <c r="B668" s="237" t="s">
        <v>18</v>
      </c>
      <c r="C668" s="249" t="b">
        <v>0</v>
      </c>
      <c r="D668" s="250">
        <f>IF($C668&lt;&gt;TRUE,IF(ISNA(VLOOKUP($B668,'Patch Slot'!A$2:$E$39,3,FALSE)),"",VLOOKUP($B668,'Patch Slot'!A$2:$E$39,3,FALSE)),"exclude")</f>
        <v>45873.833333333299</v>
      </c>
      <c r="E668" s="250" t="str">
        <f>IF($C668&lt;&gt;TRUE,IF(ISNA(VLOOKUP($B668,'Patch Slot'!A$1:$E$39,4,FALSE)),"",VLOOKUP($B668,'Patch Slot'!A$1:$E$39,4,FALSE)),"excluded")</f>
        <v>20:00 – 24:00</v>
      </c>
      <c r="F668" s="251" t="s">
        <v>182</v>
      </c>
      <c r="G668" s="251"/>
      <c r="H668" s="252"/>
      <c r="I668" s="252"/>
      <c r="J668" s="254" t="s">
        <v>2626</v>
      </c>
      <c r="K668" s="254"/>
      <c r="L668" s="254" t="s">
        <v>245</v>
      </c>
      <c r="M668" s="254" t="s">
        <v>174</v>
      </c>
      <c r="N668" s="310" t="s">
        <v>175</v>
      </c>
      <c r="O668" s="251" t="s">
        <v>3042</v>
      </c>
      <c r="P668" s="253"/>
      <c r="Q668" s="254" t="s">
        <v>291</v>
      </c>
      <c r="R668" s="251" t="str">
        <f>IF(ISNA(VLOOKUP(Patchlist2[[#This Row],[SERVER OWNER]],Contacts!I:J,2,FALSE)),"",VLOOKUP(Patchlist2[[#This Row],[SERVER OWNER]],Contacts!I:J,2,FALSE))</f>
        <v>Michele.Tarricone@allianz.it</v>
      </c>
      <c r="S668" t="s">
        <v>2575</v>
      </c>
      <c r="T668" s="256"/>
      <c r="U668" s="256"/>
      <c r="V668" s="256"/>
      <c r="W668" s="256"/>
    </row>
    <row r="669" spans="1:23" ht="18" hidden="1" customHeight="1">
      <c r="A669" s="260" t="s">
        <v>3434</v>
      </c>
      <c r="B669" s="237" t="s">
        <v>18</v>
      </c>
      <c r="C669" s="249" t="b">
        <v>0</v>
      </c>
      <c r="D669" s="250">
        <f>IF($C669&lt;&gt;TRUE,IF(ISNA(VLOOKUP($B669,'Patch Slot'!A$2:$E$39,3,FALSE)),"",VLOOKUP($B669,'Patch Slot'!A$2:$E$39,3,FALSE)),"exclude")</f>
        <v>45873.833333333299</v>
      </c>
      <c r="E669" s="250" t="str">
        <f>IF($C669&lt;&gt;TRUE,IF(ISNA(VLOOKUP($B669,'Patch Slot'!A$1:$E$39,4,FALSE)),"",VLOOKUP($B669,'Patch Slot'!A$1:$E$39,4,FALSE)),"excluded")</f>
        <v>20:00 – 24:00</v>
      </c>
      <c r="F669" s="251" t="s">
        <v>171</v>
      </c>
      <c r="G669" s="251"/>
      <c r="H669" s="252"/>
      <c r="I669" s="252"/>
      <c r="J669" s="254" t="s">
        <v>2561</v>
      </c>
      <c r="K669" s="254"/>
      <c r="L669" s="254" t="s">
        <v>173</v>
      </c>
      <c r="M669" s="254" t="s">
        <v>174</v>
      </c>
      <c r="N669" s="310" t="s">
        <v>175</v>
      </c>
      <c r="O669" s="251" t="s">
        <v>581</v>
      </c>
      <c r="P669" s="253"/>
      <c r="Q669" s="254" t="s">
        <v>3413</v>
      </c>
      <c r="R669" s="251" t="str">
        <f>IF(ISNA(VLOOKUP(Patchlist2[[#This Row],[SERVER OWNER]],Contacts!I:J,2,FALSE)),"",VLOOKUP(Patchlist2[[#This Row],[SERVER OWNER]],Contacts!I:J,2,FALSE))</f>
        <v>extern.demirtas_umit@allianz.de</v>
      </c>
      <c r="S669" t="s">
        <v>2823</v>
      </c>
      <c r="T669" s="256"/>
      <c r="U669" s="256"/>
      <c r="V669" s="256"/>
      <c r="W669" s="256"/>
    </row>
    <row r="670" spans="1:23" ht="18" hidden="1" customHeight="1">
      <c r="A670" s="259" t="s">
        <v>3435</v>
      </c>
      <c r="B670" s="196" t="s">
        <v>84</v>
      </c>
      <c r="C670" s="197" t="b">
        <v>0</v>
      </c>
      <c r="D670" s="182">
        <f>IF($C670&lt;&gt;TRUE,IF(ISNA(VLOOKUP($B670,'Patch Slot'!A$2:$E$39,3,FALSE)),"",VLOOKUP($B670,'Patch Slot'!A$2:$E$39,3,FALSE)),"exclude")</f>
        <v>45885.833333333299</v>
      </c>
      <c r="E670" s="182" t="str">
        <f>IF($C670&lt;&gt;TRUE,IF(ISNA(VLOOKUP($B670,'Patch Slot'!A$1:$E$39,4,FALSE)),"",VLOOKUP($B670,'Patch Slot'!A$1:$E$39,4,FALSE)),"excluded")</f>
        <v>20:00 – 24:00</v>
      </c>
      <c r="F670" s="198" t="s">
        <v>826</v>
      </c>
      <c r="G670" s="198"/>
      <c r="H670" s="203"/>
      <c r="I670" s="203"/>
      <c r="J670" s="247" t="s">
        <v>2561</v>
      </c>
      <c r="K670" s="247"/>
      <c r="L670" s="247" t="s">
        <v>189</v>
      </c>
      <c r="M670" s="247" t="s">
        <v>827</v>
      </c>
      <c r="N670" s="200" t="s">
        <v>175</v>
      </c>
      <c r="O670" s="251" t="s">
        <v>190</v>
      </c>
      <c r="P670" s="201"/>
      <c r="Q670" s="247" t="s">
        <v>192</v>
      </c>
      <c r="R670" s="198" t="str">
        <f>IF(ISNA(VLOOKUP(Patchlist2[[#This Row],[SERVER OWNER]],Contacts!I:J,2,FALSE)),"",VLOOKUP(Patchlist2[[#This Row],[SERVER OWNER]],Contacts!I:J,2,FALSE))</f>
        <v>kenneth.fink@allianz.co.uk</v>
      </c>
      <c r="S670" t="s">
        <v>1912</v>
      </c>
      <c r="T670" s="157"/>
      <c r="U670" s="157"/>
      <c r="V670" s="157"/>
      <c r="W670" s="157"/>
    </row>
    <row r="671" spans="1:23" ht="18" hidden="1" customHeight="1">
      <c r="A671" s="260" t="s">
        <v>3436</v>
      </c>
      <c r="B671" s="237" t="s">
        <v>127</v>
      </c>
      <c r="C671" s="249" t="b">
        <v>0</v>
      </c>
      <c r="D671" s="250">
        <f>IF($C671&lt;&gt;TRUE,IF(ISNA(VLOOKUP($B671,'Patch Slot'!A$2:$E$39,3,FALSE)),"",VLOOKUP($B671,'Patch Slot'!A$2:$E$39,3,FALSE)),"exclude")</f>
        <v>45892.833333333299</v>
      </c>
      <c r="E671" s="250" t="str">
        <f>IF($C671&lt;&gt;TRUE,IF(ISNA(VLOOKUP($B671,'Patch Slot'!A$1:$E$39,4,FALSE)),"",VLOOKUP($B671,'Patch Slot'!A$1:$E$39,4,FALSE)),"excluded")</f>
        <v>20:00 – 24:00</v>
      </c>
      <c r="F671" s="251" t="s">
        <v>826</v>
      </c>
      <c r="G671" s="251"/>
      <c r="H671" s="252"/>
      <c r="I671" s="252"/>
      <c r="J671" s="254" t="s">
        <v>2561</v>
      </c>
      <c r="K671" s="254"/>
      <c r="L671" s="254" t="s">
        <v>189</v>
      </c>
      <c r="M671" s="254" t="s">
        <v>827</v>
      </c>
      <c r="N671" s="310" t="s">
        <v>175</v>
      </c>
      <c r="O671" s="251" t="s">
        <v>190</v>
      </c>
      <c r="P671" s="253"/>
      <c r="Q671" s="254" t="s">
        <v>192</v>
      </c>
      <c r="R671" s="251" t="str">
        <f>IF(ISNA(VLOOKUP(Patchlist2[[#This Row],[SERVER OWNER]],Contacts!I:J,2,FALSE)),"",VLOOKUP(Patchlist2[[#This Row],[SERVER OWNER]],Contacts!I:J,2,FALSE))</f>
        <v>kenneth.fink@allianz.co.uk</v>
      </c>
      <c r="S671" t="s">
        <v>1912</v>
      </c>
      <c r="T671" s="256"/>
      <c r="U671" s="256"/>
      <c r="V671" s="256"/>
      <c r="W671" s="256"/>
    </row>
    <row r="672" spans="1:23" ht="18" hidden="1" customHeight="1">
      <c r="A672" s="260" t="s">
        <v>3437</v>
      </c>
      <c r="B672" s="237" t="s">
        <v>84</v>
      </c>
      <c r="C672" s="249" t="b">
        <v>0</v>
      </c>
      <c r="D672" s="250">
        <f>IF($C672&lt;&gt;TRUE,IF(ISNA(VLOOKUP($B672,'Patch Slot'!A$2:$E$39,3,FALSE)),"",VLOOKUP($B672,'Patch Slot'!A$2:$E$39,3,FALSE)),"exclude")</f>
        <v>45885.833333333299</v>
      </c>
      <c r="E672" s="250" t="str">
        <f>IF($C672&lt;&gt;TRUE,IF(ISNA(VLOOKUP($B672,'Patch Slot'!A$1:$E$39,4,FALSE)),"",VLOOKUP($B672,'Patch Slot'!A$1:$E$39,4,FALSE)),"excluded")</f>
        <v>20:00 – 24:00</v>
      </c>
      <c r="F672" s="251" t="s">
        <v>826</v>
      </c>
      <c r="G672" s="251"/>
      <c r="H672" s="252"/>
      <c r="I672" s="252"/>
      <c r="J672" s="254" t="s">
        <v>2561</v>
      </c>
      <c r="K672" s="254"/>
      <c r="L672" s="254" t="s">
        <v>189</v>
      </c>
      <c r="M672" s="254" t="s">
        <v>827</v>
      </c>
      <c r="N672" s="310" t="s">
        <v>175</v>
      </c>
      <c r="O672" s="251" t="s">
        <v>190</v>
      </c>
      <c r="P672" s="253"/>
      <c r="Q672" s="254" t="s">
        <v>192</v>
      </c>
      <c r="R672" s="251" t="str">
        <f>IF(ISNA(VLOOKUP(Patchlist2[[#This Row],[SERVER OWNER]],Contacts!I:J,2,FALSE)),"",VLOOKUP(Patchlist2[[#This Row],[SERVER OWNER]],Contacts!I:J,2,FALSE))</f>
        <v>kenneth.fink@allianz.co.uk</v>
      </c>
      <c r="S672" t="s">
        <v>1912</v>
      </c>
      <c r="T672" s="256"/>
      <c r="U672" s="256"/>
      <c r="V672" s="256"/>
      <c r="W672" s="256"/>
    </row>
    <row r="673" spans="1:23" ht="18" hidden="1" customHeight="1">
      <c r="A673" s="260" t="s">
        <v>3438</v>
      </c>
      <c r="B673" s="237" t="s">
        <v>84</v>
      </c>
      <c r="C673" s="249" t="b">
        <v>0</v>
      </c>
      <c r="D673" s="250">
        <f>IF($C673&lt;&gt;TRUE,IF(ISNA(VLOOKUP($B673,'Patch Slot'!A$2:$E$39,3,FALSE)),"",VLOOKUP($B673,'Patch Slot'!A$2:$E$39,3,FALSE)),"exclude")</f>
        <v>45885.833333333299</v>
      </c>
      <c r="E673" s="250" t="str">
        <f>IF($C673&lt;&gt;TRUE,IF(ISNA(VLOOKUP($B673,'Patch Slot'!A$1:$E$39,4,FALSE)),"",VLOOKUP($B673,'Patch Slot'!A$1:$E$39,4,FALSE)),"excluded")</f>
        <v>20:00 – 24:00</v>
      </c>
      <c r="F673" s="251" t="s">
        <v>826</v>
      </c>
      <c r="G673" s="251"/>
      <c r="H673" s="252"/>
      <c r="I673" s="252"/>
      <c r="J673" s="254" t="s">
        <v>2626</v>
      </c>
      <c r="K673" s="254"/>
      <c r="L673" s="254" t="s">
        <v>189</v>
      </c>
      <c r="M673" s="254" t="s">
        <v>827</v>
      </c>
      <c r="N673" s="310" t="s">
        <v>175</v>
      </c>
      <c r="O673" s="251" t="s">
        <v>190</v>
      </c>
      <c r="P673" s="253"/>
      <c r="Q673" s="254" t="s">
        <v>192</v>
      </c>
      <c r="R673" s="251" t="str">
        <f>IF(ISNA(VLOOKUP(Patchlist2[[#This Row],[SERVER OWNER]],Contacts!I:J,2,FALSE)),"",VLOOKUP(Patchlist2[[#This Row],[SERVER OWNER]],Contacts!I:J,2,FALSE))</f>
        <v>kenneth.fink@allianz.co.uk</v>
      </c>
      <c r="S673" t="s">
        <v>1912</v>
      </c>
      <c r="T673" s="256"/>
      <c r="U673" s="256"/>
      <c r="V673" s="256"/>
      <c r="W673" s="256"/>
    </row>
    <row r="674" spans="1:23" ht="18" hidden="1" customHeight="1">
      <c r="A674" s="260" t="s">
        <v>3439</v>
      </c>
      <c r="B674" s="237" t="s">
        <v>127</v>
      </c>
      <c r="C674" s="249" t="b">
        <v>0</v>
      </c>
      <c r="D674" s="250">
        <f>IF($C674&lt;&gt;TRUE,IF(ISNA(VLOOKUP($B674,'Patch Slot'!A$2:$E$39,3,FALSE)),"",VLOOKUP($B674,'Patch Slot'!A$2:$E$39,3,FALSE)),"exclude")</f>
        <v>45892.833333333299</v>
      </c>
      <c r="E674" s="250" t="str">
        <f>IF($C674&lt;&gt;TRUE,IF(ISNA(VLOOKUP($B674,'Patch Slot'!A$1:$E$39,4,FALSE)),"",VLOOKUP($B674,'Patch Slot'!A$1:$E$39,4,FALSE)),"excluded")</f>
        <v>20:00 – 24:00</v>
      </c>
      <c r="F674" s="251" t="s">
        <v>826</v>
      </c>
      <c r="G674" s="251"/>
      <c r="H674" s="252"/>
      <c r="I674" s="252"/>
      <c r="J674" s="254" t="s">
        <v>2626</v>
      </c>
      <c r="K674" s="254"/>
      <c r="L674" s="254" t="s">
        <v>189</v>
      </c>
      <c r="M674" s="254" t="s">
        <v>827</v>
      </c>
      <c r="N674" s="310" t="s">
        <v>175</v>
      </c>
      <c r="O674" s="251" t="s">
        <v>190</v>
      </c>
      <c r="P674" s="253"/>
      <c r="Q674" s="254" t="s">
        <v>192</v>
      </c>
      <c r="R674" s="251" t="str">
        <f>IF(ISNA(VLOOKUP(Patchlist2[[#This Row],[SERVER OWNER]],Contacts!I:J,2,FALSE)),"",VLOOKUP(Patchlist2[[#This Row],[SERVER OWNER]],Contacts!I:J,2,FALSE))</f>
        <v>kenneth.fink@allianz.co.uk</v>
      </c>
      <c r="S674" t="s">
        <v>1912</v>
      </c>
      <c r="T674" s="256"/>
      <c r="U674" s="256"/>
      <c r="V674" s="256"/>
      <c r="W674" s="256"/>
    </row>
    <row r="675" spans="1:23" ht="18" hidden="1" customHeight="1">
      <c r="A675" s="260" t="s">
        <v>3440</v>
      </c>
      <c r="B675" s="237" t="s">
        <v>84</v>
      </c>
      <c r="C675" s="249" t="b">
        <v>0</v>
      </c>
      <c r="D675" s="250">
        <f>IF($C675&lt;&gt;TRUE,IF(ISNA(VLOOKUP($B675,'Patch Slot'!A$2:$E$39,3,FALSE)),"",VLOOKUP($B675,'Patch Slot'!A$2:$E$39,3,FALSE)),"exclude")</f>
        <v>45885.833333333299</v>
      </c>
      <c r="E675" s="250" t="str">
        <f>IF($C675&lt;&gt;TRUE,IF(ISNA(VLOOKUP($B675,'Patch Slot'!A$1:$E$39,4,FALSE)),"",VLOOKUP($B675,'Patch Slot'!A$1:$E$39,4,FALSE)),"excluded")</f>
        <v>20:00 – 24:00</v>
      </c>
      <c r="F675" s="251" t="s">
        <v>826</v>
      </c>
      <c r="G675" s="251"/>
      <c r="H675" s="252"/>
      <c r="I675" s="252"/>
      <c r="J675" s="254" t="s">
        <v>2626</v>
      </c>
      <c r="K675" s="254"/>
      <c r="L675" s="254" t="s">
        <v>189</v>
      </c>
      <c r="M675" s="254" t="s">
        <v>827</v>
      </c>
      <c r="N675" s="310" t="s">
        <v>175</v>
      </c>
      <c r="O675" s="251" t="s">
        <v>190</v>
      </c>
      <c r="P675" s="253"/>
      <c r="Q675" s="254" t="s">
        <v>192</v>
      </c>
      <c r="R675" s="251" t="str">
        <f>IF(ISNA(VLOOKUP(Patchlist2[[#This Row],[SERVER OWNER]],Contacts!I:J,2,FALSE)),"",VLOOKUP(Patchlist2[[#This Row],[SERVER OWNER]],Contacts!I:J,2,FALSE))</f>
        <v>kenneth.fink@allianz.co.uk</v>
      </c>
      <c r="S675" t="s">
        <v>1912</v>
      </c>
      <c r="T675" s="256"/>
      <c r="U675" s="256"/>
      <c r="V675" s="256"/>
      <c r="W675" s="256"/>
    </row>
    <row r="676" spans="1:23" ht="18" hidden="1" customHeight="1">
      <c r="A676" s="260" t="s">
        <v>3441</v>
      </c>
      <c r="B676" s="237" t="s">
        <v>100</v>
      </c>
      <c r="C676" s="249" t="b">
        <v>1</v>
      </c>
      <c r="D676" s="250" t="str">
        <f>IF($C676&lt;&gt;TRUE,IF(ISNA(VLOOKUP($B676,'Patch Slot'!A$2:$E$39,3,FALSE)),"",VLOOKUP($B676,'Patch Slot'!A$2:$E$39,3,FALSE)),"exclude")</f>
        <v>exclude</v>
      </c>
      <c r="E676" s="250" t="str">
        <f>IF($C676&lt;&gt;TRUE,IF(ISNA(VLOOKUP($B676,'Patch Slot'!A$1:$E$39,4,FALSE)),"",VLOOKUP($B676,'Patch Slot'!A$1:$E$39,4,FALSE)),"excluded")</f>
        <v>excluded</v>
      </c>
      <c r="F676" s="251" t="s">
        <v>826</v>
      </c>
      <c r="G676" s="251"/>
      <c r="H676" s="252"/>
      <c r="I676" s="252"/>
      <c r="J676" s="254" t="s">
        <v>2626</v>
      </c>
      <c r="K676" s="254"/>
      <c r="L676" s="254" t="s">
        <v>443</v>
      </c>
      <c r="M676" s="254" t="s">
        <v>827</v>
      </c>
      <c r="N676" s="310" t="s">
        <v>279</v>
      </c>
      <c r="O676" s="251" t="s">
        <v>3315</v>
      </c>
      <c r="P676" s="253"/>
      <c r="Q676" s="254" t="s">
        <v>3303</v>
      </c>
      <c r="R676" s="251" t="s">
        <v>2691</v>
      </c>
      <c r="S676" t="s">
        <v>2691</v>
      </c>
      <c r="T676" s="256"/>
      <c r="U676" s="256"/>
      <c r="V676" s="256"/>
      <c r="W676" s="256"/>
    </row>
    <row r="677" spans="1:23" ht="18" hidden="1" customHeight="1">
      <c r="A677" s="260" t="s">
        <v>3442</v>
      </c>
      <c r="B677" s="237" t="s">
        <v>100</v>
      </c>
      <c r="C677" s="249" t="b">
        <v>1</v>
      </c>
      <c r="D677" s="250" t="str">
        <f>IF($C677&lt;&gt;TRUE,IF(ISNA(VLOOKUP($B677,'Patch Slot'!A$2:$E$39,3,FALSE)),"",VLOOKUP($B677,'Patch Slot'!A$2:$E$39,3,FALSE)),"exclude")</f>
        <v>exclude</v>
      </c>
      <c r="E677" s="250" t="str">
        <f>IF($C677&lt;&gt;TRUE,IF(ISNA(VLOOKUP($B677,'Patch Slot'!A$1:$E$39,4,FALSE)),"",VLOOKUP($B677,'Patch Slot'!A$1:$E$39,4,FALSE)),"excluded")</f>
        <v>excluded</v>
      </c>
      <c r="F677" s="251" t="s">
        <v>826</v>
      </c>
      <c r="G677" s="251"/>
      <c r="H677" s="252"/>
      <c r="I677" s="252"/>
      <c r="J677" s="254" t="s">
        <v>2626</v>
      </c>
      <c r="K677" s="254"/>
      <c r="L677" s="254" t="s">
        <v>443</v>
      </c>
      <c r="M677" s="254" t="s">
        <v>827</v>
      </c>
      <c r="N677" s="310" t="s">
        <v>279</v>
      </c>
      <c r="O677" s="251" t="s">
        <v>3315</v>
      </c>
      <c r="P677" s="253"/>
      <c r="Q677" s="254" t="s">
        <v>3303</v>
      </c>
      <c r="R677" s="251" t="s">
        <v>2691</v>
      </c>
      <c r="S677" t="s">
        <v>2691</v>
      </c>
      <c r="T677" s="256"/>
      <c r="U677" s="256"/>
      <c r="V677" s="256"/>
      <c r="W677" s="256"/>
    </row>
    <row r="678" spans="1:23" ht="18" hidden="1" customHeight="1">
      <c r="A678" s="260" t="s">
        <v>3443</v>
      </c>
      <c r="B678" s="237" t="s">
        <v>18</v>
      </c>
      <c r="C678" s="249" t="b">
        <v>0</v>
      </c>
      <c r="D678" s="250">
        <f>IF($C678&lt;&gt;TRUE,IF(ISNA(VLOOKUP($B678,'Patch Slot'!A$2:$E$39,3,FALSE)),"",VLOOKUP($B678,'Patch Slot'!A$2:$E$39,3,FALSE)),"exclude")</f>
        <v>45873.833333333299</v>
      </c>
      <c r="E678" s="250" t="str">
        <f>IF($C678&lt;&gt;TRUE,IF(ISNA(VLOOKUP($B678,'Patch Slot'!A$1:$E$39,4,FALSE)),"",VLOOKUP($B678,'Patch Slot'!A$1:$E$39,4,FALSE)),"excluded")</f>
        <v>20:00 – 24:00</v>
      </c>
      <c r="F678" s="251" t="s">
        <v>182</v>
      </c>
      <c r="G678" s="251"/>
      <c r="H678" s="252"/>
      <c r="I678" s="252"/>
      <c r="J678" s="254" t="s">
        <v>2626</v>
      </c>
      <c r="K678" s="254"/>
      <c r="L678" s="254" t="s">
        <v>245</v>
      </c>
      <c r="M678" s="254" t="s">
        <v>174</v>
      </c>
      <c r="N678" s="310" t="s">
        <v>175</v>
      </c>
      <c r="O678" s="251" t="s">
        <v>3042</v>
      </c>
      <c r="P678" s="253"/>
      <c r="Q678" s="254" t="s">
        <v>291</v>
      </c>
      <c r="R678" s="251" t="str">
        <f>IF(ISNA(VLOOKUP(Patchlist2[[#This Row],[SERVER OWNER]],Contacts!I:J,2,FALSE)),"",VLOOKUP(Patchlist2[[#This Row],[SERVER OWNER]],Contacts!I:J,2,FALSE))</f>
        <v>Michele.Tarricone@allianz.it</v>
      </c>
      <c r="S678" t="s">
        <v>2575</v>
      </c>
      <c r="T678" s="256"/>
      <c r="U678" s="256"/>
      <c r="V678" s="256"/>
      <c r="W678" s="256"/>
    </row>
    <row r="679" spans="1:23" ht="18" hidden="1" customHeight="1">
      <c r="A679" s="260" t="s">
        <v>3444</v>
      </c>
      <c r="B679" s="237" t="s">
        <v>100</v>
      </c>
      <c r="C679" s="249" t="b">
        <v>0</v>
      </c>
      <c r="D679" s="250">
        <f>IF($C679&lt;&gt;TRUE,IF(ISNA(VLOOKUP($B679,'Patch Slot'!A$2:$E$39,3,FALSE)),"",VLOOKUP($B679,'Patch Slot'!A$2:$E$39,3,FALSE)),"exclude")</f>
        <v>45887.833333333299</v>
      </c>
      <c r="E679" s="250" t="str">
        <f>IF($C679&lt;&gt;TRUE,IF(ISNA(VLOOKUP($B679,'Patch Slot'!A$1:$E$39,4,FALSE)),"",VLOOKUP($B679,'Patch Slot'!A$1:$E$39,4,FALSE)),"excluded")</f>
        <v>20:00 – 24:00</v>
      </c>
      <c r="F679" s="251" t="s">
        <v>826</v>
      </c>
      <c r="G679" s="251"/>
      <c r="H679" s="252"/>
      <c r="I679" s="252"/>
      <c r="J679" s="254" t="s">
        <v>2553</v>
      </c>
      <c r="K679" s="254"/>
      <c r="L679" s="254" t="s">
        <v>173</v>
      </c>
      <c r="M679" s="254" t="s">
        <v>827</v>
      </c>
      <c r="N679" s="310" t="s">
        <v>175</v>
      </c>
      <c r="O679" s="251" t="s">
        <v>2789</v>
      </c>
      <c r="P679" s="253"/>
      <c r="Q679" s="254" t="s">
        <v>1556</v>
      </c>
      <c r="R679" s="251" t="str">
        <f>IF(ISNA(VLOOKUP(Patchlist2[[#This Row],[SERVER OWNER]],Contacts!I:J,2,FALSE)),"",VLOOKUP(Patchlist2[[#This Row],[SERVER OWNER]],Contacts!I:J,2,FALSE))</f>
        <v>philippe.mittmann@allianz.de</v>
      </c>
      <c r="S679" s="320" t="s">
        <v>2854</v>
      </c>
      <c r="T679" s="256"/>
      <c r="U679" s="256"/>
      <c r="V679" s="256"/>
      <c r="W679" s="256"/>
    </row>
    <row r="680" spans="1:23" ht="18" hidden="1" customHeight="1">
      <c r="A680" s="260" t="s">
        <v>3445</v>
      </c>
      <c r="B680" s="237" t="s">
        <v>18</v>
      </c>
      <c r="C680" s="249" t="b">
        <v>0</v>
      </c>
      <c r="D680" s="250">
        <f>IF($C680&lt;&gt;TRUE,IF(ISNA(VLOOKUP($B680,'Patch Slot'!A$2:$E$39,3,FALSE)),"",VLOOKUP($B680,'Patch Slot'!A$2:$E$39,3,FALSE)),"exclude")</f>
        <v>45873.833333333299</v>
      </c>
      <c r="E680" s="250" t="str">
        <f>IF($C680&lt;&gt;TRUE,IF(ISNA(VLOOKUP($B680,'Patch Slot'!A$1:$E$39,4,FALSE)),"",VLOOKUP($B680,'Patch Slot'!A$1:$E$39,4,FALSE)),"excluded")</f>
        <v>20:00 – 24:00</v>
      </c>
      <c r="F680" s="251" t="s">
        <v>182</v>
      </c>
      <c r="G680" s="251"/>
      <c r="H680" s="252"/>
      <c r="I680" s="252"/>
      <c r="J680" s="254" t="s">
        <v>2626</v>
      </c>
      <c r="K680" s="254"/>
      <c r="L680" s="254" t="s">
        <v>245</v>
      </c>
      <c r="M680" s="254" t="s">
        <v>174</v>
      </c>
      <c r="N680" s="310" t="s">
        <v>175</v>
      </c>
      <c r="O680" s="251" t="s">
        <v>3042</v>
      </c>
      <c r="P680" s="253"/>
      <c r="Q680" s="254" t="s">
        <v>291</v>
      </c>
      <c r="R680" s="251" t="str">
        <f>IF(ISNA(VLOOKUP(Patchlist2[[#This Row],[SERVER OWNER]],Contacts!I:J,2,FALSE)),"",VLOOKUP(Patchlist2[[#This Row],[SERVER OWNER]],Contacts!I:J,2,FALSE))</f>
        <v>Michele.Tarricone@allianz.it</v>
      </c>
      <c r="S680" t="s">
        <v>2575</v>
      </c>
      <c r="T680" s="256"/>
      <c r="U680" s="256"/>
      <c r="V680" s="256"/>
      <c r="W680" s="256"/>
    </row>
    <row r="681" spans="1:23" ht="18" hidden="1" customHeight="1">
      <c r="A681" s="260" t="s">
        <v>3446</v>
      </c>
      <c r="B681" s="237" t="s">
        <v>18</v>
      </c>
      <c r="C681" s="249" t="b">
        <v>0</v>
      </c>
      <c r="D681" s="250">
        <f>IF($C681&lt;&gt;TRUE,IF(ISNA(VLOOKUP($B681,'Patch Slot'!A$2:$E$39,3,FALSE)),"",VLOOKUP($B681,'Patch Slot'!A$2:$E$39,3,FALSE)),"exclude")</f>
        <v>45873.833333333299</v>
      </c>
      <c r="E681" s="250" t="str">
        <f>IF($C681&lt;&gt;TRUE,IF(ISNA(VLOOKUP($B681,'Patch Slot'!A$1:$E$39,4,FALSE)),"",VLOOKUP($B681,'Patch Slot'!A$1:$E$39,4,FALSE)),"excluded")</f>
        <v>20:00 – 24:00</v>
      </c>
      <c r="F681" s="251" t="s">
        <v>182</v>
      </c>
      <c r="G681" s="251"/>
      <c r="H681" s="252"/>
      <c r="I681" s="252"/>
      <c r="J681" s="254" t="s">
        <v>2626</v>
      </c>
      <c r="K681" s="254"/>
      <c r="L681" s="254" t="s">
        <v>245</v>
      </c>
      <c r="M681" s="254" t="s">
        <v>174</v>
      </c>
      <c r="N681" s="310" t="s">
        <v>175</v>
      </c>
      <c r="O681" s="251" t="s">
        <v>3042</v>
      </c>
      <c r="P681" s="253"/>
      <c r="Q681" s="254" t="s">
        <v>291</v>
      </c>
      <c r="R681" s="251" t="str">
        <f>IF(ISNA(VLOOKUP(Patchlist2[[#This Row],[SERVER OWNER]],Contacts!I:J,2,FALSE)),"",VLOOKUP(Patchlist2[[#This Row],[SERVER OWNER]],Contacts!I:J,2,FALSE))</f>
        <v>Michele.Tarricone@allianz.it</v>
      </c>
      <c r="S681" t="s">
        <v>2575</v>
      </c>
      <c r="T681" s="256"/>
      <c r="U681" s="256"/>
      <c r="V681" s="256"/>
      <c r="W681" s="256"/>
    </row>
    <row r="682" spans="1:23" ht="18" hidden="1" customHeight="1">
      <c r="A682" s="260" t="s">
        <v>3447</v>
      </c>
      <c r="B682" s="237" t="s">
        <v>100</v>
      </c>
      <c r="C682" s="249" t="b">
        <v>0</v>
      </c>
      <c r="D682" s="250">
        <f>IF($C682&lt;&gt;TRUE,IF(ISNA(VLOOKUP($B682,'Patch Slot'!A$2:$E$39,3,FALSE)),"",VLOOKUP($B682,'Patch Slot'!A$2:$E$39,3,FALSE)),"exclude")</f>
        <v>45887.833333333299</v>
      </c>
      <c r="E682" s="250" t="str">
        <f>IF($C682&lt;&gt;TRUE,IF(ISNA(VLOOKUP($B682,'Patch Slot'!A$1:$E$39,4,FALSE)),"",VLOOKUP($B682,'Patch Slot'!A$1:$E$39,4,FALSE)),"excluded")</f>
        <v>20:00 – 24:00</v>
      </c>
      <c r="F682" s="251" t="s">
        <v>826</v>
      </c>
      <c r="G682" s="251"/>
      <c r="H682" s="252"/>
      <c r="I682" s="252"/>
      <c r="J682" s="254" t="s">
        <v>2626</v>
      </c>
      <c r="K682" s="254"/>
      <c r="L682" s="254" t="s">
        <v>245</v>
      </c>
      <c r="M682" s="254" t="s">
        <v>827</v>
      </c>
      <c r="N682" s="310" t="s">
        <v>175</v>
      </c>
      <c r="O682" s="251" t="s">
        <v>3042</v>
      </c>
      <c r="P682" s="253"/>
      <c r="Q682" s="254" t="s">
        <v>291</v>
      </c>
      <c r="R682" s="251" t="str">
        <f>IF(ISNA(VLOOKUP(Patchlist2[[#This Row],[SERVER OWNER]],Contacts!I:J,2,FALSE)),"",VLOOKUP(Patchlist2[[#This Row],[SERVER OWNER]],Contacts!I:J,2,FALSE))</f>
        <v>Michele.Tarricone@allianz.it</v>
      </c>
      <c r="S682" t="s">
        <v>2575</v>
      </c>
      <c r="T682" s="256"/>
      <c r="U682" s="256"/>
      <c r="V682" s="256"/>
      <c r="W682" s="256"/>
    </row>
    <row r="683" spans="1:23" ht="18" hidden="1" customHeight="1">
      <c r="A683" s="260" t="s">
        <v>3448</v>
      </c>
      <c r="B683" s="237" t="s">
        <v>100</v>
      </c>
      <c r="C683" s="249" t="b">
        <v>0</v>
      </c>
      <c r="D683" s="250">
        <f>IF($C683&lt;&gt;TRUE,IF(ISNA(VLOOKUP($B683,'Patch Slot'!A$2:$E$39,3,FALSE)),"",VLOOKUP($B683,'Patch Slot'!A$2:$E$39,3,FALSE)),"exclude")</f>
        <v>45887.833333333299</v>
      </c>
      <c r="E683" s="250" t="str">
        <f>IF($C683&lt;&gt;TRUE,IF(ISNA(VLOOKUP($B683,'Patch Slot'!A$1:$E$39,4,FALSE)),"",VLOOKUP($B683,'Patch Slot'!A$1:$E$39,4,FALSE)),"excluded")</f>
        <v>20:00 – 24:00</v>
      </c>
      <c r="F683" s="251" t="s">
        <v>826</v>
      </c>
      <c r="G683" s="251"/>
      <c r="H683" s="252"/>
      <c r="I683" s="252"/>
      <c r="J683" s="254" t="s">
        <v>2626</v>
      </c>
      <c r="K683" s="254"/>
      <c r="L683" s="254" t="s">
        <v>245</v>
      </c>
      <c r="M683" s="254" t="s">
        <v>827</v>
      </c>
      <c r="N683" s="310" t="s">
        <v>175</v>
      </c>
      <c r="O683" s="251" t="s">
        <v>3042</v>
      </c>
      <c r="P683" s="253"/>
      <c r="Q683" s="254" t="s">
        <v>291</v>
      </c>
      <c r="R683" s="251" t="str">
        <f>IF(ISNA(VLOOKUP(Patchlist2[[#This Row],[SERVER OWNER]],Contacts!I:J,2,FALSE)),"",VLOOKUP(Patchlist2[[#This Row],[SERVER OWNER]],Contacts!I:J,2,FALSE))</f>
        <v>Michele.Tarricone@allianz.it</v>
      </c>
      <c r="S683" t="s">
        <v>2575</v>
      </c>
      <c r="T683" s="256"/>
      <c r="U683" s="256"/>
      <c r="V683" s="256"/>
      <c r="W683" s="256"/>
    </row>
    <row r="684" spans="1:23" ht="18" hidden="1" customHeight="1">
      <c r="A684" s="260" t="s">
        <v>3449</v>
      </c>
      <c r="B684" s="237" t="s">
        <v>18</v>
      </c>
      <c r="C684" s="249" t="b">
        <v>0</v>
      </c>
      <c r="D684" s="250">
        <f>IF($C684&lt;&gt;TRUE,IF(ISNA(VLOOKUP($B684,'Patch Slot'!A$2:$E$39,3,FALSE)),"",VLOOKUP($B684,'Patch Slot'!A$2:$E$39,3,FALSE)),"exclude")</f>
        <v>45873.833333333299</v>
      </c>
      <c r="E684" s="250" t="str">
        <f>IF($C684&lt;&gt;TRUE,IF(ISNA(VLOOKUP($B684,'Patch Slot'!A$1:$E$39,4,FALSE)),"",VLOOKUP($B684,'Patch Slot'!A$1:$E$39,4,FALSE)),"excluded")</f>
        <v>20:00 – 24:00</v>
      </c>
      <c r="F684" s="251" t="s">
        <v>182</v>
      </c>
      <c r="G684" s="251"/>
      <c r="H684" s="252"/>
      <c r="I684" s="252"/>
      <c r="J684" s="254" t="s">
        <v>2626</v>
      </c>
      <c r="K684" s="254"/>
      <c r="L684" s="254" t="s">
        <v>245</v>
      </c>
      <c r="M684" s="254" t="s">
        <v>174</v>
      </c>
      <c r="N684" s="310" t="s">
        <v>175</v>
      </c>
      <c r="O684" s="251" t="s">
        <v>3042</v>
      </c>
      <c r="P684" s="253"/>
      <c r="Q684" s="254" t="s">
        <v>291</v>
      </c>
      <c r="R684" s="251" t="str">
        <f>IF(ISNA(VLOOKUP(Patchlist2[[#This Row],[SERVER OWNER]],Contacts!I:J,2,FALSE)),"",VLOOKUP(Patchlist2[[#This Row],[SERVER OWNER]],Contacts!I:J,2,FALSE))</f>
        <v>Michele.Tarricone@allianz.it</v>
      </c>
      <c r="S684" t="s">
        <v>2575</v>
      </c>
      <c r="T684" s="256"/>
      <c r="U684" s="256"/>
      <c r="V684" s="256"/>
      <c r="W684" s="256"/>
    </row>
    <row r="685" spans="1:23" ht="18" hidden="1" customHeight="1">
      <c r="A685" s="260" t="s">
        <v>3450</v>
      </c>
      <c r="B685" s="237" t="s">
        <v>18</v>
      </c>
      <c r="C685" s="249" t="b">
        <v>0</v>
      </c>
      <c r="D685" s="250">
        <f>IF($C685&lt;&gt;TRUE,IF(ISNA(VLOOKUP($B685,'Patch Slot'!A$2:$E$39,3,FALSE)),"",VLOOKUP($B685,'Patch Slot'!A$2:$E$39,3,FALSE)),"exclude")</f>
        <v>45873.833333333299</v>
      </c>
      <c r="E685" s="250" t="str">
        <f>IF($C685&lt;&gt;TRUE,IF(ISNA(VLOOKUP($B685,'Patch Slot'!A$1:$E$39,4,FALSE)),"",VLOOKUP($B685,'Patch Slot'!A$1:$E$39,4,FALSE)),"excluded")</f>
        <v>20:00 – 24:00</v>
      </c>
      <c r="F685" s="251" t="s">
        <v>182</v>
      </c>
      <c r="G685" s="251"/>
      <c r="H685" s="252"/>
      <c r="I685" s="252"/>
      <c r="J685" s="254" t="s">
        <v>2547</v>
      </c>
      <c r="K685" s="254"/>
      <c r="L685" s="254" t="s">
        <v>173</v>
      </c>
      <c r="M685" s="254" t="s">
        <v>174</v>
      </c>
      <c r="N685" s="310" t="s">
        <v>175</v>
      </c>
      <c r="O685" s="251" t="s">
        <v>3451</v>
      </c>
      <c r="P685" s="253"/>
      <c r="Q685" s="254" t="s">
        <v>3452</v>
      </c>
      <c r="R685" s="251" t="s">
        <v>2864</v>
      </c>
      <c r="S685" s="320" t="s">
        <v>2864</v>
      </c>
      <c r="T685" s="256"/>
      <c r="U685" s="256"/>
      <c r="V685" s="256"/>
      <c r="W685" s="256"/>
    </row>
    <row r="686" spans="1:23" ht="18" hidden="1" customHeight="1">
      <c r="A686" s="259" t="s">
        <v>3453</v>
      </c>
      <c r="B686" s="196" t="s">
        <v>18</v>
      </c>
      <c r="C686" s="197" t="b">
        <v>0</v>
      </c>
      <c r="D686" s="182">
        <f>IF($C686&lt;&gt;TRUE,IF(ISNA(VLOOKUP($B686,'Patch Slot'!A$2:$E$39,3,FALSE)),"",VLOOKUP($B686,'Patch Slot'!A$2:$E$39,3,FALSE)),"exclude")</f>
        <v>45873.833333333299</v>
      </c>
      <c r="E686" s="182" t="str">
        <f>IF($C686&lt;&gt;TRUE,IF(ISNA(VLOOKUP($B686,'Patch Slot'!A$1:$E$39,4,FALSE)),"",VLOOKUP($B686,'Patch Slot'!A$1:$E$39,4,FALSE)),"excluded")</f>
        <v>20:00 – 24:00</v>
      </c>
      <c r="F686" s="198" t="s">
        <v>182</v>
      </c>
      <c r="G686" s="198"/>
      <c r="H686" s="203"/>
      <c r="I686" s="203"/>
      <c r="J686" s="247" t="s">
        <v>2626</v>
      </c>
      <c r="K686" s="247"/>
      <c r="L686" s="247" t="s">
        <v>245</v>
      </c>
      <c r="M686" s="247" t="s">
        <v>174</v>
      </c>
      <c r="N686" s="200" t="s">
        <v>175</v>
      </c>
      <c r="O686" s="251" t="s">
        <v>3042</v>
      </c>
      <c r="P686" s="201"/>
      <c r="Q686" s="247" t="s">
        <v>291</v>
      </c>
      <c r="R686" s="198" t="str">
        <f>IF(ISNA(VLOOKUP(Patchlist2[[#This Row],[SERVER OWNER]],Contacts!I:J,2,FALSE)),"",VLOOKUP(Patchlist2[[#This Row],[SERVER OWNER]],Contacts!I:J,2,FALSE))</f>
        <v>Michele.Tarricone@allianz.it</v>
      </c>
      <c r="S686" t="s">
        <v>2575</v>
      </c>
      <c r="T686" s="157"/>
      <c r="U686" s="157"/>
      <c r="V686" s="157"/>
      <c r="W686" s="157"/>
    </row>
    <row r="687" spans="1:23" ht="18" hidden="1" customHeight="1">
      <c r="A687" s="260" t="s">
        <v>3454</v>
      </c>
      <c r="B687" s="237" t="s">
        <v>100</v>
      </c>
      <c r="C687" s="249" t="b">
        <v>0</v>
      </c>
      <c r="D687" s="250">
        <f>IF($C687&lt;&gt;TRUE,IF(ISNA(VLOOKUP($B687,'Patch Slot'!A$2:$E$39,3,FALSE)),"",VLOOKUP($B687,'Patch Slot'!A$2:$E$39,3,FALSE)),"exclude")</f>
        <v>45887.833333333299</v>
      </c>
      <c r="E687" s="250" t="str">
        <f>IF($C687&lt;&gt;TRUE,IF(ISNA(VLOOKUP($B687,'Patch Slot'!A$1:$E$39,4,FALSE)),"",VLOOKUP($B687,'Patch Slot'!A$1:$E$39,4,FALSE)),"excluded")</f>
        <v>20:00 – 24:00</v>
      </c>
      <c r="F687" s="251" t="s">
        <v>826</v>
      </c>
      <c r="G687" s="251"/>
      <c r="H687" s="252"/>
      <c r="I687" s="252"/>
      <c r="J687" s="254" t="s">
        <v>2626</v>
      </c>
      <c r="K687" s="254"/>
      <c r="L687" s="254" t="s">
        <v>245</v>
      </c>
      <c r="M687" s="254" t="s">
        <v>827</v>
      </c>
      <c r="N687" s="310" t="s">
        <v>175</v>
      </c>
      <c r="O687" s="251" t="s">
        <v>3042</v>
      </c>
      <c r="P687" s="253"/>
      <c r="Q687" s="254" t="s">
        <v>291</v>
      </c>
      <c r="R687" s="251" t="str">
        <f>IF(ISNA(VLOOKUP(Patchlist2[[#This Row],[SERVER OWNER]],Contacts!I:J,2,FALSE)),"",VLOOKUP(Patchlist2[[#This Row],[SERVER OWNER]],Contacts!I:J,2,FALSE))</f>
        <v>Michele.Tarricone@allianz.it</v>
      </c>
      <c r="S687" t="s">
        <v>2575</v>
      </c>
      <c r="T687" s="256"/>
      <c r="U687" s="256"/>
      <c r="V687" s="256"/>
      <c r="W687" s="256"/>
    </row>
    <row r="688" spans="1:23" ht="18" hidden="1" customHeight="1">
      <c r="A688" s="260" t="s">
        <v>3455</v>
      </c>
      <c r="B688" s="237" t="s">
        <v>100</v>
      </c>
      <c r="C688" s="249" t="b">
        <v>0</v>
      </c>
      <c r="D688" s="250">
        <f>IF($C688&lt;&gt;TRUE,IF(ISNA(VLOOKUP($B688,'Patch Slot'!A$2:$E$39,3,FALSE)),"",VLOOKUP($B688,'Patch Slot'!A$2:$E$39,3,FALSE)),"exclude")</f>
        <v>45887.833333333299</v>
      </c>
      <c r="E688" s="250" t="str">
        <f>IF($C688&lt;&gt;TRUE,IF(ISNA(VLOOKUP($B688,'Patch Slot'!A$1:$E$39,4,FALSE)),"",VLOOKUP($B688,'Patch Slot'!A$1:$E$39,4,FALSE)),"excluded")</f>
        <v>20:00 – 24:00</v>
      </c>
      <c r="F688" s="251" t="s">
        <v>826</v>
      </c>
      <c r="G688" s="251"/>
      <c r="H688" s="252"/>
      <c r="I688" s="252"/>
      <c r="J688" s="254" t="s">
        <v>2626</v>
      </c>
      <c r="K688" s="254"/>
      <c r="L688" s="254" t="s">
        <v>245</v>
      </c>
      <c r="M688" s="254" t="s">
        <v>827</v>
      </c>
      <c r="N688" s="310" t="s">
        <v>175</v>
      </c>
      <c r="O688" s="251" t="s">
        <v>3042</v>
      </c>
      <c r="P688" s="253"/>
      <c r="Q688" s="254" t="s">
        <v>291</v>
      </c>
      <c r="R688" s="251" t="str">
        <f>IF(ISNA(VLOOKUP(Patchlist2[[#This Row],[SERVER OWNER]],Contacts!I:J,2,FALSE)),"",VLOOKUP(Patchlist2[[#This Row],[SERVER OWNER]],Contacts!I:J,2,FALSE))</f>
        <v>Michele.Tarricone@allianz.it</v>
      </c>
      <c r="S688" t="s">
        <v>2575</v>
      </c>
      <c r="T688" s="256"/>
      <c r="U688" s="256"/>
      <c r="V688" s="256"/>
      <c r="W688" s="256"/>
    </row>
    <row r="689" spans="1:23" ht="18" hidden="1" customHeight="1">
      <c r="A689" s="260" t="s">
        <v>3456</v>
      </c>
      <c r="B689" s="237" t="s">
        <v>100</v>
      </c>
      <c r="C689" s="249" t="b">
        <v>0</v>
      </c>
      <c r="D689" s="250">
        <f>IF($C689&lt;&gt;TRUE,IF(ISNA(VLOOKUP($B689,'Patch Slot'!A$2:$E$39,3,FALSE)),"",VLOOKUP($B689,'Patch Slot'!A$2:$E$39,3,FALSE)),"exclude")</f>
        <v>45887.833333333299</v>
      </c>
      <c r="E689" s="250" t="str">
        <f>IF($C689&lt;&gt;TRUE,IF(ISNA(VLOOKUP($B689,'Patch Slot'!A$1:$E$39,4,FALSE)),"",VLOOKUP($B689,'Patch Slot'!A$1:$E$39,4,FALSE)),"excluded")</f>
        <v>20:00 – 24:00</v>
      </c>
      <c r="F689" s="251" t="s">
        <v>826</v>
      </c>
      <c r="G689" s="251"/>
      <c r="H689" s="252"/>
      <c r="I689" s="252"/>
      <c r="J689" s="254" t="s">
        <v>2564</v>
      </c>
      <c r="K689" s="254"/>
      <c r="L689" s="254" t="s">
        <v>173</v>
      </c>
      <c r="M689" s="254" t="s">
        <v>827</v>
      </c>
      <c r="N689" s="310" t="s">
        <v>175</v>
      </c>
      <c r="O689" s="251" t="s">
        <v>3457</v>
      </c>
      <c r="P689" s="253"/>
      <c r="Q689" s="254" t="s">
        <v>3141</v>
      </c>
      <c r="R689" s="251" t="s">
        <v>2572</v>
      </c>
      <c r="S689" s="320" t="s">
        <v>2572</v>
      </c>
      <c r="T689" s="256"/>
      <c r="U689" s="256"/>
      <c r="V689" s="256"/>
      <c r="W689" s="256"/>
    </row>
    <row r="690" spans="1:23" ht="18" hidden="1" customHeight="1">
      <c r="A690" s="260" t="s">
        <v>3458</v>
      </c>
      <c r="B690" s="237" t="s">
        <v>100</v>
      </c>
      <c r="C690" s="249" t="b">
        <v>1</v>
      </c>
      <c r="D690" s="250" t="str">
        <f>IF($C690&lt;&gt;TRUE,IF(ISNA(VLOOKUP($B690,'Patch Slot'!A$2:$E$39,3,FALSE)),"",VLOOKUP($B690,'Patch Slot'!A$2:$E$39,3,FALSE)),"exclude")</f>
        <v>exclude</v>
      </c>
      <c r="E690" s="250" t="str">
        <f>IF($C690&lt;&gt;TRUE,IF(ISNA(VLOOKUP($B690,'Patch Slot'!A$1:$E$39,4,FALSE)),"",VLOOKUP($B690,'Patch Slot'!A$1:$E$39,4,FALSE)),"excluded")</f>
        <v>excluded</v>
      </c>
      <c r="F690" s="251" t="s">
        <v>826</v>
      </c>
      <c r="G690" s="251"/>
      <c r="H690" s="252"/>
      <c r="I690" s="252"/>
      <c r="J690" s="254" t="s">
        <v>2626</v>
      </c>
      <c r="K690" s="254"/>
      <c r="L690" s="254" t="s">
        <v>443</v>
      </c>
      <c r="M690" s="254" t="s">
        <v>827</v>
      </c>
      <c r="N690" s="310" t="s">
        <v>279</v>
      </c>
      <c r="O690" s="251" t="s">
        <v>3315</v>
      </c>
      <c r="P690" s="253"/>
      <c r="Q690" s="254" t="s">
        <v>3303</v>
      </c>
      <c r="R690" s="251" t="s">
        <v>2691</v>
      </c>
      <c r="S690" t="s">
        <v>2691</v>
      </c>
      <c r="T690" s="256"/>
      <c r="U690" s="256"/>
      <c r="V690" s="256"/>
      <c r="W690" s="256"/>
    </row>
    <row r="691" spans="1:23" ht="18" hidden="1" customHeight="1">
      <c r="A691" s="260" t="s">
        <v>3459</v>
      </c>
      <c r="B691" s="237" t="s">
        <v>18</v>
      </c>
      <c r="C691" s="249" t="b">
        <v>0</v>
      </c>
      <c r="D691" s="250">
        <f>IF($C691&lt;&gt;TRUE,IF(ISNA(VLOOKUP($B691,'Patch Slot'!A$2:$E$39,3,FALSE)),"",VLOOKUP($B691,'Patch Slot'!A$2:$E$39,3,FALSE)),"exclude")</f>
        <v>45873.833333333299</v>
      </c>
      <c r="E691" s="250" t="str">
        <f>IF($C691&lt;&gt;TRUE,IF(ISNA(VLOOKUP($B691,'Patch Slot'!A$1:$E$39,4,FALSE)),"",VLOOKUP($B691,'Patch Slot'!A$1:$E$39,4,FALSE)),"excluded")</f>
        <v>20:00 – 24:00</v>
      </c>
      <c r="F691" s="251" t="s">
        <v>182</v>
      </c>
      <c r="G691" s="251"/>
      <c r="H691" s="252"/>
      <c r="I691" s="252"/>
      <c r="J691" s="254" t="s">
        <v>2626</v>
      </c>
      <c r="K691" s="254"/>
      <c r="L691" s="254" t="s">
        <v>443</v>
      </c>
      <c r="M691" s="254" t="s">
        <v>174</v>
      </c>
      <c r="N691" s="310" t="s">
        <v>175</v>
      </c>
      <c r="O691" s="251" t="s">
        <v>3315</v>
      </c>
      <c r="P691" s="253"/>
      <c r="Q691" s="254" t="s">
        <v>3303</v>
      </c>
      <c r="R691" s="251" t="s">
        <v>2691</v>
      </c>
      <c r="S691" t="s">
        <v>2691</v>
      </c>
      <c r="T691" s="256"/>
      <c r="U691" s="256"/>
      <c r="V691" s="256"/>
      <c r="W691" s="256"/>
    </row>
    <row r="692" spans="1:23" ht="18" hidden="1" customHeight="1">
      <c r="A692" s="260" t="s">
        <v>3460</v>
      </c>
      <c r="B692" s="237" t="s">
        <v>100</v>
      </c>
      <c r="C692" s="249" t="b">
        <v>1</v>
      </c>
      <c r="D692" s="250" t="str">
        <f>IF($C692&lt;&gt;TRUE,IF(ISNA(VLOOKUP($B692,'Patch Slot'!A$2:$E$39,3,FALSE)),"",VLOOKUP($B692,'Patch Slot'!A$2:$E$39,3,FALSE)),"exclude")</f>
        <v>exclude</v>
      </c>
      <c r="E692" s="250" t="str">
        <f>IF($C692&lt;&gt;TRUE,IF(ISNA(VLOOKUP($B692,'Patch Slot'!A$1:$E$39,4,FALSE)),"",VLOOKUP($B692,'Patch Slot'!A$1:$E$39,4,FALSE)),"excluded")</f>
        <v>excluded</v>
      </c>
      <c r="F692" s="251" t="s">
        <v>826</v>
      </c>
      <c r="G692" s="251"/>
      <c r="H692" s="252"/>
      <c r="I692" s="252"/>
      <c r="J692" s="254" t="s">
        <v>2626</v>
      </c>
      <c r="K692" s="254"/>
      <c r="L692" s="254" t="s">
        <v>443</v>
      </c>
      <c r="M692" s="254" t="s">
        <v>827</v>
      </c>
      <c r="N692" s="310" t="s">
        <v>279</v>
      </c>
      <c r="O692" s="251" t="s">
        <v>3315</v>
      </c>
      <c r="P692" s="253"/>
      <c r="Q692" s="254" t="s">
        <v>3303</v>
      </c>
      <c r="R692" s="251" t="s">
        <v>2691</v>
      </c>
      <c r="S692" t="s">
        <v>2691</v>
      </c>
      <c r="T692" s="256"/>
      <c r="U692" s="256"/>
      <c r="V692" s="256"/>
      <c r="W692" s="256"/>
    </row>
    <row r="693" spans="1:23" ht="18" hidden="1" customHeight="1">
      <c r="A693" s="260" t="s">
        <v>3461</v>
      </c>
      <c r="B693" s="237" t="s">
        <v>100</v>
      </c>
      <c r="C693" s="249" t="b">
        <v>1</v>
      </c>
      <c r="D693" s="250" t="str">
        <f>IF($C693&lt;&gt;TRUE,IF(ISNA(VLOOKUP($B693,'Patch Slot'!A$2:$E$39,3,FALSE)),"",VLOOKUP($B693,'Patch Slot'!A$2:$E$39,3,FALSE)),"exclude")</f>
        <v>exclude</v>
      </c>
      <c r="E693" s="250" t="str">
        <f>IF($C693&lt;&gt;TRUE,IF(ISNA(VLOOKUP($B693,'Patch Slot'!A$1:$E$39,4,FALSE)),"",VLOOKUP($B693,'Patch Slot'!A$1:$E$39,4,FALSE)),"excluded")</f>
        <v>excluded</v>
      </c>
      <c r="F693" s="251" t="s">
        <v>826</v>
      </c>
      <c r="G693" s="251"/>
      <c r="H693" s="252"/>
      <c r="I693" s="252"/>
      <c r="J693" s="254" t="s">
        <v>2626</v>
      </c>
      <c r="K693" s="254"/>
      <c r="L693" s="254" t="s">
        <v>443</v>
      </c>
      <c r="M693" s="254" t="s">
        <v>827</v>
      </c>
      <c r="N693" s="310" t="s">
        <v>279</v>
      </c>
      <c r="O693" s="251" t="s">
        <v>3315</v>
      </c>
      <c r="P693" s="253"/>
      <c r="Q693" s="254" t="s">
        <v>3303</v>
      </c>
      <c r="R693" s="251" t="s">
        <v>2691</v>
      </c>
      <c r="S693" t="s">
        <v>2691</v>
      </c>
      <c r="T693" s="256"/>
      <c r="U693" s="256"/>
      <c r="V693" s="256"/>
      <c r="W693" s="256"/>
    </row>
    <row r="694" spans="1:23" ht="18" hidden="1" customHeight="1">
      <c r="A694" s="260" t="s">
        <v>3462</v>
      </c>
      <c r="B694" s="237" t="s">
        <v>100</v>
      </c>
      <c r="C694" s="249" t="b">
        <v>1</v>
      </c>
      <c r="D694" s="250" t="str">
        <f>IF($C694&lt;&gt;TRUE,IF(ISNA(VLOOKUP($B694,'Patch Slot'!A$2:$E$39,3,FALSE)),"",VLOOKUP($B694,'Patch Slot'!A$2:$E$39,3,FALSE)),"exclude")</f>
        <v>exclude</v>
      </c>
      <c r="E694" s="250" t="str">
        <f>IF($C694&lt;&gt;TRUE,IF(ISNA(VLOOKUP($B694,'Patch Slot'!A$1:$E$39,4,FALSE)),"",VLOOKUP($B694,'Patch Slot'!A$1:$E$39,4,FALSE)),"excluded")</f>
        <v>excluded</v>
      </c>
      <c r="F694" s="251" t="s">
        <v>826</v>
      </c>
      <c r="G694" s="251"/>
      <c r="H694" s="252"/>
      <c r="I694" s="252"/>
      <c r="J694" s="254" t="s">
        <v>2626</v>
      </c>
      <c r="K694" s="254"/>
      <c r="L694" s="254" t="s">
        <v>443</v>
      </c>
      <c r="M694" s="254" t="s">
        <v>827</v>
      </c>
      <c r="N694" s="310" t="s">
        <v>279</v>
      </c>
      <c r="O694" s="251" t="s">
        <v>3315</v>
      </c>
      <c r="P694" s="253"/>
      <c r="Q694" s="254" t="s">
        <v>3303</v>
      </c>
      <c r="R694" s="251" t="s">
        <v>2691</v>
      </c>
      <c r="S694" t="s">
        <v>2691</v>
      </c>
      <c r="T694" s="256"/>
      <c r="U694" s="256"/>
      <c r="V694" s="256"/>
      <c r="W694" s="256"/>
    </row>
    <row r="695" spans="1:23" ht="18" hidden="1" customHeight="1">
      <c r="A695" s="260" t="s">
        <v>3463</v>
      </c>
      <c r="B695" s="237" t="s">
        <v>100</v>
      </c>
      <c r="C695" s="249" t="b">
        <v>1</v>
      </c>
      <c r="D695" s="250" t="str">
        <f>IF($C695&lt;&gt;TRUE,IF(ISNA(VLOOKUP($B695,'Patch Slot'!A$2:$E$39,3,FALSE)),"",VLOOKUP($B695,'Patch Slot'!A$2:$E$39,3,FALSE)),"exclude")</f>
        <v>exclude</v>
      </c>
      <c r="E695" s="250" t="str">
        <f>IF($C695&lt;&gt;TRUE,IF(ISNA(VLOOKUP($B695,'Patch Slot'!A$1:$E$39,4,FALSE)),"",VLOOKUP($B695,'Patch Slot'!A$1:$E$39,4,FALSE)),"excluded")</f>
        <v>excluded</v>
      </c>
      <c r="F695" s="251" t="s">
        <v>826</v>
      </c>
      <c r="G695" s="251"/>
      <c r="H695" s="252"/>
      <c r="I695" s="252"/>
      <c r="J695" s="254" t="s">
        <v>2626</v>
      </c>
      <c r="K695" s="254"/>
      <c r="L695" s="254" t="s">
        <v>443</v>
      </c>
      <c r="M695" s="254" t="s">
        <v>827</v>
      </c>
      <c r="N695" s="310" t="s">
        <v>279</v>
      </c>
      <c r="O695" s="251" t="s">
        <v>3315</v>
      </c>
      <c r="P695" s="253"/>
      <c r="Q695" s="254" t="s">
        <v>3303</v>
      </c>
      <c r="R695" s="251" t="s">
        <v>2691</v>
      </c>
      <c r="S695" t="s">
        <v>2691</v>
      </c>
      <c r="T695" s="256"/>
      <c r="U695" s="256"/>
      <c r="V695" s="256"/>
      <c r="W695" s="256"/>
    </row>
    <row r="696" spans="1:23" ht="18" hidden="1" customHeight="1">
      <c r="A696" s="260" t="s">
        <v>3464</v>
      </c>
      <c r="B696" s="237" t="s">
        <v>100</v>
      </c>
      <c r="C696" s="249" t="b">
        <v>1</v>
      </c>
      <c r="D696" s="250" t="str">
        <f>IF($C696&lt;&gt;TRUE,IF(ISNA(VLOOKUP($B696,'Patch Slot'!A$2:$E$39,3,FALSE)),"",VLOOKUP($B696,'Patch Slot'!A$2:$E$39,3,FALSE)),"exclude")</f>
        <v>exclude</v>
      </c>
      <c r="E696" s="250" t="str">
        <f>IF($C696&lt;&gt;TRUE,IF(ISNA(VLOOKUP($B696,'Patch Slot'!A$1:$E$39,4,FALSE)),"",VLOOKUP($B696,'Patch Slot'!A$1:$E$39,4,FALSE)),"excluded")</f>
        <v>excluded</v>
      </c>
      <c r="F696" s="251" t="s">
        <v>826</v>
      </c>
      <c r="G696" s="251"/>
      <c r="H696" s="252"/>
      <c r="I696" s="252"/>
      <c r="J696" s="254" t="s">
        <v>2626</v>
      </c>
      <c r="K696" s="254"/>
      <c r="L696" s="254" t="s">
        <v>443</v>
      </c>
      <c r="M696" s="254" t="s">
        <v>827</v>
      </c>
      <c r="N696" s="310" t="s">
        <v>279</v>
      </c>
      <c r="O696" s="251" t="s">
        <v>3315</v>
      </c>
      <c r="P696" s="253"/>
      <c r="Q696" s="254" t="s">
        <v>3303</v>
      </c>
      <c r="R696" s="251" t="s">
        <v>2691</v>
      </c>
      <c r="S696" t="s">
        <v>2691</v>
      </c>
      <c r="T696" s="256"/>
      <c r="U696" s="256"/>
      <c r="V696" s="256"/>
      <c r="W696" s="256"/>
    </row>
    <row r="697" spans="1:23" ht="18" hidden="1" customHeight="1">
      <c r="A697" s="260" t="s">
        <v>3465</v>
      </c>
      <c r="B697" s="237" t="s">
        <v>100</v>
      </c>
      <c r="C697" s="249" t="b">
        <v>1</v>
      </c>
      <c r="D697" s="250" t="str">
        <f>IF($C697&lt;&gt;TRUE,IF(ISNA(VLOOKUP($B697,'Patch Slot'!A$2:$E$39,3,FALSE)),"",VLOOKUP($B697,'Patch Slot'!A$2:$E$39,3,FALSE)),"exclude")</f>
        <v>exclude</v>
      </c>
      <c r="E697" s="250" t="str">
        <f>IF($C697&lt;&gt;TRUE,IF(ISNA(VLOOKUP($B697,'Patch Slot'!A$1:$E$39,4,FALSE)),"",VLOOKUP($B697,'Patch Slot'!A$1:$E$39,4,FALSE)),"excluded")</f>
        <v>excluded</v>
      </c>
      <c r="F697" s="251" t="s">
        <v>826</v>
      </c>
      <c r="G697" s="251"/>
      <c r="H697" s="252"/>
      <c r="I697" s="252"/>
      <c r="J697" s="254" t="s">
        <v>2626</v>
      </c>
      <c r="K697" s="254"/>
      <c r="L697" s="254" t="s">
        <v>443</v>
      </c>
      <c r="M697" s="254" t="s">
        <v>827</v>
      </c>
      <c r="N697" s="310" t="s">
        <v>279</v>
      </c>
      <c r="O697" s="251" t="s">
        <v>3315</v>
      </c>
      <c r="P697" s="253"/>
      <c r="Q697" s="254" t="s">
        <v>3303</v>
      </c>
      <c r="R697" s="251" t="s">
        <v>2691</v>
      </c>
      <c r="S697" t="s">
        <v>2691</v>
      </c>
      <c r="T697" s="256"/>
      <c r="U697" s="256"/>
      <c r="V697" s="256"/>
      <c r="W697" s="256"/>
    </row>
    <row r="698" spans="1:23" ht="18" hidden="1" customHeight="1">
      <c r="A698" s="260" t="s">
        <v>3466</v>
      </c>
      <c r="B698" s="237" t="s">
        <v>18</v>
      </c>
      <c r="C698" s="249" t="b">
        <v>0</v>
      </c>
      <c r="D698" s="250">
        <f>IF($C698&lt;&gt;TRUE,IF(ISNA(VLOOKUP($B698,'Patch Slot'!A$2:$E$39,3,FALSE)),"",VLOOKUP($B698,'Patch Slot'!A$2:$E$39,3,FALSE)),"exclude")</f>
        <v>45873.833333333299</v>
      </c>
      <c r="E698" s="250" t="str">
        <f>IF($C698&lt;&gt;TRUE,IF(ISNA(VLOOKUP($B698,'Patch Slot'!A$1:$E$39,4,FALSE)),"",VLOOKUP($B698,'Patch Slot'!A$1:$E$39,4,FALSE)),"excluded")</f>
        <v>20:00 – 24:00</v>
      </c>
      <c r="F698" s="251" t="s">
        <v>171</v>
      </c>
      <c r="G698" s="251"/>
      <c r="H698" s="252"/>
      <c r="I698" s="252"/>
      <c r="J698" s="254" t="s">
        <v>2553</v>
      </c>
      <c r="K698" s="254"/>
      <c r="L698" s="254" t="s">
        <v>173</v>
      </c>
      <c r="M698" s="254" t="s">
        <v>174</v>
      </c>
      <c r="N698" s="310" t="s">
        <v>175</v>
      </c>
      <c r="O698" s="251" t="s">
        <v>427</v>
      </c>
      <c r="P698" s="253"/>
      <c r="Q698" s="254" t="s">
        <v>428</v>
      </c>
      <c r="R698" s="322" t="str">
        <f>IF(ISNA(VLOOKUP(Patchlist2[[#This Row],[SERVER OWNER]],Contacts!I:J,2,FALSE)),"",VLOOKUP(Patchlist2[[#This Row],[SERVER OWNER]],Contacts!I:J,2,FALSE))</f>
        <v>thomassubin.philip@allianz.com</v>
      </c>
      <c r="S698" s="322" t="s">
        <v>3467</v>
      </c>
      <c r="T698" s="256"/>
      <c r="U698" s="256"/>
      <c r="V698" s="256"/>
      <c r="W698" s="256"/>
    </row>
    <row r="699" spans="1:23" ht="18" hidden="1" customHeight="1">
      <c r="A699" s="260" t="s">
        <v>3468</v>
      </c>
      <c r="B699" s="237" t="s">
        <v>51</v>
      </c>
      <c r="C699" s="249" t="b">
        <v>1</v>
      </c>
      <c r="D699" s="250" t="str">
        <f>IF($C699&lt;&gt;TRUE,IF(ISNA(VLOOKUP($B699,'Patch Slot'!A$2:$E$39,3,FALSE)),"",VLOOKUP($B699,'Patch Slot'!A$2:$E$39,3,FALSE)),"exclude")</f>
        <v>exclude</v>
      </c>
      <c r="E699" s="250" t="str">
        <f>IF($C699&lt;&gt;TRUE,IF(ISNA(VLOOKUP($B699,'Patch Slot'!A$1:$E$39,4,FALSE)),"",VLOOKUP($B699,'Patch Slot'!A$1:$E$39,4,FALSE)),"excluded")</f>
        <v>excluded</v>
      </c>
      <c r="F699" s="251" t="s">
        <v>171</v>
      </c>
      <c r="G699" s="251"/>
      <c r="H699" s="252"/>
      <c r="I699" s="252"/>
      <c r="J699" s="254" t="s">
        <v>2553</v>
      </c>
      <c r="K699" s="254"/>
      <c r="L699" s="254" t="s">
        <v>173</v>
      </c>
      <c r="M699" s="254" t="s">
        <v>174</v>
      </c>
      <c r="N699" s="310" t="s">
        <v>279</v>
      </c>
      <c r="O699" s="251" t="s">
        <v>769</v>
      </c>
      <c r="P699" s="253"/>
      <c r="Q699" s="254" t="s">
        <v>770</v>
      </c>
      <c r="R699" s="322" t="str">
        <f>IF(ISNA(VLOOKUP(Patchlist2[[#This Row],[SERVER OWNER]],Contacts!I:J,2,FALSE)),"",VLOOKUP(Patchlist2[[#This Row],[SERVER OWNER]],Contacts!I:J,2,FALSE))</f>
        <v>wenting.xin@allianz.de</v>
      </c>
      <c r="S699" s="255" t="s">
        <v>771</v>
      </c>
      <c r="T699" s="256"/>
      <c r="U699" s="256"/>
      <c r="V699" s="256"/>
      <c r="W699" s="256"/>
    </row>
    <row r="700" spans="1:23" ht="18" hidden="1" customHeight="1">
      <c r="A700" s="260" t="s">
        <v>3469</v>
      </c>
      <c r="B700" s="237" t="s">
        <v>47</v>
      </c>
      <c r="C700" s="249" t="b">
        <v>1</v>
      </c>
      <c r="D700" s="250" t="str">
        <f>IF($C700&lt;&gt;TRUE,IF(ISNA(VLOOKUP($B700,'Patch Slot'!A$2:$E$39,3,FALSE)),"",VLOOKUP($B700,'Patch Slot'!A$2:$E$39,3,FALSE)),"exclude")</f>
        <v>exclude</v>
      </c>
      <c r="E700" s="250" t="str">
        <f>IF($C700&lt;&gt;TRUE,IF(ISNA(VLOOKUP($B700,'Patch Slot'!A$1:$E$39,4,FALSE)),"",VLOOKUP($B700,'Patch Slot'!A$1:$E$39,4,FALSE)),"excluded")</f>
        <v>excluded</v>
      </c>
      <c r="F700" s="251" t="s">
        <v>171</v>
      </c>
      <c r="G700" s="251"/>
      <c r="H700" s="252"/>
      <c r="I700" s="252"/>
      <c r="J700" s="254" t="s">
        <v>2553</v>
      </c>
      <c r="K700" s="254"/>
      <c r="L700" s="254" t="s">
        <v>173</v>
      </c>
      <c r="M700" s="254" t="s">
        <v>174</v>
      </c>
      <c r="N700" s="310" t="s">
        <v>279</v>
      </c>
      <c r="O700" s="251" t="s">
        <v>769</v>
      </c>
      <c r="P700" s="253"/>
      <c r="Q700" s="254" t="s">
        <v>770</v>
      </c>
      <c r="R700" s="322" t="str">
        <f>IF(ISNA(VLOOKUP(Patchlist2[[#This Row],[SERVER OWNER]],Contacts!I:J,2,FALSE)),"",VLOOKUP(Patchlist2[[#This Row],[SERVER OWNER]],Contacts!I:J,2,FALSE))</f>
        <v>wenting.xin@allianz.de</v>
      </c>
      <c r="S700" s="255" t="s">
        <v>771</v>
      </c>
      <c r="T700" s="256"/>
      <c r="U700" s="256"/>
      <c r="V700" s="256"/>
      <c r="W700" s="256"/>
    </row>
    <row r="701" spans="1:23" ht="18" hidden="1" customHeight="1">
      <c r="A701" s="260" t="s">
        <v>3470</v>
      </c>
      <c r="B701" s="237" t="s">
        <v>24</v>
      </c>
      <c r="C701" s="249" t="b">
        <v>0</v>
      </c>
      <c r="D701" s="250">
        <f>IF($C701&lt;&gt;TRUE,IF(ISNA(VLOOKUP($B701,'Patch Slot'!A$2:$E$39,3,FALSE)),"",VLOOKUP($B701,'Patch Slot'!A$2:$E$39,3,FALSE)),"exclude")</f>
        <v>45874.333333333299</v>
      </c>
      <c r="E701" s="250" t="str">
        <f>IF($C701&lt;&gt;TRUE,IF(ISNA(VLOOKUP($B701,'Patch Slot'!A$1:$E$39,4,FALSE)),"",VLOOKUP($B701,'Patch Slot'!A$1:$E$39,4,FALSE)),"excluded")</f>
        <v>08:00 – 14:00</v>
      </c>
      <c r="F701" s="251" t="s">
        <v>171</v>
      </c>
      <c r="G701" s="251"/>
      <c r="H701" s="252"/>
      <c r="I701" s="252"/>
      <c r="J701" s="254" t="s">
        <v>2553</v>
      </c>
      <c r="K701" s="254"/>
      <c r="L701" s="254" t="s">
        <v>173</v>
      </c>
      <c r="M701" s="254" t="s">
        <v>174</v>
      </c>
      <c r="N701" s="310" t="s">
        <v>175</v>
      </c>
      <c r="O701" s="251" t="s">
        <v>427</v>
      </c>
      <c r="P701" s="253"/>
      <c r="Q701" s="254" t="s">
        <v>428</v>
      </c>
      <c r="R701" s="322" t="str">
        <f>IF(ISNA(VLOOKUP(Patchlist2[[#This Row],[SERVER OWNER]],Contacts!I:J,2,FALSE)),"",VLOOKUP(Patchlist2[[#This Row],[SERVER OWNER]],Contacts!I:J,2,FALSE))</f>
        <v>thomassubin.philip@allianz.com</v>
      </c>
      <c r="S701" s="255" t="s">
        <v>2924</v>
      </c>
      <c r="T701" s="256"/>
      <c r="U701" s="256"/>
      <c r="V701" s="256"/>
      <c r="W701" s="256"/>
    </row>
    <row r="702" spans="1:23" ht="18" hidden="1" customHeight="1">
      <c r="A702" s="260" t="s">
        <v>3471</v>
      </c>
      <c r="B702" s="237" t="s">
        <v>47</v>
      </c>
      <c r="C702" s="249" t="b">
        <v>1</v>
      </c>
      <c r="D702" s="250" t="str">
        <f>IF($C702&lt;&gt;TRUE,IF(ISNA(VLOOKUP($B702,'Patch Slot'!A$2:$E$39,3,FALSE)),"",VLOOKUP($B702,'Patch Slot'!A$2:$E$39,3,FALSE)),"exclude")</f>
        <v>exclude</v>
      </c>
      <c r="E702" s="250" t="str">
        <f>IF($C702&lt;&gt;TRUE,IF(ISNA(VLOOKUP($B702,'Patch Slot'!A$1:$E$39,4,FALSE)),"",VLOOKUP($B702,'Patch Slot'!A$1:$E$39,4,FALSE)),"excluded")</f>
        <v>excluded</v>
      </c>
      <c r="F702" s="251" t="s">
        <v>171</v>
      </c>
      <c r="G702" s="251"/>
      <c r="H702" s="252"/>
      <c r="I702" s="252"/>
      <c r="J702" s="254" t="s">
        <v>2553</v>
      </c>
      <c r="K702" s="254"/>
      <c r="L702" s="254" t="s">
        <v>173</v>
      </c>
      <c r="M702" s="254" t="s">
        <v>174</v>
      </c>
      <c r="N702" s="310" t="s">
        <v>279</v>
      </c>
      <c r="O702" s="251" t="s">
        <v>769</v>
      </c>
      <c r="P702" s="253"/>
      <c r="Q702" s="254" t="s">
        <v>770</v>
      </c>
      <c r="R702" s="322" t="str">
        <f>IF(ISNA(VLOOKUP(Patchlist2[[#This Row],[SERVER OWNER]],Contacts!I:J,2,FALSE)),"",VLOOKUP(Patchlist2[[#This Row],[SERVER OWNER]],Contacts!I:J,2,FALSE))</f>
        <v>wenting.xin@allianz.de</v>
      </c>
      <c r="S702" s="255" t="s">
        <v>771</v>
      </c>
      <c r="T702" s="256"/>
      <c r="U702" s="256"/>
      <c r="V702" s="256"/>
      <c r="W702" s="256"/>
    </row>
    <row r="703" spans="1:23" ht="18" hidden="1" customHeight="1">
      <c r="A703" s="260" t="s">
        <v>3472</v>
      </c>
      <c r="B703" s="237" t="s">
        <v>39</v>
      </c>
      <c r="C703" s="249" t="b">
        <v>0</v>
      </c>
      <c r="D703" s="250">
        <f>IF($C703&lt;&gt;TRUE,IF(ISNA(VLOOKUP($B703,'Patch Slot'!A$2:$E$39,3,FALSE)),"",VLOOKUP($B703,'Patch Slot'!A$2:$E$39,3,FALSE)),"exclude")</f>
        <v>45877.833333333299</v>
      </c>
      <c r="E703" s="250" t="str">
        <f>IF($C703&lt;&gt;TRUE,IF(ISNA(VLOOKUP($B703,'Patch Slot'!A$1:$E$39,4,FALSE)),"",VLOOKUP($B703,'Patch Slot'!A$1:$E$39,4,FALSE)),"excluded")</f>
        <v>20:00 – 24:00</v>
      </c>
      <c r="F703" s="251" t="s">
        <v>171</v>
      </c>
      <c r="G703" s="251"/>
      <c r="H703" s="252"/>
      <c r="I703" s="252"/>
      <c r="J703" s="254" t="s">
        <v>2553</v>
      </c>
      <c r="K703" s="254"/>
      <c r="L703" s="254" t="s">
        <v>173</v>
      </c>
      <c r="M703" s="254" t="s">
        <v>174</v>
      </c>
      <c r="N703" s="310" t="s">
        <v>175</v>
      </c>
      <c r="O703" s="251" t="s">
        <v>427</v>
      </c>
      <c r="P703" s="253"/>
      <c r="Q703" s="254" t="s">
        <v>428</v>
      </c>
      <c r="R703" s="322" t="str">
        <f>IF(ISNA(VLOOKUP(Patchlist2[[#This Row],[SERVER OWNER]],Contacts!I:J,2,FALSE)),"",VLOOKUP(Patchlist2[[#This Row],[SERVER OWNER]],Contacts!I:J,2,FALSE))</f>
        <v>thomassubin.philip@allianz.com</v>
      </c>
      <c r="S703" s="255" t="s">
        <v>2924</v>
      </c>
      <c r="T703" s="256"/>
      <c r="U703" s="256"/>
      <c r="V703" s="256"/>
      <c r="W703" s="256"/>
    </row>
    <row r="704" spans="1:23" ht="18" hidden="1" customHeight="1">
      <c r="A704" s="260" t="s">
        <v>3473</v>
      </c>
      <c r="B704" s="237" t="s">
        <v>51</v>
      </c>
      <c r="C704" s="249" t="b">
        <v>0</v>
      </c>
      <c r="D704" s="250">
        <f>IF($C704&lt;&gt;TRUE,IF(ISNA(VLOOKUP($B704,'Patch Slot'!A$2:$E$39,3,FALSE)),"",VLOOKUP($B704,'Patch Slot'!A$2:$E$39,3,FALSE)),"exclude")</f>
        <v>45880.333333333299</v>
      </c>
      <c r="E704" s="250" t="str">
        <f>IF($C704&lt;&gt;TRUE,IF(ISNA(VLOOKUP($B704,'Patch Slot'!A$1:$E$39,4,FALSE)),"",VLOOKUP($B704,'Patch Slot'!A$1:$E$39,4,FALSE)),"excluded")</f>
        <v>08:00 – 14:00</v>
      </c>
      <c r="F704" s="251" t="s">
        <v>171</v>
      </c>
      <c r="G704" s="251"/>
      <c r="H704" s="252"/>
      <c r="I704" s="252"/>
      <c r="J704" s="254" t="s">
        <v>2553</v>
      </c>
      <c r="K704" s="254"/>
      <c r="L704" s="254" t="s">
        <v>173</v>
      </c>
      <c r="M704" s="254" t="s">
        <v>174</v>
      </c>
      <c r="N704" s="310" t="s">
        <v>175</v>
      </c>
      <c r="O704" s="251" t="s">
        <v>427</v>
      </c>
      <c r="P704" s="253"/>
      <c r="Q704" s="254" t="s">
        <v>428</v>
      </c>
      <c r="R704" s="322" t="str">
        <f>IF(ISNA(VLOOKUP(Patchlist2[[#This Row],[SERVER OWNER]],Contacts!I:J,2,FALSE)),"",VLOOKUP(Patchlist2[[#This Row],[SERVER OWNER]],Contacts!I:J,2,FALSE))</f>
        <v>thomassubin.philip@allianz.com</v>
      </c>
      <c r="S704" s="255" t="s">
        <v>2924</v>
      </c>
      <c r="T704" s="256"/>
      <c r="U704" s="256"/>
      <c r="V704" s="256"/>
      <c r="W704" s="256"/>
    </row>
    <row r="705" spans="1:23" ht="18" hidden="1" customHeight="1">
      <c r="A705" s="260" t="s">
        <v>3474</v>
      </c>
      <c r="B705" s="237" t="s">
        <v>18</v>
      </c>
      <c r="C705" s="249" t="b">
        <v>1</v>
      </c>
      <c r="D705" s="250" t="str">
        <f>IF($C705&lt;&gt;TRUE,IF(ISNA(VLOOKUP($B705,'Patch Slot'!A$2:$E$39,3,FALSE)),"",VLOOKUP($B705,'Patch Slot'!A$2:$E$39,3,FALSE)),"exclude")</f>
        <v>exclude</v>
      </c>
      <c r="E705" s="250" t="str">
        <f>IF($C705&lt;&gt;TRUE,IF(ISNA(VLOOKUP($B705,'Patch Slot'!A$1:$E$39,4,FALSE)),"",VLOOKUP($B705,'Patch Slot'!A$1:$E$39,4,FALSE)),"excluded")</f>
        <v>excluded</v>
      </c>
      <c r="F705" s="251" t="s">
        <v>171</v>
      </c>
      <c r="G705" s="251"/>
      <c r="H705" s="252"/>
      <c r="I705" s="252"/>
      <c r="J705" s="254" t="s">
        <v>2626</v>
      </c>
      <c r="K705" s="254"/>
      <c r="L705" s="254" t="s">
        <v>173</v>
      </c>
      <c r="M705" s="254" t="s">
        <v>174</v>
      </c>
      <c r="N705" s="310" t="s">
        <v>279</v>
      </c>
      <c r="O705" s="251" t="s">
        <v>2094</v>
      </c>
      <c r="P705" s="253"/>
      <c r="Q705" s="254" t="s">
        <v>3475</v>
      </c>
      <c r="R705" s="322" t="str">
        <f>IF(ISNA(VLOOKUP(Patchlist2[[#This Row],[SERVER OWNER]],Contacts!I:J,2,FALSE)),"",VLOOKUP(Patchlist2[[#This Row],[SERVER OWNER]],Contacts!I:J,2,FALSE))</f>
        <v>nilesh.patil@allianz.com</v>
      </c>
      <c r="S705" t="s">
        <v>3476</v>
      </c>
      <c r="T705" s="256"/>
      <c r="U705" s="256"/>
      <c r="V705" s="256"/>
      <c r="W705" s="256"/>
    </row>
    <row r="706" spans="1:23" ht="18" hidden="1" customHeight="1">
      <c r="A706" s="260" t="s">
        <v>3477</v>
      </c>
      <c r="B706" s="237" t="s">
        <v>18</v>
      </c>
      <c r="C706" s="249" t="b">
        <v>1</v>
      </c>
      <c r="D706" s="250" t="str">
        <f>IF($C706&lt;&gt;TRUE,IF(ISNA(VLOOKUP($B706,'Patch Slot'!A$2:$E$39,3,FALSE)),"",VLOOKUP($B706,'Patch Slot'!A$2:$E$39,3,FALSE)),"exclude")</f>
        <v>exclude</v>
      </c>
      <c r="E706" s="250" t="str">
        <f>IF($C706&lt;&gt;TRUE,IF(ISNA(VLOOKUP($B706,'Patch Slot'!A$1:$E$39,4,FALSE)),"",VLOOKUP($B706,'Patch Slot'!A$1:$E$39,4,FALSE)),"excluded")</f>
        <v>excluded</v>
      </c>
      <c r="F706" s="251" t="s">
        <v>523</v>
      </c>
      <c r="G706" s="251"/>
      <c r="H706" s="252"/>
      <c r="I706" s="252"/>
      <c r="J706" s="254" t="s">
        <v>2626</v>
      </c>
      <c r="K706" s="254"/>
      <c r="L706" s="254" t="s">
        <v>173</v>
      </c>
      <c r="M706" s="254" t="s">
        <v>174</v>
      </c>
      <c r="N706" s="310" t="s">
        <v>279</v>
      </c>
      <c r="O706" s="251" t="s">
        <v>2976</v>
      </c>
      <c r="P706" s="253"/>
      <c r="Q706" s="254" t="s">
        <v>2977</v>
      </c>
      <c r="R706" s="322" t="str">
        <f>IF(ISNA(VLOOKUP(Patchlist2[[#This Row],[SERVER OWNER]],Contacts!I:J,2,FALSE)),"",VLOOKUP(Patchlist2[[#This Row],[SERVER OWNER]],Contacts!I:J,2,FALSE))</f>
        <v>kush.arora@allianz.de</v>
      </c>
      <c r="S706" s="255" t="s">
        <v>3478</v>
      </c>
      <c r="T706" s="256"/>
      <c r="U706" s="256"/>
      <c r="V706" s="256"/>
      <c r="W706" s="256"/>
    </row>
    <row r="707" spans="1:23" ht="18" hidden="1" customHeight="1">
      <c r="A707" s="260" t="s">
        <v>3479</v>
      </c>
      <c r="B707" s="237" t="s">
        <v>18</v>
      </c>
      <c r="C707" s="249" t="b">
        <v>1</v>
      </c>
      <c r="D707" s="250" t="str">
        <f>IF($C707&lt;&gt;TRUE,IF(ISNA(VLOOKUP($B707,'Patch Slot'!A$2:$E$39,3,FALSE)),"",VLOOKUP($B707,'Patch Slot'!A$2:$E$39,3,FALSE)),"exclude")</f>
        <v>exclude</v>
      </c>
      <c r="E707" s="250" t="str">
        <f>IF($C707&lt;&gt;TRUE,IF(ISNA(VLOOKUP($B707,'Patch Slot'!A$1:$E$39,4,FALSE)),"",VLOOKUP($B707,'Patch Slot'!A$1:$E$39,4,FALSE)),"excluded")</f>
        <v>excluded</v>
      </c>
      <c r="F707" s="251" t="s">
        <v>171</v>
      </c>
      <c r="G707" s="251"/>
      <c r="H707" s="252"/>
      <c r="I707" s="252"/>
      <c r="J707" s="254" t="s">
        <v>2626</v>
      </c>
      <c r="K707" s="254"/>
      <c r="L707" s="254" t="s">
        <v>173</v>
      </c>
      <c r="M707" s="254" t="s">
        <v>174</v>
      </c>
      <c r="N707" s="310" t="s">
        <v>279</v>
      </c>
      <c r="O707" s="251" t="s">
        <v>2094</v>
      </c>
      <c r="P707" s="253"/>
      <c r="Q707" s="254" t="s">
        <v>3475</v>
      </c>
      <c r="R707" s="322" t="str">
        <f>IF(ISNA(VLOOKUP(Patchlist2[[#This Row],[SERVER OWNER]],Contacts!I:J,2,FALSE)),"",VLOOKUP(Patchlist2[[#This Row],[SERVER OWNER]],Contacts!I:J,2,FALSE))</f>
        <v>nilesh.patil@allianz.com</v>
      </c>
      <c r="S707" t="s">
        <v>3476</v>
      </c>
      <c r="T707" s="256"/>
      <c r="U707" s="256"/>
      <c r="V707" s="256"/>
      <c r="W707" s="256"/>
    </row>
    <row r="708" spans="1:23" ht="18" hidden="1" customHeight="1">
      <c r="A708" s="260" t="s">
        <v>3480</v>
      </c>
      <c r="B708" s="237" t="s">
        <v>47</v>
      </c>
      <c r="C708" s="249" t="b">
        <v>1</v>
      </c>
      <c r="D708" s="250" t="str">
        <f>IF($C708&lt;&gt;TRUE,IF(ISNA(VLOOKUP($B708,'Patch Slot'!A$2:$E$39,3,FALSE)),"",VLOOKUP($B708,'Patch Slot'!A$2:$E$39,3,FALSE)),"exclude")</f>
        <v>exclude</v>
      </c>
      <c r="E708" s="250" t="str">
        <f>IF($C708&lt;&gt;TRUE,IF(ISNA(VLOOKUP($B708,'Patch Slot'!A$1:$E$39,4,FALSE)),"",VLOOKUP($B708,'Patch Slot'!A$1:$E$39,4,FALSE)),"excluded")</f>
        <v>excluded</v>
      </c>
      <c r="F708" s="251" t="s">
        <v>171</v>
      </c>
      <c r="G708" s="251"/>
      <c r="H708" s="252"/>
      <c r="I708" s="252"/>
      <c r="J708" s="254" t="s">
        <v>2553</v>
      </c>
      <c r="K708" s="254"/>
      <c r="L708" s="254" t="s">
        <v>173</v>
      </c>
      <c r="M708" s="254" t="s">
        <v>174</v>
      </c>
      <c r="N708" s="310" t="s">
        <v>279</v>
      </c>
      <c r="O708" s="251" t="s">
        <v>769</v>
      </c>
      <c r="P708" s="253"/>
      <c r="Q708" s="254" t="s">
        <v>770</v>
      </c>
      <c r="R708" s="322" t="str">
        <f>IF(ISNA(VLOOKUP(Patchlist2[[#This Row],[SERVER OWNER]],Contacts!I:J,2,FALSE)),"",VLOOKUP(Patchlist2[[#This Row],[SERVER OWNER]],Contacts!I:J,2,FALSE))</f>
        <v>wenting.xin@allianz.de</v>
      </c>
      <c r="S708" s="255" t="s">
        <v>771</v>
      </c>
      <c r="T708" s="256"/>
      <c r="U708" s="256"/>
      <c r="V708" s="256"/>
      <c r="W708" s="256"/>
    </row>
    <row r="709" spans="1:23" ht="18" hidden="1" customHeight="1">
      <c r="A709" s="260" t="s">
        <v>3481</v>
      </c>
      <c r="B709" s="237" t="s">
        <v>51</v>
      </c>
      <c r="C709" s="249" t="b">
        <v>1</v>
      </c>
      <c r="D709" s="250" t="str">
        <f>IF($C709&lt;&gt;TRUE,IF(ISNA(VLOOKUP($B709,'Patch Slot'!A$2:$E$39,3,FALSE)),"",VLOOKUP($B709,'Patch Slot'!A$2:$E$39,3,FALSE)),"exclude")</f>
        <v>exclude</v>
      </c>
      <c r="E709" s="250" t="str">
        <f>IF($C709&lt;&gt;TRUE,IF(ISNA(VLOOKUP($B709,'Patch Slot'!A$1:$E$39,4,FALSE)),"",VLOOKUP($B709,'Patch Slot'!A$1:$E$39,4,FALSE)),"excluded")</f>
        <v>excluded</v>
      </c>
      <c r="F709" s="251" t="s">
        <v>171</v>
      </c>
      <c r="G709" s="251"/>
      <c r="H709" s="252"/>
      <c r="I709" s="252"/>
      <c r="J709" s="254" t="s">
        <v>2553</v>
      </c>
      <c r="K709" s="254"/>
      <c r="L709" s="254" t="s">
        <v>173</v>
      </c>
      <c r="M709" s="254" t="s">
        <v>174</v>
      </c>
      <c r="N709" s="310" t="s">
        <v>279</v>
      </c>
      <c r="O709" s="251" t="s">
        <v>769</v>
      </c>
      <c r="P709" s="253"/>
      <c r="Q709" s="254" t="s">
        <v>770</v>
      </c>
      <c r="R709" s="322" t="str">
        <f>IF(ISNA(VLOOKUP(Patchlist2[[#This Row],[SERVER OWNER]],Contacts!I:J,2,FALSE)),"",VLOOKUP(Patchlist2[[#This Row],[SERVER OWNER]],Contacts!I:J,2,FALSE))</f>
        <v>wenting.xin@allianz.de</v>
      </c>
      <c r="S709" s="255" t="s">
        <v>771</v>
      </c>
      <c r="T709" s="256"/>
      <c r="U709" s="256"/>
      <c r="V709" s="256"/>
      <c r="W709" s="256"/>
    </row>
    <row r="710" spans="1:23" ht="18" hidden="1" customHeight="1">
      <c r="A710" s="260" t="s">
        <v>3482</v>
      </c>
      <c r="B710" s="237" t="s">
        <v>18</v>
      </c>
      <c r="C710" s="249" t="b">
        <v>1</v>
      </c>
      <c r="D710" s="250" t="str">
        <f>IF($C710&lt;&gt;TRUE,IF(ISNA(VLOOKUP($B710,'Patch Slot'!A$2:$E$39,3,FALSE)),"",VLOOKUP($B710,'Patch Slot'!A$2:$E$39,3,FALSE)),"exclude")</f>
        <v>exclude</v>
      </c>
      <c r="E710" s="250" t="str">
        <f>IF($C710&lt;&gt;TRUE,IF(ISNA(VLOOKUP($B710,'Patch Slot'!A$1:$E$39,4,FALSE)),"",VLOOKUP($B710,'Patch Slot'!A$1:$E$39,4,FALSE)),"excluded")</f>
        <v>excluded</v>
      </c>
      <c r="F710" s="251" t="s">
        <v>171</v>
      </c>
      <c r="G710" s="251"/>
      <c r="H710" s="252"/>
      <c r="I710" s="252"/>
      <c r="J710" s="254" t="s">
        <v>2626</v>
      </c>
      <c r="K710" s="254"/>
      <c r="L710" s="254" t="s">
        <v>173</v>
      </c>
      <c r="M710" s="254" t="s">
        <v>174</v>
      </c>
      <c r="N710" s="310" t="s">
        <v>279</v>
      </c>
      <c r="O710" s="251" t="s">
        <v>2094</v>
      </c>
      <c r="P710" s="253"/>
      <c r="Q710" s="254" t="s">
        <v>3475</v>
      </c>
      <c r="R710" s="322" t="str">
        <f>IF(ISNA(VLOOKUP(Patchlist2[[#This Row],[SERVER OWNER]],Contacts!I:J,2,FALSE)),"",VLOOKUP(Patchlist2[[#This Row],[SERVER OWNER]],Contacts!I:J,2,FALSE))</f>
        <v>nilesh.patil@allianz.com</v>
      </c>
      <c r="S710" t="s">
        <v>3476</v>
      </c>
      <c r="T710" s="256"/>
      <c r="U710" s="256"/>
      <c r="V710" s="256"/>
      <c r="W710" s="256"/>
    </row>
    <row r="711" spans="1:23" ht="18" hidden="1" customHeight="1">
      <c r="A711" s="260" t="s">
        <v>3483</v>
      </c>
      <c r="B711" s="237" t="s">
        <v>54</v>
      </c>
      <c r="C711" s="249" t="b">
        <v>1</v>
      </c>
      <c r="D711" s="250" t="str">
        <f>IF($C711&lt;&gt;TRUE,IF(ISNA(VLOOKUP($B711,'Patch Slot'!A$2:$E$39,3,FALSE)),"",VLOOKUP($B711,'Patch Slot'!A$2:$E$39,3,FALSE)),"exclude")</f>
        <v>exclude</v>
      </c>
      <c r="E711" s="250" t="str">
        <f>IF($C711&lt;&gt;TRUE,IF(ISNA(VLOOKUP($B711,'Patch Slot'!A$1:$E$39,4,FALSE)),"",VLOOKUP($B711,'Patch Slot'!A$1:$E$39,4,FALSE)),"excluded")</f>
        <v>excluded</v>
      </c>
      <c r="F711" s="251" t="s">
        <v>171</v>
      </c>
      <c r="G711" s="251"/>
      <c r="H711" s="252"/>
      <c r="I711" s="252"/>
      <c r="J711" s="254" t="s">
        <v>2553</v>
      </c>
      <c r="K711" s="254"/>
      <c r="L711" s="254" t="s">
        <v>173</v>
      </c>
      <c r="M711" s="254" t="s">
        <v>174</v>
      </c>
      <c r="N711" s="310" t="s">
        <v>279</v>
      </c>
      <c r="O711" s="251" t="s">
        <v>769</v>
      </c>
      <c r="P711" s="253"/>
      <c r="Q711" s="254" t="s">
        <v>770</v>
      </c>
      <c r="R711" s="322" t="str">
        <f>IF(ISNA(VLOOKUP(Patchlist2[[#This Row],[SERVER OWNER]],Contacts!I:J,2,FALSE)),"",VLOOKUP(Patchlist2[[#This Row],[SERVER OWNER]],Contacts!I:J,2,FALSE))</f>
        <v>wenting.xin@allianz.de</v>
      </c>
      <c r="S711" s="255" t="s">
        <v>771</v>
      </c>
      <c r="T711" s="256"/>
      <c r="U711" s="256"/>
      <c r="V711" s="256"/>
      <c r="W711" s="256"/>
    </row>
    <row r="712" spans="1:23" ht="18" hidden="1" customHeight="1">
      <c r="A712" s="260" t="s">
        <v>3484</v>
      </c>
      <c r="B712" s="237" t="s">
        <v>100</v>
      </c>
      <c r="C712" s="249" t="b">
        <v>0</v>
      </c>
      <c r="D712" s="250">
        <f>IF($C712&lt;&gt;TRUE,IF(ISNA(VLOOKUP($B712,'Patch Slot'!A$2:$E$39,3,FALSE)),"",VLOOKUP($B712,'Patch Slot'!A$2:$E$39,3,FALSE)),"exclude")</f>
        <v>45887.833333333299</v>
      </c>
      <c r="E712" s="250" t="str">
        <f>IF($C712&lt;&gt;TRUE,IF(ISNA(VLOOKUP($B712,'Patch Slot'!A$1:$E$39,4,FALSE)),"",VLOOKUP($B712,'Patch Slot'!A$1:$E$39,4,FALSE)),"excluded")</f>
        <v>20:00 – 24:00</v>
      </c>
      <c r="F712" s="251" t="s">
        <v>826</v>
      </c>
      <c r="G712" s="251"/>
      <c r="H712" s="252"/>
      <c r="I712" s="252"/>
      <c r="J712" s="254" t="s">
        <v>2626</v>
      </c>
      <c r="K712" s="254"/>
      <c r="L712" s="254" t="s">
        <v>245</v>
      </c>
      <c r="M712" s="254" t="s">
        <v>827</v>
      </c>
      <c r="N712" s="310" t="s">
        <v>175</v>
      </c>
      <c r="O712" s="251" t="s">
        <v>3042</v>
      </c>
      <c r="P712" s="253"/>
      <c r="Q712" s="254" t="s">
        <v>291</v>
      </c>
      <c r="R712" s="322" t="str">
        <f>IF(ISNA(VLOOKUP(Patchlist2[[#This Row],[SERVER OWNER]],Contacts!I:J,2,FALSE)),"",VLOOKUP(Patchlist2[[#This Row],[SERVER OWNER]],Contacts!I:J,2,FALSE))</f>
        <v>Michele.Tarricone@allianz.it</v>
      </c>
      <c r="S712" t="s">
        <v>3485</v>
      </c>
      <c r="T712" s="256"/>
      <c r="U712" s="256"/>
      <c r="V712" s="256"/>
      <c r="W712" s="256"/>
    </row>
    <row r="713" spans="1:23" ht="18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 spans="1:23" ht="18" customHeight="1">
      <c r="A714" s="321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 spans="1:23" ht="18" customHeight="1">
      <c r="A715" s="321"/>
    </row>
    <row r="716" spans="1:23" ht="18" customHeight="1">
      <c r="A716" s="321"/>
    </row>
    <row r="717" spans="1:23" ht="18" customHeight="1">
      <c r="A717" s="321"/>
    </row>
    <row r="718" spans="1:23" ht="18" customHeight="1">
      <c r="A718" s="321"/>
    </row>
    <row r="719" spans="1:23" ht="18" customHeight="1">
      <c r="A719" s="321"/>
    </row>
    <row r="720" spans="1:23" ht="18" customHeight="1">
      <c r="A720" s="321"/>
    </row>
    <row r="721" spans="1:1" ht="18" customHeight="1">
      <c r="A721" s="321"/>
    </row>
    <row r="722" spans="1:1" ht="17.25" customHeight="1">
      <c r="A722" s="321"/>
    </row>
    <row r="723" spans="1:1" ht="18" customHeight="1">
      <c r="A723" s="321"/>
    </row>
    <row r="724" spans="1:1" ht="18" customHeight="1">
      <c r="A724" s="321"/>
    </row>
    <row r="725" spans="1:1" ht="18" customHeight="1">
      <c r="A725" s="321"/>
    </row>
    <row r="726" spans="1:1" ht="18" customHeight="1">
      <c r="A726" s="321"/>
    </row>
    <row r="727" spans="1:1" ht="18" customHeight="1">
      <c r="A727" s="321"/>
    </row>
    <row r="728" spans="1:1" ht="18" customHeight="1">
      <c r="A728" s="321"/>
    </row>
    <row r="729" spans="1:1" ht="18" customHeight="1">
      <c r="A729" s="321"/>
    </row>
    <row r="730" spans="1:1" ht="18" customHeight="1">
      <c r="A730" s="321"/>
    </row>
    <row r="731" spans="1:1" ht="18" customHeight="1">
      <c r="A731" s="321"/>
    </row>
    <row r="732" spans="1:1" ht="18" customHeight="1">
      <c r="A732" s="321"/>
    </row>
    <row r="733" spans="1:1" ht="18" customHeight="1">
      <c r="A733" s="321"/>
    </row>
    <row r="734" spans="1:1" ht="18" customHeight="1">
      <c r="A734" s="321"/>
    </row>
    <row r="735" spans="1:1" ht="18" customHeight="1">
      <c r="A735" s="321"/>
    </row>
    <row r="736" spans="1:1" ht="18" customHeight="1">
      <c r="A736" s="321"/>
    </row>
    <row r="737" spans="1:1" ht="18" customHeight="1">
      <c r="A737" s="321"/>
    </row>
    <row r="738" spans="1:1" ht="18" customHeight="1">
      <c r="A738" s="321"/>
    </row>
    <row r="739" spans="1:1" ht="18" customHeight="1">
      <c r="A739" s="321"/>
    </row>
    <row r="740" spans="1:1" ht="18" customHeight="1">
      <c r="A740" s="321"/>
    </row>
    <row r="741" spans="1:1" ht="18" customHeight="1">
      <c r="A741" s="321"/>
    </row>
    <row r="742" spans="1:1" ht="18" customHeight="1">
      <c r="A742" s="321"/>
    </row>
    <row r="743" spans="1:1" ht="18" customHeight="1">
      <c r="A743" s="321"/>
    </row>
    <row r="744" spans="1:1" ht="18" customHeight="1">
      <c r="A744" s="321"/>
    </row>
    <row r="745" spans="1:1" ht="18" customHeight="1">
      <c r="A745" s="321"/>
    </row>
    <row r="746" spans="1:1" ht="18" customHeight="1">
      <c r="A746" s="321"/>
    </row>
    <row r="747" spans="1:1" ht="18" customHeight="1">
      <c r="A747" s="321"/>
    </row>
    <row r="748" spans="1:1" ht="18" customHeight="1">
      <c r="A748" s="321"/>
    </row>
  </sheetData>
  <phoneticPr fontId="34" type="noConversion"/>
  <conditionalFormatting sqref="A1:A1048576">
    <cfRule type="duplicateValues" dxfId="225" priority="1"/>
    <cfRule type="duplicateValues" dxfId="224" priority="2"/>
  </conditionalFormatting>
  <conditionalFormatting sqref="A308:A369 A2:A297">
    <cfRule type="duplicateValues" dxfId="223" priority="114050"/>
  </conditionalFormatting>
  <conditionalFormatting sqref="A714:A748">
    <cfRule type="duplicateValues" dxfId="222" priority="3"/>
  </conditionalFormatting>
  <conditionalFormatting sqref="A725:A748">
    <cfRule type="duplicateValues" dxfId="221" priority="4"/>
  </conditionalFormatting>
  <conditionalFormatting sqref="A728:A748">
    <cfRule type="duplicateValues" dxfId="220" priority="5"/>
  </conditionalFormatting>
  <conditionalFormatting sqref="A749:A1048576 A1:A712">
    <cfRule type="duplicateValues" dxfId="219" priority="10"/>
  </conditionalFormatting>
  <conditionalFormatting sqref="A749:A1048576 A308:A369 A431:A712 A1:A297">
    <cfRule type="duplicateValues" dxfId="218" priority="121"/>
  </conditionalFormatting>
  <conditionalFormatting sqref="A749:A1048576 A389:A712 A1:A369">
    <cfRule type="duplicateValues" dxfId="217" priority="116"/>
  </conditionalFormatting>
  <conditionalFormatting sqref="A749:A1048576 A431:A712">
    <cfRule type="duplicateValues" dxfId="216" priority="71904"/>
  </conditionalFormatting>
  <conditionalFormatting sqref="A749:A1048576">
    <cfRule type="duplicateValues" dxfId="215" priority="14"/>
  </conditionalFormatting>
  <conditionalFormatting sqref="A749:B1048576 A308:A369 A594:A712 A431:B593 A1:A297 B715:B748">
    <cfRule type="duplicateValues" dxfId="214" priority="44119"/>
  </conditionalFormatting>
  <conditionalFormatting sqref="B1">
    <cfRule type="duplicateValues" dxfId="213" priority="109"/>
    <cfRule type="duplicateValues" dxfId="212" priority="110"/>
    <cfRule type="duplicateValues" dxfId="211" priority="111"/>
    <cfRule type="duplicateValues" dxfId="210" priority="112"/>
    <cfRule type="duplicateValues" dxfId="209" priority="113"/>
  </conditionalFormatting>
  <conditionalFormatting sqref="B10:B11 B41:B42 C540">
    <cfRule type="containsText" dxfId="208" priority="130" operator="containsText" text="infra">
      <formula>NOT(ISERROR(SEARCH("infra",B10)))</formula>
    </cfRule>
    <cfRule type="containsText" dxfId="207" priority="131" operator="containsText" text="exclude">
      <formula>NOT(ISERROR(SEARCH("exclude",B10)))</formula>
    </cfRule>
  </conditionalFormatting>
  <conditionalFormatting sqref="B110">
    <cfRule type="containsText" dxfId="206" priority="126" operator="containsText" text="infra">
      <formula>NOT(ISERROR(SEARCH("infra",B110)))</formula>
    </cfRule>
    <cfRule type="containsText" dxfId="205" priority="127" operator="containsText" text="exclude">
      <formula>NOT(ISERROR(SEARCH("exclude",B110)))</formula>
    </cfRule>
  </conditionalFormatting>
  <conditionalFormatting sqref="B133:B138">
    <cfRule type="containsText" dxfId="204" priority="124" operator="containsText" text="infra">
      <formula>NOT(ISERROR(SEARCH("infra",B133)))</formula>
    </cfRule>
    <cfRule type="containsText" dxfId="203" priority="125" operator="containsText" text="exclude">
      <formula>NOT(ISERROR(SEARCH("exclude",B133)))</formula>
    </cfRule>
  </conditionalFormatting>
  <conditionalFormatting sqref="C1 C433:C437">
    <cfRule type="containsText" dxfId="202" priority="186" operator="containsText" text="infra">
      <formula>NOT(ISERROR(SEARCH("infra",C1)))</formula>
    </cfRule>
    <cfRule type="containsText" dxfId="201" priority="187" operator="containsText" text="exclude">
      <formula>NOT(ISERROR(SEARCH("exclude",C1)))</formula>
    </cfRule>
  </conditionalFormatting>
  <conditionalFormatting sqref="C433:C437 C1:C430 C537:C540">
    <cfRule type="containsText" dxfId="200" priority="184" operator="containsText" text="exclude">
      <formula>NOT(ISERROR(SEARCH("exclude",C1)))</formula>
    </cfRule>
  </conditionalFormatting>
  <conditionalFormatting sqref="C433:C437 C2:C430 C537:C540">
    <cfRule type="containsText" dxfId="199" priority="157" operator="containsText" text="infra">
      <formula>NOT(ISERROR(SEARCH("infra",C2)))</formula>
    </cfRule>
  </conditionalFormatting>
  <conditionalFormatting sqref="C330:F369 F389:F398 C715:F1048576 C1:E330 C597:E712 C278:C697 D278:E601">
    <cfRule type="containsText" dxfId="198" priority="51" operator="containsText" text="TRUE">
      <formula>NOT(ISERROR(SEARCH("TRUE",C1)))</formula>
    </cfRule>
  </conditionalFormatting>
  <conditionalFormatting sqref="C380:C381 C410 C431:E466 C291:F369 B389:C389 C1:E300 B2:B388 C571:E712 C468:E537 C540:E569 D278:E601">
    <cfRule type="containsText" dxfId="197" priority="88" operator="containsText" text="infra">
      <formula>NOT(ISERROR(SEARCH("infra",B1)))</formula>
    </cfRule>
  </conditionalFormatting>
  <conditionalFormatting sqref="C381 C383:C388 C467 C538:C539 C570">
    <cfRule type="containsText" dxfId="196" priority="32" operator="containsText" text="infra">
      <formula>NOT(ISERROR(SEARCH("infra",C381)))</formula>
    </cfRule>
  </conditionalFormatting>
  <conditionalFormatting sqref="C388 C431:E466 C291:F369 B301:B388 C1:E330 B2:E300 C571:E712 C468:E537 D331:E601 C540:E569">
    <cfRule type="containsText" dxfId="195" priority="35" operator="containsText" text="exclude">
      <formula>NOT(ISERROR(SEARCH("exclude",B1)))</formula>
    </cfRule>
  </conditionalFormatting>
  <conditionalFormatting sqref="C410 C380:C381">
    <cfRule type="containsText" dxfId="194" priority="87" operator="containsText" text="exclude">
      <formula>NOT(ISERROR(SEARCH("exclude",C380)))</formula>
    </cfRule>
  </conditionalFormatting>
  <conditionalFormatting sqref="C410">
    <cfRule type="containsText" dxfId="193" priority="86" operator="containsText" text="TRUE">
      <formula>NOT(ISERROR(SEARCH("TRUE",C410)))</formula>
    </cfRule>
  </conditionalFormatting>
  <conditionalFormatting sqref="C445 C455 C458 C466 C484 C488 C523 C542 C567 C569:C571 C589 C596">
    <cfRule type="containsText" dxfId="192" priority="9" operator="containsText" text="exclude">
      <formula>NOT(ISERROR(SEARCH("exclude",C445)))</formula>
    </cfRule>
  </conditionalFormatting>
  <conditionalFormatting sqref="C445 C455 C458 C466 C542 C567 C484 C488 C523 C569:C571 C589 C596">
    <cfRule type="containsText" dxfId="191" priority="8" operator="containsText" text="infra">
      <formula>NOT(ISERROR(SEARCH("infra",C445)))</formula>
    </cfRule>
  </conditionalFormatting>
  <conditionalFormatting sqref="C445 C455 C458 C466 C542 C567">
    <cfRule type="containsText" dxfId="190" priority="6" operator="containsText" text="infra">
      <formula>NOT(ISERROR(SEARCH("infra",C445)))</formula>
    </cfRule>
    <cfRule type="containsText" dxfId="189" priority="7" operator="containsText" text="exclude">
      <formula>NOT(ISERROR(SEARCH("exclude",C445)))</formula>
    </cfRule>
  </conditionalFormatting>
  <conditionalFormatting sqref="C445 C458 C466 C410">
    <cfRule type="containsText" dxfId="188" priority="52" operator="containsText" text="exclude">
      <formula>NOT(ISERROR(SEARCH("exclude",C410)))</formula>
    </cfRule>
  </conditionalFormatting>
  <conditionalFormatting sqref="C445 C458 C466">
    <cfRule type="containsText" dxfId="187" priority="49" operator="containsText" text="infra">
      <formula>NOT(ISERROR(SEARCH("infra",C445)))</formula>
    </cfRule>
    <cfRule type="containsText" dxfId="186" priority="50" operator="containsText" text="exclude">
      <formula>NOT(ISERROR(SEARCH("exclude",C445)))</formula>
    </cfRule>
  </conditionalFormatting>
  <conditionalFormatting sqref="C445 C458 C466:C467 C570 C538:C539 C334:C335 C338 C342:C343 C381 C383:C387">
    <cfRule type="containsText" dxfId="185" priority="31" operator="containsText" text="exclude">
      <formula>NOT(ISERROR(SEARCH("exclude",C334)))</formula>
    </cfRule>
  </conditionalFormatting>
  <conditionalFormatting sqref="C445 C458 C466:C467 C570">
    <cfRule type="containsText" dxfId="184" priority="28" operator="containsText" text="infra">
      <formula>NOT(ISERROR(SEARCH("infra",C445)))</formula>
    </cfRule>
    <cfRule type="containsText" dxfId="183" priority="29" operator="containsText" text="exclude">
      <formula>NOT(ISERROR(SEARCH("exclude",C445)))</formula>
    </cfRule>
  </conditionalFormatting>
  <conditionalFormatting sqref="C380:C381 C388:C398 C410 F389:F398">
    <cfRule type="containsText" dxfId="182" priority="89" operator="containsText" text="exclude">
      <formula>NOT(ISERROR(SEARCH("exclude",C380)))</formula>
    </cfRule>
  </conditionalFormatting>
  <conditionalFormatting sqref="C370:E379 C382:E382 B390:C398 G52:G53 G55:G57 F275 C715:F1048576">
    <cfRule type="containsText" dxfId="181" priority="197" operator="containsText" text="infra">
      <formula>NOT(ISERROR(SEARCH("infra",B52)))</formula>
    </cfRule>
  </conditionalFormatting>
  <conditionalFormatting sqref="C370:E379 C382:E382 D291:F329 F275 D715:F1048576">
    <cfRule type="containsText" dxfId="180" priority="161" operator="containsText" text="exclude">
      <formula>NOT(ISERROR(SEARCH("exclude",C275)))</formula>
    </cfRule>
  </conditionalFormatting>
  <conditionalFormatting sqref="B389:C389 C569:C571">
    <cfRule type="containsText" dxfId="179" priority="95" operator="containsText" text="exclude">
      <formula>NOT(ISERROR(SEARCH("exclude",B389)))</formula>
    </cfRule>
  </conditionalFormatting>
  <conditionalFormatting sqref="D383:E383 D394:E394">
    <cfRule type="containsText" dxfId="178" priority="81" operator="containsText" text="infra">
      <formula>NOT(ISERROR(SEARCH("infra",D383)))</formula>
    </cfRule>
    <cfRule type="containsText" dxfId="177" priority="82" operator="containsText" text="exclude">
      <formula>NOT(ISERROR(SEARCH("exclude",D383)))</formula>
    </cfRule>
  </conditionalFormatting>
  <conditionalFormatting sqref="D384:E384">
    <cfRule type="containsText" dxfId="176" priority="26" operator="containsText" text="exclude">
      <formula>NOT(ISERROR(SEARCH("exclude",D384)))</formula>
    </cfRule>
    <cfRule type="containsText" dxfId="175" priority="27" operator="containsText" text="infra">
      <formula>NOT(ISERROR(SEARCH("infra",D384)))</formula>
    </cfRule>
  </conditionalFormatting>
  <conditionalFormatting sqref="D384:E385">
    <cfRule type="containsText" dxfId="174" priority="18" operator="containsText" text="excluded">
      <formula>NOT(ISERROR(SEARCH("excluded",D384)))</formula>
    </cfRule>
    <cfRule type="containsText" dxfId="173" priority="19" operator="containsText" text="TRUE">
      <formula>NOT(ISERROR(SEARCH("TRUE",D384)))</formula>
    </cfRule>
    <cfRule type="containsText" dxfId="172" priority="22" operator="containsText" text="infra">
      <formula>NOT(ISERROR(SEARCH("infra",D384)))</formula>
    </cfRule>
  </conditionalFormatting>
  <conditionalFormatting sqref="D385:E385">
    <cfRule type="containsText" dxfId="171" priority="20" operator="containsText" text="infra">
      <formula>NOT(ISERROR(SEARCH("infra",D385)))</formula>
    </cfRule>
    <cfRule type="containsText" dxfId="170" priority="21" operator="containsText" text="exclude">
      <formula>NOT(ISERROR(SEARCH("exclude",D385)))</formula>
    </cfRule>
  </conditionalFormatting>
  <conditionalFormatting sqref="D291:F329 C370:E379 C382:E382 F275">
    <cfRule type="containsText" dxfId="169" priority="149" operator="containsText" text="TRUE">
      <formula>NOT(ISERROR(SEARCH("TRUE",C275)))</formula>
    </cfRule>
  </conditionalFormatting>
  <conditionalFormatting sqref="F389:F398 C394 C569:C571">
    <cfRule type="containsText" dxfId="168" priority="53" operator="containsText" text="infra">
      <formula>NOT(ISERROR(SEARCH("infra",C389)))</formula>
    </cfRule>
  </conditionalFormatting>
  <conditionalFormatting sqref="H291:H381 H715:H1048576 G2:G171 H399:H712">
    <cfRule type="containsText" dxfId="167" priority="167" operator="containsText" text="frozen">
      <formula>NOT(ISERROR(SEARCH("frozen",G2)))</formula>
    </cfRule>
  </conditionalFormatting>
  <conditionalFormatting sqref="G52:G53 G55:G57 F275 C370:E379 C382:E382 B390:C398 C715:F1048576">
    <cfRule type="containsText" dxfId="166" priority="199" operator="containsText" text="exclude">
      <formula>NOT(ISERROR(SEARCH("exclude",B52)))</formula>
    </cfRule>
  </conditionalFormatting>
  <conditionalFormatting sqref="K291:K329 J330:K369 K715:K1048576 J1:J330">
    <cfRule type="containsText" dxfId="165" priority="193" operator="containsText" text="AWS">
      <formula>NOT(ISERROR(SEARCH("AWS",J1)))</formula>
    </cfRule>
    <cfRule type="containsText" dxfId="164" priority="194" operator="containsText" text="AZURE">
      <formula>NOT(ISERROR(SEARCH("AZURE",J1)))</formula>
    </cfRule>
  </conditionalFormatting>
  <conditionalFormatting sqref="O2">
    <cfRule type="duplicateValues" dxfId="163" priority="55302"/>
  </conditionalFormatting>
  <conditionalFormatting sqref="B594:B712">
    <cfRule type="duplicateValues" dxfId="162" priority="114811"/>
  </conditionalFormatting>
  <conditionalFormatting sqref="A389:A712 A2:A369">
    <cfRule type="duplicateValues" dxfId="161" priority="115320"/>
  </conditionalFormatting>
  <hyperlinks>
    <hyperlink ref="P87" r:id="rId1" xr:uid="{AEC90A27-58C2-49CE-A619-A9BB71A99970}"/>
    <hyperlink ref="P85" r:id="rId2" xr:uid="{847D0306-3C48-4940-B7E1-C36007487810}"/>
    <hyperlink ref="O473" r:id="rId3" xr:uid="{EEC66E8F-B95A-4E36-83A8-FCAC6AD9AC93}"/>
    <hyperlink ref="O374" r:id="rId4" xr:uid="{DF3AB9C5-EEDD-4D13-ACF4-6A945AB4D174}"/>
    <hyperlink ref="O221" r:id="rId5" display="https://aztech.service-now.com/sys_user_group.do?sys_id=eabef3721bd53054fa9d32649b4bcb2d" xr:uid="{9A9F986F-CE44-4A29-AD9D-A19B1F84E223}"/>
    <hyperlink ref="S221" r:id="rId6" xr:uid="{271188B9-C4B8-42B5-AA8E-46E804414C6C}"/>
  </hyperlinks>
  <pageMargins left="0.7" right="0.7" top="0.75" bottom="0.75" header="0.3" footer="0.3"/>
  <pageSetup orientation="portrait" r:id="rId7"/>
  <tableParts count="1">
    <tablePart r:id="rId8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08" operator="equal" id="{F46B6A8D-0694-41F5-B803-F1FAC7BEC055}">
            <xm:f>'Patch Slot'!$A$43</xm:f>
            <x14:dxf>
              <font>
                <color theme="1"/>
              </font>
              <fill>
                <patternFill patternType="solid">
                  <bgColor rgb="FF92D050"/>
                </patternFill>
              </fill>
            </x14:dxf>
          </x14:cfRule>
          <xm:sqref>B715:B1048576 B1:B712</xm:sqref>
        </x14:conditionalFormatting>
        <x14:conditionalFormatting xmlns:xm="http://schemas.microsoft.com/office/excel/2006/main">
          <x14:cfRule type="cellIs" priority="159" operator="equal" id="{EC7A7256-7C79-4E11-9857-DE964CC8F2CF}">
            <xm:f>'Patch Slot'!$A$43</xm:f>
            <x14:dxf>
              <font>
                <b/>
                <i val="0"/>
                <color theme="1"/>
              </font>
              <fill>
                <patternFill patternType="solid">
                  <bgColor rgb="FF92D050"/>
                </patternFill>
              </fill>
            </x14:dxf>
          </x14:cfRule>
          <xm:sqref>C291:C382 C388:C398 C431:C466 B282 B284:B285 C715:C1048576 B273:B280 C571:C712 C468:C537 C540:C569</xm:sqref>
        </x14:conditionalFormatting>
        <x14:conditionalFormatting xmlns:xm="http://schemas.microsoft.com/office/excel/2006/main">
          <x14:cfRule type="cellIs" priority="84" operator="equal" id="{8F5319F9-DF72-4B2A-BE91-E541BC740370}">
            <xm:f>'Patch Slot'!$A$43</xm:f>
            <x14:dxf>
              <font>
                <b/>
                <i val="0"/>
                <color theme="1"/>
              </font>
              <fill>
                <patternFill patternType="solid">
                  <bgColor rgb="FF92D050"/>
                </patternFill>
              </fill>
            </x14:dxf>
          </x14:cfRule>
          <xm:sqref>C410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tabSelected="1" zoomScaleNormal="100" workbookViewId="0">
      <selection activeCell="E44" sqref="E44"/>
    </sheetView>
  </sheetViews>
  <sheetFormatPr defaultColWidth="9.5703125" defaultRowHeight="13.5" customHeight="1"/>
  <cols>
    <col min="1" max="1" width="15" style="155" bestFit="1" customWidth="1"/>
    <col min="2" max="2" width="12.42578125" style="155" bestFit="1" customWidth="1"/>
    <col min="3" max="3" width="12.7109375" style="155" bestFit="1" customWidth="1"/>
    <col min="4" max="4" width="41.7109375" style="155" customWidth="1"/>
    <col min="5" max="5" width="14.28515625" style="155" bestFit="1" customWidth="1"/>
    <col min="6" max="6" width="23.42578125" style="155" bestFit="1" customWidth="1"/>
    <col min="7" max="7" width="32.5703125" style="155" bestFit="1" customWidth="1"/>
    <col min="8" max="8" width="13.140625" style="155" bestFit="1" customWidth="1"/>
    <col min="9" max="9" width="11.28515625" style="155" bestFit="1" customWidth="1"/>
    <col min="10" max="10" width="232.7109375" style="155" bestFit="1" customWidth="1"/>
    <col min="11" max="11" width="19" style="155" bestFit="1" customWidth="1"/>
    <col min="12" max="12" width="35.5703125" style="155" bestFit="1" customWidth="1"/>
    <col min="13" max="13" width="11.140625" style="155" bestFit="1" customWidth="1"/>
    <col min="14" max="14" width="5.140625" style="155" bestFit="1" customWidth="1"/>
    <col min="15" max="15" width="20" style="155" bestFit="1" customWidth="1"/>
    <col min="16" max="16" width="32.28515625" style="155" bestFit="1" customWidth="1"/>
    <col min="17" max="17" width="27.7109375" style="155" bestFit="1" customWidth="1"/>
    <col min="18" max="18" width="15.5703125" style="155" bestFit="1" customWidth="1"/>
    <col min="19" max="19" width="29.85546875" style="155" bestFit="1" customWidth="1"/>
    <col min="20" max="20" width="51.7109375" style="155" bestFit="1" customWidth="1"/>
    <col min="21" max="21" width="9.42578125" style="155" bestFit="1" customWidth="1"/>
    <col min="22" max="22" width="19.42578125" style="155" bestFit="1" customWidth="1"/>
    <col min="23" max="16384" width="9.5703125" style="155"/>
  </cols>
  <sheetData>
    <row r="1" spans="1:22" ht="18.75" customHeight="1" thickTop="1">
      <c r="A1" s="185" t="s">
        <v>145</v>
      </c>
      <c r="B1" s="215" t="s">
        <v>3486</v>
      </c>
      <c r="C1" s="186" t="s">
        <v>147</v>
      </c>
      <c r="D1" s="186" t="s">
        <v>146</v>
      </c>
      <c r="E1" s="216" t="s">
        <v>148</v>
      </c>
      <c r="F1" s="217" t="s">
        <v>3487</v>
      </c>
      <c r="G1" s="218" t="s">
        <v>3488</v>
      </c>
      <c r="H1" s="219" t="s">
        <v>3489</v>
      </c>
      <c r="I1" s="193" t="s">
        <v>3490</v>
      </c>
      <c r="J1" s="220" t="s">
        <v>3491</v>
      </c>
      <c r="K1" s="221" t="s">
        <v>3492</v>
      </c>
      <c r="L1" s="222" t="s">
        <v>3493</v>
      </c>
      <c r="M1" s="222" t="s">
        <v>157</v>
      </c>
      <c r="N1" s="223" t="s">
        <v>3494</v>
      </c>
      <c r="O1" s="215" t="s">
        <v>156</v>
      </c>
      <c r="P1" s="189" t="s">
        <v>159</v>
      </c>
      <c r="Q1" s="188" t="s">
        <v>160</v>
      </c>
      <c r="R1" s="224" t="s">
        <v>161</v>
      </c>
      <c r="S1" s="225" t="s">
        <v>162</v>
      </c>
      <c r="T1" s="226" t="s">
        <v>163</v>
      </c>
      <c r="U1" s="227" t="s">
        <v>3495</v>
      </c>
      <c r="V1" s="228" t="s">
        <v>3496</v>
      </c>
    </row>
    <row r="2" spans="1:22" ht="15" hidden="1" customHeight="1">
      <c r="A2" s="168" t="s">
        <v>3497</v>
      </c>
      <c r="B2" s="166" t="s">
        <v>171</v>
      </c>
      <c r="C2" s="172"/>
      <c r="D2" s="167" t="s">
        <v>136</v>
      </c>
      <c r="E2" s="170">
        <f>IF($C2&lt;&gt;"exclude",VLOOKUP($D2,'Patch Slot'!L$1:P$39,3, FALSE),"exclude")</f>
        <v>45867.416666666635</v>
      </c>
      <c r="F2" s="170">
        <f>IF($C2&lt;&gt;"exclude",VLOOKUP($D2,'Patch Slot'!L$1:P$39,3, FALSE),"exclude")</f>
        <v>45867.416666666635</v>
      </c>
      <c r="G2" s="172" t="s">
        <v>3498</v>
      </c>
      <c r="H2" s="166" t="str">
        <f>IF(ISNA(VLOOKUP(Patchlist3[[#This Row],[Hostname]],'vm hardware'!A:C,3,FALSE)),"",VLOOKUP(Patchlist3[[#This Row],[Hostname]],'vm hardware'!A:C,3,FALSE))</f>
        <v/>
      </c>
      <c r="I2" s="184" t="str">
        <f>IF(ISNA(VLOOKUP(Patchlist3[[#This Row],[Hostname]],CPU_socket!A:B,2,FALSE)),"",VLOOKUP(Patchlist3[[#This Row],[Hostname]],CPU_socket!A:B,2,FALSE))</f>
        <v/>
      </c>
      <c r="J2" s="173" t="s">
        <v>3499</v>
      </c>
      <c r="K2" s="166" t="str">
        <f>IF(Patchlist3[[#This Row],[Excluded]]&lt;&gt;"exclude",IF(ISNA(VLOOKUP(Patchlist3[[#This Row],[PDNumbers]],'Patch Slot'!L$2:L$8,1,FALSE)),"","frozen zone"),"excluded")</f>
        <v/>
      </c>
      <c r="L2" s="173"/>
      <c r="M2" s="169" t="s">
        <v>174</v>
      </c>
      <c r="N2" s="174">
        <v>7.8</v>
      </c>
      <c r="O2" s="168" t="s">
        <v>3500</v>
      </c>
      <c r="P2" s="168" t="s">
        <v>3501</v>
      </c>
      <c r="Q2" s="168"/>
      <c r="R2" s="168" t="s">
        <v>618</v>
      </c>
      <c r="S2" s="168" t="s">
        <v>2727</v>
      </c>
      <c r="T2" s="168" t="s">
        <v>3502</v>
      </c>
      <c r="U2" s="171"/>
      <c r="V2" s="171"/>
    </row>
    <row r="3" spans="1:22" ht="15" hidden="1" customHeight="1">
      <c r="A3" s="168" t="s">
        <v>3503</v>
      </c>
      <c r="B3" s="166" t="s">
        <v>523</v>
      </c>
      <c r="C3" s="172"/>
      <c r="D3" s="167" t="s">
        <v>136</v>
      </c>
      <c r="E3" s="170">
        <f>IF($C3&lt;&gt;"exclude",VLOOKUP($D3,'Patch Slot'!L$1:P$39,3, FALSE),"exclude")</f>
        <v>45867.416666666635</v>
      </c>
      <c r="F3" s="170">
        <f>IF($C3&lt;&gt;"exclude",VLOOKUP($D3,'Patch Slot'!L$1:P$39,3, FALSE),"exclude")</f>
        <v>45867.416666666635</v>
      </c>
      <c r="G3" s="172" t="s">
        <v>3498</v>
      </c>
      <c r="H3" s="166" t="str">
        <f>IF(ISNA(VLOOKUP(Patchlist3[[#This Row],[Hostname]],'vm hardware'!A:C,3,FALSE)),"",VLOOKUP(Patchlist3[[#This Row],[Hostname]],'vm hardware'!A:C,3,FALSE))</f>
        <v/>
      </c>
      <c r="I3" s="184" t="str">
        <f>IF(ISNA(VLOOKUP(Patchlist3[[#This Row],[Hostname]],CPU_socket!A:B,2,FALSE)),"",VLOOKUP(Patchlist3[[#This Row],[Hostname]],CPU_socket!A:B,2,FALSE))</f>
        <v/>
      </c>
      <c r="J3" s="173" t="s">
        <v>3499</v>
      </c>
      <c r="K3" s="166" t="str">
        <f>IF(Patchlist3[[#This Row],[Excluded]]&lt;&gt;"exclude",IF(ISNA(VLOOKUP(Patchlist3[[#This Row],[PDNumbers]],'Patch Slot'!L$2:L$8,1,FALSE)),"","frozen zone"),"excluded")</f>
        <v/>
      </c>
      <c r="L3" s="173"/>
      <c r="M3" s="169" t="s">
        <v>174</v>
      </c>
      <c r="N3" s="174">
        <v>8.1999999999999993</v>
      </c>
      <c r="O3" s="168" t="s">
        <v>3500</v>
      </c>
      <c r="P3" s="168" t="s">
        <v>3501</v>
      </c>
      <c r="Q3" s="168"/>
      <c r="R3" s="168" t="s">
        <v>618</v>
      </c>
      <c r="S3" s="168" t="s">
        <v>2727</v>
      </c>
      <c r="T3" s="168" t="s">
        <v>3502</v>
      </c>
      <c r="U3" s="171"/>
      <c r="V3" s="171"/>
    </row>
    <row r="4" spans="1:22" ht="15" hidden="1" customHeight="1">
      <c r="A4" s="157" t="s">
        <v>3504</v>
      </c>
      <c r="B4" s="166" t="s">
        <v>826</v>
      </c>
      <c r="C4" s="157"/>
      <c r="D4" s="157" t="s">
        <v>138</v>
      </c>
      <c r="E4" s="157" t="s">
        <v>138</v>
      </c>
      <c r="F4" s="157" t="s">
        <v>138</v>
      </c>
      <c r="G4" s="157" t="s">
        <v>138</v>
      </c>
      <c r="H4" s="157" t="str">
        <f>IF(ISNA(VLOOKUP(Patchlist3[[#This Row],[Hostname]],'vm hardware'!A:C,3,FALSE)),"",VLOOKUP(Patchlist3[[#This Row],[Hostname]],'vm hardware'!A:C,3,FALSE))</f>
        <v/>
      </c>
      <c r="I4" s="184" t="str">
        <f>IF(ISNA(VLOOKUP(Patchlist3[[#This Row],[Hostname]],CPU_socket!A:B,2,FALSE)),"",VLOOKUP(Patchlist3[[#This Row],[Hostname]],CPU_socket!A:B,2,FALSE))</f>
        <v/>
      </c>
      <c r="J4" s="168" t="s">
        <v>3505</v>
      </c>
      <c r="K4" s="157" t="str">
        <f>IF(Patchlist3[[#This Row],[Excluded]]&lt;&gt;"exclude",IF(ISNA(VLOOKUP(Patchlist3[[#This Row],[PDNumbers]],'Patch Slot'!L$2:L$8,1,FALSE)),"","frozen zone"),"excluded")</f>
        <v/>
      </c>
      <c r="L4" s="168"/>
      <c r="M4" s="168" t="s">
        <v>827</v>
      </c>
      <c r="N4" s="168"/>
      <c r="O4" s="168"/>
      <c r="P4" s="168" t="s">
        <v>1519</v>
      </c>
      <c r="Q4" s="168"/>
      <c r="R4" s="168" t="s">
        <v>618</v>
      </c>
      <c r="S4" s="168" t="s">
        <v>2727</v>
      </c>
      <c r="T4" s="168" t="s">
        <v>3506</v>
      </c>
      <c r="U4" s="168" t="s">
        <v>3507</v>
      </c>
      <c r="V4" s="168"/>
    </row>
    <row r="5" spans="1:22" ht="15" hidden="1" customHeight="1">
      <c r="A5" s="157" t="s">
        <v>3508</v>
      </c>
      <c r="B5" s="166" t="s">
        <v>826</v>
      </c>
      <c r="C5" s="157"/>
      <c r="D5" s="157" t="s">
        <v>138</v>
      </c>
      <c r="E5" s="157" t="s">
        <v>138</v>
      </c>
      <c r="F5" s="157" t="s">
        <v>138</v>
      </c>
      <c r="G5" s="157" t="s">
        <v>138</v>
      </c>
      <c r="H5" s="157" t="str">
        <f>IF(ISNA(VLOOKUP(Patchlist3[[#This Row],[Hostname]],'vm hardware'!A:C,3,FALSE)),"",VLOOKUP(Patchlist3[[#This Row],[Hostname]],'vm hardware'!A:C,3,FALSE))</f>
        <v/>
      </c>
      <c r="I5" s="184" t="str">
        <f>IF(ISNA(VLOOKUP(Patchlist3[[#This Row],[Hostname]],CPU_socket!A:B,2,FALSE)),"",VLOOKUP(Patchlist3[[#This Row],[Hostname]],CPU_socket!A:B,2,FALSE))</f>
        <v/>
      </c>
      <c r="J5" s="168" t="s">
        <v>3505</v>
      </c>
      <c r="K5" s="157" t="str">
        <f>IF(Patchlist3[[#This Row],[Excluded]]&lt;&gt;"exclude",IF(ISNA(VLOOKUP(Patchlist3[[#This Row],[PDNumbers]],'Patch Slot'!L$2:L$8,1,FALSE)),"","frozen zone"),"excluded")</f>
        <v/>
      </c>
      <c r="L5" s="168"/>
      <c r="M5" s="168" t="s">
        <v>827</v>
      </c>
      <c r="N5" s="168"/>
      <c r="O5" s="168"/>
      <c r="P5" s="168" t="s">
        <v>1519</v>
      </c>
      <c r="Q5" s="168"/>
      <c r="R5" s="168" t="s">
        <v>618</v>
      </c>
      <c r="S5" s="168" t="s">
        <v>2727</v>
      </c>
      <c r="T5" s="168" t="s">
        <v>3506</v>
      </c>
      <c r="U5" s="168" t="s">
        <v>3507</v>
      </c>
      <c r="V5" s="168"/>
    </row>
    <row r="6" spans="1:22" ht="15" hidden="1" customHeight="1">
      <c r="A6" s="157" t="s">
        <v>3509</v>
      </c>
      <c r="B6" s="166" t="s">
        <v>826</v>
      </c>
      <c r="C6" s="157"/>
      <c r="D6" s="157" t="s">
        <v>138</v>
      </c>
      <c r="E6" s="157" t="s">
        <v>138</v>
      </c>
      <c r="F6" s="157" t="s">
        <v>138</v>
      </c>
      <c r="G6" s="157" t="s">
        <v>138</v>
      </c>
      <c r="H6" s="157" t="str">
        <f>IF(ISNA(VLOOKUP(Patchlist3[[#This Row],[Hostname]],'vm hardware'!A:C,3,FALSE)),"",VLOOKUP(Patchlist3[[#This Row],[Hostname]],'vm hardware'!A:C,3,FALSE))</f>
        <v/>
      </c>
      <c r="I6" s="184" t="str">
        <f>IF(ISNA(VLOOKUP(Patchlist3[[#This Row],[Hostname]],CPU_socket!A:B,2,FALSE)),"",VLOOKUP(Patchlist3[[#This Row],[Hostname]],CPU_socket!A:B,2,FALSE))</f>
        <v/>
      </c>
      <c r="J6" s="168" t="s">
        <v>3505</v>
      </c>
      <c r="K6" s="157" t="str">
        <f>IF(Patchlist3[[#This Row],[Excluded]]&lt;&gt;"exclude",IF(ISNA(VLOOKUP(Patchlist3[[#This Row],[PDNumbers]],'Patch Slot'!L$2:L$8,1,FALSE)),"","frozen zone"),"excluded")</f>
        <v/>
      </c>
      <c r="L6" s="168"/>
      <c r="M6" s="168" t="s">
        <v>827</v>
      </c>
      <c r="N6" s="168"/>
      <c r="O6" s="168"/>
      <c r="P6" s="168" t="s">
        <v>1519</v>
      </c>
      <c r="Q6" s="168"/>
      <c r="R6" s="168" t="s">
        <v>618</v>
      </c>
      <c r="S6" s="168" t="s">
        <v>2727</v>
      </c>
      <c r="T6" s="168" t="s">
        <v>3506</v>
      </c>
      <c r="U6" s="168" t="s">
        <v>3507</v>
      </c>
      <c r="V6" s="168"/>
    </row>
    <row r="7" spans="1:22" ht="15" hidden="1" customHeight="1">
      <c r="A7" s="157" t="s">
        <v>3510</v>
      </c>
      <c r="B7" s="166" t="s">
        <v>826</v>
      </c>
      <c r="C7" s="157"/>
      <c r="D7" s="157" t="s">
        <v>138</v>
      </c>
      <c r="E7" s="157" t="s">
        <v>138</v>
      </c>
      <c r="F7" s="157" t="s">
        <v>138</v>
      </c>
      <c r="G7" s="157" t="s">
        <v>138</v>
      </c>
      <c r="H7" s="157" t="str">
        <f>IF(ISNA(VLOOKUP(Patchlist3[[#This Row],[Hostname]],'vm hardware'!A:C,3,FALSE)),"",VLOOKUP(Patchlist3[[#This Row],[Hostname]],'vm hardware'!A:C,3,FALSE))</f>
        <v/>
      </c>
      <c r="I7" s="184" t="str">
        <f>IF(ISNA(VLOOKUP(Patchlist3[[#This Row],[Hostname]],CPU_socket!A:B,2,FALSE)),"",VLOOKUP(Patchlist3[[#This Row],[Hostname]],CPU_socket!A:B,2,FALSE))</f>
        <v/>
      </c>
      <c r="J7" s="168" t="s">
        <v>3505</v>
      </c>
      <c r="K7" s="157" t="str">
        <f>IF(Patchlist3[[#This Row],[Excluded]]&lt;&gt;"exclude",IF(ISNA(VLOOKUP(Patchlist3[[#This Row],[PDNumbers]],'Patch Slot'!L$2:L$8,1,FALSE)),"","frozen zone"),"excluded")</f>
        <v/>
      </c>
      <c r="L7" s="168"/>
      <c r="M7" s="168" t="s">
        <v>827</v>
      </c>
      <c r="N7" s="168"/>
      <c r="O7" s="168"/>
      <c r="P7" s="168" t="s">
        <v>581</v>
      </c>
      <c r="Q7" s="168"/>
      <c r="R7" s="168" t="s">
        <v>618</v>
      </c>
      <c r="S7" s="168" t="s">
        <v>2727</v>
      </c>
      <c r="T7" s="168" t="str">
        <f>IF(VLOOKUP(P7,Contacts!A:B,2,FALSE)=0,"",VLOOKUP(P7,Contacts!A:B,2,FALSE))</f>
        <v>cdc.datacenter-services-requestmgmt@allianz.com</v>
      </c>
      <c r="U7" s="168" t="s">
        <v>3507</v>
      </c>
      <c r="V7" s="168"/>
    </row>
    <row r="8" spans="1:22" ht="15" hidden="1" customHeight="1">
      <c r="A8" s="157" t="s">
        <v>3511</v>
      </c>
      <c r="B8" s="166" t="s">
        <v>826</v>
      </c>
      <c r="C8" s="157"/>
      <c r="D8" s="157" t="s">
        <v>138</v>
      </c>
      <c r="E8" s="157" t="s">
        <v>138</v>
      </c>
      <c r="F8" s="157" t="s">
        <v>138</v>
      </c>
      <c r="G8" s="157" t="s">
        <v>138</v>
      </c>
      <c r="H8" s="157" t="str">
        <f>IF(ISNA(VLOOKUP(Patchlist3[[#This Row],[Hostname]],'vm hardware'!A:C,3,FALSE)),"",VLOOKUP(Patchlist3[[#This Row],[Hostname]],'vm hardware'!A:C,3,FALSE))</f>
        <v/>
      </c>
      <c r="I8" s="184" t="str">
        <f>IF(ISNA(VLOOKUP(Patchlist3[[#This Row],[Hostname]],CPU_socket!A:B,2,FALSE)),"",VLOOKUP(Patchlist3[[#This Row],[Hostname]],CPU_socket!A:B,2,FALSE))</f>
        <v/>
      </c>
      <c r="J8" s="168" t="s">
        <v>3505</v>
      </c>
      <c r="K8" s="157" t="str">
        <f>IF(Patchlist3[[#This Row],[Excluded]]&lt;&gt;"exclude",IF(ISNA(VLOOKUP(Patchlist3[[#This Row],[PDNumbers]],'Patch Slot'!L$2:L$8,1,FALSE)),"","frozen zone"),"excluded")</f>
        <v/>
      </c>
      <c r="L8" s="168"/>
      <c r="M8" s="168" t="s">
        <v>827</v>
      </c>
      <c r="N8" s="168"/>
      <c r="O8" s="168"/>
      <c r="P8" s="168" t="s">
        <v>581</v>
      </c>
      <c r="Q8" s="168"/>
      <c r="R8" s="168" t="s">
        <v>618</v>
      </c>
      <c r="S8" s="168" t="s">
        <v>2727</v>
      </c>
      <c r="T8" s="168" t="str">
        <f>IF(VLOOKUP(P8,Contacts!A:B,2,FALSE)=0,"",VLOOKUP(P8,Contacts!A:B,2,FALSE))</f>
        <v>cdc.datacenter-services-requestmgmt@allianz.com</v>
      </c>
      <c r="U8" s="168" t="s">
        <v>3507</v>
      </c>
      <c r="V8" s="168"/>
    </row>
    <row r="9" spans="1:22" ht="15" hidden="1" customHeight="1">
      <c r="A9" s="157" t="s">
        <v>3512</v>
      </c>
      <c r="B9" s="166" t="s">
        <v>826</v>
      </c>
      <c r="C9" s="157"/>
      <c r="D9" s="157" t="s">
        <v>138</v>
      </c>
      <c r="E9" s="157" t="s">
        <v>138</v>
      </c>
      <c r="F9" s="157" t="s">
        <v>138</v>
      </c>
      <c r="G9" s="157" t="s">
        <v>138</v>
      </c>
      <c r="H9" s="157" t="str">
        <f>IF(ISNA(VLOOKUP(Patchlist3[[#This Row],[Hostname]],'vm hardware'!A:C,3,FALSE)),"",VLOOKUP(Patchlist3[[#This Row],[Hostname]],'vm hardware'!A:C,3,FALSE))</f>
        <v/>
      </c>
      <c r="I9" s="184" t="str">
        <f>IF(ISNA(VLOOKUP(Patchlist3[[#This Row],[Hostname]],CPU_socket!A:B,2,FALSE)),"",VLOOKUP(Patchlist3[[#This Row],[Hostname]],CPU_socket!A:B,2,FALSE))</f>
        <v/>
      </c>
      <c r="J9" s="168" t="s">
        <v>3505</v>
      </c>
      <c r="K9" s="157" t="str">
        <f>IF(Patchlist3[[#This Row],[Excluded]]&lt;&gt;"exclude",IF(ISNA(VLOOKUP(Patchlist3[[#This Row],[PDNumbers]],'Patch Slot'!L$2:L$8,1,FALSE)),"","frozen zone"),"excluded")</f>
        <v/>
      </c>
      <c r="L9" s="168"/>
      <c r="M9" s="168" t="s">
        <v>827</v>
      </c>
      <c r="N9" s="168"/>
      <c r="O9" s="168"/>
      <c r="P9" s="168" t="s">
        <v>581</v>
      </c>
      <c r="Q9" s="168"/>
      <c r="R9" s="168" t="s">
        <v>618</v>
      </c>
      <c r="S9" s="168" t="s">
        <v>2727</v>
      </c>
      <c r="T9" s="168" t="str">
        <f>IF(VLOOKUP(P9,Contacts!A:B,2,FALSE)=0,"",VLOOKUP(P9,Contacts!A:B,2,FALSE))</f>
        <v>cdc.datacenter-services-requestmgmt@allianz.com</v>
      </c>
      <c r="U9" s="168" t="s">
        <v>3507</v>
      </c>
      <c r="V9" s="168"/>
    </row>
    <row r="10" spans="1:22" ht="15" hidden="1" customHeight="1">
      <c r="A10" s="157" t="s">
        <v>3513</v>
      </c>
      <c r="B10" s="166" t="s">
        <v>826</v>
      </c>
      <c r="C10" s="157"/>
      <c r="D10" s="157" t="s">
        <v>138</v>
      </c>
      <c r="E10" s="157" t="s">
        <v>138</v>
      </c>
      <c r="F10" s="157" t="s">
        <v>138</v>
      </c>
      <c r="G10" s="157" t="s">
        <v>138</v>
      </c>
      <c r="H10" s="157" t="str">
        <f>IF(ISNA(VLOOKUP(Patchlist3[[#This Row],[Hostname]],'vm hardware'!A:C,3,FALSE)),"",VLOOKUP(Patchlist3[[#This Row],[Hostname]],'vm hardware'!A:C,3,FALSE))</f>
        <v/>
      </c>
      <c r="I10" s="184" t="str">
        <f>IF(ISNA(VLOOKUP(Patchlist3[[#This Row],[Hostname]],CPU_socket!A:B,2,FALSE)),"",VLOOKUP(Patchlist3[[#This Row],[Hostname]],CPU_socket!A:B,2,FALSE))</f>
        <v/>
      </c>
      <c r="J10" s="168" t="s">
        <v>3505</v>
      </c>
      <c r="K10" s="157" t="str">
        <f>IF(Patchlist3[[#This Row],[Excluded]]&lt;&gt;"exclude",IF(ISNA(VLOOKUP(Patchlist3[[#This Row],[PDNumbers]],'Patch Slot'!L$2:L$8,1,FALSE)),"","frozen zone"),"excluded")</f>
        <v/>
      </c>
      <c r="L10" s="168"/>
      <c r="M10" s="168"/>
      <c r="N10" s="168"/>
      <c r="O10" s="168" t="s">
        <v>3514</v>
      </c>
      <c r="P10" s="168" t="s">
        <v>556</v>
      </c>
      <c r="Q10" s="168"/>
      <c r="R10" s="168" t="s">
        <v>557</v>
      </c>
      <c r="S10" s="168" t="s">
        <v>3515</v>
      </c>
      <c r="T10" s="168" t="s">
        <v>3516</v>
      </c>
      <c r="U10" s="168" t="s">
        <v>3507</v>
      </c>
      <c r="V10" s="168"/>
    </row>
    <row r="11" spans="1:22" ht="15" hidden="1" customHeight="1">
      <c r="A11" s="157" t="s">
        <v>3517</v>
      </c>
      <c r="B11" s="166" t="s">
        <v>826</v>
      </c>
      <c r="C11" s="157"/>
      <c r="D11" s="157" t="s">
        <v>138</v>
      </c>
      <c r="E11" s="157" t="s">
        <v>138</v>
      </c>
      <c r="F11" s="157" t="s">
        <v>138</v>
      </c>
      <c r="G11" s="157" t="s">
        <v>138</v>
      </c>
      <c r="H11" s="157" t="str">
        <f>IF(ISNA(VLOOKUP(Patchlist3[[#This Row],[Hostname]],'vm hardware'!A:C,3,FALSE)),"",VLOOKUP(Patchlist3[[#This Row],[Hostname]],'vm hardware'!A:C,3,FALSE))</f>
        <v/>
      </c>
      <c r="I11" s="184" t="str">
        <f>IF(ISNA(VLOOKUP(Patchlist3[[#This Row],[Hostname]],CPU_socket!A:B,2,FALSE)),"",VLOOKUP(Patchlist3[[#This Row],[Hostname]],CPU_socket!A:B,2,FALSE))</f>
        <v/>
      </c>
      <c r="J11" s="168" t="s">
        <v>3505</v>
      </c>
      <c r="K11" s="157" t="str">
        <f>IF(Patchlist3[[#This Row],[Excluded]]&lt;&gt;"exclude",IF(ISNA(VLOOKUP(Patchlist3[[#This Row],[PDNumbers]],'Patch Slot'!L$2:L$8,1,FALSE)),"","frozen zone"),"excluded")</f>
        <v/>
      </c>
      <c r="L11" s="168"/>
      <c r="M11" s="168"/>
      <c r="N11" s="168">
        <v>7.8</v>
      </c>
      <c r="O11" s="168" t="s">
        <v>3514</v>
      </c>
      <c r="P11" s="168" t="s">
        <v>556</v>
      </c>
      <c r="Q11" s="168"/>
      <c r="R11" s="168" t="s">
        <v>557</v>
      </c>
      <c r="S11" s="168" t="s">
        <v>3515</v>
      </c>
      <c r="T11" s="168" t="s">
        <v>3516</v>
      </c>
      <c r="U11" s="168" t="s">
        <v>3507</v>
      </c>
      <c r="V11" s="168"/>
    </row>
    <row r="12" spans="1:22" ht="15" hidden="1" customHeight="1">
      <c r="A12" s="169" t="s">
        <v>3518</v>
      </c>
      <c r="B12" s="166" t="s">
        <v>826</v>
      </c>
      <c r="C12" s="166" t="b">
        <v>0</v>
      </c>
      <c r="D12" s="194" t="s">
        <v>90</v>
      </c>
      <c r="E12" s="231">
        <v>45886</v>
      </c>
      <c r="F12" s="232" t="s">
        <v>26</v>
      </c>
      <c r="G12" s="166"/>
      <c r="H12" s="166" t="str">
        <f>IF(ISNA(VLOOKUP(Patchlist3[[#This Row],[Hostname]],'vm hardware'!A:C,3,FALSE)),"",VLOOKUP(Patchlist3[[#This Row],[Hostname]],'vm hardware'!A:C,3,FALSE))</f>
        <v/>
      </c>
      <c r="I12" s="184" t="str">
        <f>IF(ISNA(VLOOKUP(Patchlist3[[#This Row],[Hostname]],CPU_socket!A:B,2,FALSE)),"",VLOOKUP(Patchlist3[[#This Row],[Hostname]],CPU_socket!A:B,2,FALSE))</f>
        <v/>
      </c>
      <c r="J12" s="169" t="s">
        <v>3519</v>
      </c>
      <c r="K12" s="166"/>
      <c r="L12" s="169"/>
      <c r="M12" s="168" t="s">
        <v>827</v>
      </c>
      <c r="N12" s="169">
        <v>7.8</v>
      </c>
      <c r="O12" s="169" t="s">
        <v>3514</v>
      </c>
      <c r="P12" s="169" t="s">
        <v>556</v>
      </c>
      <c r="Q12" s="169"/>
      <c r="R12" s="169" t="s">
        <v>557</v>
      </c>
      <c r="S12" s="169" t="s">
        <v>3515</v>
      </c>
      <c r="T12" s="169" t="s">
        <v>3516</v>
      </c>
      <c r="U12" s="169"/>
      <c r="V12" s="171"/>
    </row>
    <row r="13" spans="1:22" ht="14.45" hidden="1" customHeight="1">
      <c r="A13" s="168" t="s">
        <v>3520</v>
      </c>
      <c r="B13" s="166" t="s">
        <v>171</v>
      </c>
      <c r="C13" s="261" t="b">
        <v>1</v>
      </c>
      <c r="D13" s="167" t="s">
        <v>136</v>
      </c>
      <c r="E13" s="170">
        <f>IF($C13&lt;&gt;"exclude",VLOOKUP($D13,'Patch Slot'!L$1:P$39,3, FALSE),"exclude")</f>
        <v>45867.416666666635</v>
      </c>
      <c r="F13" s="170">
        <f>IF($C13&lt;&gt;"exclude",VLOOKUP($D13,'Patch Slot'!L$1:P$39,3, FALSE),"exclude")</f>
        <v>45867.416666666635</v>
      </c>
      <c r="G13" s="172" t="s">
        <v>3498</v>
      </c>
      <c r="H13" s="166" t="str">
        <f>IF(ISNA(VLOOKUP(Patchlist3[[#This Row],[Hostname]],'vm hardware'!A:C,3,FALSE)),"",VLOOKUP(Patchlist3[[#This Row],[Hostname]],'vm hardware'!A:C,3,FALSE))</f>
        <v/>
      </c>
      <c r="I13" s="184" t="str">
        <f>IF(ISNA(VLOOKUP(Patchlist3[[#This Row],[Hostname]],CPU_socket!A:B,2,FALSE)),"",VLOOKUP(Patchlist3[[#This Row],[Hostname]],CPU_socket!A:B,2,FALSE))</f>
        <v/>
      </c>
      <c r="J13" s="173" t="s">
        <v>3499</v>
      </c>
      <c r="K13" s="166" t="str">
        <f>IF(Patchlist3[[#This Row],[Excluded]]&lt;&gt;"exclude",IF(ISNA(VLOOKUP(Patchlist3[[#This Row],[PDNumbers]],'Patch Slot'!L$2:L$8,1,FALSE)),"","frozen zone"),"excluded")</f>
        <v/>
      </c>
      <c r="L13" s="173"/>
      <c r="M13" s="173"/>
      <c r="N13" s="174">
        <v>7.8</v>
      </c>
      <c r="O13" s="168" t="s">
        <v>3500</v>
      </c>
      <c r="P13" s="168" t="s">
        <v>3501</v>
      </c>
      <c r="Q13" s="168"/>
      <c r="R13" s="168" t="s">
        <v>618</v>
      </c>
      <c r="S13" s="168" t="s">
        <v>2727</v>
      </c>
      <c r="T13" s="168" t="s">
        <v>3502</v>
      </c>
      <c r="U13" s="171"/>
      <c r="V13" s="171"/>
    </row>
    <row r="14" spans="1:22" ht="15" hidden="1" customHeight="1">
      <c r="A14" s="175" t="s">
        <v>2538</v>
      </c>
      <c r="B14" s="166" t="s">
        <v>171</v>
      </c>
      <c r="C14" s="166" t="b">
        <v>1</v>
      </c>
      <c r="D14" s="194" t="s">
        <v>47</v>
      </c>
      <c r="E14" s="170">
        <f>IF($C14&lt;&gt;"exclude",VLOOKUP($D14,'Patch Slot'!A$1:E$39,3, FALSE),"exclude")</f>
        <v>45879.333333333299</v>
      </c>
      <c r="F14" s="166" t="str">
        <f>IF($C14&lt;&gt;"exclude",VLOOKUP($D14,'Patch Slot'!A$1:E$39,4, FALSE),"exclude")</f>
        <v>08:00 – 14:00</v>
      </c>
      <c r="G14" s="176" t="s">
        <v>3521</v>
      </c>
      <c r="H14" s="166" t="str">
        <f>IF(ISNA(VLOOKUP(Patchlist3[[#This Row],[Hostname]],'vm hardware'!A:C,3,FALSE)),"",VLOOKUP(Patchlist3[[#This Row],[Hostname]],'vm hardware'!A:C,3,FALSE))</f>
        <v/>
      </c>
      <c r="I14" s="184" t="str">
        <f>IF(ISNA(VLOOKUP(Patchlist3[[#This Row],[Hostname]],CPU_socket!A:B,2,FALSE)),"",VLOOKUP(Patchlist3[[#This Row],[Hostname]],CPU_socket!A:B,2,FALSE))</f>
        <v/>
      </c>
      <c r="J14" s="169"/>
      <c r="K14" s="166"/>
      <c r="L14" s="169" t="s">
        <v>3522</v>
      </c>
      <c r="M14" s="169" t="s">
        <v>174</v>
      </c>
      <c r="N14" s="169"/>
      <c r="O14" s="169" t="s">
        <v>173</v>
      </c>
      <c r="P14" s="169" t="s">
        <v>769</v>
      </c>
      <c r="Q14" s="169"/>
      <c r="R14" s="169" t="s">
        <v>770</v>
      </c>
      <c r="S14" s="169" t="s">
        <v>3523</v>
      </c>
      <c r="T14" s="177" t="s">
        <v>3524</v>
      </c>
      <c r="U14" s="178"/>
      <c r="V14" s="171"/>
    </row>
    <row r="15" spans="1:22" ht="15" hidden="1" customHeight="1">
      <c r="A15" s="229" t="s">
        <v>3525</v>
      </c>
      <c r="B15" s="166" t="s">
        <v>171</v>
      </c>
      <c r="C15" s="166" t="b">
        <v>1</v>
      </c>
      <c r="D15" s="194" t="s">
        <v>51</v>
      </c>
      <c r="E15" s="170">
        <f>IF($C15&lt;&gt;"exclude",VLOOKUP($D15,'Patch Slot'!A$1:E$39,3, FALSE),"exclude")</f>
        <v>45880.333333333299</v>
      </c>
      <c r="F15" s="166" t="str">
        <f>IF($C15&lt;&gt;"exclude",VLOOKUP($D15,'Patch Slot'!A$1:E$39,4, FALSE),"exclude")</f>
        <v>08:00 – 14:00</v>
      </c>
      <c r="G15" s="176" t="s">
        <v>3521</v>
      </c>
      <c r="H15" s="166" t="str">
        <f>IF(ISNA(VLOOKUP(Patchlist3[[#This Row],[Hostname]],'vm hardware'!A:C,3,FALSE)),"",VLOOKUP(Patchlist3[[#This Row],[Hostname]],'vm hardware'!A:C,3,FALSE))</f>
        <v/>
      </c>
      <c r="I15" s="184" t="str">
        <f>IF(ISNA(VLOOKUP(Patchlist3[[#This Row],[Hostname]],CPU_socket!A:B,2,FALSE)),"",VLOOKUP(Patchlist3[[#This Row],[Hostname]],CPU_socket!A:B,2,FALSE))</f>
        <v/>
      </c>
      <c r="J15" s="169"/>
      <c r="K15" s="166"/>
      <c r="L15" s="169" t="s">
        <v>3526</v>
      </c>
      <c r="M15" s="169" t="s">
        <v>174</v>
      </c>
      <c r="N15" s="169">
        <v>8.6999999999999993</v>
      </c>
      <c r="O15" s="169" t="s">
        <v>173</v>
      </c>
      <c r="P15" s="169" t="s">
        <v>769</v>
      </c>
      <c r="Q15" s="169"/>
      <c r="R15" s="169" t="s">
        <v>770</v>
      </c>
      <c r="S15" s="169" t="s">
        <v>3523</v>
      </c>
      <c r="T15" s="177" t="s">
        <v>3524</v>
      </c>
      <c r="U15" s="178"/>
      <c r="V15" s="171"/>
    </row>
    <row r="16" spans="1:22" ht="15" hidden="1" customHeight="1">
      <c r="A16" s="175" t="s">
        <v>3480</v>
      </c>
      <c r="B16" s="166" t="s">
        <v>171</v>
      </c>
      <c r="C16" s="166" t="b">
        <v>1</v>
      </c>
      <c r="D16" s="194" t="s">
        <v>47</v>
      </c>
      <c r="E16" s="170">
        <f>IF($C16&lt;&gt;"exclude",VLOOKUP($D16,'Patch Slot'!A$1:E$39,3, FALSE),"exclude")</f>
        <v>45879.333333333299</v>
      </c>
      <c r="F16" s="166" t="str">
        <f>IF($C16&lt;&gt;"exclude",VLOOKUP($D16,'Patch Slot'!A$1:E$39,4, FALSE),"exclude")</f>
        <v>08:00 – 14:00</v>
      </c>
      <c r="G16" s="176" t="s">
        <v>3521</v>
      </c>
      <c r="H16" s="166" t="str">
        <f>IF(ISNA(VLOOKUP(Patchlist3[[#This Row],[Hostname]],'vm hardware'!A:C,3,FALSE)),"",VLOOKUP(Patchlist3[[#This Row],[Hostname]],'vm hardware'!A:C,3,FALSE))</f>
        <v/>
      </c>
      <c r="I16" s="184" t="str">
        <f>IF(ISNA(VLOOKUP(Patchlist3[[#This Row],[Hostname]],CPU_socket!A:B,2,FALSE)),"",VLOOKUP(Patchlist3[[#This Row],[Hostname]],CPU_socket!A:B,2,FALSE))</f>
        <v/>
      </c>
      <c r="J16" s="169"/>
      <c r="K16" s="166"/>
      <c r="L16" s="169" t="s">
        <v>2553</v>
      </c>
      <c r="M16" s="169" t="s">
        <v>174</v>
      </c>
      <c r="N16" s="169">
        <v>8</v>
      </c>
      <c r="O16" s="169" t="s">
        <v>173</v>
      </c>
      <c r="P16" s="169" t="s">
        <v>769</v>
      </c>
      <c r="Q16" s="169"/>
      <c r="R16" s="169" t="s">
        <v>770</v>
      </c>
      <c r="S16" s="169" t="s">
        <v>3523</v>
      </c>
      <c r="T16" s="177" t="s">
        <v>3524</v>
      </c>
      <c r="U16" s="178"/>
      <c r="V16" s="171"/>
    </row>
    <row r="17" spans="1:22" ht="15" hidden="1" customHeight="1">
      <c r="A17" s="175" t="s">
        <v>3469</v>
      </c>
      <c r="B17" s="166" t="s">
        <v>171</v>
      </c>
      <c r="C17" s="166" t="b">
        <v>1</v>
      </c>
      <c r="D17" s="194" t="s">
        <v>47</v>
      </c>
      <c r="E17" s="170">
        <f>IF($C17&lt;&gt;"exclude",VLOOKUP($D17,'Patch Slot'!A$1:E$39,3, FALSE),"exclude")</f>
        <v>45879.333333333299</v>
      </c>
      <c r="F17" s="166" t="str">
        <f>IF($C17&lt;&gt;"exclude",VLOOKUP($D17,'Patch Slot'!A$1:E$39,4, FALSE),"exclude")</f>
        <v>08:00 – 14:00</v>
      </c>
      <c r="G17" s="176" t="s">
        <v>3521</v>
      </c>
      <c r="H17" s="166" t="str">
        <f>IF(ISNA(VLOOKUP(Patchlist3[[#This Row],[Hostname]],'vm hardware'!A:C,3,FALSE)),"",VLOOKUP(Patchlist3[[#This Row],[Hostname]],'vm hardware'!A:C,3,FALSE))</f>
        <v/>
      </c>
      <c r="I17" s="184" t="str">
        <f>IF(ISNA(VLOOKUP(Patchlist3[[#This Row],[Hostname]],CPU_socket!A:B,2,FALSE)),"",VLOOKUP(Patchlist3[[#This Row],[Hostname]],CPU_socket!A:B,2,FALSE))</f>
        <v/>
      </c>
      <c r="J17" s="169"/>
      <c r="K17" s="166"/>
      <c r="L17" s="169" t="s">
        <v>2553</v>
      </c>
      <c r="M17" s="169" t="s">
        <v>174</v>
      </c>
      <c r="N17" s="169">
        <v>8</v>
      </c>
      <c r="O17" s="169" t="s">
        <v>173</v>
      </c>
      <c r="P17" s="169" t="s">
        <v>769</v>
      </c>
      <c r="Q17" s="169"/>
      <c r="R17" s="169" t="s">
        <v>770</v>
      </c>
      <c r="S17" s="169" t="s">
        <v>3523</v>
      </c>
      <c r="T17" s="177" t="s">
        <v>3524</v>
      </c>
      <c r="U17" s="178"/>
      <c r="V17" s="171"/>
    </row>
    <row r="18" spans="1:22" ht="15" hidden="1" customHeight="1">
      <c r="A18" s="229" t="s">
        <v>3468</v>
      </c>
      <c r="B18" s="166" t="s">
        <v>171</v>
      </c>
      <c r="C18" s="166" t="b">
        <v>1</v>
      </c>
      <c r="D18" s="194" t="s">
        <v>51</v>
      </c>
      <c r="E18" s="170">
        <f>IF($C18&lt;&gt;"exclude",VLOOKUP($D18,'Patch Slot'!A$1:E$39,3, FALSE),"exclude")</f>
        <v>45880.333333333299</v>
      </c>
      <c r="F18" s="166" t="str">
        <f>IF($C18&lt;&gt;"exclude",VLOOKUP($D18,'Patch Slot'!A$1:E$39,4, FALSE),"exclude")</f>
        <v>08:00 – 14:00</v>
      </c>
      <c r="G18" s="176" t="s">
        <v>3521</v>
      </c>
      <c r="H18" s="166" t="str">
        <f>IF(ISNA(VLOOKUP(Patchlist3[[#This Row],[Hostname]],'vm hardware'!A:C,3,FALSE)),"",VLOOKUP(Patchlist3[[#This Row],[Hostname]],'vm hardware'!A:C,3,FALSE))</f>
        <v/>
      </c>
      <c r="I18" s="184" t="str">
        <f>IF(ISNA(VLOOKUP(Patchlist3[[#This Row],[Hostname]],CPU_socket!A:B,2,FALSE)),"",VLOOKUP(Patchlist3[[#This Row],[Hostname]],CPU_socket!A:B,2,FALSE))</f>
        <v/>
      </c>
      <c r="J18" s="169"/>
      <c r="K18" s="166"/>
      <c r="L18" s="169" t="s">
        <v>2553</v>
      </c>
      <c r="M18" s="169" t="s">
        <v>174</v>
      </c>
      <c r="N18" s="169">
        <v>8</v>
      </c>
      <c r="O18" s="169" t="s">
        <v>173</v>
      </c>
      <c r="P18" s="169" t="s">
        <v>769</v>
      </c>
      <c r="Q18" s="169"/>
      <c r="R18" s="169" t="s">
        <v>770</v>
      </c>
      <c r="S18" s="169" t="s">
        <v>3523</v>
      </c>
      <c r="T18" s="177" t="s">
        <v>3524</v>
      </c>
      <c r="U18" s="178"/>
      <c r="V18" s="171"/>
    </row>
    <row r="19" spans="1:22" ht="15" customHeight="1">
      <c r="A19" s="181" t="s">
        <v>3483</v>
      </c>
      <c r="B19" s="166" t="s">
        <v>171</v>
      </c>
      <c r="C19" s="166" t="b">
        <v>1</v>
      </c>
      <c r="D19" s="194" t="s">
        <v>54</v>
      </c>
      <c r="E19" s="170">
        <f>IF($C19&lt;&gt;"exclude",VLOOKUP($D19,'Patch Slot'!A$1:E$39,3, FALSE),"exclude")</f>
        <v>45881.333333333299</v>
      </c>
      <c r="F19" s="166" t="str">
        <f>IF($C19&lt;&gt;"exclude",VLOOKUP($D19,'Patch Slot'!A$1:E$39,4, FALSE),"exclude")</f>
        <v>08:00 – 14:00</v>
      </c>
      <c r="G19" s="176" t="s">
        <v>3521</v>
      </c>
      <c r="H19" s="166" t="str">
        <f>IF(ISNA(VLOOKUP(Patchlist3[[#This Row],[Hostname]],'vm hardware'!A:C,3,FALSE)),"",VLOOKUP(Patchlist3[[#This Row],[Hostname]],'vm hardware'!A:C,3,FALSE))</f>
        <v/>
      </c>
      <c r="I19" s="184" t="str">
        <f>IF(ISNA(VLOOKUP(Patchlist3[[#This Row],[Hostname]],CPU_socket!A:B,2,FALSE)),"",VLOOKUP(Patchlist3[[#This Row],[Hostname]],CPU_socket!A:B,2,FALSE))</f>
        <v/>
      </c>
      <c r="J19" s="169"/>
      <c r="K19" s="166"/>
      <c r="L19" s="169" t="s">
        <v>2553</v>
      </c>
      <c r="M19" s="169" t="s">
        <v>174</v>
      </c>
      <c r="N19" s="169">
        <v>8</v>
      </c>
      <c r="O19" s="169" t="s">
        <v>173</v>
      </c>
      <c r="P19" s="169" t="s">
        <v>769</v>
      </c>
      <c r="Q19" s="169"/>
      <c r="R19" s="169" t="s">
        <v>770</v>
      </c>
      <c r="S19" s="177" t="s">
        <v>3523</v>
      </c>
      <c r="T19" s="177" t="s">
        <v>3524</v>
      </c>
      <c r="U19" s="178"/>
      <c r="V19" s="171"/>
    </row>
    <row r="20" spans="1:22" ht="15" hidden="1" customHeight="1">
      <c r="A20" s="175" t="s">
        <v>3471</v>
      </c>
      <c r="B20" s="166" t="s">
        <v>171</v>
      </c>
      <c r="C20" s="166" t="b">
        <v>1</v>
      </c>
      <c r="D20" s="194" t="s">
        <v>47</v>
      </c>
      <c r="E20" s="170">
        <f>IF($C20&lt;&gt;"exclude",VLOOKUP($D20,'Patch Slot'!A$1:E$39,3, FALSE),"exclude")</f>
        <v>45879.333333333299</v>
      </c>
      <c r="F20" s="166" t="str">
        <f>IF($C20&lt;&gt;"exclude",VLOOKUP($D20,'Patch Slot'!A$1:E$39,4, FALSE),"exclude")</f>
        <v>08:00 – 14:00</v>
      </c>
      <c r="G20" s="176" t="s">
        <v>3521</v>
      </c>
      <c r="H20" s="166" t="str">
        <f>IF(ISNA(VLOOKUP(Patchlist3[[#This Row],[Hostname]],'vm hardware'!A:C,3,FALSE)),"",VLOOKUP(Patchlist3[[#This Row],[Hostname]],'vm hardware'!A:C,3,FALSE))</f>
        <v/>
      </c>
      <c r="I20" s="184" t="str">
        <f>IF(ISNA(VLOOKUP(Patchlist3[[#This Row],[Hostname]],CPU_socket!A:B,2,FALSE)),"",VLOOKUP(Patchlist3[[#This Row],[Hostname]],CPU_socket!A:B,2,FALSE))</f>
        <v/>
      </c>
      <c r="J20" s="169"/>
      <c r="K20" s="166"/>
      <c r="L20" s="169" t="s">
        <v>2553</v>
      </c>
      <c r="M20" s="169" t="s">
        <v>174</v>
      </c>
      <c r="N20" s="169">
        <v>8</v>
      </c>
      <c r="O20" s="169" t="s">
        <v>173</v>
      </c>
      <c r="P20" s="169" t="s">
        <v>769</v>
      </c>
      <c r="Q20" s="169"/>
      <c r="R20" s="169" t="s">
        <v>770</v>
      </c>
      <c r="S20" s="169" t="s">
        <v>3523</v>
      </c>
      <c r="T20" s="177" t="s">
        <v>3524</v>
      </c>
      <c r="U20" s="178"/>
      <c r="V20" s="171"/>
    </row>
    <row r="21" spans="1:22" ht="15" hidden="1" customHeight="1">
      <c r="A21" s="230" t="s">
        <v>3481</v>
      </c>
      <c r="B21" s="166" t="s">
        <v>171</v>
      </c>
      <c r="C21" s="166" t="b">
        <v>1</v>
      </c>
      <c r="D21" s="194" t="s">
        <v>51</v>
      </c>
      <c r="E21" s="170">
        <f>IF($C21&lt;&gt;"exclude",VLOOKUP($D21,'Patch Slot'!A$1:E$39,3, FALSE),"exclude")</f>
        <v>45880.333333333299</v>
      </c>
      <c r="F21" s="166" t="str">
        <f>IF($C21&lt;&gt;"exclude",VLOOKUP($D21,'Patch Slot'!A$1:E$39,4, FALSE),"exclude")</f>
        <v>08:00 – 14:00</v>
      </c>
      <c r="G21" s="176" t="s">
        <v>3521</v>
      </c>
      <c r="H21" s="166" t="str">
        <f>IF(ISNA(VLOOKUP(Patchlist3[[#This Row],[Hostname]],'vm hardware'!A:C,3,FALSE)),"",VLOOKUP(Patchlist3[[#This Row],[Hostname]],'vm hardware'!A:C,3,FALSE))</f>
        <v/>
      </c>
      <c r="I21" s="184" t="str">
        <f>IF(ISNA(VLOOKUP(Patchlist3[[#This Row],[Hostname]],CPU_socket!A:B,2,FALSE)),"",VLOOKUP(Patchlist3[[#This Row],[Hostname]],CPU_socket!A:B,2,FALSE))</f>
        <v/>
      </c>
      <c r="J21" s="169"/>
      <c r="K21" s="166"/>
      <c r="L21" s="169" t="s">
        <v>2553</v>
      </c>
      <c r="M21" s="169" t="s">
        <v>174</v>
      </c>
      <c r="N21" s="169">
        <v>9</v>
      </c>
      <c r="O21" s="169" t="s">
        <v>173</v>
      </c>
      <c r="P21" s="169" t="s">
        <v>769</v>
      </c>
      <c r="Q21" s="169"/>
      <c r="R21" s="169" t="s">
        <v>770</v>
      </c>
      <c r="S21" s="169" t="s">
        <v>3523</v>
      </c>
      <c r="T21" s="177" t="s">
        <v>3524</v>
      </c>
      <c r="U21" s="178"/>
      <c r="V21" s="171"/>
    </row>
    <row r="22" spans="1:22" ht="15" hidden="1" customHeight="1">
      <c r="A22" s="183" t="s">
        <v>3527</v>
      </c>
      <c r="B22" s="166" t="s">
        <v>826</v>
      </c>
      <c r="C22" s="166" t="b">
        <v>0</v>
      </c>
      <c r="D22" s="246" t="s">
        <v>124</v>
      </c>
      <c r="E22" s="233">
        <v>45892</v>
      </c>
      <c r="F22" s="234" t="s">
        <v>82</v>
      </c>
      <c r="G22" s="179" t="s">
        <v>3528</v>
      </c>
      <c r="H22" s="166" t="str">
        <f>IF(ISNA(VLOOKUP(Patchlist3[[#This Row],[Hostname]],'vm hardware'!A:C,3,FALSE)),"",VLOOKUP(Patchlist3[[#This Row],[Hostname]],'vm hardware'!A:C,3,FALSE))</f>
        <v/>
      </c>
      <c r="I22" s="184" t="str">
        <f>IF(ISNA(VLOOKUP(Patchlist3[[#This Row],[Hostname]],CPU_socket!A:B,2,FALSE)),"",VLOOKUP(Patchlist3[[#This Row],[Hostname]],CPU_socket!A:B,2,FALSE))</f>
        <v/>
      </c>
      <c r="J22" s="169" t="s">
        <v>3529</v>
      </c>
      <c r="K22" s="166"/>
      <c r="L22" s="169"/>
      <c r="M22" s="168" t="s">
        <v>827</v>
      </c>
      <c r="N22" s="169">
        <v>8.4</v>
      </c>
      <c r="O22" s="169" t="s">
        <v>3514</v>
      </c>
      <c r="P22" s="169" t="s">
        <v>556</v>
      </c>
      <c r="Q22" s="169"/>
      <c r="R22" s="169" t="s">
        <v>1520</v>
      </c>
      <c r="S22" s="169" t="s">
        <v>3530</v>
      </c>
      <c r="T22" s="169" t="s">
        <v>3531</v>
      </c>
      <c r="U22" s="178"/>
      <c r="V22" s="171"/>
    </row>
    <row r="23" spans="1:22" ht="15" hidden="1" customHeight="1">
      <c r="A23" s="183" t="s">
        <v>3532</v>
      </c>
      <c r="B23" s="166" t="s">
        <v>826</v>
      </c>
      <c r="C23" s="166" t="b">
        <v>0</v>
      </c>
      <c r="D23" s="246" t="s">
        <v>90</v>
      </c>
      <c r="E23" s="231">
        <v>45886</v>
      </c>
      <c r="F23" s="232" t="s">
        <v>26</v>
      </c>
      <c r="G23" s="179" t="s">
        <v>3528</v>
      </c>
      <c r="H23" s="166" t="str">
        <f>IF(ISNA(VLOOKUP(Patchlist3[[#This Row],[Hostname]],'vm hardware'!A:C,3,FALSE)),"",VLOOKUP(Patchlist3[[#This Row],[Hostname]],'vm hardware'!A:C,3,FALSE))</f>
        <v/>
      </c>
      <c r="I23" s="184" t="str">
        <f>IF(ISNA(VLOOKUP(Patchlist3[[#This Row],[Hostname]],CPU_socket!A:B,2,FALSE)),"",VLOOKUP(Patchlist3[[#This Row],[Hostname]],CPU_socket!A:B,2,FALSE))</f>
        <v/>
      </c>
      <c r="J23" s="180" t="s">
        <v>3533</v>
      </c>
      <c r="K23" s="166"/>
      <c r="L23" s="180"/>
      <c r="M23" s="168" t="s">
        <v>827</v>
      </c>
      <c r="N23" s="178">
        <v>8.4</v>
      </c>
      <c r="O23" s="169" t="s">
        <v>3514</v>
      </c>
      <c r="P23" s="169" t="s">
        <v>556</v>
      </c>
      <c r="Q23" s="169"/>
      <c r="R23" s="169" t="s">
        <v>1520</v>
      </c>
      <c r="S23" s="169" t="s">
        <v>3530</v>
      </c>
      <c r="T23" s="169" t="s">
        <v>3531</v>
      </c>
      <c r="U23" s="178"/>
      <c r="V23" s="171"/>
    </row>
    <row r="24" spans="1:22" ht="15" hidden="1" customHeight="1">
      <c r="A24" s="183" t="s">
        <v>3534</v>
      </c>
      <c r="B24" s="166" t="s">
        <v>826</v>
      </c>
      <c r="C24" s="166" t="b">
        <v>0</v>
      </c>
      <c r="D24" s="246" t="s">
        <v>47</v>
      </c>
      <c r="E24" s="231">
        <v>45879</v>
      </c>
      <c r="F24" s="232" t="s">
        <v>26</v>
      </c>
      <c r="G24" s="166" t="s">
        <v>3528</v>
      </c>
      <c r="H24" s="166" t="str">
        <f>IF(ISNA(VLOOKUP(Patchlist3[[#This Row],[Hostname]],'vm hardware'!A:C,3,FALSE)),"",VLOOKUP(Patchlist3[[#This Row],[Hostname]],'vm hardware'!A:C,3,FALSE))</f>
        <v/>
      </c>
      <c r="I24" s="184" t="str">
        <f>IF(ISNA(VLOOKUP(Patchlist3[[#This Row],[Hostname]],CPU_socket!A:B,2,FALSE)),"",VLOOKUP(Patchlist3[[#This Row],[Hostname]],CPU_socket!A:B,2,FALSE))</f>
        <v/>
      </c>
      <c r="J24" s="169" t="s">
        <v>3533</v>
      </c>
      <c r="K24" s="166"/>
      <c r="L24" s="169"/>
      <c r="M24" s="168" t="s">
        <v>827</v>
      </c>
      <c r="N24" s="169">
        <v>8.4</v>
      </c>
      <c r="O24" s="169" t="s">
        <v>3514</v>
      </c>
      <c r="P24" s="169" t="s">
        <v>556</v>
      </c>
      <c r="Q24" s="169"/>
      <c r="R24" s="169" t="s">
        <v>1520</v>
      </c>
      <c r="S24" s="177" t="s">
        <v>3530</v>
      </c>
      <c r="T24" s="169" t="s">
        <v>3531</v>
      </c>
      <c r="U24" s="169"/>
      <c r="V24" s="171"/>
    </row>
    <row r="25" spans="1:22" ht="15" hidden="1" customHeight="1">
      <c r="A25" s="183" t="s">
        <v>3535</v>
      </c>
      <c r="B25" s="166" t="s">
        <v>826</v>
      </c>
      <c r="C25" s="166" t="b">
        <v>0</v>
      </c>
      <c r="D25" s="246" t="s">
        <v>133</v>
      </c>
      <c r="E25" s="231">
        <v>45893</v>
      </c>
      <c r="F25" s="232" t="s">
        <v>20</v>
      </c>
      <c r="G25" s="179" t="s">
        <v>3528</v>
      </c>
      <c r="H25" s="166" t="str">
        <f>IF(ISNA(VLOOKUP(Patchlist3[[#This Row],[Hostname]],'vm hardware'!A:C,3,FALSE)),"",VLOOKUP(Patchlist3[[#This Row],[Hostname]],'vm hardware'!A:C,3,FALSE))</f>
        <v/>
      </c>
      <c r="I25" s="184" t="str">
        <f>IF(ISNA(VLOOKUP(Patchlist3[[#This Row],[Hostname]],CPU_socket!A:B,2,FALSE)),"",VLOOKUP(Patchlist3[[#This Row],[Hostname]],CPU_socket!A:B,2,FALSE))</f>
        <v/>
      </c>
      <c r="J25" s="169" t="s">
        <v>3536</v>
      </c>
      <c r="K25" s="166"/>
      <c r="L25" s="169"/>
      <c r="M25" s="168" t="s">
        <v>827</v>
      </c>
      <c r="N25" s="169">
        <v>8.4</v>
      </c>
      <c r="O25" s="169" t="s">
        <v>3514</v>
      </c>
      <c r="P25" s="169" t="s">
        <v>556</v>
      </c>
      <c r="Q25" s="169"/>
      <c r="R25" s="169" t="s">
        <v>1520</v>
      </c>
      <c r="S25" s="169" t="s">
        <v>3530</v>
      </c>
      <c r="T25" s="169" t="s">
        <v>3531</v>
      </c>
      <c r="U25" s="178"/>
      <c r="V25" s="171"/>
    </row>
    <row r="26" spans="1:22" ht="15" hidden="1" customHeight="1">
      <c r="A26" s="183" t="s">
        <v>3537</v>
      </c>
      <c r="B26" s="166" t="s">
        <v>826</v>
      </c>
      <c r="C26" s="166" t="b">
        <v>1</v>
      </c>
      <c r="D26" s="156" t="s">
        <v>90</v>
      </c>
      <c r="E26" s="231">
        <v>45886</v>
      </c>
      <c r="F26" s="232" t="s">
        <v>26</v>
      </c>
      <c r="G26" s="176" t="s">
        <v>3521</v>
      </c>
      <c r="H26" s="166" t="str">
        <f>IF(ISNA(VLOOKUP(Patchlist3[[#This Row],[Hostname]],'vm hardware'!A:C,3,FALSE)),"",VLOOKUP(Patchlist3[[#This Row],[Hostname]],'vm hardware'!A:C,3,FALSE))</f>
        <v/>
      </c>
      <c r="I26" s="184" t="str">
        <f>IF(ISNA(VLOOKUP(Patchlist3[[#This Row],[Hostname]],CPU_socket!A:B,2,FALSE)),"",VLOOKUP(Patchlist3[[#This Row],[Hostname]],CPU_socket!A:B,2,FALSE))</f>
        <v/>
      </c>
      <c r="J26" s="169"/>
      <c r="K26" s="166" t="str">
        <f>IF(Patchlist3[[#This Row],[Excluded]]&lt;&gt;"exclude",IF(ISNA(VLOOKUP(Patchlist3[[#This Row],[PDNumbers]],'Patch Slot'!L$2:L$8,1,FALSE)),"","frozen zone"),"excluded")</f>
        <v/>
      </c>
      <c r="L26" s="169" t="s">
        <v>3526</v>
      </c>
      <c r="M26" s="168" t="s">
        <v>827</v>
      </c>
      <c r="N26" s="169">
        <v>8.6999999999999993</v>
      </c>
      <c r="O26" s="169" t="s">
        <v>173</v>
      </c>
      <c r="P26" s="169" t="s">
        <v>769</v>
      </c>
      <c r="Q26" s="169"/>
      <c r="R26" s="169" t="s">
        <v>770</v>
      </c>
      <c r="S26" s="169" t="s">
        <v>3523</v>
      </c>
      <c r="T26" s="177" t="s">
        <v>3524</v>
      </c>
      <c r="U26" s="178"/>
      <c r="V26" s="171"/>
    </row>
    <row r="27" spans="1:22" ht="15" hidden="1" customHeight="1">
      <c r="A27" s="183" t="s">
        <v>3538</v>
      </c>
      <c r="B27" s="166" t="s">
        <v>826</v>
      </c>
      <c r="C27" s="166" t="b">
        <v>1</v>
      </c>
      <c r="D27" s="156" t="s">
        <v>97</v>
      </c>
      <c r="E27" s="231">
        <v>45887</v>
      </c>
      <c r="F27" s="232" t="s">
        <v>26</v>
      </c>
      <c r="G27" s="176" t="s">
        <v>3521</v>
      </c>
      <c r="H27" s="166" t="str">
        <f>IF(ISNA(VLOOKUP(Patchlist3[[#This Row],[Hostname]],'vm hardware'!A:C,3,FALSE)),"",VLOOKUP(Patchlist3[[#This Row],[Hostname]],'vm hardware'!A:C,3,FALSE))</f>
        <v/>
      </c>
      <c r="I27" s="184" t="str">
        <f>IF(ISNA(VLOOKUP(Patchlist3[[#This Row],[Hostname]],CPU_socket!A:B,2,FALSE)),"",VLOOKUP(Patchlist3[[#This Row],[Hostname]],CPU_socket!A:B,2,FALSE))</f>
        <v/>
      </c>
      <c r="J27" s="169"/>
      <c r="K27" s="166" t="str">
        <f>IF(Patchlist3[[#This Row],[Excluded]]&lt;&gt;"exclude",IF(ISNA(VLOOKUP(Patchlist3[[#This Row],[PDNumbers]],'Patch Slot'!L$2:L$8,1,FALSE)),"","frozen zone"),"excluded")</f>
        <v/>
      </c>
      <c r="L27" s="169" t="s">
        <v>3522</v>
      </c>
      <c r="M27" s="168" t="s">
        <v>827</v>
      </c>
      <c r="N27" s="169"/>
      <c r="O27" s="169" t="s">
        <v>173</v>
      </c>
      <c r="P27" s="169" t="s">
        <v>769</v>
      </c>
      <c r="Q27" s="169"/>
      <c r="R27" s="169" t="s">
        <v>770</v>
      </c>
      <c r="S27" s="169" t="s">
        <v>3523</v>
      </c>
      <c r="T27" s="177" t="s">
        <v>3524</v>
      </c>
      <c r="U27" s="178"/>
      <c r="V27" s="171"/>
    </row>
    <row r="28" spans="1:22" ht="15" hidden="1" customHeight="1">
      <c r="A28" s="183" t="s">
        <v>3539</v>
      </c>
      <c r="B28" s="166" t="s">
        <v>826</v>
      </c>
      <c r="C28" s="166" t="b">
        <v>1</v>
      </c>
      <c r="D28" s="237" t="s">
        <v>90</v>
      </c>
      <c r="E28" s="231">
        <v>45886</v>
      </c>
      <c r="F28" s="232" t="s">
        <v>26</v>
      </c>
      <c r="G28" s="176" t="s">
        <v>3521</v>
      </c>
      <c r="H28" s="166" t="str">
        <f>IF(ISNA(VLOOKUP(Patchlist3[[#This Row],[Hostname]],'vm hardware'!A:C,3,FALSE)),"",VLOOKUP(Patchlist3[[#This Row],[Hostname]],'vm hardware'!A:C,3,FALSE))</f>
        <v/>
      </c>
      <c r="I28" s="184" t="str">
        <f>IF(ISNA(VLOOKUP(Patchlist3[[#This Row],[Hostname]],CPU_socket!A:B,2,FALSE)),"",VLOOKUP(Patchlist3[[#This Row],[Hostname]],CPU_socket!A:B,2,FALSE))</f>
        <v/>
      </c>
      <c r="J28" s="169"/>
      <c r="K28" s="166" t="str">
        <f>IF(Patchlist3[[#This Row],[Excluded]]&lt;&gt;"exclude",IF(ISNA(VLOOKUP(Patchlist3[[#This Row],[PDNumbers]],'Patch Slot'!L$2:L$8,1,FALSE)),"","frozen zone"),"excluded")</f>
        <v/>
      </c>
      <c r="L28" s="169" t="s">
        <v>2553</v>
      </c>
      <c r="M28" s="168" t="s">
        <v>827</v>
      </c>
      <c r="N28" s="169">
        <v>8</v>
      </c>
      <c r="O28" s="169" t="s">
        <v>173</v>
      </c>
      <c r="P28" s="169" t="s">
        <v>769</v>
      </c>
      <c r="Q28" s="169"/>
      <c r="R28" s="169" t="s">
        <v>770</v>
      </c>
      <c r="S28" s="169" t="s">
        <v>3523</v>
      </c>
      <c r="T28" s="177" t="s">
        <v>3524</v>
      </c>
      <c r="U28" s="178"/>
      <c r="V28" s="171"/>
    </row>
    <row r="29" spans="1:22" ht="15" hidden="1" customHeight="1">
      <c r="A29" s="183" t="s">
        <v>3540</v>
      </c>
      <c r="B29" s="166" t="s">
        <v>826</v>
      </c>
      <c r="C29" s="166" t="b">
        <v>1</v>
      </c>
      <c r="D29" s="237" t="s">
        <v>93</v>
      </c>
      <c r="E29" s="231">
        <v>45886</v>
      </c>
      <c r="F29" s="232" t="s">
        <v>95</v>
      </c>
      <c r="G29" s="176" t="s">
        <v>3521</v>
      </c>
      <c r="H29" s="166" t="str">
        <f>IF(ISNA(VLOOKUP(Patchlist3[[#This Row],[Hostname]],'vm hardware'!A:C,3,FALSE)),"",VLOOKUP(Patchlist3[[#This Row],[Hostname]],'vm hardware'!A:C,3,FALSE))</f>
        <v/>
      </c>
      <c r="I29" s="184" t="str">
        <f>IF(ISNA(VLOOKUP(Patchlist3[[#This Row],[Hostname]],CPU_socket!A:B,2,FALSE)),"",VLOOKUP(Patchlist3[[#This Row],[Hostname]],CPU_socket!A:B,2,FALSE))</f>
        <v/>
      </c>
      <c r="J29" s="169"/>
      <c r="K29" s="166" t="str">
        <f>IF(Patchlist3[[#This Row],[Excluded]]&lt;&gt;"exclude",IF(ISNA(VLOOKUP(Patchlist3[[#This Row],[PDNumbers]],'Patch Slot'!L$2:L$8,1,FALSE)),"","frozen zone"),"excluded")</f>
        <v/>
      </c>
      <c r="L29" s="169" t="s">
        <v>2553</v>
      </c>
      <c r="M29" s="168" t="s">
        <v>827</v>
      </c>
      <c r="N29" s="169">
        <v>8</v>
      </c>
      <c r="O29" s="169" t="s">
        <v>173</v>
      </c>
      <c r="P29" s="169" t="s">
        <v>769</v>
      </c>
      <c r="Q29" s="169"/>
      <c r="R29" s="169" t="s">
        <v>770</v>
      </c>
      <c r="S29" s="169" t="s">
        <v>3523</v>
      </c>
      <c r="T29" s="177" t="s">
        <v>3524</v>
      </c>
      <c r="U29" s="178"/>
      <c r="V29" s="171"/>
    </row>
    <row r="30" spans="1:22" ht="15" hidden="1" customHeight="1">
      <c r="A30" s="183" t="s">
        <v>3541</v>
      </c>
      <c r="B30" s="166" t="s">
        <v>826</v>
      </c>
      <c r="C30" s="166" t="b">
        <v>1</v>
      </c>
      <c r="D30" s="237" t="s">
        <v>97</v>
      </c>
      <c r="E30" s="231">
        <v>45887</v>
      </c>
      <c r="F30" s="232" t="s">
        <v>26</v>
      </c>
      <c r="G30" s="176" t="s">
        <v>3521</v>
      </c>
      <c r="H30" s="166" t="str">
        <f>IF(ISNA(VLOOKUP(Patchlist3[[#This Row],[Hostname]],'vm hardware'!A:C,3,FALSE)),"",VLOOKUP(Patchlist3[[#This Row],[Hostname]],'vm hardware'!A:C,3,FALSE))</f>
        <v/>
      </c>
      <c r="I30" s="184" t="str">
        <f>IF(ISNA(VLOOKUP(Patchlist3[[#This Row],[Hostname]],CPU_socket!A:B,2,FALSE)),"",VLOOKUP(Patchlist3[[#This Row],[Hostname]],CPU_socket!A:B,2,FALSE))</f>
        <v/>
      </c>
      <c r="J30" s="169"/>
      <c r="K30" s="166" t="str">
        <f>IF(Patchlist3[[#This Row],[Excluded]]&lt;&gt;"exclude",IF(ISNA(VLOOKUP(Patchlist3[[#This Row],[PDNumbers]],'Patch Slot'!L$2:L$8,1,FALSE)),"","frozen zone"),"excluded")</f>
        <v/>
      </c>
      <c r="L30" s="169" t="s">
        <v>2553</v>
      </c>
      <c r="M30" s="168" t="s">
        <v>827</v>
      </c>
      <c r="N30" s="169">
        <v>8</v>
      </c>
      <c r="O30" s="169" t="s">
        <v>173</v>
      </c>
      <c r="P30" s="169" t="s">
        <v>769</v>
      </c>
      <c r="Q30" s="169"/>
      <c r="R30" s="169" t="s">
        <v>770</v>
      </c>
      <c r="S30" s="169" t="s">
        <v>3523</v>
      </c>
      <c r="T30" s="177" t="s">
        <v>3524</v>
      </c>
      <c r="U30" s="178"/>
      <c r="V30" s="171"/>
    </row>
    <row r="31" spans="1:22" ht="15" hidden="1" customHeight="1">
      <c r="A31" s="183" t="s">
        <v>3542</v>
      </c>
      <c r="B31" s="166" t="s">
        <v>826</v>
      </c>
      <c r="C31" s="166" t="b">
        <v>1</v>
      </c>
      <c r="D31" s="237" t="s">
        <v>90</v>
      </c>
      <c r="E31" s="231">
        <v>45886</v>
      </c>
      <c r="F31" s="232" t="s">
        <v>26</v>
      </c>
      <c r="G31" s="176" t="s">
        <v>3521</v>
      </c>
      <c r="H31" s="166" t="str">
        <f>IF(ISNA(VLOOKUP(Patchlist3[[#This Row],[Hostname]],'vm hardware'!A:C,3,FALSE)),"",VLOOKUP(Patchlist3[[#This Row],[Hostname]],'vm hardware'!A:C,3,FALSE))</f>
        <v/>
      </c>
      <c r="I31" s="184" t="str">
        <f>IF(ISNA(VLOOKUP(Patchlist3[[#This Row],[Hostname]],CPU_socket!A:B,2,FALSE)),"",VLOOKUP(Patchlist3[[#This Row],[Hostname]],CPU_socket!A:B,2,FALSE))</f>
        <v/>
      </c>
      <c r="J31" s="169"/>
      <c r="K31" s="166" t="str">
        <f>IF(Patchlist3[[#This Row],[Excluded]]&lt;&gt;"exclude",IF(ISNA(VLOOKUP(Patchlist3[[#This Row],[PDNumbers]],'Patch Slot'!L$2:L$8,1,FALSE)),"","frozen zone"),"excluded")</f>
        <v/>
      </c>
      <c r="L31" s="169" t="s">
        <v>2553</v>
      </c>
      <c r="M31" s="168" t="s">
        <v>827</v>
      </c>
      <c r="N31" s="169">
        <v>8</v>
      </c>
      <c r="O31" s="169" t="s">
        <v>173</v>
      </c>
      <c r="P31" s="169" t="s">
        <v>769</v>
      </c>
      <c r="Q31" s="169"/>
      <c r="R31" s="169" t="s">
        <v>770</v>
      </c>
      <c r="S31" s="169" t="s">
        <v>3523</v>
      </c>
      <c r="T31" s="177" t="s">
        <v>3524</v>
      </c>
      <c r="U31" s="178"/>
      <c r="V31" s="171"/>
    </row>
    <row r="32" spans="1:22" ht="15" hidden="1" customHeight="1">
      <c r="A32" s="183" t="s">
        <v>3543</v>
      </c>
      <c r="B32" s="166" t="s">
        <v>826</v>
      </c>
      <c r="C32" s="166" t="b">
        <v>1</v>
      </c>
      <c r="D32" s="237" t="s">
        <v>93</v>
      </c>
      <c r="E32" s="231">
        <v>45886</v>
      </c>
      <c r="F32" s="232" t="s">
        <v>95</v>
      </c>
      <c r="G32" s="176" t="s">
        <v>3521</v>
      </c>
      <c r="H32" s="166" t="str">
        <f>IF(ISNA(VLOOKUP(Patchlist3[[#This Row],[Hostname]],'vm hardware'!A:C,3,FALSE)),"",VLOOKUP(Patchlist3[[#This Row],[Hostname]],'vm hardware'!A:C,3,FALSE))</f>
        <v/>
      </c>
      <c r="I32" s="184" t="str">
        <f>IF(ISNA(VLOOKUP(Patchlist3[[#This Row],[Hostname]],CPU_socket!A:B,2,FALSE)),"",VLOOKUP(Patchlist3[[#This Row],[Hostname]],CPU_socket!A:B,2,FALSE))</f>
        <v/>
      </c>
      <c r="J32" s="169"/>
      <c r="K32" s="166" t="str">
        <f>IF(Patchlist3[[#This Row],[Excluded]]&lt;&gt;"exclude",IF(ISNA(VLOOKUP(Patchlist3[[#This Row],[PDNumbers]],'Patch Slot'!L$2:L$8,1,FALSE)),"","frozen zone"),"excluded")</f>
        <v/>
      </c>
      <c r="L32" s="169" t="s">
        <v>2553</v>
      </c>
      <c r="M32" s="168" t="s">
        <v>827</v>
      </c>
      <c r="N32" s="169">
        <v>8</v>
      </c>
      <c r="O32" s="169" t="s">
        <v>173</v>
      </c>
      <c r="P32" s="169" t="s">
        <v>769</v>
      </c>
      <c r="Q32" s="169"/>
      <c r="R32" s="169" t="s">
        <v>770</v>
      </c>
      <c r="S32" s="169" t="s">
        <v>3523</v>
      </c>
      <c r="T32" s="177" t="s">
        <v>3524</v>
      </c>
      <c r="U32" s="178"/>
      <c r="V32" s="171"/>
    </row>
    <row r="33" spans="1:22" ht="15" hidden="1" customHeight="1">
      <c r="A33" s="183" t="s">
        <v>3544</v>
      </c>
      <c r="B33" s="166" t="s">
        <v>826</v>
      </c>
      <c r="C33" s="166" t="b">
        <v>1</v>
      </c>
      <c r="D33" s="237" t="s">
        <v>90</v>
      </c>
      <c r="E33" s="231">
        <v>45886</v>
      </c>
      <c r="F33" s="232" t="s">
        <v>26</v>
      </c>
      <c r="G33" s="176" t="s">
        <v>3521</v>
      </c>
      <c r="H33" s="166" t="str">
        <f>IF(ISNA(VLOOKUP(Patchlist3[[#This Row],[Hostname]],'vm hardware'!A:C,3,FALSE)),"",VLOOKUP(Patchlist3[[#This Row],[Hostname]],'vm hardware'!A:C,3,FALSE))</f>
        <v/>
      </c>
      <c r="I33" s="184" t="str">
        <f>IF(ISNA(VLOOKUP(Patchlist3[[#This Row],[Hostname]],CPU_socket!A:B,2,FALSE)),"",VLOOKUP(Patchlist3[[#This Row],[Hostname]],CPU_socket!A:B,2,FALSE))</f>
        <v/>
      </c>
      <c r="J33" s="169"/>
      <c r="K33" s="166" t="str">
        <f>IF(Patchlist3[[#This Row],[Excluded]]&lt;&gt;"exclude",IF(ISNA(VLOOKUP(Patchlist3[[#This Row],[PDNumbers]],'Patch Slot'!L$2:L$8,1,FALSE)),"","frozen zone"),"excluded")</f>
        <v/>
      </c>
      <c r="L33" s="169" t="s">
        <v>2553</v>
      </c>
      <c r="M33" s="168" t="s">
        <v>827</v>
      </c>
      <c r="N33" s="169">
        <v>8</v>
      </c>
      <c r="O33" s="169" t="s">
        <v>173</v>
      </c>
      <c r="P33" s="169" t="s">
        <v>769</v>
      </c>
      <c r="Q33" s="169"/>
      <c r="R33" s="169" t="s">
        <v>770</v>
      </c>
      <c r="S33" s="169" t="s">
        <v>3523</v>
      </c>
      <c r="T33" s="177" t="s">
        <v>3524</v>
      </c>
      <c r="U33" s="178"/>
      <c r="V33" s="171"/>
    </row>
    <row r="34" spans="1:22" ht="15" customHeight="1">
      <c r="A34" s="181" t="s">
        <v>3545</v>
      </c>
      <c r="B34" s="166" t="s">
        <v>3546</v>
      </c>
      <c r="C34" s="166" t="b">
        <v>1</v>
      </c>
      <c r="D34" s="246" t="s">
        <v>54</v>
      </c>
      <c r="E34" s="170">
        <f>IF($C34&lt;&gt;"exclude",VLOOKUP($D34,'Patch Slot'!A$1:E$39,3, FALSE),"exclude")</f>
        <v>45881.333333333299</v>
      </c>
      <c r="F34" s="232" t="s">
        <v>26</v>
      </c>
      <c r="G34" s="176" t="s">
        <v>3521</v>
      </c>
      <c r="H34" s="166" t="str">
        <f>IF(ISNA(VLOOKUP(Patchlist3[[#This Row],[Hostname]],'vm hardware'!A:C,3,FALSE)),"",VLOOKUP(Patchlist3[[#This Row],[Hostname]],'vm hardware'!A:C,3,FALSE))</f>
        <v/>
      </c>
      <c r="I34" s="184" t="str">
        <f>IF(ISNA(VLOOKUP(Patchlist3[[#This Row],[Hostname]],CPU_socket!A:B,2,FALSE)),"",VLOOKUP(Patchlist3[[#This Row],[Hostname]],CPU_socket!A:B,2,FALSE))</f>
        <v/>
      </c>
      <c r="J34" s="169"/>
      <c r="K34" s="166" t="str">
        <f>IF(Patchlist3[[#This Row],[Excluded]]&lt;&gt;"exclude",IF(ISNA(VLOOKUP(Patchlist3[[#This Row],[PDNumbers]],'Patch Slot'!L$2:L$8,1,FALSE)),"","frozen zone"),"excluded")</f>
        <v/>
      </c>
      <c r="L34" s="169" t="s">
        <v>3522</v>
      </c>
      <c r="M34" s="169" t="s">
        <v>174</v>
      </c>
      <c r="N34" s="169"/>
      <c r="O34" s="169" t="s">
        <v>173</v>
      </c>
      <c r="P34" s="169" t="s">
        <v>769</v>
      </c>
      <c r="Q34" s="169"/>
      <c r="R34" s="169" t="s">
        <v>770</v>
      </c>
      <c r="S34" s="169" t="s">
        <v>3523</v>
      </c>
      <c r="T34" s="177" t="s">
        <v>3524</v>
      </c>
      <c r="U34" s="178"/>
      <c r="V34" s="171"/>
    </row>
    <row r="35" spans="1:22" ht="13.5" hidden="1" customHeight="1">
      <c r="A35" s="168" t="s">
        <v>3547</v>
      </c>
      <c r="B35" s="166" t="s">
        <v>826</v>
      </c>
      <c r="C35" s="235" t="b">
        <v>1</v>
      </c>
      <c r="D35" s="235" t="s">
        <v>138</v>
      </c>
      <c r="E35" s="157" t="s">
        <v>138</v>
      </c>
      <c r="F35" s="157" t="s">
        <v>138</v>
      </c>
      <c r="G35" s="157" t="s">
        <v>138</v>
      </c>
      <c r="H35" s="157" t="str">
        <f>IF(ISNA(VLOOKUP(Patchlist3[[#This Row],[Hostname]],'vm hardware'!A:C,3,FALSE)),"",VLOOKUP(Patchlist3[[#This Row],[Hostname]],'vm hardware'!A:C,3,FALSE))</f>
        <v/>
      </c>
      <c r="I35" s="184" t="str">
        <f>IF(ISNA(VLOOKUP(Patchlist3[[#This Row],[Hostname]],CPU_socket!A:B,2,FALSE)),"",VLOOKUP(Patchlist3[[#This Row],[Hostname]],CPU_socket!A:B,2,FALSE))</f>
        <v/>
      </c>
      <c r="J35" s="168" t="s">
        <v>3505</v>
      </c>
      <c r="K35" s="157" t="str">
        <f>IF(Patchlist3[[#This Row],[Excluded]]&lt;&gt;"exclude",IF(ISNA(VLOOKUP(Patchlist3[[#This Row],[PDNumbers]],'Patch Slot'!L$2:L$8,1,FALSE)),"","frozen zone"),"excluded")</f>
        <v/>
      </c>
      <c r="L35" s="169" t="s">
        <v>3522</v>
      </c>
      <c r="M35" s="168" t="s">
        <v>827</v>
      </c>
      <c r="N35" s="168">
        <v>8.1</v>
      </c>
      <c r="O35" s="168" t="s">
        <v>173</v>
      </c>
      <c r="P35" s="168" t="s">
        <v>1519</v>
      </c>
      <c r="Q35" s="168"/>
      <c r="R35" s="168" t="s">
        <v>618</v>
      </c>
      <c r="S35" s="168" t="s">
        <v>2727</v>
      </c>
      <c r="T35" s="168" t="s">
        <v>3506</v>
      </c>
      <c r="U35" s="168" t="s">
        <v>3507</v>
      </c>
      <c r="V35" s="168"/>
    </row>
  </sheetData>
  <conditionalFormatting sqref="A1 A36:A37 A10:A34">
    <cfRule type="duplicateValues" dxfId="132" priority="41283"/>
  </conditionalFormatting>
  <conditionalFormatting sqref="A1:A1048576">
    <cfRule type="duplicateValues" dxfId="131" priority="41286"/>
  </conditionalFormatting>
  <conditionalFormatting sqref="C35:D35">
    <cfRule type="duplicateValues" dxfId="130" priority="68"/>
  </conditionalFormatting>
  <conditionalFormatting sqref="D1">
    <cfRule type="containsText" dxfId="129" priority="119" operator="containsText" text="exclude">
      <formula>NOT(ISERROR(SEARCH("exclude",D1)))</formula>
    </cfRule>
  </conditionalFormatting>
  <conditionalFormatting sqref="D10:D11 D13">
    <cfRule type="duplicateValues" dxfId="128" priority="41421"/>
  </conditionalFormatting>
  <conditionalFormatting sqref="D26:D27">
    <cfRule type="containsText" dxfId="127" priority="17" operator="containsText" text="excluded">
      <formula>NOT(ISERROR(SEARCH("excluded",D26)))</formula>
    </cfRule>
    <cfRule type="containsText" dxfId="126" priority="19" operator="containsText" text="TRUE">
      <formula>NOT(ISERROR(SEARCH("TRUE",D26)))</formula>
    </cfRule>
    <cfRule type="containsText" dxfId="125" priority="20" operator="containsText" text="infra">
      <formula>NOT(ISERROR(SEARCH("infra",D26)))</formula>
    </cfRule>
  </conditionalFormatting>
  <conditionalFormatting sqref="D28">
    <cfRule type="duplicateValues" dxfId="124" priority="16"/>
  </conditionalFormatting>
  <conditionalFormatting sqref="D29">
    <cfRule type="duplicateValues" dxfId="123" priority="14"/>
  </conditionalFormatting>
  <conditionalFormatting sqref="D30">
    <cfRule type="duplicateValues" dxfId="122" priority="12"/>
  </conditionalFormatting>
  <conditionalFormatting sqref="D31">
    <cfRule type="duplicateValues" dxfId="121" priority="10"/>
  </conditionalFormatting>
  <conditionalFormatting sqref="D32">
    <cfRule type="duplicateValues" dxfId="120" priority="8"/>
  </conditionalFormatting>
  <conditionalFormatting sqref="D33">
    <cfRule type="duplicateValues" dxfId="119" priority="6"/>
  </conditionalFormatting>
  <conditionalFormatting sqref="E2:F11 C2:C34 E13:F21">
    <cfRule type="containsText" dxfId="118" priority="99" operator="containsText" text="exclude">
      <formula>NOT(ISERROR(SEARCH("exclude",C2)))</formula>
    </cfRule>
  </conditionalFormatting>
  <conditionalFormatting sqref="E35:F35">
    <cfRule type="containsText" dxfId="117" priority="67" operator="containsText" text="exclude">
      <formula>NOT(ISERROR(SEARCH("exclude",E35)))</formula>
    </cfRule>
  </conditionalFormatting>
  <conditionalFormatting sqref="H1 K1 C1">
    <cfRule type="containsText" dxfId="116" priority="122" operator="containsText" text="exclude">
      <formula>NOT(ISERROR(SEARCH("exclude",C1)))</formula>
    </cfRule>
  </conditionalFormatting>
  <conditionalFormatting sqref="H1 K1">
    <cfRule type="containsText" dxfId="115" priority="95" operator="containsText" text="reschedule">
      <formula>NOT(ISERROR(SEARCH("reschedule",H1)))</formula>
    </cfRule>
    <cfRule type="containsText" dxfId="114" priority="96" operator="containsText" text="Yes">
      <formula>NOT(ISERROR(SEARCH("Yes",H1)))</formula>
    </cfRule>
    <cfRule type="containsText" dxfId="113" priority="97" operator="containsText" text="infra">
      <formula>NOT(ISERROR(SEARCH("infra",H1)))</formula>
    </cfRule>
  </conditionalFormatting>
  <conditionalFormatting sqref="H1:H1048576 K1:K1048576">
    <cfRule type="containsText" dxfId="112" priority="94" operator="containsText" text="frozen">
      <formula>NOT(ISERROR(SEARCH("frozen",H1)))</formula>
    </cfRule>
  </conditionalFormatting>
  <conditionalFormatting sqref="I1">
    <cfRule type="containsText" dxfId="111" priority="101" operator="containsText" text="shutdown">
      <formula>NOT(ISERROR(SEARCH("shutdown",I1)))</formula>
    </cfRule>
    <cfRule type="containsText" dxfId="110" priority="102" operator="containsText" text="Yes">
      <formula>NOT(ISERROR(SEARCH("Yes",I1)))</formula>
    </cfRule>
  </conditionalFormatting>
  <conditionalFormatting sqref="I2:I35">
    <cfRule type="containsText" dxfId="109" priority="103" operator="containsText" text="Yes">
      <formula>NOT(ISERROR(SEARCH("Yes",I2)))</formula>
    </cfRule>
    <cfRule type="containsText" dxfId="108" priority="104" operator="containsText" text="infra">
      <formula>NOT(ISERROR(SEARCH("infra",I2)))</formula>
    </cfRule>
    <cfRule type="containsText" dxfId="107" priority="105" operator="containsText" text="exclude">
      <formula>NOT(ISERROR(SEARCH("exclude",I2)))</formula>
    </cfRule>
  </conditionalFormatting>
  <conditionalFormatting sqref="I10:I35">
    <cfRule type="containsText" dxfId="106" priority="100" operator="containsText" text="shutdown ">
      <formula>NOT(ISERROR(SEARCH("shutdown ",I10)))</formula>
    </cfRule>
  </conditionalFormatting>
  <conditionalFormatting sqref="E34">
    <cfRule type="containsText" dxfId="105" priority="1" operator="containsText" text="exclude">
      <formula>NOT(ISERROR(SEARCH("exclude",E34)))</formula>
    </cfRule>
  </conditionalFormatting>
  <hyperlinks>
    <hyperlink ref="T16" r:id="rId1" xr:uid="{FA0043D9-0764-4BEB-A971-C6751F96F7CE}"/>
    <hyperlink ref="T16:T31" r:id="rId2" display="aip-portal@allianz.com" xr:uid="{71BE51C4-958F-4521-911B-B37A6B27DA46}"/>
    <hyperlink ref="T21" r:id="rId3" xr:uid="{344322D6-5681-4540-9B6E-5C30BDF32FA5}"/>
    <hyperlink ref="S24" r:id="rId4" xr:uid="{D773CF06-72A5-4071-B2F8-CA4DF2C77DBB}"/>
    <hyperlink ref="S19" r:id="rId5" xr:uid="{657E4E29-0F87-47F8-AB88-E49E6446B6C6}"/>
    <hyperlink ref="T34" r:id="rId6" xr:uid="{7B86A950-A424-4A29-9721-A7E445DF2895}"/>
  </hyperlinks>
  <pageMargins left="0.7" right="0.7" top="0.75" bottom="0.75" header="0.3" footer="0.3"/>
  <pageSetup orientation="portrait" horizontalDpi="90" verticalDpi="90" r:id="rId7"/>
  <headerFooter>
    <oddHeader>&amp;C&amp;"Calibri"&amp;10&amp;K000000Internal&amp;1#_x000D_&amp;"Arial"&amp;10&amp;K000000</oddHeader>
  </headerFooter>
  <legacyDrawing r:id="rId8"/>
  <tableParts count="1">
    <tablePart r:id="rId9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8" operator="equal" id="{1C16DACB-3DEA-47C1-BF25-FFCBBE6B91A7}">
            <xm:f>'Patch Slot'!$A$43</xm:f>
            <x14:dxf>
              <font>
                <b/>
                <i val="0"/>
                <color theme="1"/>
              </font>
              <fill>
                <patternFill patternType="solid">
                  <bgColor rgb="FF92D050"/>
                </patternFill>
              </fill>
            </x14:dxf>
          </x14:cfRule>
          <xm:sqref>D26:D27</xm:sqref>
        </x14:conditionalFormatting>
        <x14:conditionalFormatting xmlns:xm="http://schemas.microsoft.com/office/excel/2006/main">
          <x14:cfRule type="cellIs" priority="5" operator="equal" id="{86A3B848-7B72-42E2-8887-8C197AC9DD0D}">
            <xm:f>'Patch Slot'!$A$43</xm:f>
            <x14:dxf>
              <font>
                <color theme="1"/>
              </font>
              <fill>
                <patternFill patternType="solid">
                  <bgColor rgb="FF92D050"/>
                </patternFill>
              </fill>
            </x14:dxf>
          </x14:cfRule>
          <xm:sqref>D28:D33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33"/>
  <sheetViews>
    <sheetView workbookViewId="0">
      <selection activeCell="A2" sqref="A2:H2"/>
    </sheetView>
  </sheetViews>
  <sheetFormatPr defaultRowHeight="15" customHeight="1"/>
  <cols>
    <col min="1" max="1" width="6.5703125" customWidth="1"/>
    <col min="2" max="2" width="10.42578125" customWidth="1"/>
    <col min="3" max="3" width="16.5703125" customWidth="1"/>
    <col min="4" max="4" width="11" customWidth="1"/>
    <col min="5" max="5" width="47.140625" customWidth="1"/>
    <col min="6" max="7" width="20.42578125" customWidth="1"/>
    <col min="8" max="8" width="25.85546875" customWidth="1"/>
    <col min="9" max="9" width="12.42578125" customWidth="1"/>
    <col min="11" max="11" width="24.42578125" customWidth="1"/>
  </cols>
  <sheetData>
    <row r="1" spans="1:11" ht="15" customHeight="1">
      <c r="A1" s="56" t="s">
        <v>3548</v>
      </c>
      <c r="B1" s="56" t="s">
        <v>3549</v>
      </c>
      <c r="C1" s="56" t="s">
        <v>3550</v>
      </c>
      <c r="D1" s="56" t="s">
        <v>3551</v>
      </c>
      <c r="E1" s="56" t="s">
        <v>3551</v>
      </c>
      <c r="F1" s="56" t="s">
        <v>3552</v>
      </c>
      <c r="G1" s="56" t="s">
        <v>3553</v>
      </c>
      <c r="H1" s="56" t="s">
        <v>3554</v>
      </c>
      <c r="I1" s="86" t="s">
        <v>3555</v>
      </c>
      <c r="K1" s="86" t="s">
        <v>3556</v>
      </c>
    </row>
    <row r="2" spans="1:11" ht="18">
      <c r="A2" s="328" t="s">
        <v>3557</v>
      </c>
      <c r="B2" s="328"/>
      <c r="C2" s="328"/>
      <c r="D2" s="328"/>
      <c r="E2" s="328"/>
      <c r="F2" s="328"/>
      <c r="G2" s="328"/>
      <c r="H2" s="328"/>
      <c r="I2" t="e">
        <f>VLOOKUP(C2,K:K,1,FALSE)</f>
        <v>#N/A</v>
      </c>
      <c r="K2" s="95"/>
    </row>
    <row r="3" spans="1:11" ht="18">
      <c r="A3" s="328" t="s">
        <v>3558</v>
      </c>
      <c r="B3" s="328"/>
      <c r="C3" s="328"/>
      <c r="D3" s="328"/>
      <c r="E3" s="328"/>
      <c r="F3" s="328"/>
      <c r="G3" s="328"/>
      <c r="H3" s="328"/>
      <c r="I3" t="e">
        <f>VLOOKUP(C3,K:K,1,FALSE)</f>
        <v>#N/A</v>
      </c>
      <c r="K3" s="95"/>
    </row>
    <row r="4" spans="1:11" ht="15" customHeight="1">
      <c r="D4" s="110"/>
      <c r="E4" s="110"/>
      <c r="F4" s="110"/>
      <c r="G4" s="116"/>
      <c r="H4" s="110"/>
      <c r="I4" t="e">
        <f t="shared" ref="I4:I10" si="0">VLOOKUP(D4,K:K,1,FALSE)</f>
        <v>#N/A</v>
      </c>
    </row>
    <row r="5" spans="1:11" ht="15" customHeight="1">
      <c r="D5" s="110"/>
      <c r="E5" s="110"/>
      <c r="F5" s="110"/>
      <c r="G5" s="116"/>
      <c r="H5" s="110"/>
      <c r="I5" t="e">
        <f t="shared" si="0"/>
        <v>#N/A</v>
      </c>
      <c r="K5" s="95"/>
    </row>
    <row r="6" spans="1:11" ht="15" customHeight="1">
      <c r="D6" s="110"/>
      <c r="E6" s="110"/>
      <c r="F6" s="110"/>
      <c r="G6" s="116"/>
      <c r="H6" s="110"/>
      <c r="I6" t="e">
        <f t="shared" si="0"/>
        <v>#N/A</v>
      </c>
      <c r="K6" s="95"/>
    </row>
    <row r="7" spans="1:11" ht="15" customHeight="1">
      <c r="D7" s="110"/>
      <c r="E7" s="110"/>
      <c r="F7" s="110"/>
      <c r="G7" s="116"/>
      <c r="H7" s="110"/>
      <c r="I7" t="e">
        <f t="shared" si="0"/>
        <v>#N/A</v>
      </c>
      <c r="K7" s="95"/>
    </row>
    <row r="8" spans="1:11" ht="15" customHeight="1">
      <c r="D8" s="110"/>
      <c r="E8" s="110"/>
      <c r="F8" s="110"/>
      <c r="G8" s="116"/>
      <c r="H8" s="110"/>
      <c r="I8" t="e">
        <f t="shared" si="0"/>
        <v>#N/A</v>
      </c>
      <c r="K8" s="95"/>
    </row>
    <row r="9" spans="1:11" ht="15" customHeight="1">
      <c r="D9" s="110"/>
      <c r="E9" s="110"/>
      <c r="F9" s="110"/>
      <c r="G9" s="116"/>
      <c r="H9" s="110"/>
      <c r="I9" t="e">
        <f t="shared" si="0"/>
        <v>#N/A</v>
      </c>
      <c r="K9" s="95"/>
    </row>
    <row r="10" spans="1:11" ht="15" customHeight="1">
      <c r="D10" s="110"/>
      <c r="E10" s="110"/>
      <c r="F10" s="110"/>
      <c r="G10" s="116"/>
      <c r="H10" s="110"/>
      <c r="I10" t="e">
        <f t="shared" si="0"/>
        <v>#N/A</v>
      </c>
      <c r="K10" s="95"/>
    </row>
    <row r="11" spans="1:11" ht="15" customHeight="1">
      <c r="C11" s="110"/>
      <c r="D11" s="110"/>
      <c r="E11" s="110"/>
      <c r="F11" s="116"/>
      <c r="G11" s="116"/>
      <c r="H11" s="75"/>
      <c r="I11" t="e">
        <f t="shared" ref="I11:I50" si="1">VLOOKUP(C11,K:K,1,FALSE)</f>
        <v>#N/A</v>
      </c>
      <c r="K11" s="95"/>
    </row>
    <row r="12" spans="1:11" ht="15" customHeight="1">
      <c r="C12" s="110"/>
      <c r="D12" s="110"/>
      <c r="E12" s="110"/>
      <c r="F12" s="116"/>
      <c r="G12" s="116"/>
      <c r="I12" t="e">
        <f t="shared" si="1"/>
        <v>#N/A</v>
      </c>
      <c r="K12" s="95"/>
    </row>
    <row r="13" spans="1:11" ht="15" customHeight="1">
      <c r="B13" s="110"/>
      <c r="C13" s="110"/>
      <c r="D13" s="110"/>
      <c r="E13" s="110"/>
      <c r="F13" s="116"/>
      <c r="G13" s="116"/>
      <c r="I13" t="e">
        <f t="shared" si="1"/>
        <v>#N/A</v>
      </c>
      <c r="K13" s="95"/>
    </row>
    <row r="14" spans="1:11" ht="15" customHeight="1">
      <c r="B14" s="110"/>
      <c r="C14" s="110"/>
      <c r="D14" s="110"/>
      <c r="E14" s="110"/>
      <c r="F14" s="116"/>
      <c r="G14" s="116"/>
      <c r="I14" t="e">
        <f t="shared" si="1"/>
        <v>#N/A</v>
      </c>
      <c r="K14" s="95"/>
    </row>
    <row r="15" spans="1:11" ht="15" customHeight="1">
      <c r="B15" s="110"/>
      <c r="C15" s="110"/>
      <c r="D15" s="110"/>
      <c r="E15" s="110"/>
      <c r="F15" s="116"/>
      <c r="G15" s="116"/>
      <c r="I15" t="e">
        <f t="shared" si="1"/>
        <v>#N/A</v>
      </c>
      <c r="K15" s="95"/>
    </row>
    <row r="16" spans="1:11" ht="15" customHeight="1">
      <c r="B16" s="110"/>
      <c r="C16" s="110"/>
      <c r="D16" s="110"/>
      <c r="E16" s="110"/>
      <c r="F16" s="116"/>
      <c r="G16" s="116"/>
      <c r="I16" t="e">
        <f t="shared" si="1"/>
        <v>#N/A</v>
      </c>
      <c r="K16" s="95"/>
    </row>
    <row r="17" spans="2:11" ht="15" customHeight="1">
      <c r="B17" s="110"/>
      <c r="C17" s="110"/>
      <c r="D17" s="110"/>
      <c r="E17" s="110"/>
      <c r="F17" s="116"/>
      <c r="G17" s="116"/>
      <c r="H17" s="110"/>
      <c r="I17" t="e">
        <f t="shared" si="1"/>
        <v>#N/A</v>
      </c>
      <c r="K17" s="95"/>
    </row>
    <row r="18" spans="2:11" ht="15" customHeight="1">
      <c r="B18" s="110"/>
      <c r="C18" s="110"/>
      <c r="D18" s="110"/>
      <c r="E18" s="110"/>
      <c r="F18" s="116"/>
      <c r="G18" s="116"/>
      <c r="I18" t="e">
        <f t="shared" si="1"/>
        <v>#N/A</v>
      </c>
      <c r="K18" s="95"/>
    </row>
    <row r="19" spans="2:11" ht="15" customHeight="1">
      <c r="B19" s="110"/>
      <c r="C19" s="110"/>
      <c r="D19" s="110"/>
      <c r="E19" s="110"/>
      <c r="F19" s="116"/>
      <c r="G19" s="116"/>
      <c r="H19" s="137"/>
      <c r="I19" t="e">
        <f t="shared" si="1"/>
        <v>#N/A</v>
      </c>
      <c r="K19" s="95"/>
    </row>
    <row r="20" spans="2:11" ht="15" customHeight="1">
      <c r="B20" s="110"/>
      <c r="C20" s="110"/>
      <c r="D20" s="110"/>
      <c r="E20" s="110"/>
      <c r="F20" s="116"/>
      <c r="G20" s="116"/>
      <c r="I20" t="e">
        <f t="shared" si="1"/>
        <v>#N/A</v>
      </c>
      <c r="K20" s="95"/>
    </row>
    <row r="21" spans="2:11" ht="15" customHeight="1">
      <c r="B21" s="110"/>
      <c r="C21" s="110"/>
      <c r="D21" s="110"/>
      <c r="E21" s="110"/>
      <c r="F21" s="116"/>
      <c r="G21" s="116"/>
      <c r="I21" t="e">
        <f t="shared" si="1"/>
        <v>#N/A</v>
      </c>
      <c r="K21" s="95"/>
    </row>
    <row r="22" spans="2:11" ht="15" customHeight="1">
      <c r="B22" s="110"/>
      <c r="C22" s="110"/>
      <c r="D22" s="110"/>
      <c r="E22" s="110"/>
      <c r="F22" s="116"/>
      <c r="G22" s="116"/>
      <c r="H22" s="93"/>
      <c r="I22" t="e">
        <f t="shared" si="1"/>
        <v>#N/A</v>
      </c>
      <c r="K22" s="95"/>
    </row>
    <row r="23" spans="2:11" ht="15" customHeight="1">
      <c r="B23" s="110"/>
      <c r="C23" s="110"/>
      <c r="D23" s="110"/>
      <c r="E23" s="110"/>
      <c r="F23" s="116"/>
      <c r="G23" s="116"/>
      <c r="H23" s="93"/>
      <c r="I23" t="e">
        <f t="shared" si="1"/>
        <v>#N/A</v>
      </c>
      <c r="K23" s="95"/>
    </row>
    <row r="24" spans="2:11" ht="15" customHeight="1">
      <c r="B24" s="110"/>
      <c r="C24" s="110"/>
      <c r="D24" s="110"/>
      <c r="E24" s="110"/>
      <c r="F24" s="116"/>
      <c r="G24" s="116"/>
      <c r="I24" t="e">
        <f t="shared" si="1"/>
        <v>#N/A</v>
      </c>
      <c r="K24" s="95"/>
    </row>
    <row r="25" spans="2:11" ht="15" customHeight="1">
      <c r="B25" s="110"/>
      <c r="C25" s="110"/>
      <c r="D25" s="110"/>
      <c r="E25" s="110"/>
      <c r="F25" s="116"/>
      <c r="G25" s="116"/>
      <c r="I25" t="e">
        <f t="shared" si="1"/>
        <v>#N/A</v>
      </c>
      <c r="K25" s="95"/>
    </row>
    <row r="26" spans="2:11" ht="15" customHeight="1">
      <c r="B26" s="110"/>
      <c r="C26" s="110"/>
      <c r="D26" s="110"/>
      <c r="E26" s="110"/>
      <c r="F26" s="116"/>
      <c r="G26" s="116"/>
      <c r="I26" t="e">
        <f t="shared" si="1"/>
        <v>#N/A</v>
      </c>
      <c r="K26" s="95"/>
    </row>
    <row r="27" spans="2:11" ht="15" customHeight="1">
      <c r="B27" s="110"/>
      <c r="C27" s="110"/>
      <c r="D27" s="110"/>
      <c r="E27" s="110"/>
      <c r="F27" s="116"/>
      <c r="G27" s="116"/>
      <c r="I27" t="e">
        <f t="shared" si="1"/>
        <v>#N/A</v>
      </c>
      <c r="K27" s="95"/>
    </row>
    <row r="28" spans="2:11" ht="15" customHeight="1">
      <c r="B28" s="110"/>
      <c r="C28" s="110"/>
      <c r="D28" s="110"/>
      <c r="E28" s="110"/>
      <c r="F28" s="116"/>
      <c r="G28" s="116"/>
      <c r="H28" s="110"/>
      <c r="I28" t="e">
        <f t="shared" si="1"/>
        <v>#N/A</v>
      </c>
      <c r="K28" s="95"/>
    </row>
    <row r="29" spans="2:11" ht="15" customHeight="1">
      <c r="B29" s="110"/>
      <c r="C29" s="110"/>
      <c r="D29" s="110"/>
      <c r="E29" s="110"/>
      <c r="F29" s="116"/>
      <c r="G29" s="116"/>
      <c r="I29" t="e">
        <f t="shared" si="1"/>
        <v>#N/A</v>
      </c>
      <c r="K29" s="95"/>
    </row>
    <row r="30" spans="2:11" ht="15" customHeight="1">
      <c r="B30" s="110"/>
      <c r="C30" s="110"/>
      <c r="D30" s="110"/>
      <c r="E30" s="110"/>
      <c r="F30" s="116"/>
      <c r="G30" s="116"/>
      <c r="I30" t="e">
        <f t="shared" si="1"/>
        <v>#N/A</v>
      </c>
      <c r="K30" s="95"/>
    </row>
    <row r="31" spans="2:11" ht="15" customHeight="1">
      <c r="B31" s="110"/>
      <c r="C31" s="110"/>
      <c r="D31" s="110"/>
      <c r="E31" s="110"/>
      <c r="F31" s="116"/>
      <c r="G31" s="116"/>
      <c r="I31" t="e">
        <f t="shared" si="1"/>
        <v>#N/A</v>
      </c>
      <c r="K31" s="95"/>
    </row>
    <row r="32" spans="2:11" ht="15" customHeight="1">
      <c r="B32" s="110"/>
      <c r="C32" s="110"/>
      <c r="D32" s="110"/>
      <c r="E32" s="110"/>
      <c r="F32" s="116"/>
      <c r="G32" s="116"/>
      <c r="H32" s="120"/>
      <c r="I32" t="e">
        <f t="shared" si="1"/>
        <v>#N/A</v>
      </c>
      <c r="K32" s="95"/>
    </row>
    <row r="33" spans="2:11" ht="15" customHeight="1">
      <c r="B33" s="110"/>
      <c r="C33" s="110"/>
      <c r="D33" s="110"/>
      <c r="E33" s="110"/>
      <c r="F33" s="116"/>
      <c r="G33" s="116"/>
      <c r="I33" t="e">
        <f t="shared" si="1"/>
        <v>#N/A</v>
      </c>
      <c r="K33" s="95"/>
    </row>
    <row r="34" spans="2:11" ht="15" customHeight="1">
      <c r="B34" s="110"/>
      <c r="C34" s="110"/>
      <c r="D34" s="110"/>
      <c r="E34" s="110"/>
      <c r="F34" s="116"/>
      <c r="G34" s="116"/>
      <c r="H34" s="94"/>
      <c r="I34" t="e">
        <f t="shared" si="1"/>
        <v>#N/A</v>
      </c>
      <c r="K34" s="95"/>
    </row>
    <row r="35" spans="2:11" ht="15" customHeight="1">
      <c r="B35" s="110"/>
      <c r="C35" s="110"/>
      <c r="D35" s="110"/>
      <c r="E35" s="110"/>
      <c r="F35" s="116"/>
      <c r="G35" s="116"/>
      <c r="I35" t="e">
        <f t="shared" si="1"/>
        <v>#N/A</v>
      </c>
      <c r="K35" s="95"/>
    </row>
    <row r="36" spans="2:11" ht="15" customHeight="1">
      <c r="B36" s="110"/>
      <c r="C36" s="110"/>
      <c r="D36" s="110"/>
      <c r="E36" s="110"/>
      <c r="F36" s="116"/>
      <c r="G36" s="116"/>
      <c r="I36" t="e">
        <f t="shared" si="1"/>
        <v>#N/A</v>
      </c>
      <c r="K36" s="95"/>
    </row>
    <row r="37" spans="2:11" ht="15" customHeight="1">
      <c r="B37" s="110"/>
      <c r="C37" s="110"/>
      <c r="D37" s="110"/>
      <c r="E37" s="110"/>
      <c r="F37" s="116"/>
      <c r="G37" s="116"/>
      <c r="I37" t="e">
        <f t="shared" si="1"/>
        <v>#N/A</v>
      </c>
      <c r="K37" s="95"/>
    </row>
    <row r="38" spans="2:11" ht="15" customHeight="1">
      <c r="B38" s="110"/>
      <c r="C38" s="110"/>
      <c r="D38" s="110"/>
      <c r="E38" s="110"/>
      <c r="F38" s="116"/>
      <c r="G38" s="116"/>
      <c r="I38" t="e">
        <f t="shared" si="1"/>
        <v>#N/A</v>
      </c>
      <c r="K38" s="95"/>
    </row>
    <row r="39" spans="2:11" ht="15" customHeight="1">
      <c r="B39" s="110"/>
      <c r="C39" s="110"/>
      <c r="D39" s="110"/>
      <c r="E39" s="110"/>
      <c r="F39" s="116"/>
      <c r="G39" s="116"/>
      <c r="H39" s="75"/>
      <c r="I39" t="e">
        <f t="shared" si="1"/>
        <v>#N/A</v>
      </c>
      <c r="K39" s="95"/>
    </row>
    <row r="40" spans="2:11" ht="15" customHeight="1">
      <c r="B40" s="110"/>
      <c r="C40" s="110"/>
      <c r="D40" s="110"/>
      <c r="E40" s="110"/>
      <c r="F40" s="116"/>
      <c r="G40" s="116"/>
      <c r="I40" t="e">
        <f t="shared" si="1"/>
        <v>#N/A</v>
      </c>
      <c r="K40" s="95"/>
    </row>
    <row r="41" spans="2:11" ht="15" customHeight="1">
      <c r="B41" s="110"/>
      <c r="C41" s="110"/>
      <c r="D41" s="110"/>
      <c r="E41" s="110"/>
      <c r="F41" s="116"/>
      <c r="G41" s="116"/>
      <c r="I41" t="e">
        <f t="shared" si="1"/>
        <v>#N/A</v>
      </c>
      <c r="K41" s="95"/>
    </row>
    <row r="42" spans="2:11" ht="15" customHeight="1">
      <c r="B42" s="110"/>
      <c r="C42" s="110"/>
      <c r="D42" s="110"/>
      <c r="E42" s="110"/>
      <c r="F42" s="116"/>
      <c r="G42" s="116"/>
      <c r="I42" t="e">
        <f t="shared" si="1"/>
        <v>#N/A</v>
      </c>
      <c r="K42" s="95"/>
    </row>
    <row r="43" spans="2:11" ht="15" customHeight="1">
      <c r="B43" s="110"/>
      <c r="C43" s="110"/>
      <c r="D43" s="110"/>
      <c r="E43" s="110"/>
      <c r="F43" s="116"/>
      <c r="G43" s="116"/>
      <c r="I43" t="e">
        <f t="shared" si="1"/>
        <v>#N/A</v>
      </c>
      <c r="K43" s="95"/>
    </row>
    <row r="44" spans="2:11" ht="15" customHeight="1">
      <c r="B44" s="110"/>
      <c r="C44" s="110"/>
      <c r="D44" s="110"/>
      <c r="E44" s="110"/>
      <c r="F44" s="116"/>
      <c r="G44" s="116"/>
      <c r="I44" t="e">
        <f t="shared" si="1"/>
        <v>#N/A</v>
      </c>
      <c r="K44" s="95"/>
    </row>
    <row r="45" spans="2:11" ht="15" customHeight="1">
      <c r="B45" s="110"/>
      <c r="C45" s="110"/>
      <c r="D45" s="110"/>
      <c r="E45" s="110"/>
      <c r="F45" s="116"/>
      <c r="G45" s="116"/>
      <c r="I45" t="e">
        <f t="shared" si="1"/>
        <v>#N/A</v>
      </c>
      <c r="K45" s="95"/>
    </row>
    <row r="46" spans="2:11" ht="15" customHeight="1">
      <c r="B46" s="110"/>
      <c r="C46" s="110"/>
      <c r="D46" s="110"/>
      <c r="E46" s="110"/>
      <c r="F46" s="116"/>
      <c r="G46" s="116"/>
      <c r="I46" t="e">
        <f t="shared" si="1"/>
        <v>#N/A</v>
      </c>
      <c r="K46" s="95"/>
    </row>
    <row r="47" spans="2:11" ht="15" customHeight="1">
      <c r="B47" s="110"/>
      <c r="C47" s="110"/>
      <c r="D47" s="110"/>
      <c r="E47" s="110"/>
      <c r="F47" s="116"/>
      <c r="G47" s="116"/>
      <c r="I47" t="e">
        <f t="shared" si="1"/>
        <v>#N/A</v>
      </c>
      <c r="K47" s="95"/>
    </row>
    <row r="48" spans="2:11" ht="15" customHeight="1">
      <c r="I48" t="e">
        <f t="shared" si="1"/>
        <v>#N/A</v>
      </c>
      <c r="K48" s="95"/>
    </row>
    <row r="49" spans="9:11" ht="15" customHeight="1">
      <c r="I49" t="e">
        <f t="shared" si="1"/>
        <v>#N/A</v>
      </c>
      <c r="K49" s="95"/>
    </row>
    <row r="50" spans="9:11" ht="15" customHeight="1">
      <c r="I50" t="e">
        <f t="shared" si="1"/>
        <v>#N/A</v>
      </c>
      <c r="K50" s="95"/>
    </row>
    <row r="51" spans="9:11" ht="15" customHeight="1">
      <c r="K51" s="95"/>
    </row>
    <row r="52" spans="9:11" ht="15" customHeight="1">
      <c r="K52" s="95"/>
    </row>
    <row r="53" spans="9:11" ht="15" customHeight="1">
      <c r="K53" s="95"/>
    </row>
    <row r="54" spans="9:11" ht="15" customHeight="1">
      <c r="K54" s="95"/>
    </row>
    <row r="55" spans="9:11" ht="15" customHeight="1">
      <c r="K55" s="95"/>
    </row>
    <row r="56" spans="9:11" ht="15" customHeight="1">
      <c r="K56" s="95"/>
    </row>
    <row r="57" spans="9:11" ht="15" customHeight="1">
      <c r="K57" s="95"/>
    </row>
    <row r="58" spans="9:11" ht="15" customHeight="1">
      <c r="K58" s="95"/>
    </row>
    <row r="59" spans="9:11" ht="15" customHeight="1">
      <c r="K59" s="95"/>
    </row>
    <row r="60" spans="9:11" ht="15" customHeight="1">
      <c r="K60" s="95"/>
    </row>
    <row r="61" spans="9:11" ht="15" customHeight="1">
      <c r="K61" s="95"/>
    </row>
    <row r="62" spans="9:11" ht="15" customHeight="1">
      <c r="K62" s="95"/>
    </row>
    <row r="63" spans="9:11" ht="15" customHeight="1">
      <c r="K63" s="95"/>
    </row>
    <row r="64" spans="9:11" ht="15" customHeight="1">
      <c r="K64" s="95"/>
    </row>
    <row r="65" spans="11:11" ht="15" customHeight="1">
      <c r="K65" s="95"/>
    </row>
    <row r="66" spans="11:11" ht="15" customHeight="1">
      <c r="K66" s="95"/>
    </row>
    <row r="67" spans="11:11" ht="15" customHeight="1">
      <c r="K67" s="95"/>
    </row>
    <row r="68" spans="11:11" ht="15" customHeight="1">
      <c r="K68" s="95"/>
    </row>
    <row r="69" spans="11:11" ht="15" customHeight="1">
      <c r="K69" s="95"/>
    </row>
    <row r="70" spans="11:11" ht="15" customHeight="1">
      <c r="K70" s="95"/>
    </row>
    <row r="71" spans="11:11" ht="15" customHeight="1">
      <c r="K71" s="95"/>
    </row>
    <row r="72" spans="11:11" ht="15" customHeight="1">
      <c r="K72" s="95"/>
    </row>
    <row r="73" spans="11:11" ht="15" customHeight="1">
      <c r="K73" s="95"/>
    </row>
    <row r="74" spans="11:11" ht="15" customHeight="1">
      <c r="K74" s="95"/>
    </row>
    <row r="75" spans="11:11" ht="15" customHeight="1">
      <c r="K75" s="95"/>
    </row>
    <row r="76" spans="11:11" ht="15" customHeight="1">
      <c r="K76" s="95"/>
    </row>
    <row r="77" spans="11:11" ht="15" customHeight="1">
      <c r="K77" s="95"/>
    </row>
    <row r="78" spans="11:11" ht="15" customHeight="1">
      <c r="K78" s="95"/>
    </row>
    <row r="79" spans="11:11" ht="15" customHeight="1">
      <c r="K79" s="95"/>
    </row>
    <row r="80" spans="11:11" ht="15" customHeight="1">
      <c r="K80" s="95"/>
    </row>
    <row r="81" spans="11:11" ht="15" customHeight="1">
      <c r="K81" s="95"/>
    </row>
    <row r="82" spans="11:11" ht="15" customHeight="1">
      <c r="K82" s="95"/>
    </row>
    <row r="83" spans="11:11" ht="15" customHeight="1">
      <c r="K83" s="95"/>
    </row>
    <row r="84" spans="11:11" ht="15" customHeight="1">
      <c r="K84" s="95"/>
    </row>
    <row r="85" spans="11:11" ht="15" customHeight="1">
      <c r="K85" s="95"/>
    </row>
    <row r="86" spans="11:11" ht="15" customHeight="1">
      <c r="K86" s="95"/>
    </row>
    <row r="87" spans="11:11" ht="15" customHeight="1">
      <c r="K87" s="95"/>
    </row>
    <row r="88" spans="11:11" ht="15" customHeight="1">
      <c r="K88" s="95"/>
    </row>
    <row r="89" spans="11:11" ht="15" customHeight="1">
      <c r="K89" s="95"/>
    </row>
    <row r="90" spans="11:11" ht="15" customHeight="1">
      <c r="K90" s="95"/>
    </row>
    <row r="91" spans="11:11" ht="15" customHeight="1">
      <c r="K91" s="95"/>
    </row>
    <row r="92" spans="11:11" ht="15" customHeight="1">
      <c r="K92" s="95"/>
    </row>
    <row r="93" spans="11:11" ht="15" customHeight="1">
      <c r="K93" s="95"/>
    </row>
    <row r="94" spans="11:11" ht="15" customHeight="1">
      <c r="K94" s="95"/>
    </row>
    <row r="95" spans="11:11" ht="15" customHeight="1">
      <c r="K95" s="95"/>
    </row>
    <row r="96" spans="11:11" ht="15" customHeight="1">
      <c r="K96" s="95"/>
    </row>
    <row r="97" spans="11:11" ht="15" customHeight="1">
      <c r="K97" s="95"/>
    </row>
    <row r="98" spans="11:11" ht="15" customHeight="1">
      <c r="K98" s="95"/>
    </row>
    <row r="99" spans="11:11" ht="15" customHeight="1">
      <c r="K99" s="95"/>
    </row>
    <row r="100" spans="11:11" ht="15" customHeight="1">
      <c r="K100" s="95"/>
    </row>
    <row r="101" spans="11:11" ht="15" customHeight="1">
      <c r="K101" s="95"/>
    </row>
    <row r="102" spans="11:11" ht="15" customHeight="1">
      <c r="K102" s="95"/>
    </row>
    <row r="103" spans="11:11" ht="15" customHeight="1">
      <c r="K103" s="95"/>
    </row>
    <row r="104" spans="11:11" ht="15" customHeight="1">
      <c r="K104" s="95"/>
    </row>
    <row r="105" spans="11:11" ht="15" customHeight="1">
      <c r="K105" s="95"/>
    </row>
    <row r="106" spans="11:11" ht="15" customHeight="1">
      <c r="K106" s="95"/>
    </row>
    <row r="107" spans="11:11" ht="15" customHeight="1">
      <c r="K107" s="95"/>
    </row>
    <row r="108" spans="11:11" ht="15" customHeight="1">
      <c r="K108" s="95"/>
    </row>
    <row r="109" spans="11:11" ht="15" customHeight="1">
      <c r="K109" s="95"/>
    </row>
    <row r="110" spans="11:11" ht="15" customHeight="1">
      <c r="K110" s="95"/>
    </row>
    <row r="111" spans="11:11" ht="15" customHeight="1">
      <c r="K111" s="95"/>
    </row>
    <row r="112" spans="11:11" ht="15" customHeight="1">
      <c r="K112" s="95"/>
    </row>
    <row r="113" spans="11:11" ht="15" customHeight="1">
      <c r="K113" s="95"/>
    </row>
    <row r="114" spans="11:11" ht="15" customHeight="1">
      <c r="K114" s="95"/>
    </row>
    <row r="115" spans="11:11" ht="15" customHeight="1">
      <c r="K115" s="95"/>
    </row>
    <row r="116" spans="11:11" ht="15" customHeight="1">
      <c r="K116" s="95"/>
    </row>
    <row r="117" spans="11:11" ht="15" customHeight="1">
      <c r="K117" s="95"/>
    </row>
    <row r="118" spans="11:11" ht="15" customHeight="1">
      <c r="K118" s="95"/>
    </row>
    <row r="119" spans="11:11" ht="15" customHeight="1">
      <c r="K119" s="95"/>
    </row>
    <row r="120" spans="11:11" ht="15" customHeight="1">
      <c r="K120" s="95"/>
    </row>
    <row r="121" spans="11:11" ht="15" customHeight="1">
      <c r="K121" s="95"/>
    </row>
    <row r="122" spans="11:11" ht="15" customHeight="1">
      <c r="K122" s="95"/>
    </row>
    <row r="123" spans="11:11" ht="15" customHeight="1">
      <c r="K123" s="95"/>
    </row>
    <row r="124" spans="11:11" ht="15" customHeight="1">
      <c r="K124" s="95"/>
    </row>
    <row r="125" spans="11:11" ht="15" customHeight="1">
      <c r="K125" s="95"/>
    </row>
    <row r="126" spans="11:11" ht="15" customHeight="1">
      <c r="K126" s="95"/>
    </row>
    <row r="127" spans="11:11" ht="15" customHeight="1">
      <c r="K127" s="95"/>
    </row>
    <row r="128" spans="11:11" ht="15" customHeight="1">
      <c r="K128" s="95"/>
    </row>
    <row r="129" spans="11:11" ht="15" customHeight="1">
      <c r="K129" s="95"/>
    </row>
    <row r="130" spans="11:11" ht="15" customHeight="1">
      <c r="K130" s="95"/>
    </row>
    <row r="131" spans="11:11" ht="15" customHeight="1">
      <c r="K131" s="95"/>
    </row>
    <row r="132" spans="11:11" ht="15" customHeight="1">
      <c r="K132" s="95"/>
    </row>
    <row r="133" spans="11:11" ht="15" customHeight="1">
      <c r="K133" s="95"/>
    </row>
    <row r="134" spans="11:11" ht="15" customHeight="1">
      <c r="K134" s="95"/>
    </row>
    <row r="135" spans="11:11" ht="15" customHeight="1">
      <c r="K135" s="95"/>
    </row>
    <row r="136" spans="11:11" ht="15" customHeight="1">
      <c r="K136" s="95"/>
    </row>
    <row r="137" spans="11:11" ht="15" customHeight="1">
      <c r="K137" s="95"/>
    </row>
    <row r="138" spans="11:11" ht="15" customHeight="1">
      <c r="K138" s="95"/>
    </row>
    <row r="139" spans="11:11" ht="15" customHeight="1">
      <c r="K139" s="95"/>
    </row>
    <row r="140" spans="11:11" ht="15" customHeight="1">
      <c r="K140" s="95"/>
    </row>
    <row r="141" spans="11:11" ht="15" customHeight="1">
      <c r="K141" s="95"/>
    </row>
    <row r="142" spans="11:11" ht="15" customHeight="1">
      <c r="K142" s="95"/>
    </row>
    <row r="143" spans="11:11" ht="15" customHeight="1">
      <c r="K143" s="95"/>
    </row>
    <row r="144" spans="11:11" ht="15" customHeight="1">
      <c r="K144" s="95"/>
    </row>
    <row r="145" spans="11:11" ht="15" customHeight="1">
      <c r="K145" s="95"/>
    </row>
    <row r="146" spans="11:11" ht="15" customHeight="1">
      <c r="K146" s="95"/>
    </row>
    <row r="147" spans="11:11" ht="15" customHeight="1">
      <c r="K147" s="95"/>
    </row>
    <row r="148" spans="11:11" ht="15" customHeight="1">
      <c r="K148" s="95"/>
    </row>
    <row r="149" spans="11:11" ht="15" customHeight="1">
      <c r="K149" s="95"/>
    </row>
    <row r="150" spans="11:11" ht="15" customHeight="1">
      <c r="K150" s="95"/>
    </row>
    <row r="151" spans="11:11" ht="15" customHeight="1">
      <c r="K151" s="95"/>
    </row>
    <row r="152" spans="11:11" ht="15" customHeight="1">
      <c r="K152" s="95"/>
    </row>
    <row r="153" spans="11:11" ht="15" customHeight="1">
      <c r="K153" s="95"/>
    </row>
    <row r="154" spans="11:11" ht="15" customHeight="1">
      <c r="K154" s="95"/>
    </row>
    <row r="155" spans="11:11" ht="15" customHeight="1">
      <c r="K155" s="95"/>
    </row>
    <row r="156" spans="11:11" ht="15" customHeight="1">
      <c r="K156" s="95"/>
    </row>
    <row r="157" spans="11:11" ht="15" customHeight="1">
      <c r="K157" s="95"/>
    </row>
    <row r="158" spans="11:11" ht="15" customHeight="1">
      <c r="K158" s="95"/>
    </row>
    <row r="159" spans="11:11" ht="15" customHeight="1">
      <c r="K159" s="95"/>
    </row>
    <row r="160" spans="11:11" ht="15" customHeight="1">
      <c r="K160" s="95"/>
    </row>
    <row r="161" spans="11:11" ht="15" customHeight="1">
      <c r="K161" s="95"/>
    </row>
    <row r="162" spans="11:11" ht="15" customHeight="1">
      <c r="K162" s="95"/>
    </row>
    <row r="163" spans="11:11" ht="15" customHeight="1">
      <c r="K163" s="95"/>
    </row>
    <row r="164" spans="11:11" ht="15" customHeight="1">
      <c r="K164" s="95"/>
    </row>
    <row r="165" spans="11:11" ht="15" customHeight="1">
      <c r="K165" s="95"/>
    </row>
    <row r="166" spans="11:11" ht="15" customHeight="1">
      <c r="K166" s="95"/>
    </row>
    <row r="167" spans="11:11" ht="15" customHeight="1">
      <c r="K167" s="95"/>
    </row>
    <row r="168" spans="11:11" ht="15" customHeight="1">
      <c r="K168" s="95"/>
    </row>
    <row r="169" spans="11:11" ht="15" customHeight="1">
      <c r="K169" s="95"/>
    </row>
    <row r="170" spans="11:11" ht="15" customHeight="1">
      <c r="K170" s="95"/>
    </row>
    <row r="171" spans="11:11" ht="15" customHeight="1">
      <c r="K171" s="95"/>
    </row>
    <row r="172" spans="11:11" ht="15" customHeight="1">
      <c r="K172" s="95"/>
    </row>
    <row r="173" spans="11:11" ht="15" customHeight="1">
      <c r="K173" s="95"/>
    </row>
    <row r="174" spans="11:11" ht="15" customHeight="1">
      <c r="K174" s="95"/>
    </row>
    <row r="175" spans="11:11" ht="15" customHeight="1">
      <c r="K175" s="95"/>
    </row>
    <row r="176" spans="11:11" ht="15" customHeight="1">
      <c r="K176" s="95"/>
    </row>
    <row r="177" spans="11:11" ht="15" customHeight="1">
      <c r="K177" s="95"/>
    </row>
    <row r="178" spans="11:11" ht="15" customHeight="1">
      <c r="K178" s="95"/>
    </row>
    <row r="179" spans="11:11" ht="15" customHeight="1">
      <c r="K179" s="95"/>
    </row>
    <row r="180" spans="11:11" ht="15" customHeight="1">
      <c r="K180" s="95"/>
    </row>
    <row r="181" spans="11:11" ht="15" customHeight="1">
      <c r="K181" s="95"/>
    </row>
    <row r="182" spans="11:11" ht="15" customHeight="1">
      <c r="K182" s="95"/>
    </row>
    <row r="183" spans="11:11" ht="15" customHeight="1">
      <c r="K183" s="95"/>
    </row>
    <row r="184" spans="11:11" ht="15" customHeight="1">
      <c r="K184" s="95"/>
    </row>
    <row r="185" spans="11:11" ht="15" customHeight="1">
      <c r="K185" s="95"/>
    </row>
    <row r="186" spans="11:11" ht="15" customHeight="1">
      <c r="K186" s="95"/>
    </row>
    <row r="187" spans="11:11" ht="15" customHeight="1">
      <c r="K187" s="95"/>
    </row>
    <row r="188" spans="11:11" ht="15" customHeight="1">
      <c r="K188" s="95"/>
    </row>
    <row r="189" spans="11:11" ht="15" customHeight="1">
      <c r="K189" s="95"/>
    </row>
    <row r="190" spans="11:11" ht="15" customHeight="1">
      <c r="K190" s="95"/>
    </row>
    <row r="191" spans="11:11" ht="15" customHeight="1">
      <c r="K191" s="95"/>
    </row>
    <row r="192" spans="11:11" ht="15" customHeight="1">
      <c r="K192" s="95"/>
    </row>
    <row r="193" spans="11:11" ht="15" customHeight="1">
      <c r="K193" s="95"/>
    </row>
    <row r="194" spans="11:11" ht="15" customHeight="1">
      <c r="K194" s="95"/>
    </row>
    <row r="195" spans="11:11" ht="15" customHeight="1">
      <c r="K195" s="95"/>
    </row>
    <row r="196" spans="11:11" ht="15" customHeight="1">
      <c r="K196" s="95"/>
    </row>
    <row r="197" spans="11:11" ht="15" customHeight="1">
      <c r="K197" s="95"/>
    </row>
    <row r="198" spans="11:11" ht="15" customHeight="1">
      <c r="K198" s="95"/>
    </row>
    <row r="199" spans="11:11" ht="15" customHeight="1">
      <c r="K199" s="95"/>
    </row>
    <row r="200" spans="11:11" ht="15" customHeight="1">
      <c r="K200" s="95"/>
    </row>
    <row r="201" spans="11:11" ht="15" customHeight="1">
      <c r="K201" s="95"/>
    </row>
    <row r="202" spans="11:11" ht="15" customHeight="1">
      <c r="K202" s="95"/>
    </row>
    <row r="203" spans="11:11" ht="15" customHeight="1">
      <c r="K203" s="95"/>
    </row>
    <row r="204" spans="11:11" ht="15" customHeight="1">
      <c r="K204" s="95"/>
    </row>
    <row r="205" spans="11:11" ht="15" customHeight="1">
      <c r="K205" s="95"/>
    </row>
    <row r="206" spans="11:11" ht="15" customHeight="1">
      <c r="K206" s="95"/>
    </row>
    <row r="207" spans="11:11" ht="15" customHeight="1">
      <c r="K207" s="95"/>
    </row>
    <row r="208" spans="11:11" ht="15" customHeight="1">
      <c r="K208" s="95"/>
    </row>
    <row r="209" spans="11:11" ht="15" customHeight="1">
      <c r="K209" s="95"/>
    </row>
    <row r="210" spans="11:11" ht="15" customHeight="1">
      <c r="K210" s="95"/>
    </row>
    <row r="211" spans="11:11" ht="15" customHeight="1">
      <c r="K211" s="95"/>
    </row>
    <row r="212" spans="11:11" ht="15" customHeight="1">
      <c r="K212" s="95"/>
    </row>
    <row r="213" spans="11:11" ht="15" customHeight="1">
      <c r="K213" s="95"/>
    </row>
    <row r="214" spans="11:11" ht="15" customHeight="1">
      <c r="K214" s="95"/>
    </row>
    <row r="215" spans="11:11" ht="15" customHeight="1">
      <c r="K215" s="95"/>
    </row>
    <row r="216" spans="11:11" ht="15" customHeight="1">
      <c r="K216" s="95"/>
    </row>
    <row r="217" spans="11:11" ht="15" customHeight="1">
      <c r="K217" s="95"/>
    </row>
    <row r="218" spans="11:11" ht="15" customHeight="1">
      <c r="K218" s="95"/>
    </row>
    <row r="219" spans="11:11" ht="15" customHeight="1">
      <c r="K219" s="95"/>
    </row>
    <row r="220" spans="11:11" ht="15" customHeight="1">
      <c r="K220" s="95"/>
    </row>
    <row r="221" spans="11:11" ht="15" customHeight="1">
      <c r="K221" s="95"/>
    </row>
    <row r="222" spans="11:11" ht="15" customHeight="1">
      <c r="K222" s="95"/>
    </row>
    <row r="223" spans="11:11" ht="15" customHeight="1">
      <c r="K223" s="95"/>
    </row>
    <row r="224" spans="11:11" ht="15" customHeight="1">
      <c r="K224" s="95"/>
    </row>
    <row r="225" spans="11:11" ht="15" customHeight="1">
      <c r="K225" s="95"/>
    </row>
    <row r="226" spans="11:11" ht="15" customHeight="1">
      <c r="K226" s="95"/>
    </row>
    <row r="227" spans="11:11" ht="15" customHeight="1">
      <c r="K227" s="95"/>
    </row>
    <row r="228" spans="11:11" ht="15" customHeight="1">
      <c r="K228" s="95"/>
    </row>
    <row r="229" spans="11:11" ht="15" customHeight="1">
      <c r="K229" s="95"/>
    </row>
    <row r="230" spans="11:11" ht="15" customHeight="1">
      <c r="K230" s="95"/>
    </row>
    <row r="231" spans="11:11" ht="15" customHeight="1">
      <c r="K231" s="95"/>
    </row>
    <row r="232" spans="11:11" ht="15" customHeight="1">
      <c r="K232" s="95"/>
    </row>
    <row r="233" spans="11:11" ht="15" customHeight="1">
      <c r="K233" s="95"/>
    </row>
    <row r="234" spans="11:11" ht="15" customHeight="1">
      <c r="K234" s="95"/>
    </row>
    <row r="235" spans="11:11" ht="15" customHeight="1">
      <c r="K235" s="95"/>
    </row>
    <row r="236" spans="11:11" ht="15" customHeight="1">
      <c r="K236" s="95"/>
    </row>
    <row r="237" spans="11:11" ht="15" customHeight="1">
      <c r="K237" s="95"/>
    </row>
    <row r="238" spans="11:11" ht="15" customHeight="1">
      <c r="K238" s="95"/>
    </row>
    <row r="239" spans="11:11" ht="15" customHeight="1">
      <c r="K239" s="95"/>
    </row>
    <row r="240" spans="11:11" ht="15" customHeight="1">
      <c r="K240" s="95"/>
    </row>
    <row r="241" spans="11:11" ht="15" customHeight="1">
      <c r="K241" s="95"/>
    </row>
    <row r="242" spans="11:11" ht="15" customHeight="1">
      <c r="K242" s="95"/>
    </row>
    <row r="243" spans="11:11" ht="15" customHeight="1">
      <c r="K243" s="95"/>
    </row>
    <row r="244" spans="11:11" ht="15" customHeight="1">
      <c r="K244" s="95"/>
    </row>
    <row r="245" spans="11:11" ht="15" customHeight="1">
      <c r="K245" s="95"/>
    </row>
    <row r="246" spans="11:11" ht="15" customHeight="1">
      <c r="K246" s="95"/>
    </row>
    <row r="247" spans="11:11" ht="15" customHeight="1">
      <c r="K247" s="95"/>
    </row>
    <row r="248" spans="11:11" ht="15" customHeight="1">
      <c r="K248" s="95"/>
    </row>
    <row r="249" spans="11:11" ht="15" customHeight="1">
      <c r="K249" s="95"/>
    </row>
    <row r="250" spans="11:11" ht="15" customHeight="1">
      <c r="K250" s="95"/>
    </row>
    <row r="251" spans="11:11" ht="15" customHeight="1">
      <c r="K251" s="95"/>
    </row>
    <row r="252" spans="11:11" ht="15" customHeight="1">
      <c r="K252" s="95"/>
    </row>
    <row r="253" spans="11:11" ht="15" customHeight="1">
      <c r="K253" s="95"/>
    </row>
    <row r="254" spans="11:11" ht="15" customHeight="1">
      <c r="K254" s="95"/>
    </row>
    <row r="255" spans="11:11" ht="15" customHeight="1">
      <c r="K255" s="95"/>
    </row>
    <row r="256" spans="11:11" ht="15" customHeight="1">
      <c r="K256" s="95"/>
    </row>
    <row r="257" spans="11:11" ht="15" customHeight="1">
      <c r="K257" s="95"/>
    </row>
    <row r="258" spans="11:11" ht="15" customHeight="1">
      <c r="K258" s="95"/>
    </row>
    <row r="259" spans="11:11" ht="15" customHeight="1">
      <c r="K259" s="95"/>
    </row>
    <row r="260" spans="11:11" ht="15" customHeight="1">
      <c r="K260" s="95"/>
    </row>
    <row r="261" spans="11:11" ht="15" customHeight="1">
      <c r="K261" s="95"/>
    </row>
    <row r="262" spans="11:11" ht="15" customHeight="1">
      <c r="K262" s="95"/>
    </row>
    <row r="263" spans="11:11" ht="15" customHeight="1">
      <c r="K263" s="95"/>
    </row>
    <row r="264" spans="11:11" ht="15" customHeight="1">
      <c r="K264" s="95"/>
    </row>
    <row r="265" spans="11:11" ht="15" customHeight="1">
      <c r="K265" s="95"/>
    </row>
    <row r="266" spans="11:11" ht="15" customHeight="1">
      <c r="K266" s="95"/>
    </row>
    <row r="267" spans="11:11" ht="15" customHeight="1">
      <c r="K267" s="95"/>
    </row>
    <row r="268" spans="11:11" ht="15" customHeight="1">
      <c r="K268" s="95"/>
    </row>
    <row r="269" spans="11:11" ht="15" customHeight="1">
      <c r="K269" s="95"/>
    </row>
    <row r="270" spans="11:11" ht="15" customHeight="1">
      <c r="K270" s="95"/>
    </row>
    <row r="271" spans="11:11" ht="15" customHeight="1">
      <c r="K271" s="95"/>
    </row>
    <row r="272" spans="11:11" ht="15" customHeight="1">
      <c r="K272" s="95"/>
    </row>
    <row r="273" spans="11:11" ht="15" customHeight="1">
      <c r="K273" s="95"/>
    </row>
    <row r="274" spans="11:11" ht="15" customHeight="1">
      <c r="K274" s="95"/>
    </row>
    <row r="275" spans="11:11" ht="15" customHeight="1">
      <c r="K275" s="95"/>
    </row>
    <row r="276" spans="11:11" ht="15" customHeight="1">
      <c r="K276" s="95"/>
    </row>
    <row r="277" spans="11:11" ht="15" customHeight="1">
      <c r="K277" s="95"/>
    </row>
    <row r="278" spans="11:11" ht="15" customHeight="1">
      <c r="K278" s="95"/>
    </row>
    <row r="279" spans="11:11" ht="15" customHeight="1">
      <c r="K279" s="95"/>
    </row>
    <row r="280" spans="11:11" ht="15" customHeight="1">
      <c r="K280" s="95"/>
    </row>
    <row r="281" spans="11:11" ht="15" customHeight="1">
      <c r="K281" s="95"/>
    </row>
    <row r="282" spans="11:11" ht="15" customHeight="1">
      <c r="K282" s="95"/>
    </row>
    <row r="283" spans="11:11" ht="15" customHeight="1">
      <c r="K283" s="95"/>
    </row>
    <row r="284" spans="11:11" ht="15" customHeight="1">
      <c r="K284" s="95"/>
    </row>
    <row r="285" spans="11:11" ht="15" customHeight="1">
      <c r="K285" s="95"/>
    </row>
    <row r="286" spans="11:11" ht="15" customHeight="1">
      <c r="K286" s="95"/>
    </row>
    <row r="287" spans="11:11" ht="15" customHeight="1">
      <c r="K287" s="95"/>
    </row>
    <row r="288" spans="11:11" ht="15" customHeight="1">
      <c r="K288" s="95"/>
    </row>
    <row r="289" spans="11:11" ht="15" customHeight="1">
      <c r="K289" s="95"/>
    </row>
    <row r="290" spans="11:11" ht="15" customHeight="1">
      <c r="K290" s="95"/>
    </row>
    <row r="291" spans="11:11" ht="15" customHeight="1">
      <c r="K291" s="95"/>
    </row>
    <row r="292" spans="11:11" ht="15" customHeight="1">
      <c r="K292" s="95"/>
    </row>
    <row r="293" spans="11:11" ht="15" customHeight="1">
      <c r="K293" s="95"/>
    </row>
    <row r="294" spans="11:11" ht="15" customHeight="1">
      <c r="K294" s="95"/>
    </row>
    <row r="295" spans="11:11" ht="15" customHeight="1">
      <c r="K295" s="95"/>
    </row>
    <row r="296" spans="11:11" ht="15" customHeight="1">
      <c r="K296" s="95"/>
    </row>
    <row r="297" spans="11:11" ht="15" customHeight="1">
      <c r="K297" s="95"/>
    </row>
    <row r="298" spans="11:11" ht="15" customHeight="1">
      <c r="K298" s="95"/>
    </row>
    <row r="299" spans="11:11" ht="15" customHeight="1">
      <c r="K299" s="95"/>
    </row>
    <row r="300" spans="11:11" ht="15" customHeight="1">
      <c r="K300" s="95"/>
    </row>
    <row r="301" spans="11:11" ht="15" customHeight="1">
      <c r="K301" s="95"/>
    </row>
    <row r="302" spans="11:11" ht="15" customHeight="1">
      <c r="K302" s="95"/>
    </row>
    <row r="303" spans="11:11" ht="15" customHeight="1">
      <c r="K303" s="95"/>
    </row>
    <row r="304" spans="11:11" ht="15" customHeight="1">
      <c r="K304" s="95"/>
    </row>
    <row r="305" spans="11:11" ht="15" customHeight="1">
      <c r="K305" s="95"/>
    </row>
    <row r="306" spans="11:11" ht="15" customHeight="1">
      <c r="K306" s="95"/>
    </row>
    <row r="307" spans="11:11" ht="15" customHeight="1">
      <c r="K307" s="95"/>
    </row>
    <row r="308" spans="11:11" ht="15" customHeight="1">
      <c r="K308" s="95"/>
    </row>
    <row r="309" spans="11:11" ht="15" customHeight="1">
      <c r="K309" s="95"/>
    </row>
    <row r="310" spans="11:11" ht="15" customHeight="1">
      <c r="K310" s="95"/>
    </row>
    <row r="311" spans="11:11" ht="15" customHeight="1">
      <c r="K311" s="95"/>
    </row>
    <row r="312" spans="11:11" ht="15" customHeight="1">
      <c r="K312" s="95"/>
    </row>
    <row r="313" spans="11:11" ht="15" customHeight="1">
      <c r="K313" s="95"/>
    </row>
    <row r="314" spans="11:11" ht="15" customHeight="1">
      <c r="K314" s="95"/>
    </row>
    <row r="315" spans="11:11" ht="15" customHeight="1">
      <c r="K315" s="95"/>
    </row>
    <row r="316" spans="11:11" ht="15" customHeight="1">
      <c r="K316" s="95"/>
    </row>
    <row r="317" spans="11:11" ht="15" customHeight="1">
      <c r="K317" s="95"/>
    </row>
    <row r="318" spans="11:11" ht="15" customHeight="1">
      <c r="K318" s="95"/>
    </row>
    <row r="319" spans="11:11" ht="15" customHeight="1">
      <c r="K319" s="95"/>
    </row>
    <row r="320" spans="11:11" ht="15" customHeight="1">
      <c r="K320" s="95"/>
    </row>
    <row r="321" spans="11:11" ht="15" customHeight="1">
      <c r="K321" s="95"/>
    </row>
    <row r="322" spans="11:11" ht="15" customHeight="1">
      <c r="K322" s="95"/>
    </row>
    <row r="323" spans="11:11" ht="15" customHeight="1">
      <c r="K323" s="95"/>
    </row>
    <row r="324" spans="11:11" ht="15" customHeight="1">
      <c r="K324" s="95"/>
    </row>
    <row r="325" spans="11:11" ht="15" customHeight="1">
      <c r="K325" s="95"/>
    </row>
    <row r="326" spans="11:11" ht="15" customHeight="1">
      <c r="K326" s="95"/>
    </row>
    <row r="327" spans="11:11" ht="15" customHeight="1">
      <c r="K327" s="95"/>
    </row>
    <row r="328" spans="11:11" ht="15" customHeight="1">
      <c r="K328" s="95"/>
    </row>
    <row r="329" spans="11:11" ht="15" customHeight="1">
      <c r="K329" s="95"/>
    </row>
    <row r="330" spans="11:11" ht="15" customHeight="1">
      <c r="K330" s="95"/>
    </row>
    <row r="331" spans="11:11" ht="15" customHeight="1">
      <c r="K331" s="95"/>
    </row>
    <row r="332" spans="11:11" ht="15" customHeight="1">
      <c r="K332" s="95"/>
    </row>
    <row r="333" spans="11:11" ht="15" customHeight="1">
      <c r="K333" s="95"/>
    </row>
    <row r="334" spans="11:11" ht="15" customHeight="1">
      <c r="K334" s="95"/>
    </row>
    <row r="335" spans="11:11" ht="15" customHeight="1">
      <c r="K335" s="95"/>
    </row>
    <row r="336" spans="11:11" ht="15" customHeight="1">
      <c r="K336" s="95"/>
    </row>
    <row r="337" spans="11:11" ht="15" customHeight="1">
      <c r="K337" s="95"/>
    </row>
    <row r="338" spans="11:11" ht="15" customHeight="1">
      <c r="K338" s="95"/>
    </row>
    <row r="339" spans="11:11" ht="15" customHeight="1">
      <c r="K339" s="95"/>
    </row>
    <row r="340" spans="11:11" ht="15" customHeight="1">
      <c r="K340" s="95"/>
    </row>
    <row r="341" spans="11:11" ht="15" customHeight="1">
      <c r="K341" s="95"/>
    </row>
    <row r="342" spans="11:11" ht="15" customHeight="1">
      <c r="K342" s="95"/>
    </row>
    <row r="343" spans="11:11" ht="15" customHeight="1">
      <c r="K343" s="95"/>
    </row>
    <row r="344" spans="11:11" ht="15" customHeight="1">
      <c r="K344" s="95"/>
    </row>
    <row r="345" spans="11:11" ht="15" customHeight="1">
      <c r="K345" s="95"/>
    </row>
    <row r="346" spans="11:11" ht="15" customHeight="1">
      <c r="K346" s="95"/>
    </row>
    <row r="347" spans="11:11" ht="15" customHeight="1">
      <c r="K347" s="95"/>
    </row>
    <row r="348" spans="11:11" ht="15" customHeight="1">
      <c r="K348" s="95"/>
    </row>
    <row r="349" spans="11:11" ht="15" customHeight="1">
      <c r="K349" s="95"/>
    </row>
    <row r="350" spans="11:11" ht="15" customHeight="1">
      <c r="K350" s="95"/>
    </row>
    <row r="351" spans="11:11" ht="15" customHeight="1">
      <c r="K351" s="95"/>
    </row>
    <row r="352" spans="11:11" ht="15" customHeight="1">
      <c r="K352" s="95"/>
    </row>
    <row r="353" spans="11:11" ht="15" customHeight="1">
      <c r="K353" s="95"/>
    </row>
    <row r="354" spans="11:11" ht="15" customHeight="1">
      <c r="K354" s="95"/>
    </row>
    <row r="355" spans="11:11" ht="15" customHeight="1">
      <c r="K355" s="95"/>
    </row>
    <row r="356" spans="11:11" ht="15" customHeight="1">
      <c r="K356" s="95"/>
    </row>
    <row r="357" spans="11:11" ht="15" customHeight="1">
      <c r="K357" s="95"/>
    </row>
    <row r="358" spans="11:11" ht="15" customHeight="1">
      <c r="K358" s="95"/>
    </row>
    <row r="359" spans="11:11" ht="15" customHeight="1">
      <c r="K359" s="95"/>
    </row>
    <row r="360" spans="11:11" ht="15" customHeight="1">
      <c r="K360" s="95"/>
    </row>
    <row r="361" spans="11:11" ht="15" customHeight="1">
      <c r="K361" s="95"/>
    </row>
    <row r="362" spans="11:11" ht="15" customHeight="1">
      <c r="K362" s="95"/>
    </row>
    <row r="363" spans="11:11" ht="15" customHeight="1">
      <c r="K363" s="95"/>
    </row>
    <row r="364" spans="11:11" ht="15" customHeight="1">
      <c r="K364" s="95"/>
    </row>
    <row r="365" spans="11:11" ht="15" customHeight="1">
      <c r="K365" s="95"/>
    </row>
    <row r="366" spans="11:11" ht="15" customHeight="1">
      <c r="K366" s="95"/>
    </row>
    <row r="367" spans="11:11" ht="15" customHeight="1">
      <c r="K367" s="95"/>
    </row>
    <row r="368" spans="11:11" ht="15" customHeight="1">
      <c r="K368" s="95"/>
    </row>
    <row r="369" spans="11:11" ht="15" customHeight="1">
      <c r="K369" s="95"/>
    </row>
    <row r="370" spans="11:11" ht="15" customHeight="1">
      <c r="K370" s="95"/>
    </row>
    <row r="371" spans="11:11" ht="15" customHeight="1">
      <c r="K371" s="95"/>
    </row>
    <row r="372" spans="11:11" ht="15" customHeight="1">
      <c r="K372" s="95"/>
    </row>
    <row r="373" spans="11:11" ht="15" customHeight="1">
      <c r="K373" s="95"/>
    </row>
    <row r="374" spans="11:11" ht="15" customHeight="1">
      <c r="K374" s="95"/>
    </row>
    <row r="375" spans="11:11" ht="15" customHeight="1">
      <c r="K375" s="95"/>
    </row>
    <row r="376" spans="11:11" ht="15" customHeight="1">
      <c r="K376" s="95"/>
    </row>
    <row r="377" spans="11:11" ht="15" customHeight="1">
      <c r="K377" s="95"/>
    </row>
    <row r="378" spans="11:11" ht="15" customHeight="1">
      <c r="K378" s="95"/>
    </row>
    <row r="379" spans="11:11" ht="15" customHeight="1">
      <c r="K379" s="95"/>
    </row>
    <row r="380" spans="11:11" ht="15" customHeight="1">
      <c r="K380" s="95"/>
    </row>
    <row r="381" spans="11:11" ht="15" customHeight="1">
      <c r="K381" s="95"/>
    </row>
    <row r="382" spans="11:11" ht="15" customHeight="1">
      <c r="K382" s="95"/>
    </row>
    <row r="383" spans="11:11" ht="15" customHeight="1">
      <c r="K383" s="95"/>
    </row>
    <row r="384" spans="11:11" ht="15" customHeight="1">
      <c r="K384" s="95"/>
    </row>
    <row r="385" spans="11:11" ht="15" customHeight="1">
      <c r="K385" s="95"/>
    </row>
    <row r="386" spans="11:11" ht="15" customHeight="1">
      <c r="K386" s="95"/>
    </row>
    <row r="387" spans="11:11" ht="15" customHeight="1">
      <c r="K387" s="95"/>
    </row>
    <row r="388" spans="11:11" ht="15" customHeight="1">
      <c r="K388" s="95"/>
    </row>
    <row r="389" spans="11:11" ht="15" customHeight="1">
      <c r="K389" s="95"/>
    </row>
    <row r="390" spans="11:11" ht="15" customHeight="1">
      <c r="K390" s="95"/>
    </row>
    <row r="391" spans="11:11" ht="15" customHeight="1">
      <c r="K391" s="95"/>
    </row>
    <row r="392" spans="11:11" ht="15" customHeight="1">
      <c r="K392" s="95"/>
    </row>
    <row r="393" spans="11:11" ht="15" customHeight="1">
      <c r="K393" s="95"/>
    </row>
    <row r="394" spans="11:11" ht="15" customHeight="1">
      <c r="K394" s="95"/>
    </row>
    <row r="395" spans="11:11" ht="15" customHeight="1">
      <c r="K395" s="95"/>
    </row>
    <row r="396" spans="11:11" ht="15" customHeight="1">
      <c r="K396" s="95"/>
    </row>
    <row r="397" spans="11:11" ht="15" customHeight="1">
      <c r="K397" s="95"/>
    </row>
    <row r="398" spans="11:11" ht="15" customHeight="1">
      <c r="K398" s="95"/>
    </row>
    <row r="399" spans="11:11" ht="15" customHeight="1">
      <c r="K399" s="95"/>
    </row>
    <row r="400" spans="11:11" ht="15" customHeight="1">
      <c r="K400" s="95"/>
    </row>
    <row r="401" spans="11:11" ht="15" customHeight="1">
      <c r="K401" s="95"/>
    </row>
    <row r="402" spans="11:11" ht="15" customHeight="1">
      <c r="K402" s="95"/>
    </row>
    <row r="403" spans="11:11" ht="15" customHeight="1">
      <c r="K403" s="95"/>
    </row>
    <row r="404" spans="11:11" ht="15" customHeight="1">
      <c r="K404" s="95"/>
    </row>
    <row r="405" spans="11:11" ht="15" customHeight="1">
      <c r="K405" s="95"/>
    </row>
    <row r="406" spans="11:11" ht="15" customHeight="1">
      <c r="K406" s="95"/>
    </row>
    <row r="407" spans="11:11" ht="15" customHeight="1">
      <c r="K407" s="95"/>
    </row>
    <row r="408" spans="11:11" ht="15" customHeight="1">
      <c r="K408" s="95"/>
    </row>
    <row r="409" spans="11:11" ht="15" customHeight="1">
      <c r="K409" s="95"/>
    </row>
    <row r="410" spans="11:11" ht="15" customHeight="1">
      <c r="K410" s="95"/>
    </row>
    <row r="411" spans="11:11" ht="15" customHeight="1">
      <c r="K411" s="95"/>
    </row>
    <row r="412" spans="11:11" ht="15" customHeight="1">
      <c r="K412" s="95"/>
    </row>
    <row r="413" spans="11:11" ht="15" customHeight="1">
      <c r="K413" s="95"/>
    </row>
    <row r="414" spans="11:11" ht="15" customHeight="1">
      <c r="K414" s="95"/>
    </row>
    <row r="415" spans="11:11" ht="15" customHeight="1">
      <c r="K415" s="95"/>
    </row>
    <row r="416" spans="11:11" ht="15" customHeight="1">
      <c r="K416" s="95"/>
    </row>
    <row r="417" spans="11:11" ht="15" customHeight="1">
      <c r="K417" s="95"/>
    </row>
    <row r="418" spans="11:11" ht="15" customHeight="1">
      <c r="K418" s="95"/>
    </row>
    <row r="419" spans="11:11" ht="15" customHeight="1">
      <c r="K419" s="95"/>
    </row>
    <row r="420" spans="11:11" ht="15" customHeight="1">
      <c r="K420" s="95"/>
    </row>
    <row r="421" spans="11:11" ht="15" customHeight="1">
      <c r="K421" s="95"/>
    </row>
    <row r="422" spans="11:11" ht="15" customHeight="1">
      <c r="K422" s="95"/>
    </row>
    <row r="423" spans="11:11" ht="15" customHeight="1">
      <c r="K423" s="95"/>
    </row>
    <row r="424" spans="11:11" ht="15" customHeight="1">
      <c r="K424" s="95"/>
    </row>
    <row r="425" spans="11:11" ht="15" customHeight="1">
      <c r="K425" s="95"/>
    </row>
    <row r="426" spans="11:11" ht="15" customHeight="1">
      <c r="K426" s="95"/>
    </row>
    <row r="427" spans="11:11" ht="15" customHeight="1">
      <c r="K427" s="95"/>
    </row>
    <row r="428" spans="11:11" ht="15" customHeight="1">
      <c r="K428" s="95"/>
    </row>
    <row r="429" spans="11:11" ht="15" customHeight="1">
      <c r="K429" s="95"/>
    </row>
    <row r="430" spans="11:11" ht="15" customHeight="1">
      <c r="K430" s="95"/>
    </row>
    <row r="431" spans="11:11" ht="15" customHeight="1">
      <c r="K431" s="95"/>
    </row>
    <row r="432" spans="11:11" ht="15" customHeight="1">
      <c r="K432" s="95"/>
    </row>
    <row r="433" spans="11:11" ht="15" customHeight="1">
      <c r="K433" s="95"/>
    </row>
  </sheetData>
  <mergeCells count="2">
    <mergeCell ref="A2:H2"/>
    <mergeCell ref="A3:H3"/>
  </mergeCells>
  <phoneticPr fontId="34" type="noConversion"/>
  <conditionalFormatting sqref="A1:A1048576">
    <cfRule type="containsText" dxfId="78" priority="1" operator="containsText" text="RH7">
      <formula>NOT(ISERROR(SEARCH("RH7",A1)))</formula>
    </cfRule>
    <cfRule type="containsText" dxfId="77" priority="3" operator="containsText" text="RH9">
      <formula>NOT(ISERROR(SEARCH("RH9",A1)))</formula>
    </cfRule>
    <cfRule type="containsText" dxfId="76" priority="8" operator="containsText" text="RH6">
      <formula>NOT(ISERROR(SEARCH("RH6",A1)))</formula>
    </cfRule>
    <cfRule type="containsText" dxfId="75" priority="10" operator="containsText" text="RH8">
      <formula>NOT(ISERROR(SEARCH("RH8",A1)))</formula>
    </cfRule>
  </conditionalFormatting>
  <conditionalFormatting sqref="C1 C48:C1048576">
    <cfRule type="containsText" dxfId="74" priority="5" operator="containsText" text="kernel">
      <formula>NOT(ISERROR(SEARCH("kernel",C1)))</formula>
    </cfRule>
    <cfRule type="containsText" dxfId="73" priority="7" operator="containsText" text="kpatch">
      <formula>NOT(ISERROR(SEARCH("kpatch",C1)))</formula>
    </cfRule>
  </conditionalFormatting>
  <conditionalFormatting sqref="E1:H18 E19:G19 E20:H1048576">
    <cfRule type="containsText" dxfId="72" priority="2" operator="containsText" text="kernel">
      <formula>NOT(ISERROR(SEARCH("kernel",E1)))</formula>
    </cfRule>
  </conditionalFormatting>
  <conditionalFormatting sqref="I1">
    <cfRule type="duplicateValues" dxfId="71" priority="4"/>
  </conditionalFormatting>
  <conditionalFormatting sqref="K434:K1048576 K1">
    <cfRule type="duplicateValues" dxfId="70" priority="6"/>
  </conditionalFormatting>
  <pageMargins left="0.7" right="0.7" top="0.75" bottom="0.75" header="0.3" footer="0.3"/>
  <pageSetup orientation="portrait" horizontalDpi="90" verticalDpi="90" r:id="rId1"/>
  <headerFooter>
    <oddHeader>&amp;C&amp;"Calibri"&amp;10&amp;K000000Internal&amp;1#_x000D_&amp;"Arial"&amp;10&amp;K000000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FD18-9959-41EE-99E2-2B370540B8A3}">
  <dimension ref="A1:G3"/>
  <sheetViews>
    <sheetView workbookViewId="0">
      <selection activeCell="A34" sqref="A34"/>
    </sheetView>
  </sheetViews>
  <sheetFormatPr defaultRowHeight="12.75"/>
  <cols>
    <col min="1" max="1" width="78.85546875" bestFit="1" customWidth="1"/>
    <col min="2" max="2" width="30.5703125" bestFit="1" customWidth="1"/>
    <col min="3" max="3" width="22.140625" bestFit="1" customWidth="1"/>
    <col min="4" max="4" width="37.85546875" customWidth="1"/>
    <col min="5" max="5" width="12.85546875" bestFit="1" customWidth="1"/>
    <col min="6" max="6" width="48" bestFit="1" customWidth="1"/>
    <col min="7" max="7" width="56.5703125" bestFit="1" customWidth="1"/>
  </cols>
  <sheetData>
    <row r="1" spans="1:7" ht="18">
      <c r="A1" s="54" t="s">
        <v>3559</v>
      </c>
      <c r="B1" s="54" t="s">
        <v>3560</v>
      </c>
      <c r="C1" s="54" t="s">
        <v>3561</v>
      </c>
      <c r="D1" s="54" t="s">
        <v>3562</v>
      </c>
      <c r="E1" s="54" t="s">
        <v>3563</v>
      </c>
      <c r="F1" s="54" t="s">
        <v>3564</v>
      </c>
      <c r="G1" s="54" t="s">
        <v>3565</v>
      </c>
    </row>
    <row r="2" spans="1:7" ht="39">
      <c r="A2" s="51" t="s">
        <v>3566</v>
      </c>
      <c r="B2" s="52" t="s">
        <v>3567</v>
      </c>
      <c r="C2" s="53" t="s">
        <v>3568</v>
      </c>
      <c r="D2" s="50" t="s">
        <v>3569</v>
      </c>
      <c r="E2" s="47" t="s">
        <v>3570</v>
      </c>
      <c r="F2" s="24" t="s">
        <v>3571</v>
      </c>
      <c r="G2" s="47" t="s">
        <v>3572</v>
      </c>
    </row>
    <row r="3" spans="1:7" ht="16.5">
      <c r="A3" s="51" t="s">
        <v>3573</v>
      </c>
      <c r="B3" s="52" t="s">
        <v>3574</v>
      </c>
      <c r="C3" s="53" t="s">
        <v>3575</v>
      </c>
      <c r="D3" s="50"/>
      <c r="E3" s="47" t="s">
        <v>3570</v>
      </c>
      <c r="F3" s="24" t="s">
        <v>3576</v>
      </c>
      <c r="G3" s="47" t="s">
        <v>3577</v>
      </c>
    </row>
  </sheetData>
  <hyperlinks>
    <hyperlink ref="F2" r:id="rId1" xr:uid="{5B8B8AFB-D672-401F-9589-7E7FB9A2220C}"/>
    <hyperlink ref="F3" r:id="rId2" xr:uid="{C4FD7929-1E1D-42AE-B8C8-34616AD57A6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1CAB7-60FD-49D7-8420-F87BEE2600DB}">
  <dimension ref="A1:V2499"/>
  <sheetViews>
    <sheetView workbookViewId="0">
      <selection activeCell="A12" sqref="A12"/>
    </sheetView>
  </sheetViews>
  <sheetFormatPr defaultRowHeight="12.75"/>
  <cols>
    <col min="1" max="1" width="33.42578125" customWidth="1"/>
    <col min="2" max="2" width="30.140625" customWidth="1"/>
    <col min="3" max="3" width="22.42578125" customWidth="1"/>
    <col min="5" max="5" width="12.5703125" customWidth="1"/>
    <col min="6" max="6" width="12" customWidth="1"/>
    <col min="7" max="7" width="6.28515625" customWidth="1"/>
    <col min="8" max="8" width="16.42578125" customWidth="1"/>
    <col min="9" max="9" width="16" customWidth="1"/>
    <col min="10" max="10" width="13.85546875" customWidth="1"/>
  </cols>
  <sheetData>
    <row r="1" spans="1:22">
      <c r="A1" t="s">
        <v>3578</v>
      </c>
      <c r="B1" t="s">
        <v>3579</v>
      </c>
      <c r="C1" t="s">
        <v>3580</v>
      </c>
      <c r="E1" s="329" t="s">
        <v>3581</v>
      </c>
      <c r="F1" s="329"/>
      <c r="G1" s="329"/>
      <c r="H1" s="329" t="s">
        <v>3582</v>
      </c>
      <c r="I1" s="329"/>
      <c r="J1" s="329"/>
    </row>
    <row r="2" spans="1:22">
      <c r="A2" s="236" t="s">
        <v>1586</v>
      </c>
      <c r="B2" t="str">
        <f>IF(ISNA(VLOOKUP(Table7[[#This Row],[Server(s) of GA(s)]],'CMP Patch'!A:A,1,FALSE)),IF(ISNA(VLOOKUP(Table7[[#This Row],[Server(s) of GA(s)]],'Cloud Patch'!A:A,1,FALSE)),"Not Found","Cloud Patch sheet"),"CMP Patch Sheet")</f>
        <v>CMP Patch Sheet</v>
      </c>
      <c r="C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  <c r="E2" s="332"/>
      <c r="F2" s="332"/>
      <c r="G2" s="332"/>
      <c r="H2" s="333" t="s">
        <v>3583</v>
      </c>
      <c r="I2" s="334"/>
      <c r="J2" s="334"/>
      <c r="K2" s="330" t="s">
        <v>3584</v>
      </c>
      <c r="L2" s="330"/>
      <c r="M2" s="330"/>
      <c r="N2" s="330"/>
      <c r="O2" s="330"/>
      <c r="V2" t="str">
        <f>VLOOKUP(A2,'Search &amp; Filter'!$A:$A,1,FALSE)</f>
        <v>sla80499</v>
      </c>
    </row>
    <row r="3" spans="1:22">
      <c r="A3" s="236" t="s">
        <v>1585</v>
      </c>
      <c r="B3" t="str">
        <f>IF(ISNA(VLOOKUP(Table7[[#This Row],[Server(s) of GA(s)]],'CMP Patch'!A:A,1,FALSE)),IF(ISNA(VLOOKUP(Table7[[#This Row],[Server(s) of GA(s)]],'Cloud Patch'!A:A,1,FALSE)),"Not Found","Cloud Patch sheet"),"CMP Patch Sheet")</f>
        <v>CMP Patch Sheet</v>
      </c>
      <c r="C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  <c r="E3" s="332"/>
      <c r="F3" s="332"/>
      <c r="G3" s="332"/>
      <c r="H3" s="334"/>
      <c r="I3" s="334"/>
      <c r="J3" s="334"/>
      <c r="K3" s="330"/>
      <c r="L3" s="330"/>
      <c r="M3" s="330"/>
      <c r="N3" s="330"/>
      <c r="O3" s="330"/>
    </row>
    <row r="4" spans="1:22">
      <c r="A4" s="236" t="s">
        <v>1584</v>
      </c>
      <c r="B4" t="str">
        <f>IF(ISNA(VLOOKUP(Table7[[#This Row],[Server(s) of GA(s)]],'CMP Patch'!A:A,1,FALSE)),IF(ISNA(VLOOKUP(Table7[[#This Row],[Server(s) of GA(s)]],'Cloud Patch'!A:A,1,FALSE)),"Not Found","Cloud Patch sheet"),"CMP Patch Sheet")</f>
        <v>CMP Patch Sheet</v>
      </c>
      <c r="C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  <c r="E4" s="332"/>
      <c r="F4" s="332"/>
      <c r="G4" s="332"/>
      <c r="H4" s="333" t="s">
        <v>3585</v>
      </c>
      <c r="I4" s="334"/>
      <c r="J4" s="334"/>
      <c r="K4" s="330"/>
      <c r="L4" s="330"/>
      <c r="M4" s="330"/>
      <c r="N4" s="330"/>
      <c r="O4" s="330"/>
    </row>
    <row r="5" spans="1:22">
      <c r="A5" s="236" t="s">
        <v>1583</v>
      </c>
      <c r="B5" t="str">
        <f>IF(ISNA(VLOOKUP(Table7[[#This Row],[Server(s) of GA(s)]],'CMP Patch'!A:A,1,FALSE)),IF(ISNA(VLOOKUP(Table7[[#This Row],[Server(s) of GA(s)]],'Cloud Patch'!A:A,1,FALSE)),"Not Found","Cloud Patch sheet"),"CMP Patch Sheet")</f>
        <v>CMP Patch Sheet</v>
      </c>
      <c r="C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  <c r="E5" s="332"/>
      <c r="F5" s="332"/>
      <c r="G5" s="332"/>
      <c r="H5" s="334"/>
      <c r="I5" s="334"/>
      <c r="J5" s="334"/>
      <c r="K5" s="330"/>
      <c r="L5" s="330"/>
      <c r="M5" s="330"/>
      <c r="N5" s="330"/>
      <c r="O5" s="330"/>
    </row>
    <row r="6" spans="1:22">
      <c r="A6" s="236" t="s">
        <v>2472</v>
      </c>
      <c r="B6" t="str">
        <f>IF(ISNA(VLOOKUP(Table7[[#This Row],[Server(s) of GA(s)]],'CMP Patch'!A:A,1,FALSE)),IF(ISNA(VLOOKUP(Table7[[#This Row],[Server(s) of GA(s)]],'Cloud Patch'!A:A,1,FALSE)),"Not Found","Cloud Patch sheet"),"CMP Patch Sheet")</f>
        <v>CMP Patch Sheet</v>
      </c>
      <c r="C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  <c r="E6" s="332"/>
      <c r="F6" s="332"/>
      <c r="G6" s="332"/>
      <c r="H6" s="335" t="s">
        <v>3586</v>
      </c>
      <c r="I6" s="336"/>
      <c r="J6" s="336"/>
      <c r="K6" s="330"/>
      <c r="L6" s="330"/>
      <c r="M6" s="330"/>
      <c r="N6" s="330"/>
      <c r="O6" s="330"/>
    </row>
    <row r="7" spans="1:22">
      <c r="A7" s="236" t="s">
        <v>2536</v>
      </c>
      <c r="B7" t="str">
        <f>IF(ISNA(VLOOKUP(Table7[[#This Row],[Server(s) of GA(s)]],'CMP Patch'!A:A,1,FALSE)),IF(ISNA(VLOOKUP(Table7[[#This Row],[Server(s) of GA(s)]],'Cloud Patch'!A:A,1,FALSE)),"Not Found","Cloud Patch sheet"),"CMP Patch Sheet")</f>
        <v>CMP Patch Sheet</v>
      </c>
      <c r="C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  <c r="E7" s="332"/>
      <c r="F7" s="332"/>
      <c r="G7" s="332"/>
      <c r="H7" s="336"/>
      <c r="I7" s="336"/>
      <c r="J7" s="336"/>
    </row>
    <row r="8" spans="1:22">
      <c r="A8" s="236" t="s">
        <v>2503</v>
      </c>
      <c r="B8" t="str">
        <f>IF(ISNA(VLOOKUP(Table7[[#This Row],[Server(s) of GA(s)]],'CMP Patch'!A:A,1,FALSE)),IF(ISNA(VLOOKUP(Table7[[#This Row],[Server(s) of GA(s)]],'Cloud Patch'!A:A,1,FALSE)),"Not Found","Cloud Patch sheet"),"CMP Patch Sheet")</f>
        <v>CMP Patch Sheet</v>
      </c>
      <c r="C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  <c r="E8" s="332"/>
      <c r="F8" s="332"/>
      <c r="G8" s="332"/>
      <c r="H8" s="337" t="s">
        <v>3587</v>
      </c>
      <c r="I8" s="338"/>
      <c r="J8" s="338"/>
      <c r="K8" s="330" t="s">
        <v>3588</v>
      </c>
      <c r="L8" s="331"/>
      <c r="M8" s="331"/>
      <c r="N8" s="331"/>
      <c r="O8" s="331"/>
    </row>
    <row r="9" spans="1:22">
      <c r="A9" s="236" t="s">
        <v>2453</v>
      </c>
      <c r="B9" t="str">
        <f>IF(ISNA(VLOOKUP(Table7[[#This Row],[Server(s) of GA(s)]],'CMP Patch'!A:A,1,FALSE)),IF(ISNA(VLOOKUP(Table7[[#This Row],[Server(s) of GA(s)]],'Cloud Patch'!A:A,1,FALSE)),"Not Found","Cloud Patch sheet"),"CMP Patch Sheet")</f>
        <v>CMP Patch Sheet</v>
      </c>
      <c r="C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  <c r="E9" s="332"/>
      <c r="F9" s="332"/>
      <c r="G9" s="332"/>
      <c r="H9" s="338"/>
      <c r="I9" s="338"/>
      <c r="J9" s="338"/>
      <c r="K9" s="331"/>
      <c r="L9" s="331"/>
      <c r="M9" s="331"/>
      <c r="N9" s="331"/>
      <c r="O9" s="331"/>
    </row>
    <row r="10" spans="1:22">
      <c r="A10" s="236" t="s">
        <v>3589</v>
      </c>
      <c r="B1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  <c r="E10" s="332"/>
      <c r="F10" s="332"/>
      <c r="G10" s="332"/>
      <c r="H10" s="337" t="s">
        <v>3590</v>
      </c>
      <c r="I10" s="338"/>
      <c r="J10" s="338"/>
      <c r="K10" s="331"/>
      <c r="L10" s="331"/>
      <c r="M10" s="331"/>
      <c r="N10" s="331"/>
      <c r="O10" s="331"/>
    </row>
    <row r="11" spans="1:22">
      <c r="A11" s="236" t="s">
        <v>550</v>
      </c>
      <c r="B11" t="str">
        <f>IF(ISNA(VLOOKUP(Table7[[#This Row],[Server(s) of GA(s)]],'CMP Patch'!A:A,1,FALSE)),IF(ISNA(VLOOKUP(Table7[[#This Row],[Server(s) of GA(s)]],'Cloud Patch'!A:A,1,FALSE)),"Not Found","Cloud Patch sheet"),"CMP Patch Sheet")</f>
        <v>CMP Patch Sheet</v>
      </c>
      <c r="C1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  <c r="E11" s="332"/>
      <c r="F11" s="332"/>
      <c r="G11" s="332"/>
      <c r="H11" s="338"/>
      <c r="I11" s="338"/>
      <c r="J11" s="338"/>
      <c r="K11" s="331"/>
      <c r="L11" s="331"/>
      <c r="M11" s="331"/>
      <c r="N11" s="331"/>
      <c r="O11" s="331"/>
    </row>
    <row r="12" spans="1:22">
      <c r="A12" s="236" t="s">
        <v>544</v>
      </c>
      <c r="B12" t="str">
        <f>IF(ISNA(VLOOKUP(Table7[[#This Row],[Server(s) of GA(s)]],'CMP Patch'!A:A,1,FALSE)),IF(ISNA(VLOOKUP(Table7[[#This Row],[Server(s) of GA(s)]],'Cloud Patch'!A:A,1,FALSE)),"Not Found","Cloud Patch sheet"),"CMP Patch Sheet")</f>
        <v>CMP Patch Sheet</v>
      </c>
      <c r="C1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  <c r="K12" s="331"/>
      <c r="L12" s="331"/>
      <c r="M12" s="331"/>
      <c r="N12" s="331"/>
      <c r="O12" s="331"/>
    </row>
    <row r="13" spans="1:22">
      <c r="A13" s="236" t="s">
        <v>2347</v>
      </c>
      <c r="B13" t="str">
        <f>IF(ISNA(VLOOKUP(Table7[[#This Row],[Server(s) of GA(s)]],'CMP Patch'!A:A,1,FALSE)),IF(ISNA(VLOOKUP(Table7[[#This Row],[Server(s) of GA(s)]],'Cloud Patch'!A:A,1,FALSE)),"Not Found","Cloud Patch sheet"),"CMP Patch Sheet")</f>
        <v>CMP Patch Sheet</v>
      </c>
      <c r="C1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  <c r="K13" s="331"/>
      <c r="L13" s="331"/>
      <c r="M13" s="331"/>
      <c r="N13" s="331"/>
      <c r="O13" s="331"/>
    </row>
    <row r="14" spans="1:22" ht="14.45" customHeight="1">
      <c r="A14" s="236" t="s">
        <v>1452</v>
      </c>
      <c r="B14" t="str">
        <f>IF(ISNA(VLOOKUP(Table7[[#This Row],[Server(s) of GA(s)]],'CMP Patch'!A:A,1,FALSE)),IF(ISNA(VLOOKUP(Table7[[#This Row],[Server(s) of GA(s)]],'Cloud Patch'!A:A,1,FALSE)),"Not Found","Cloud Patch sheet"),"CMP Patch Sheet")</f>
        <v>CMP Patch Sheet</v>
      </c>
      <c r="C1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" spans="1:22" ht="14.45" customHeight="1">
      <c r="A15" s="236" t="s">
        <v>2249</v>
      </c>
      <c r="B15" t="str">
        <f>IF(ISNA(VLOOKUP(Table7[[#This Row],[Server(s) of GA(s)]],'CMP Patch'!A:A,1,FALSE)),IF(ISNA(VLOOKUP(Table7[[#This Row],[Server(s) of GA(s)]],'Cloud Patch'!A:A,1,FALSE)),"Not Found","Cloud Patch sheet"),"CMP Patch Sheet")</f>
        <v>CMP Patch Sheet</v>
      </c>
      <c r="C1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" spans="1:22" ht="14.45" customHeight="1">
      <c r="A16" s="236" t="s">
        <v>2248</v>
      </c>
      <c r="B16" t="str">
        <f>IF(ISNA(VLOOKUP(Table7[[#This Row],[Server(s) of GA(s)]],'CMP Patch'!A:A,1,FALSE)),IF(ISNA(VLOOKUP(Table7[[#This Row],[Server(s) of GA(s)]],'Cloud Patch'!A:A,1,FALSE)),"Not Found","Cloud Patch sheet"),"CMP Patch Sheet")</f>
        <v>CMP Patch Sheet</v>
      </c>
      <c r="C1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" spans="1:3" ht="14.45" customHeight="1">
      <c r="A17" s="236" t="s">
        <v>800</v>
      </c>
      <c r="B17" t="str">
        <f>IF(ISNA(VLOOKUP(Table7[[#This Row],[Server(s) of GA(s)]],'CMP Patch'!A:A,1,FALSE)),IF(ISNA(VLOOKUP(Table7[[#This Row],[Server(s) of GA(s)]],'Cloud Patch'!A:A,1,FALSE)),"Not Found","Cloud Patch sheet"),"CMP Patch Sheet")</f>
        <v>CMP Patch Sheet</v>
      </c>
      <c r="C1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" spans="1:3" ht="15" customHeight="1">
      <c r="A18" s="236" t="s">
        <v>2238</v>
      </c>
      <c r="B18" t="str">
        <f>IF(ISNA(VLOOKUP(Table7[[#This Row],[Server(s) of GA(s)]],'CMP Patch'!A:A,1,FALSE)),IF(ISNA(VLOOKUP(Table7[[#This Row],[Server(s) of GA(s)]],'Cloud Patch'!A:A,1,FALSE)),"Not Found","Cloud Patch sheet"),"CMP Patch Sheet")</f>
        <v>CMP Patch Sheet</v>
      </c>
      <c r="C1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" spans="1:3">
      <c r="A19" s="236" t="s">
        <v>2133</v>
      </c>
      <c r="B19" t="str">
        <f>IF(ISNA(VLOOKUP(Table7[[#This Row],[Server(s) of GA(s)]],'CMP Patch'!A:A,1,FALSE)),IF(ISNA(VLOOKUP(Table7[[#This Row],[Server(s) of GA(s)]],'Cloud Patch'!A:A,1,FALSE)),"Not Found","Cloud Patch sheet"),"CMP Patch Sheet")</f>
        <v>CMP Patch Sheet</v>
      </c>
      <c r="C1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" spans="1:3">
      <c r="A20" s="236" t="s">
        <v>799</v>
      </c>
      <c r="B20" t="str">
        <f>IF(ISNA(VLOOKUP(Table7[[#This Row],[Server(s) of GA(s)]],'CMP Patch'!A:A,1,FALSE)),IF(ISNA(VLOOKUP(Table7[[#This Row],[Server(s) of GA(s)]],'Cloud Patch'!A:A,1,FALSE)),"Not Found","Cloud Patch sheet"),"CMP Patch Sheet")</f>
        <v>CMP Patch Sheet</v>
      </c>
      <c r="C2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" spans="1:3">
      <c r="A21" s="236" t="s">
        <v>2532</v>
      </c>
      <c r="B21" t="str">
        <f>IF(ISNA(VLOOKUP(Table7[[#This Row],[Server(s) of GA(s)]],'CMP Patch'!A:A,1,FALSE)),IF(ISNA(VLOOKUP(Table7[[#This Row],[Server(s) of GA(s)]],'Cloud Patch'!A:A,1,FALSE)),"Not Found","Cloud Patch sheet"),"CMP Patch Sheet")</f>
        <v>CMP Patch Sheet</v>
      </c>
      <c r="C2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" spans="1:3">
      <c r="A22" s="236" t="s">
        <v>2267</v>
      </c>
      <c r="B22" t="str">
        <f>IF(ISNA(VLOOKUP(Table7[[#This Row],[Server(s) of GA(s)]],'CMP Patch'!A:A,1,FALSE)),IF(ISNA(VLOOKUP(Table7[[#This Row],[Server(s) of GA(s)]],'Cloud Patch'!A:A,1,FALSE)),"Not Found","Cloud Patch sheet"),"CMP Patch Sheet")</f>
        <v>CMP Patch Sheet</v>
      </c>
      <c r="C2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" spans="1:3">
      <c r="A23" s="236" t="s">
        <v>1914</v>
      </c>
      <c r="B23" t="str">
        <f>IF(ISNA(VLOOKUP(Table7[[#This Row],[Server(s) of GA(s)]],'CMP Patch'!A:A,1,FALSE)),IF(ISNA(VLOOKUP(Table7[[#This Row],[Server(s) of GA(s)]],'Cloud Patch'!A:A,1,FALSE)),"Not Found","Cloud Patch sheet"),"CMP Patch Sheet")</f>
        <v>CMP Patch Sheet</v>
      </c>
      <c r="C2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" spans="1:3">
      <c r="A24" s="236" t="s">
        <v>1926</v>
      </c>
      <c r="B24" t="str">
        <f>IF(ISNA(VLOOKUP(Table7[[#This Row],[Server(s) of GA(s)]],'CMP Patch'!A:A,1,FALSE)),IF(ISNA(VLOOKUP(Table7[[#This Row],[Server(s) of GA(s)]],'Cloud Patch'!A:A,1,FALSE)),"Not Found","Cloud Patch sheet"),"CMP Patch Sheet")</f>
        <v>CMP Patch Sheet</v>
      </c>
      <c r="C2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5" spans="1:3">
      <c r="A25" s="236" t="s">
        <v>1925</v>
      </c>
      <c r="B25" t="str">
        <f>IF(ISNA(VLOOKUP(Table7[[#This Row],[Server(s) of GA(s)]],'CMP Patch'!A:A,1,FALSE)),IF(ISNA(VLOOKUP(Table7[[#This Row],[Server(s) of GA(s)]],'Cloud Patch'!A:A,1,FALSE)),"Not Found","Cloud Patch sheet"),"CMP Patch Sheet")</f>
        <v>CMP Patch Sheet</v>
      </c>
      <c r="C2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6" spans="1:3">
      <c r="B2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7" spans="1:3">
      <c r="B2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8" spans="1:3">
      <c r="B2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9" spans="1:3">
      <c r="B2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0" spans="1:3">
      <c r="B3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1" spans="1:3">
      <c r="B3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2" spans="1:3">
      <c r="B3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3" spans="2:3">
      <c r="B3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4" spans="2:3">
      <c r="B3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5" spans="2:3">
      <c r="B3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6" spans="2:3">
      <c r="B3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7" spans="2:3">
      <c r="B3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8" spans="2:3">
      <c r="B3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9" spans="2:3">
      <c r="B3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0" spans="2:3">
      <c r="B4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1" spans="2:3">
      <c r="B4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2" spans="2:3">
      <c r="B4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3" spans="2:3">
      <c r="B4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4" spans="2:3">
      <c r="B4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5" spans="2:3">
      <c r="B4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6" spans="2:3">
      <c r="B4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7" spans="2:3">
      <c r="B4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8" spans="2:3">
      <c r="B4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9" spans="1:3">
      <c r="B4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0" spans="1:3">
      <c r="B5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1" spans="1:3">
      <c r="B5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2" spans="1:3">
      <c r="B5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3" spans="1:3">
      <c r="B5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4" spans="1:3">
      <c r="B5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5" spans="1:3" ht="15">
      <c r="A55" s="28"/>
      <c r="B5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6" spans="1:3" ht="15">
      <c r="A56" s="28"/>
      <c r="B5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7" spans="1:3" ht="15">
      <c r="A57" s="28"/>
      <c r="B5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8" spans="1:3" ht="15">
      <c r="A58" s="28"/>
      <c r="B5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9" spans="1:3" ht="15">
      <c r="A59" s="28"/>
      <c r="B5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0" spans="1:3" ht="15">
      <c r="A60" s="28"/>
      <c r="B6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1" spans="1:3" ht="15">
      <c r="A61" s="28"/>
      <c r="B6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2" spans="1:3" ht="15">
      <c r="A62" s="28"/>
      <c r="B6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3" spans="1:3" ht="15">
      <c r="A63" s="28"/>
      <c r="B6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4" spans="1:3" ht="15">
      <c r="A64" s="28"/>
      <c r="B6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5" spans="1:3" ht="15">
      <c r="A65" s="28"/>
      <c r="B6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6" spans="1:3" ht="15">
      <c r="A66" s="28"/>
      <c r="B6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7" spans="1:3" ht="15">
      <c r="A67" s="28"/>
      <c r="B6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8" spans="1:3" ht="15">
      <c r="A68" s="28"/>
      <c r="B6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9" spans="1:3" ht="15">
      <c r="A69" s="28"/>
      <c r="B6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0" spans="1:3" ht="15">
      <c r="A70" s="28"/>
      <c r="B7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1" spans="1:3" ht="15">
      <c r="A71" s="28"/>
      <c r="B7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2" spans="1:3" ht="15">
      <c r="A72" s="28"/>
      <c r="B7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3" spans="1:3" ht="15">
      <c r="A73" s="28"/>
      <c r="B7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4" spans="1:3" ht="15">
      <c r="A74" s="28"/>
      <c r="B7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5" spans="1:3" ht="15">
      <c r="A75" s="28"/>
      <c r="B7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6" spans="1:3" ht="15">
      <c r="A76" s="28"/>
      <c r="B7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7" spans="1:3" ht="15">
      <c r="A77" s="28"/>
      <c r="B7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8" spans="1:3" ht="15">
      <c r="A78" s="28"/>
      <c r="B7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9" spans="1:3" ht="15">
      <c r="A79" s="28"/>
      <c r="B7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0" spans="1:3" ht="15">
      <c r="A80" s="28"/>
      <c r="B8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1" spans="1:3" ht="15">
      <c r="A81" s="28"/>
      <c r="B8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2" spans="1:3" ht="15">
      <c r="A82" s="28"/>
      <c r="B8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3" spans="1:3" ht="15">
      <c r="A83" s="28"/>
      <c r="B8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4" spans="1:3" ht="15">
      <c r="A84" s="28"/>
      <c r="B8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5" spans="1:3" ht="15">
      <c r="A85" s="28"/>
      <c r="B8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6" spans="1:3" ht="15">
      <c r="A86" s="28"/>
      <c r="B8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7" spans="1:3" ht="15">
      <c r="A87" s="28"/>
      <c r="B8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8" spans="1:3" ht="15">
      <c r="A88" s="28"/>
      <c r="B8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9" spans="1:3" ht="15">
      <c r="A89" s="28"/>
      <c r="B8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0" spans="1:3" ht="15">
      <c r="A90" s="28"/>
      <c r="B9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1" spans="1:3" ht="15">
      <c r="A91" s="28"/>
      <c r="B9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2" spans="1:3" ht="15">
      <c r="A92" s="28"/>
      <c r="B9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3" spans="1:3" ht="15">
      <c r="A93" s="28"/>
      <c r="B9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4" spans="1:3" ht="15">
      <c r="A94" s="28"/>
      <c r="B9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5" spans="1:3" ht="15">
      <c r="A95" s="28"/>
      <c r="B9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6" spans="1:3" ht="15">
      <c r="A96" s="28"/>
      <c r="B9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7" spans="1:3" ht="15">
      <c r="A97" s="28"/>
      <c r="B9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8" spans="1:3" ht="15">
      <c r="A98" s="28"/>
      <c r="B9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9" spans="1:3" ht="15">
      <c r="A99" s="28"/>
      <c r="B9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0" spans="1:3" ht="15">
      <c r="A100" s="28"/>
      <c r="B10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1" spans="1:3" ht="15">
      <c r="A101" s="28"/>
      <c r="B10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2" spans="1:3" ht="15">
      <c r="A102" s="28"/>
      <c r="B10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3" spans="1:3" ht="15">
      <c r="A103" s="28"/>
      <c r="B10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4" spans="1:3" ht="15">
      <c r="A104" s="28"/>
      <c r="B10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5" spans="1:3" ht="15">
      <c r="A105" s="28"/>
      <c r="B10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6" spans="1:3" ht="15">
      <c r="A106" s="28"/>
      <c r="B10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7" spans="1:3" ht="15">
      <c r="A107" s="28"/>
      <c r="B10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8" spans="1:3" ht="15">
      <c r="A108" s="28"/>
      <c r="B10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9" spans="1:3" ht="15">
      <c r="A109" s="28"/>
      <c r="B10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0" spans="1:3" ht="15">
      <c r="A110" s="28"/>
      <c r="B11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1" spans="1:3" ht="15">
      <c r="A111" s="28"/>
      <c r="B11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2" spans="1:3" ht="15">
      <c r="A112" s="28"/>
      <c r="B11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3" spans="1:3" ht="15">
      <c r="A113" s="28"/>
      <c r="B11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4" spans="1:3" ht="15">
      <c r="A114" s="28"/>
      <c r="B11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5" spans="1:3" ht="15">
      <c r="A115" s="28"/>
      <c r="B11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6" spans="1:3" ht="15">
      <c r="A116" s="28"/>
      <c r="B11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7" spans="1:3" ht="15">
      <c r="A117" s="28"/>
      <c r="B11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8" spans="1:3" ht="15">
      <c r="A118" s="28"/>
      <c r="B11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9" spans="1:3" ht="15">
      <c r="A119" s="28"/>
      <c r="B11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0" spans="1:3" ht="15">
      <c r="A120" s="28"/>
      <c r="B12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1" spans="1:3" ht="15">
      <c r="A121" s="28"/>
      <c r="B12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2" spans="1:3" ht="15">
      <c r="A122" s="28"/>
      <c r="B12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3" spans="1:3" ht="15">
      <c r="A123" s="28"/>
      <c r="B12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4" spans="1:3" ht="15">
      <c r="A124" s="28"/>
      <c r="B12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5" spans="1:3" ht="15">
      <c r="A125" s="28"/>
      <c r="B12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6" spans="1:3" ht="15">
      <c r="A126" s="28"/>
      <c r="B12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7" spans="1:3" ht="15">
      <c r="A127" s="28"/>
      <c r="B12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8" spans="1:3" ht="15">
      <c r="A128" s="28"/>
      <c r="B12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9" spans="1:3" ht="15">
      <c r="A129" s="28"/>
      <c r="B12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0" spans="1:3" ht="15">
      <c r="A130" s="28"/>
      <c r="B13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1" spans="1:3" ht="15">
      <c r="A131" s="28"/>
      <c r="B13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2" spans="1:3" ht="15">
      <c r="A132" s="28"/>
      <c r="B13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3" spans="1:3" ht="15">
      <c r="A133" s="28"/>
      <c r="B13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4" spans="1:3" ht="15">
      <c r="A134" s="28"/>
      <c r="B13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5" spans="1:3" ht="15">
      <c r="A135" s="28"/>
      <c r="B13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6" spans="1:3" ht="15">
      <c r="A136" s="28"/>
      <c r="B13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7" spans="1:3" ht="15">
      <c r="A137" s="28"/>
      <c r="B13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8" spans="1:3" ht="15">
      <c r="A138" s="28"/>
      <c r="B13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9" spans="1:3" ht="15">
      <c r="A139" s="28"/>
      <c r="B13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0" spans="1:3" ht="15">
      <c r="A140" s="28"/>
      <c r="B14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1" spans="1:3" ht="15">
      <c r="A141" s="28"/>
      <c r="B14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2" spans="1:3" ht="15">
      <c r="A142" s="28"/>
      <c r="B14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3" spans="1:3" ht="15">
      <c r="A143" s="28"/>
      <c r="B14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4" spans="1:3" ht="15">
      <c r="A144" s="28"/>
      <c r="B14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5" spans="1:3" ht="15">
      <c r="A145" s="28"/>
      <c r="B14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6" spans="1:3" ht="15">
      <c r="A146" s="28"/>
      <c r="B14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7" spans="1:3" ht="15">
      <c r="A147" s="28"/>
      <c r="B14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8" spans="1:3" ht="15">
      <c r="A148" s="28"/>
      <c r="B14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9" spans="1:3" ht="15">
      <c r="A149" s="28"/>
      <c r="B14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0" spans="1:3" ht="15">
      <c r="A150" s="28"/>
      <c r="B15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1" spans="1:3" ht="15">
      <c r="A151" s="28"/>
      <c r="B15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2" spans="1:3" ht="15">
      <c r="A152" s="28"/>
      <c r="B15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3" spans="1:3" ht="15">
      <c r="A153" s="28"/>
      <c r="B15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4" spans="1:3" ht="15">
      <c r="A154" s="28"/>
      <c r="B15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5" spans="1:3" ht="15">
      <c r="A155" s="28"/>
      <c r="B15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6" spans="1:3" ht="15">
      <c r="A156" s="28"/>
      <c r="B15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7" spans="1:3" ht="15">
      <c r="A157" s="28"/>
      <c r="B15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8" spans="1:3" ht="15">
      <c r="A158" s="28"/>
      <c r="B15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9" spans="1:3" ht="15">
      <c r="A159" s="28"/>
      <c r="B15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0" spans="1:3" ht="15">
      <c r="A160" s="28"/>
      <c r="B16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1" spans="1:3" ht="15">
      <c r="A161" s="28"/>
      <c r="B16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2" spans="1:3" ht="15">
      <c r="A162" s="28"/>
      <c r="B16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3" spans="1:3" ht="15">
      <c r="A163" s="28"/>
      <c r="B16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4" spans="1:3" ht="15">
      <c r="A164" s="28"/>
      <c r="B16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5" spans="1:3" ht="15">
      <c r="A165" s="28"/>
      <c r="B16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6" spans="1:3" ht="15">
      <c r="A166" s="28"/>
      <c r="B16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7" spans="1:3" ht="15">
      <c r="A167" s="28"/>
      <c r="B16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8" spans="1:3" ht="15">
      <c r="A168" s="28"/>
      <c r="B16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9" spans="1:3" ht="15">
      <c r="A169" s="28"/>
      <c r="B16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0" spans="1:3" ht="15">
      <c r="A170" s="28"/>
      <c r="B17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1" spans="1:3" ht="15">
      <c r="A171" s="28"/>
      <c r="B17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2" spans="1:3" ht="15">
      <c r="A172" s="28"/>
      <c r="B17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3" spans="1:3" ht="15">
      <c r="A173" s="28"/>
      <c r="B17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4" spans="1:3" ht="15">
      <c r="A174" s="28"/>
      <c r="B17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5" spans="1:3" ht="15">
      <c r="A175" s="28"/>
      <c r="B17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6" spans="1:3" ht="15">
      <c r="A176" s="28"/>
      <c r="B17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7" spans="1:3" ht="15">
      <c r="A177" s="28"/>
      <c r="B17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8" spans="1:3" ht="15">
      <c r="A178" s="28"/>
      <c r="B17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9" spans="1:3" ht="15">
      <c r="A179" s="28"/>
      <c r="B17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0" spans="1:3" ht="15">
      <c r="A180" s="28"/>
      <c r="B18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1" spans="1:3" ht="15">
      <c r="A181" s="28"/>
      <c r="B18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2" spans="1:3" ht="15">
      <c r="A182" s="28"/>
      <c r="B18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3" spans="1:3" ht="15">
      <c r="A183" s="28"/>
      <c r="B18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4" spans="1:3" ht="15">
      <c r="A184" s="28"/>
      <c r="B18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5" spans="1:3" ht="15">
      <c r="A185" s="28"/>
      <c r="B18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6" spans="1:3" ht="15">
      <c r="A186" s="28"/>
      <c r="B18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7" spans="1:3" ht="15">
      <c r="A187" s="28"/>
      <c r="B18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8" spans="1:3" ht="15">
      <c r="A188" s="28"/>
      <c r="B18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9" spans="1:3" ht="15">
      <c r="A189" s="28"/>
      <c r="B18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0" spans="1:3" ht="15">
      <c r="A190" s="28"/>
      <c r="B19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1" spans="1:3" ht="15">
      <c r="A191" s="28"/>
      <c r="B19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2" spans="1:3" ht="15">
      <c r="A192" s="28"/>
      <c r="B19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3" spans="1:3" ht="15">
      <c r="A193" s="28"/>
      <c r="B19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4" spans="1:3" ht="15">
      <c r="A194" s="28"/>
      <c r="B19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5" spans="1:3" ht="15">
      <c r="A195" s="28"/>
      <c r="B19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6" spans="1:3" ht="15">
      <c r="A196" s="28"/>
      <c r="B19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7" spans="1:3" ht="15">
      <c r="A197" s="28"/>
      <c r="B19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8" spans="1:3" ht="15">
      <c r="A198" s="28"/>
      <c r="B19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9" spans="1:3" ht="15">
      <c r="A199" s="28"/>
      <c r="B19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0" spans="1:3" ht="15">
      <c r="A200" s="28"/>
      <c r="B20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1" spans="1:3" ht="15">
      <c r="A201" s="28"/>
      <c r="B20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2" spans="1:3" ht="15">
      <c r="A202" s="28"/>
      <c r="B20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3" spans="1:3" ht="15">
      <c r="A203" s="28"/>
      <c r="B20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4" spans="1:3" ht="15">
      <c r="A204" s="28"/>
      <c r="B20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5" spans="1:3" ht="15">
      <c r="A205" s="28"/>
      <c r="B20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6" spans="1:3" ht="15">
      <c r="A206" s="28"/>
      <c r="B20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7" spans="1:3" ht="15">
      <c r="A207" s="28"/>
      <c r="B20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8" spans="1:3" ht="15">
      <c r="A208" s="28"/>
      <c r="B20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9" spans="1:3" ht="15">
      <c r="A209" s="28"/>
      <c r="B20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0" spans="1:3" ht="15">
      <c r="A210" s="28"/>
      <c r="B21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1" spans="1:3" ht="15">
      <c r="A211" s="28"/>
      <c r="B21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2" spans="1:3" ht="15">
      <c r="A212" s="28"/>
      <c r="B21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3" spans="1:3" ht="15">
      <c r="A213" s="28"/>
      <c r="B21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4" spans="1:3" ht="15">
      <c r="A214" s="28"/>
      <c r="B21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5" spans="1:3" ht="15">
      <c r="A215" s="28"/>
      <c r="B21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6" spans="1:3" ht="15">
      <c r="A216" s="28"/>
      <c r="B21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7" spans="1:3" ht="15">
      <c r="A217" s="28"/>
      <c r="B21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8" spans="1:3" ht="15">
      <c r="A218" s="28"/>
      <c r="B21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9" spans="1:3" ht="15">
      <c r="A219" s="28"/>
      <c r="B21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0" spans="1:3" ht="15">
      <c r="A220" s="28"/>
      <c r="B22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1" spans="1:3" ht="15">
      <c r="A221" s="28"/>
      <c r="B22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2" spans="1:3" ht="15">
      <c r="A222" s="28"/>
      <c r="B22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3" spans="1:3" ht="15">
      <c r="A223" s="28"/>
      <c r="B22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4" spans="1:3" ht="15">
      <c r="A224" s="28"/>
      <c r="B22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5" spans="1:3" ht="15">
      <c r="A225" s="28"/>
      <c r="B22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6" spans="1:3" ht="15">
      <c r="A226" s="28"/>
      <c r="B22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7" spans="1:3" ht="15">
      <c r="A227" s="28"/>
      <c r="B22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8" spans="1:3" ht="15">
      <c r="A228" s="28"/>
      <c r="B22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9" spans="1:3" ht="15">
      <c r="A229" s="28"/>
      <c r="B22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0" spans="1:3" ht="15">
      <c r="A230" s="28"/>
      <c r="B23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1" spans="1:3" ht="15">
      <c r="A231" s="28"/>
      <c r="B23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2" spans="1:3" ht="15">
      <c r="A232" s="28"/>
      <c r="B23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3" spans="1:3" ht="15">
      <c r="A233" s="28"/>
      <c r="B23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4" spans="1:3" ht="15">
      <c r="A234" s="28"/>
      <c r="B23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5" spans="1:3" ht="15">
      <c r="A235" s="28"/>
      <c r="B23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6" spans="1:3" ht="15">
      <c r="A236" s="28"/>
      <c r="B23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7" spans="1:3" ht="15">
      <c r="A237" s="28"/>
      <c r="B23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8" spans="1:3" ht="15">
      <c r="A238" s="28"/>
      <c r="B23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9" spans="1:3" ht="15">
      <c r="A239" s="28"/>
      <c r="B23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0" spans="1:3" ht="15">
      <c r="A240" s="28"/>
      <c r="B24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1" spans="1:3" ht="15">
      <c r="A241" s="28"/>
      <c r="B24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2" spans="1:3" ht="15">
      <c r="A242" s="28"/>
      <c r="B24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3" spans="1:3" ht="15">
      <c r="A243" s="28"/>
      <c r="B24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4" spans="1:3" ht="15">
      <c r="A244" s="28"/>
      <c r="B24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5" spans="1:3" ht="15">
      <c r="A245" s="28"/>
      <c r="B24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6" spans="1:3" ht="15">
      <c r="A246" s="28"/>
      <c r="B24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7" spans="1:3" ht="15">
      <c r="A247" s="28"/>
      <c r="B24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8" spans="1:3" ht="15">
      <c r="A248" s="28"/>
      <c r="B24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9" spans="1:3" ht="15">
      <c r="A249" s="28"/>
      <c r="B24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50" spans="1:3" ht="15">
      <c r="A250" s="28"/>
      <c r="B25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5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51" spans="1:3" ht="15">
      <c r="A251" s="28"/>
      <c r="B25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5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52" spans="1:3" ht="15">
      <c r="A252" s="28"/>
      <c r="B25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5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53" spans="1:3" ht="15">
      <c r="A253" s="28"/>
      <c r="B25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5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54" spans="1:3" ht="15">
      <c r="A254" s="28"/>
      <c r="B25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5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55" spans="1:3" ht="15">
      <c r="A255" s="28"/>
      <c r="B25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5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56" spans="1:3" ht="15">
      <c r="A256" s="28"/>
      <c r="B25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5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57" spans="1:3" ht="15">
      <c r="A257" s="28"/>
      <c r="B25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5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58" spans="1:3" ht="15">
      <c r="A258" s="28"/>
      <c r="B25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5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59" spans="1:3" ht="15">
      <c r="A259" s="28"/>
      <c r="B25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5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60" spans="1:3" ht="15">
      <c r="A260" s="28"/>
      <c r="B26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6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61" spans="1:3" ht="15">
      <c r="A261" s="28"/>
      <c r="B26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6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62" spans="1:3" ht="15">
      <c r="A262" s="28"/>
      <c r="B26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6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63" spans="1:3" ht="15">
      <c r="A263" s="28"/>
      <c r="B26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6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64" spans="1:3" ht="15">
      <c r="A264" s="28"/>
      <c r="B26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6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65" spans="1:3" ht="15">
      <c r="A265" s="28"/>
      <c r="B26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6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66" spans="1:3" ht="15">
      <c r="A266" s="28"/>
      <c r="B26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6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67" spans="1:3" ht="15">
      <c r="A267" s="28"/>
      <c r="B26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6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68" spans="1:3" ht="15">
      <c r="A268" s="28"/>
      <c r="B26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6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69" spans="1:3" ht="15">
      <c r="A269" s="28"/>
      <c r="B26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6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70" spans="1:3" ht="15">
      <c r="A270" s="28"/>
      <c r="B27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7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71" spans="1:3" ht="15">
      <c r="A271" s="28"/>
      <c r="B27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7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72" spans="1:3" ht="15">
      <c r="A272" s="28"/>
      <c r="B27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7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73" spans="1:3" ht="15">
      <c r="A273" s="28"/>
      <c r="B27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7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74" spans="1:3" ht="15">
      <c r="A274" s="28"/>
      <c r="B27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7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75" spans="1:3" ht="15">
      <c r="A275" s="28"/>
      <c r="B27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7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76" spans="1:3" ht="15">
      <c r="A276" s="28"/>
      <c r="B27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7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77" spans="1:3" ht="15">
      <c r="A277" s="28"/>
      <c r="B27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7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78" spans="1:3" ht="15">
      <c r="A278" s="28"/>
      <c r="B27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7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79" spans="1:3" ht="15">
      <c r="A279" s="28"/>
      <c r="B27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7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80" spans="1:3" ht="15">
      <c r="A280" s="28"/>
      <c r="B28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8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81" spans="1:3" ht="15">
      <c r="A281" s="28"/>
      <c r="B28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8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82" spans="1:3" ht="15">
      <c r="A282" s="28"/>
      <c r="B28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8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83" spans="1:3" ht="15">
      <c r="A283" s="28"/>
      <c r="B28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8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84" spans="1:3" ht="15">
      <c r="A284" s="28"/>
      <c r="B28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8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85" spans="1:3" ht="15">
      <c r="A285" s="28"/>
      <c r="B28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8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86" spans="1:3" ht="15">
      <c r="A286" s="28"/>
      <c r="B28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8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87" spans="1:3" ht="15">
      <c r="A287" s="28"/>
      <c r="B28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8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88" spans="1:3" ht="15">
      <c r="A288" s="28"/>
      <c r="B28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8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89" spans="1:3" ht="15">
      <c r="A289" s="28"/>
      <c r="B28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8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90" spans="1:3" ht="15">
      <c r="A290" s="28"/>
      <c r="B29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9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91" spans="1:3" ht="15">
      <c r="A291" s="28"/>
      <c r="B29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9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92" spans="1:3" ht="15">
      <c r="A292" s="28"/>
      <c r="B29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9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93" spans="1:3" ht="15">
      <c r="A293" s="28"/>
      <c r="B29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9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94" spans="1:3" ht="15">
      <c r="A294" s="28"/>
      <c r="B29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9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95" spans="1:3" ht="15">
      <c r="A295" s="28"/>
      <c r="B29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9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96" spans="1:3" ht="15">
      <c r="A296" s="28"/>
      <c r="B29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9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97" spans="1:3" ht="15">
      <c r="A297" s="28"/>
      <c r="B29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9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98" spans="1:3" ht="15">
      <c r="A298" s="28"/>
      <c r="B29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9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99" spans="1:3" ht="15">
      <c r="A299" s="28"/>
      <c r="B29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9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00" spans="1:3" ht="15">
      <c r="A300" s="28"/>
      <c r="B30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0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01" spans="1:3" ht="15">
      <c r="A301" s="28"/>
      <c r="B30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0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02" spans="1:3" ht="15">
      <c r="A302" s="28"/>
      <c r="B30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0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03" spans="1:3" ht="15">
      <c r="A303" s="28"/>
      <c r="B30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0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04" spans="1:3" ht="15">
      <c r="A304" s="28"/>
      <c r="B30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0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05" spans="1:3" ht="15">
      <c r="A305" s="28"/>
      <c r="B30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0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06" spans="1:3" ht="15">
      <c r="A306" s="28"/>
      <c r="B30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0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07" spans="1:3" ht="15">
      <c r="A307" s="28"/>
      <c r="B30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0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08" spans="1:3" ht="15">
      <c r="A308" s="28"/>
      <c r="B30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0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09" spans="1:3" ht="15">
      <c r="A309" s="28"/>
      <c r="B30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0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10" spans="1:3" ht="15">
      <c r="A310" s="28"/>
      <c r="B31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1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11" spans="1:3" ht="15">
      <c r="A311" s="28"/>
      <c r="B31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1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12" spans="1:3" ht="15">
      <c r="A312" s="28"/>
      <c r="B31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1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13" spans="1:3" ht="15">
      <c r="A313" s="28"/>
      <c r="B31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1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14" spans="1:3" ht="15">
      <c r="A314" s="28"/>
      <c r="B31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1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15" spans="1:3" ht="15">
      <c r="A315" s="28"/>
      <c r="B31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1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16" spans="1:3" ht="15">
      <c r="A316" s="28"/>
      <c r="B31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1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17" spans="1:3" ht="15">
      <c r="A317" s="28"/>
      <c r="B31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1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18" spans="1:3" ht="15">
      <c r="A318" s="28"/>
      <c r="B31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1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19" spans="1:3" ht="15">
      <c r="A319" s="28"/>
      <c r="B31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1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20" spans="1:3" ht="15">
      <c r="A320" s="28"/>
      <c r="B32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2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21" spans="1:3" ht="15">
      <c r="A321" s="28"/>
      <c r="B32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2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22" spans="1:3" ht="15">
      <c r="A322" s="28"/>
      <c r="B32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2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23" spans="1:3" ht="15">
      <c r="A323" s="28"/>
      <c r="B32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2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24" spans="1:3" ht="15">
      <c r="A324" s="28"/>
      <c r="B32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2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25" spans="1:3" ht="15">
      <c r="A325" s="28"/>
      <c r="B32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2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26" spans="1:3" ht="15">
      <c r="A326" s="28"/>
      <c r="B32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2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27" spans="1:3" ht="15">
      <c r="A327" s="28"/>
      <c r="B32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2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28" spans="1:3" ht="15">
      <c r="A328" s="28"/>
      <c r="B32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2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29" spans="1:3" ht="15">
      <c r="A329" s="28"/>
      <c r="B32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2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30" spans="1:3" ht="15">
      <c r="A330" s="28"/>
      <c r="B33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3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31" spans="1:3" ht="15">
      <c r="A331" s="28"/>
      <c r="B33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3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32" spans="1:3" ht="15">
      <c r="A332" s="28"/>
      <c r="B33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3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33" spans="1:3" ht="15">
      <c r="A333" s="28"/>
      <c r="B33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3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34" spans="1:3" ht="15">
      <c r="A334" s="28"/>
      <c r="B33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3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35" spans="1:3" ht="15">
      <c r="A335" s="28"/>
      <c r="B33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3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36" spans="1:3" ht="15">
      <c r="A336" s="28"/>
      <c r="B33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3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37" spans="1:3" ht="15">
      <c r="A337" s="28"/>
      <c r="B33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3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38" spans="1:3" ht="15">
      <c r="A338" s="28"/>
      <c r="B33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3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39" spans="1:3" ht="15">
      <c r="A339" s="28"/>
      <c r="B33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3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40" spans="1:3" ht="15">
      <c r="A340" s="28"/>
      <c r="B34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4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41" spans="1:3" ht="15">
      <c r="A341" s="28"/>
      <c r="B34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4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42" spans="1:3" ht="15">
      <c r="A342" s="28"/>
      <c r="B34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4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43" spans="1:3" ht="15">
      <c r="A343" s="28"/>
      <c r="B34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4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44" spans="1:3" ht="15">
      <c r="A344" s="28"/>
      <c r="B34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4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45" spans="1:3" ht="15">
      <c r="A345" s="28"/>
      <c r="B34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4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46" spans="1:3" ht="15">
      <c r="A346" s="28"/>
      <c r="B34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4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47" spans="1:3" ht="15">
      <c r="A347" s="28"/>
      <c r="B34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4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48" spans="1:3" ht="15">
      <c r="A348" s="28"/>
      <c r="B34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4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49" spans="1:3" ht="15">
      <c r="A349" s="28"/>
      <c r="B34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4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50" spans="1:3" ht="15">
      <c r="A350" s="28"/>
      <c r="B35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5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51" spans="1:3" ht="15">
      <c r="A351" s="28"/>
      <c r="B35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5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52" spans="1:3" ht="15">
      <c r="A352" s="28"/>
      <c r="B35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5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53" spans="1:3" ht="15">
      <c r="A353" s="28"/>
      <c r="B35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5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54" spans="1:3" ht="15">
      <c r="A354" s="28"/>
      <c r="B35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5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55" spans="1:3" ht="15">
      <c r="A355" s="28"/>
      <c r="B35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5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56" spans="1:3" ht="15">
      <c r="A356" s="28"/>
      <c r="B35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5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57" spans="1:3" ht="15">
      <c r="A357" s="28"/>
      <c r="B35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5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58" spans="1:3" ht="15">
      <c r="A358" s="28"/>
      <c r="B35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5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59" spans="1:3" ht="15">
      <c r="A359" s="28"/>
      <c r="B35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5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60" spans="1:3" ht="15">
      <c r="A360" s="28"/>
      <c r="B36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6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61" spans="1:3" ht="15">
      <c r="A361" s="28"/>
      <c r="B36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6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62" spans="1:3" ht="15">
      <c r="A362" s="28"/>
      <c r="B36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6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63" spans="1:3" ht="15">
      <c r="A363" s="28"/>
      <c r="B36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6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64" spans="1:3" ht="15">
      <c r="A364" s="28"/>
      <c r="B36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6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65" spans="1:3" ht="15">
      <c r="A365" s="28"/>
      <c r="B36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6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66" spans="1:3" ht="15">
      <c r="A366" s="28"/>
      <c r="B36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6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67" spans="1:3" ht="15">
      <c r="A367" s="28"/>
      <c r="B36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6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68" spans="1:3" ht="15">
      <c r="A368" s="28"/>
      <c r="B36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6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69" spans="1:3" ht="15">
      <c r="A369" s="28"/>
      <c r="B36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6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70" spans="1:3" ht="15">
      <c r="A370" s="28"/>
      <c r="B37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7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71" spans="1:3" ht="15">
      <c r="A371" s="28"/>
      <c r="B37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7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72" spans="1:3" ht="15">
      <c r="A372" s="28"/>
      <c r="B37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7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73" spans="1:3" ht="15">
      <c r="A373" s="28"/>
      <c r="B37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7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74" spans="1:3" ht="15">
      <c r="A374" s="28"/>
      <c r="B37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7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75" spans="1:3" ht="15">
      <c r="A375" s="28"/>
      <c r="B37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7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76" spans="1:3" ht="15">
      <c r="A376" s="28"/>
      <c r="B37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7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77" spans="1:3" ht="15">
      <c r="A377" s="28"/>
      <c r="B37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7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78" spans="1:3" ht="15">
      <c r="A378" s="28"/>
      <c r="B37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7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79" spans="1:3" ht="15">
      <c r="A379" s="28"/>
      <c r="B37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7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80" spans="1:3" ht="15">
      <c r="A380" s="28"/>
      <c r="B38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8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81" spans="1:3" ht="15">
      <c r="A381" s="28"/>
      <c r="B38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8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82" spans="1:3" ht="15">
      <c r="A382" s="28"/>
      <c r="B38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8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83" spans="1:3" ht="15">
      <c r="A383" s="28"/>
      <c r="B38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8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84" spans="1:3" ht="15">
      <c r="A384" s="28"/>
      <c r="B38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8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85" spans="1:3" ht="15">
      <c r="A385" s="28"/>
      <c r="B38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8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86" spans="1:3" ht="15">
      <c r="A386" s="28"/>
      <c r="B38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8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87" spans="1:3" ht="15">
      <c r="A387" s="28"/>
      <c r="B38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8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88" spans="1:3" ht="15">
      <c r="A388" s="28"/>
      <c r="B38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8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89" spans="1:3" ht="15">
      <c r="A389" s="28"/>
      <c r="B38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8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90" spans="1:3" ht="15">
      <c r="A390" s="28"/>
      <c r="B39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9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91" spans="1:3" ht="15">
      <c r="A391" s="28"/>
      <c r="B39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9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92" spans="1:3" ht="15">
      <c r="A392" s="28"/>
      <c r="B39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9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93" spans="1:3" ht="15">
      <c r="A393" s="28"/>
      <c r="B39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9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94" spans="1:3" ht="15">
      <c r="A394" s="28"/>
      <c r="B39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9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95" spans="1:3" ht="15">
      <c r="A395" s="28"/>
      <c r="B39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9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96" spans="1:3" ht="15">
      <c r="A396" s="28"/>
      <c r="B39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9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97" spans="1:3" ht="15">
      <c r="A397" s="28"/>
      <c r="B39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9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98" spans="1:3" ht="15">
      <c r="A398" s="28"/>
      <c r="B39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9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399" spans="1:3" ht="15">
      <c r="A399" s="28"/>
      <c r="B39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39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00" spans="1:3" ht="15">
      <c r="A400" s="28"/>
      <c r="B40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0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01" spans="1:3" ht="15">
      <c r="A401" s="28"/>
      <c r="B40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0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02" spans="1:3" ht="15">
      <c r="A402" s="28"/>
      <c r="B40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0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03" spans="1:3" ht="15">
      <c r="A403" s="28"/>
      <c r="B40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0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04" spans="1:3" ht="15">
      <c r="A404" s="28"/>
      <c r="B40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0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05" spans="1:3" ht="15">
      <c r="A405" s="28"/>
      <c r="B40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0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06" spans="1:3" ht="15">
      <c r="A406" s="28"/>
      <c r="B40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0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07" spans="1:3" ht="15">
      <c r="A407" s="28"/>
      <c r="B40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0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08" spans="1:3" ht="15">
      <c r="A408" s="28"/>
      <c r="B40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0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09" spans="1:3" ht="15">
      <c r="A409" s="28"/>
      <c r="B40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0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10" spans="1:3" ht="15">
      <c r="A410" s="28"/>
      <c r="B41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1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11" spans="1:3" ht="15">
      <c r="A411" s="28"/>
      <c r="B41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1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12" spans="1:3" ht="15">
      <c r="A412" s="28"/>
      <c r="B41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1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13" spans="1:3" ht="15">
      <c r="A413" s="28"/>
      <c r="B41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1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14" spans="1:3" ht="15">
      <c r="A414" s="28"/>
      <c r="B41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1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15" spans="1:3" ht="15">
      <c r="A415" s="28"/>
      <c r="B41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1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16" spans="1:3" ht="15">
      <c r="A416" s="28"/>
      <c r="B41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1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17" spans="1:3" ht="15">
      <c r="A417" s="28"/>
      <c r="B41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1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18" spans="1:3" ht="15">
      <c r="A418" s="28"/>
      <c r="B41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1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19" spans="1:3" ht="15">
      <c r="A419" s="28"/>
      <c r="B41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1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20" spans="1:3" ht="15">
      <c r="A420" s="28"/>
      <c r="B42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2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21" spans="1:3" ht="15">
      <c r="A421" s="28"/>
      <c r="B42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2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22" spans="1:3" ht="15">
      <c r="A422" s="28"/>
      <c r="B42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2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23" spans="1:3" ht="15">
      <c r="A423" s="28"/>
      <c r="B42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2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24" spans="1:3" ht="15">
      <c r="A424" s="28"/>
      <c r="B42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2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25" spans="1:3" ht="15">
      <c r="A425" s="28"/>
      <c r="B42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2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26" spans="1:3" ht="15">
      <c r="A426" s="28"/>
      <c r="B42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2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27" spans="1:3" ht="15">
      <c r="A427" s="28"/>
      <c r="B42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2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28" spans="1:3" ht="15">
      <c r="A428" s="28"/>
      <c r="B42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2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29" spans="1:3" ht="15">
      <c r="A429" s="28"/>
      <c r="B42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2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30" spans="1:3" ht="15">
      <c r="A430" s="28"/>
      <c r="B43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3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31" spans="1:3" ht="15">
      <c r="A431" s="28"/>
      <c r="B43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3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32" spans="1:3" ht="15">
      <c r="A432" s="28"/>
      <c r="B43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3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33" spans="1:3" ht="15">
      <c r="A433" s="28"/>
      <c r="B43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3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34" spans="1:3" ht="15">
      <c r="A434" s="28"/>
      <c r="B43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3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35" spans="1:3" ht="15">
      <c r="A435" s="28"/>
      <c r="B43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3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36" spans="1:3" ht="15">
      <c r="A436" s="28"/>
      <c r="B43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3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37" spans="1:3" ht="15">
      <c r="A437" s="28"/>
      <c r="B43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3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38" spans="1:3" ht="15">
      <c r="A438" s="28"/>
      <c r="B43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3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39" spans="1:3" ht="15">
      <c r="A439" s="28"/>
      <c r="B43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3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40" spans="1:3" ht="15">
      <c r="A440" s="28"/>
      <c r="B44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4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41" spans="1:3" ht="15">
      <c r="A441" s="28"/>
      <c r="B44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4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42" spans="1:3" ht="15">
      <c r="A442" s="28"/>
      <c r="B44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4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43" spans="1:3" ht="15">
      <c r="A443" s="28"/>
      <c r="B44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4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44" spans="1:3" ht="15">
      <c r="A444" s="28"/>
      <c r="B44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4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45" spans="1:3" ht="15">
      <c r="A445" s="28"/>
      <c r="B44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4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46" spans="1:3" ht="15">
      <c r="A446" s="28"/>
      <c r="B44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4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47" spans="1:3" ht="15">
      <c r="A447" s="28"/>
      <c r="B44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4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48" spans="1:3" ht="15">
      <c r="A448" s="28"/>
      <c r="B44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4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49" spans="1:3" ht="15">
      <c r="A449" s="28"/>
      <c r="B44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4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50" spans="1:3" ht="15">
      <c r="A450" s="28"/>
      <c r="B45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5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51" spans="1:3" ht="15">
      <c r="A451" s="28"/>
      <c r="B45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5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52" spans="1:3" ht="15">
      <c r="A452" s="28"/>
      <c r="B45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5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53" spans="1:3" ht="15">
      <c r="A453" s="28"/>
      <c r="B45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5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54" spans="1:3" ht="15">
      <c r="A454" s="28"/>
      <c r="B45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5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55" spans="1:3" ht="15">
      <c r="A455" s="28"/>
      <c r="B45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5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56" spans="1:3" ht="15">
      <c r="A456" s="28"/>
      <c r="B45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5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57" spans="1:3" ht="15">
      <c r="A457" s="28"/>
      <c r="B45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5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58" spans="1:3" ht="15">
      <c r="A458" s="28"/>
      <c r="B45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5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59" spans="1:3" ht="15">
      <c r="A459" s="28"/>
      <c r="B45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5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60" spans="1:3" ht="15">
      <c r="A460" s="28"/>
      <c r="B46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6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61" spans="1:3" ht="15">
      <c r="A461" s="28"/>
      <c r="B46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6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62" spans="1:3" ht="15">
      <c r="A462" s="28"/>
      <c r="B46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6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63" spans="1:3" ht="15">
      <c r="A463" s="28"/>
      <c r="B46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6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64" spans="1:3" ht="15">
      <c r="A464" s="28"/>
      <c r="B46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6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65" spans="1:3" ht="15">
      <c r="A465" s="28"/>
      <c r="B46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6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66" spans="1:3" ht="15">
      <c r="A466" s="28"/>
      <c r="B46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6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67" spans="1:3" ht="15">
      <c r="A467" s="28"/>
      <c r="B46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6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68" spans="1:3" ht="15">
      <c r="A468" s="28"/>
      <c r="B46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6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69" spans="1:3" ht="15">
      <c r="A469" s="28"/>
      <c r="B46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6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70" spans="1:3" ht="15">
      <c r="A470" s="28"/>
      <c r="B47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7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71" spans="1:3" ht="15">
      <c r="A471" s="28"/>
      <c r="B47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7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72" spans="1:3" ht="15">
      <c r="A472" s="28"/>
      <c r="B47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7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73" spans="1:3" ht="15">
      <c r="A473" s="28"/>
      <c r="B47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7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74" spans="1:3" ht="15">
      <c r="A474" s="28"/>
      <c r="B47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7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75" spans="1:3" ht="15">
      <c r="A475" s="28"/>
      <c r="B47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7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76" spans="1:3" ht="15">
      <c r="A476" s="28"/>
      <c r="B47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7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77" spans="1:3" ht="15">
      <c r="A477" s="28"/>
      <c r="B47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7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78" spans="1:3" ht="15">
      <c r="A478" s="28"/>
      <c r="B47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7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79" spans="1:3" ht="15">
      <c r="A479" s="28"/>
      <c r="B47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7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80" spans="1:3" ht="15">
      <c r="A480" s="28"/>
      <c r="B48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8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81" spans="1:3" ht="15">
      <c r="A481" s="28"/>
      <c r="B48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8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82" spans="1:3" ht="15">
      <c r="A482" s="28"/>
      <c r="B48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8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83" spans="1:3" ht="15">
      <c r="A483" s="28"/>
      <c r="B48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8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84" spans="1:3" ht="15">
      <c r="A484" s="28"/>
      <c r="B48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8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85" spans="1:3" ht="15">
      <c r="A485" s="28"/>
      <c r="B48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8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86" spans="1:3" ht="15">
      <c r="A486" s="28"/>
      <c r="B48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8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87" spans="1:3" ht="15">
      <c r="A487" s="28"/>
      <c r="B48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8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88" spans="1:3" ht="15">
      <c r="A488" s="28"/>
      <c r="B48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8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89" spans="1:3" ht="15">
      <c r="A489" s="28"/>
      <c r="B48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8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90" spans="1:3" ht="15">
      <c r="A490" s="28"/>
      <c r="B49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9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91" spans="1:3" ht="15">
      <c r="A491" s="28"/>
      <c r="B49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9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92" spans="1:3" ht="15">
      <c r="A492" s="28"/>
      <c r="B49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9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93" spans="1:3" ht="15">
      <c r="A493" s="28"/>
      <c r="B49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9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94" spans="1:3" ht="15">
      <c r="A494" s="28"/>
      <c r="B49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9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95" spans="1:3" ht="15">
      <c r="A495" s="28"/>
      <c r="B49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9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96" spans="1:3" ht="15">
      <c r="A496" s="28"/>
      <c r="B49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9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97" spans="1:3" ht="15">
      <c r="A497" s="28"/>
      <c r="B49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9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98" spans="1:3" ht="15">
      <c r="A498" s="28"/>
      <c r="B49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9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499" spans="1:3" ht="15">
      <c r="A499" s="28"/>
      <c r="B49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49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00" spans="1:3" ht="15">
      <c r="A500" s="28"/>
      <c r="B50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0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01" spans="1:3" ht="15">
      <c r="A501" s="28"/>
      <c r="B50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0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02" spans="1:3" ht="15">
      <c r="A502" s="28"/>
      <c r="B50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0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03" spans="1:3" ht="15">
      <c r="A503" s="28"/>
      <c r="B50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0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04" spans="1:3" ht="15">
      <c r="A504" s="28"/>
      <c r="B50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0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05" spans="1:3" ht="15">
      <c r="A505" s="28"/>
      <c r="B50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0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06" spans="1:3" ht="15">
      <c r="A506" s="28"/>
      <c r="B50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0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07" spans="1:3" ht="15">
      <c r="A507" s="28"/>
      <c r="B50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0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08" spans="1:3" ht="15">
      <c r="A508" s="28"/>
      <c r="B50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0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09" spans="1:3" ht="15">
      <c r="A509" s="28"/>
      <c r="B50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0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10" spans="1:3" ht="15">
      <c r="A510" s="28"/>
      <c r="B51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1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11" spans="1:3" ht="15">
      <c r="A511" s="28"/>
      <c r="B51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1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12" spans="1:3" ht="15">
      <c r="A512" s="28"/>
      <c r="B51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1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13" spans="1:3" ht="15">
      <c r="A513" s="28"/>
      <c r="B51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1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14" spans="1:3" ht="15">
      <c r="A514" s="28"/>
      <c r="B51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1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15" spans="1:3" ht="15">
      <c r="A515" s="28"/>
      <c r="B51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1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16" spans="1:3" ht="15">
      <c r="A516" s="28"/>
      <c r="B51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1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17" spans="1:3" ht="15">
      <c r="A517" s="28"/>
      <c r="B51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1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18" spans="1:3" ht="15">
      <c r="A518" s="28"/>
      <c r="B51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1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19" spans="1:3" ht="15">
      <c r="A519" s="28"/>
      <c r="B51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1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20" spans="1:3" ht="15">
      <c r="A520" s="28"/>
      <c r="B52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2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21" spans="1:3" ht="15">
      <c r="A521" s="28"/>
      <c r="B52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2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22" spans="1:3" ht="15">
      <c r="A522" s="28"/>
      <c r="B52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2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23" spans="1:3" ht="15">
      <c r="A523" s="28"/>
      <c r="B52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2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24" spans="1:3" ht="15">
      <c r="A524" s="28"/>
      <c r="B52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2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25" spans="1:3" ht="15">
      <c r="A525" s="28"/>
      <c r="B52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2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26" spans="1:3" ht="15">
      <c r="A526" s="28"/>
      <c r="B52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2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27" spans="1:3" ht="15">
      <c r="A527" s="28"/>
      <c r="B52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2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28" spans="1:3" ht="15">
      <c r="A528" s="28"/>
      <c r="B52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2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29" spans="1:3" ht="15">
      <c r="A529" s="28"/>
      <c r="B52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2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30" spans="1:3" ht="15">
      <c r="A530" s="28"/>
      <c r="B53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3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31" spans="1:3" ht="15">
      <c r="A531" s="28"/>
      <c r="B53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3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32" spans="1:3" ht="15">
      <c r="A532" s="28"/>
      <c r="B53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3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33" spans="1:3" ht="15">
      <c r="A533" s="28"/>
      <c r="B53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3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34" spans="1:3" ht="15">
      <c r="A534" s="28"/>
      <c r="B53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3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35" spans="1:3" ht="15">
      <c r="A535" s="28"/>
      <c r="B53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3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36" spans="1:3" ht="15">
      <c r="A536" s="28"/>
      <c r="B53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3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37" spans="1:3" ht="15">
      <c r="A537" s="28"/>
      <c r="B53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3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38" spans="1:3" ht="15">
      <c r="A538" s="28"/>
      <c r="B53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3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39" spans="1:3" ht="15">
      <c r="A539" s="28"/>
      <c r="B53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3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40" spans="1:3" ht="15">
      <c r="A540" s="28"/>
      <c r="B54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4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41" spans="1:3" ht="15">
      <c r="A541" s="28"/>
      <c r="B54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4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42" spans="1:3" ht="15">
      <c r="A542" s="28"/>
      <c r="B54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4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43" spans="1:3" ht="15">
      <c r="A543" s="28"/>
      <c r="B54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4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44" spans="1:3" ht="15">
      <c r="A544" s="28"/>
      <c r="B54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4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45" spans="1:3" ht="15">
      <c r="A545" s="28"/>
      <c r="B54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4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46" spans="1:3" ht="15">
      <c r="A546" s="28"/>
      <c r="B54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4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47" spans="1:3" ht="15">
      <c r="A547" s="28"/>
      <c r="B54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4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48" spans="1:3" ht="15">
      <c r="A548" s="28"/>
      <c r="B54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4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49" spans="1:3" ht="15">
      <c r="A549" s="28"/>
      <c r="B54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4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50" spans="1:3" ht="15">
      <c r="A550" s="28"/>
      <c r="B55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5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51" spans="1:3" ht="15">
      <c r="A551" s="28"/>
      <c r="B55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5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52" spans="1:3" ht="15">
      <c r="A552" s="28"/>
      <c r="B55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5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53" spans="1:3" ht="15">
      <c r="A553" s="28"/>
      <c r="B55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5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54" spans="1:3" ht="15">
      <c r="A554" s="28"/>
      <c r="B55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5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55" spans="1:3" ht="15">
      <c r="A555" s="28"/>
      <c r="B55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5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56" spans="1:3" ht="15">
      <c r="A556" s="28"/>
      <c r="B55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5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57" spans="1:3" ht="15">
      <c r="A557" s="28"/>
      <c r="B55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5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58" spans="1:3" ht="15">
      <c r="A558" s="28"/>
      <c r="B55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5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59" spans="1:3" ht="15">
      <c r="A559" s="28"/>
      <c r="B55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5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60" spans="1:3" ht="15">
      <c r="A560" s="28"/>
      <c r="B56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6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61" spans="1:3" ht="15">
      <c r="A561" s="28"/>
      <c r="B56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6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62" spans="1:3" ht="15">
      <c r="A562" s="28"/>
      <c r="B56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6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63" spans="1:3" ht="15">
      <c r="A563" s="28"/>
      <c r="B56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6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64" spans="1:3" ht="15">
      <c r="A564" s="28"/>
      <c r="B56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6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65" spans="1:3" ht="15">
      <c r="A565" s="28"/>
      <c r="B56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6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66" spans="1:3" ht="15">
      <c r="A566" s="28"/>
      <c r="B56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6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67" spans="1:3" ht="15">
      <c r="A567" s="28"/>
      <c r="B56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6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68" spans="1:3" ht="15">
      <c r="A568" s="28"/>
      <c r="B56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6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69" spans="1:3" ht="15">
      <c r="A569" s="28"/>
      <c r="B56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6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70" spans="1:3" ht="15">
      <c r="A570" s="28"/>
      <c r="B57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7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71" spans="1:3" ht="15">
      <c r="A571" s="28"/>
      <c r="B57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7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72" spans="1:3" ht="15">
      <c r="A572" s="28"/>
      <c r="B57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7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73" spans="1:3" ht="15">
      <c r="A573" s="28"/>
      <c r="B57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7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74" spans="1:3" ht="15">
      <c r="A574" s="28"/>
      <c r="B57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7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75" spans="1:3" ht="15">
      <c r="A575" s="28"/>
      <c r="B57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7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76" spans="1:3" ht="15">
      <c r="A576" s="28"/>
      <c r="B57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7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77" spans="1:3" ht="15">
      <c r="A577" s="28"/>
      <c r="B57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7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78" spans="1:3" ht="15">
      <c r="A578" s="28"/>
      <c r="B57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7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79" spans="1:3" ht="15">
      <c r="A579" s="28"/>
      <c r="B57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7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80" spans="1:3" ht="15">
      <c r="A580" s="28"/>
      <c r="B58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8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81" spans="1:3" ht="15">
      <c r="A581" s="28"/>
      <c r="B58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8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82" spans="1:3" ht="15">
      <c r="A582" s="28"/>
      <c r="B58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8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83" spans="1:3" ht="15">
      <c r="A583" s="28"/>
      <c r="B58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8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84" spans="1:3" ht="15">
      <c r="A584" s="28"/>
      <c r="B58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8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85" spans="1:3" ht="15">
      <c r="A585" s="28"/>
      <c r="B58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8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86" spans="1:3" ht="15">
      <c r="A586" s="28"/>
      <c r="B58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8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87" spans="1:3" ht="15">
      <c r="A587" s="28"/>
      <c r="B58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8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88" spans="1:3" ht="15">
      <c r="A588" s="28"/>
      <c r="B58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8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89" spans="1:3" ht="15">
      <c r="A589" s="28"/>
      <c r="B58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8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90" spans="1:3" ht="15">
      <c r="A590" s="28"/>
      <c r="B59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9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91" spans="1:3" ht="15">
      <c r="A591" s="28"/>
      <c r="B59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9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92" spans="1:3" ht="15">
      <c r="A592" s="28"/>
      <c r="B59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9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93" spans="1:3" ht="15">
      <c r="A593" s="28"/>
      <c r="B59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9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94" spans="1:3" ht="15">
      <c r="A594" s="28"/>
      <c r="B59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9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95" spans="1:3" ht="15">
      <c r="A595" s="28"/>
      <c r="B59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9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96" spans="1:3" ht="15">
      <c r="A596" s="28"/>
      <c r="B59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9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97" spans="1:3" ht="15">
      <c r="A597" s="28"/>
      <c r="B59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9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98" spans="1:3" ht="15">
      <c r="A598" s="28"/>
      <c r="B59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9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599" spans="1:3" ht="15">
      <c r="A599" s="28"/>
      <c r="B59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59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00" spans="1:3" ht="15">
      <c r="A600" s="28"/>
      <c r="B60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0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01" spans="1:3" ht="15">
      <c r="A601" s="28"/>
      <c r="B60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0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02" spans="1:3" ht="15">
      <c r="A602" s="28"/>
      <c r="B60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0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03" spans="1:3" ht="15">
      <c r="A603" s="28"/>
      <c r="B60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0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04" spans="1:3" ht="15">
      <c r="A604" s="28"/>
      <c r="B60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0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05" spans="1:3" ht="15">
      <c r="A605" s="28"/>
      <c r="B60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0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06" spans="1:3" ht="15">
      <c r="A606" s="28"/>
      <c r="B60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0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07" spans="1:3" ht="15">
      <c r="A607" s="28"/>
      <c r="B60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0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08" spans="1:3" ht="15">
      <c r="A608" s="28"/>
      <c r="B60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0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09" spans="1:3" ht="15">
      <c r="A609" s="28"/>
      <c r="B60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0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10" spans="1:3" ht="15">
      <c r="A610" s="28"/>
      <c r="B61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1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11" spans="1:3" ht="15">
      <c r="A611" s="28"/>
      <c r="B61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1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12" spans="1:3" ht="15">
      <c r="A612" s="28"/>
      <c r="B61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1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13" spans="1:3" ht="15">
      <c r="A613" s="28"/>
      <c r="B61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1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14" spans="1:3" ht="15">
      <c r="A614" s="28"/>
      <c r="B61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1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15" spans="1:3" ht="15">
      <c r="A615" s="28"/>
      <c r="B61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1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16" spans="1:3" ht="15">
      <c r="A616" s="28"/>
      <c r="B61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1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17" spans="1:3" ht="15">
      <c r="A617" s="28"/>
      <c r="B61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1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18" spans="1:3" ht="15">
      <c r="A618" s="28"/>
      <c r="B61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1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19" spans="1:3" ht="15">
      <c r="A619" s="28"/>
      <c r="B61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1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20" spans="1:3" ht="15">
      <c r="A620" s="28"/>
      <c r="B62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2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21" spans="1:3" ht="15">
      <c r="A621" s="28"/>
      <c r="B62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2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22" spans="1:3" ht="15">
      <c r="A622" s="28"/>
      <c r="B62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2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23" spans="1:3" ht="15">
      <c r="A623" s="28"/>
      <c r="B62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2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24" spans="1:3" ht="15">
      <c r="A624" s="28"/>
      <c r="B62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2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25" spans="1:3" ht="15">
      <c r="A625" s="28"/>
      <c r="B62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2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26" spans="1:3" ht="15">
      <c r="A626" s="28"/>
      <c r="B62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2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27" spans="1:3" ht="15">
      <c r="A627" s="28"/>
      <c r="B62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2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28" spans="1:3" ht="15">
      <c r="A628" s="28"/>
      <c r="B62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2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29" spans="1:3" ht="15">
      <c r="A629" s="28"/>
      <c r="B62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2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30" spans="1:3" ht="15">
      <c r="A630" s="28"/>
      <c r="B63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3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31" spans="1:3" ht="15">
      <c r="A631" s="28"/>
      <c r="B63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3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32" spans="1:3" ht="15">
      <c r="A632" s="28"/>
      <c r="B63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3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33" spans="1:3" ht="15">
      <c r="A633" s="28"/>
      <c r="B63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3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34" spans="1:3" ht="15">
      <c r="A634" s="28"/>
      <c r="B63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3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35" spans="1:3" ht="15">
      <c r="A635" s="28"/>
      <c r="B63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3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36" spans="1:3" ht="15">
      <c r="A636" s="28"/>
      <c r="B63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3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37" spans="1:3" ht="15">
      <c r="A637" s="28"/>
      <c r="B63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3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38" spans="1:3" ht="15">
      <c r="A638" s="28"/>
      <c r="B63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3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39" spans="1:3" ht="15">
      <c r="A639" s="28"/>
      <c r="B63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3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40" spans="1:3" ht="15">
      <c r="A640" s="28"/>
      <c r="B64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4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41" spans="1:3" ht="15">
      <c r="A641" s="28"/>
      <c r="B64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4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42" spans="1:3" ht="15">
      <c r="A642" s="28"/>
      <c r="B64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4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43" spans="1:3" ht="15">
      <c r="A643" s="28"/>
      <c r="B64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4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44" spans="1:3" ht="15">
      <c r="A644" s="28"/>
      <c r="B64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4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45" spans="1:3" ht="15">
      <c r="A645" s="28"/>
      <c r="B64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4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46" spans="1:3" ht="15">
      <c r="A646" s="28"/>
      <c r="B64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4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47" spans="1:3" ht="15">
      <c r="A647" s="28"/>
      <c r="B64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4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48" spans="1:3" ht="15">
      <c r="A648" s="28"/>
      <c r="B64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4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49" spans="1:3" ht="15">
      <c r="A649" s="28"/>
      <c r="B64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4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50" spans="1:3" ht="15">
      <c r="A650" s="28"/>
      <c r="B65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5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51" spans="1:3" ht="15">
      <c r="A651" s="28"/>
      <c r="B65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5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52" spans="1:3" ht="15">
      <c r="A652" s="28"/>
      <c r="B65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5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53" spans="1:3" ht="15">
      <c r="A653" s="28"/>
      <c r="B65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5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54" spans="1:3" ht="15">
      <c r="A654" s="28"/>
      <c r="B65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5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55" spans="1:3" ht="15">
      <c r="A655" s="28"/>
      <c r="B65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5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56" spans="1:3" ht="15">
      <c r="A656" s="28"/>
      <c r="B65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5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57" spans="1:3" ht="15">
      <c r="A657" s="28"/>
      <c r="B65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5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58" spans="1:3" ht="15">
      <c r="A658" s="28"/>
      <c r="B65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5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59" spans="1:3" ht="15">
      <c r="A659" s="28"/>
      <c r="B65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5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60" spans="1:3" ht="15">
      <c r="A660" s="28"/>
      <c r="B66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6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61" spans="1:3" ht="15">
      <c r="A661" s="28"/>
      <c r="B66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6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62" spans="1:3" ht="15">
      <c r="A662" s="28"/>
      <c r="B66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6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63" spans="1:3" ht="15">
      <c r="A663" s="28"/>
      <c r="B66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6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64" spans="1:3" ht="15">
      <c r="A664" s="28"/>
      <c r="B66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6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65" spans="1:3" ht="15">
      <c r="A665" s="28"/>
      <c r="B66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6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66" spans="1:3" ht="15">
      <c r="A666" s="28"/>
      <c r="B66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6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67" spans="1:3" ht="15">
      <c r="A667" s="28"/>
      <c r="B66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6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68" spans="1:3" ht="15">
      <c r="A668" s="28"/>
      <c r="B66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6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69" spans="1:3" ht="15">
      <c r="A669" s="28"/>
      <c r="B66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6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70" spans="1:3" ht="15">
      <c r="A670" s="28"/>
      <c r="B67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7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71" spans="1:3" ht="15">
      <c r="A671" s="28"/>
      <c r="B67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7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72" spans="1:3" ht="15">
      <c r="A672" s="28"/>
      <c r="B67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7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73" spans="1:3" ht="15">
      <c r="A673" s="28"/>
      <c r="B67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7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74" spans="1:3" ht="15">
      <c r="A674" s="28"/>
      <c r="B67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7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75" spans="1:3" ht="15">
      <c r="A675" s="28"/>
      <c r="B67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7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76" spans="1:3" ht="15">
      <c r="A676" s="28"/>
      <c r="B67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7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77" spans="1:3" ht="15">
      <c r="A677" s="28"/>
      <c r="B67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7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78" spans="1:3" ht="15">
      <c r="A678" s="28"/>
      <c r="B67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7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79" spans="1:3" ht="15">
      <c r="A679" s="28"/>
      <c r="B67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7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80" spans="1:3" ht="15">
      <c r="A680" s="28"/>
      <c r="B68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8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81" spans="1:3" ht="15">
      <c r="A681" s="28"/>
      <c r="B68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8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82" spans="1:3" ht="15">
      <c r="A682" s="28"/>
      <c r="B68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8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83" spans="1:3" ht="15">
      <c r="A683" s="28"/>
      <c r="B68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8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84" spans="1:3" ht="15">
      <c r="A684" s="28"/>
      <c r="B68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8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85" spans="1:3" ht="15">
      <c r="A685" s="28"/>
      <c r="B68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8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86" spans="1:3" ht="15">
      <c r="A686" s="28"/>
      <c r="B68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8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87" spans="1:3" ht="15">
      <c r="A687" s="28"/>
      <c r="B68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8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88" spans="1:3" ht="15">
      <c r="A688" s="28"/>
      <c r="B68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8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89" spans="1:3" ht="15">
      <c r="A689" s="28"/>
      <c r="B68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8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90" spans="1:3" ht="15">
      <c r="A690" s="28"/>
      <c r="B69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9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91" spans="1:3" ht="15">
      <c r="A691" s="28"/>
      <c r="B69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9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92" spans="1:3" ht="15">
      <c r="A692" s="28"/>
      <c r="B69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9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93" spans="1:3" ht="15">
      <c r="A693" s="28"/>
      <c r="B69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9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94" spans="1:3" ht="15">
      <c r="A694" s="28"/>
      <c r="B69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9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95" spans="1:3" ht="15">
      <c r="A695" s="28"/>
      <c r="B69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9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96" spans="1:3" ht="15">
      <c r="A696" s="28"/>
      <c r="B69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9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97" spans="1:3" ht="15">
      <c r="A697" s="28"/>
      <c r="B69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9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98" spans="1:3" ht="15">
      <c r="A698" s="28"/>
      <c r="B69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9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699" spans="1:3" ht="15">
      <c r="A699" s="28"/>
      <c r="B69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69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00" spans="1:3" ht="15">
      <c r="A700" s="28"/>
      <c r="B70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0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01" spans="1:3" ht="15">
      <c r="A701" s="28"/>
      <c r="B70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0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02" spans="1:3" ht="15">
      <c r="A702" s="28"/>
      <c r="B70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0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03" spans="1:3" ht="15">
      <c r="A703" s="28"/>
      <c r="B70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0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04" spans="1:3" ht="15">
      <c r="A704" s="28"/>
      <c r="B70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0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05" spans="1:3" ht="15">
      <c r="A705" s="28"/>
      <c r="B70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0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06" spans="1:3" ht="15">
      <c r="A706" s="28"/>
      <c r="B70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0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07" spans="1:3" ht="15">
      <c r="A707" s="28"/>
      <c r="B70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0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08" spans="1:3" ht="15">
      <c r="A708" s="28"/>
      <c r="B70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0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09" spans="1:3" ht="15">
      <c r="A709" s="28"/>
      <c r="B70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0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10" spans="1:3" ht="15">
      <c r="A710" s="28"/>
      <c r="B71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1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11" spans="1:3" ht="15">
      <c r="A711" s="28"/>
      <c r="B71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1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12" spans="1:3" ht="15">
      <c r="A712" s="28"/>
      <c r="B71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1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13" spans="1:3" ht="15">
      <c r="A713" s="28"/>
      <c r="B71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1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14" spans="1:3" ht="15">
      <c r="A714" s="28"/>
      <c r="B71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1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15" spans="1:3" ht="15">
      <c r="A715" s="28"/>
      <c r="B71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1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16" spans="1:3" ht="15">
      <c r="A716" s="28"/>
      <c r="B71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1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17" spans="1:3" ht="15">
      <c r="A717" s="28"/>
      <c r="B71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1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18" spans="1:3" ht="15">
      <c r="A718" s="28"/>
      <c r="B71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1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19" spans="1:3" ht="15">
      <c r="A719" s="28"/>
      <c r="B71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1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20" spans="1:3" ht="15">
      <c r="A720" s="28"/>
      <c r="B72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2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21" spans="1:3" ht="15">
      <c r="A721" s="28"/>
      <c r="B72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2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22" spans="1:3" ht="15">
      <c r="A722" s="28"/>
      <c r="B72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2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23" spans="1:3" ht="15">
      <c r="A723" s="28"/>
      <c r="B72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2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24" spans="1:3" ht="15">
      <c r="A724" s="28"/>
      <c r="B72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2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25" spans="1:3" ht="15">
      <c r="A725" s="28"/>
      <c r="B72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2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26" spans="1:3" ht="15">
      <c r="A726" s="28"/>
      <c r="B72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2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27" spans="1:3" ht="15">
      <c r="A727" s="28"/>
      <c r="B72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2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28" spans="1:3" ht="15">
      <c r="A728" s="28"/>
      <c r="B72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2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29" spans="1:3" ht="15">
      <c r="A729" s="28"/>
      <c r="B72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2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30" spans="1:3" ht="15">
      <c r="A730" s="28"/>
      <c r="B73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3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31" spans="1:3" ht="15">
      <c r="A731" s="28"/>
      <c r="B73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3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32" spans="1:3" ht="15">
      <c r="A732" s="28"/>
      <c r="B73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3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33" spans="1:3" ht="15">
      <c r="A733" s="28"/>
      <c r="B73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3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34" spans="1:3" ht="15">
      <c r="A734" s="28"/>
      <c r="B73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3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35" spans="1:3" ht="15">
      <c r="A735" s="28"/>
      <c r="B73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3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36" spans="1:3" ht="15">
      <c r="A736" s="28"/>
      <c r="B73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3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37" spans="1:3" ht="15">
      <c r="A737" s="28"/>
      <c r="B73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3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38" spans="1:3" ht="15">
      <c r="A738" s="28"/>
      <c r="B73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3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39" spans="1:3" ht="15">
      <c r="A739" s="28"/>
      <c r="B73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3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40" spans="1:3" ht="15">
      <c r="A740" s="28"/>
      <c r="B74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4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41" spans="1:3" ht="15">
      <c r="A741" s="28"/>
      <c r="B74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4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42" spans="1:3" ht="15">
      <c r="A742" s="28"/>
      <c r="B74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4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43" spans="1:3" ht="15">
      <c r="A743" s="28"/>
      <c r="B74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4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44" spans="1:3" ht="15">
      <c r="A744" s="28"/>
      <c r="B74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4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45" spans="1:3" ht="15">
      <c r="A745" s="28"/>
      <c r="B74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4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46" spans="1:3" ht="15">
      <c r="A746" s="28"/>
      <c r="B74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4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47" spans="1:3" ht="15">
      <c r="A747" s="28"/>
      <c r="B74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4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48" spans="1:3" ht="15">
      <c r="A748" s="28"/>
      <c r="B74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4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49" spans="1:3" ht="15">
      <c r="A749" s="28"/>
      <c r="B74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4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50" spans="1:3" ht="15">
      <c r="A750" s="28"/>
      <c r="B75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5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51" spans="1:3" ht="15">
      <c r="A751" s="28"/>
      <c r="B75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5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52" spans="1:3" ht="15">
      <c r="A752" s="28"/>
      <c r="B75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5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53" spans="1:3" ht="15">
      <c r="A753" s="28"/>
      <c r="B75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5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54" spans="1:3" ht="15">
      <c r="A754" s="28"/>
      <c r="B75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5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55" spans="1:3" ht="15">
      <c r="A755" s="28"/>
      <c r="B75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5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56" spans="1:3" ht="15">
      <c r="A756" s="28"/>
      <c r="B75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5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57" spans="1:3" ht="15">
      <c r="A757" s="28"/>
      <c r="B75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5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58" spans="1:3" ht="15">
      <c r="A758" s="28"/>
      <c r="B75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5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59" spans="1:3" ht="15">
      <c r="A759" s="28"/>
      <c r="B75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5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60" spans="1:3" ht="15">
      <c r="A760" s="28"/>
      <c r="B76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6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61" spans="1:3" ht="15">
      <c r="A761" s="28"/>
      <c r="B76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6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62" spans="1:3" ht="15">
      <c r="A762" s="28"/>
      <c r="B76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6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63" spans="1:3" ht="15">
      <c r="A763" s="28"/>
      <c r="B76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6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64" spans="1:3" ht="15">
      <c r="A764" s="28"/>
      <c r="B76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6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65" spans="1:3" ht="15">
      <c r="A765" s="28"/>
      <c r="B76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6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66" spans="1:3" ht="15">
      <c r="A766" s="28"/>
      <c r="B76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6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67" spans="1:3" ht="15">
      <c r="A767" s="28"/>
      <c r="B76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6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68" spans="1:3" ht="15">
      <c r="A768" s="28"/>
      <c r="B76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6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69" spans="1:3" ht="15">
      <c r="A769" s="28"/>
      <c r="B76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6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70" spans="1:3" ht="15">
      <c r="A770" s="28"/>
      <c r="B77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7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71" spans="1:3" ht="15">
      <c r="A771" s="28"/>
      <c r="B77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7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72" spans="1:3" ht="15">
      <c r="A772" s="28"/>
      <c r="B77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7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73" spans="1:3" ht="15">
      <c r="A773" s="28"/>
      <c r="B77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7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74" spans="1:3" ht="15">
      <c r="A774" s="28"/>
      <c r="B77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7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75" spans="1:3" ht="15">
      <c r="A775" s="28"/>
      <c r="B77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7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76" spans="1:3" ht="15">
      <c r="A776" s="28"/>
      <c r="B77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7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77" spans="1:3" ht="15">
      <c r="A777" s="28"/>
      <c r="B77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7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78" spans="1:3" ht="15">
      <c r="A778" s="28"/>
      <c r="B77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7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79" spans="1:3" ht="15">
      <c r="A779" s="28"/>
      <c r="B77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7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80" spans="1:3" ht="15">
      <c r="A780" s="28"/>
      <c r="B78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8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81" spans="1:3" ht="15">
      <c r="A781" s="28"/>
      <c r="B78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8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82" spans="1:3" ht="15">
      <c r="A782" s="28"/>
      <c r="B78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8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83" spans="1:3" ht="15">
      <c r="A783" s="28"/>
      <c r="B78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8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84" spans="1:3" ht="15">
      <c r="A784" s="28"/>
      <c r="B78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8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85" spans="1:3" ht="15">
      <c r="A785" s="28"/>
      <c r="B78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8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86" spans="1:3" ht="15">
      <c r="A786" s="28"/>
      <c r="B78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8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87" spans="1:3" ht="15">
      <c r="A787" s="28"/>
      <c r="B78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8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88" spans="1:3" ht="15">
      <c r="A788" s="28"/>
      <c r="B78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8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89" spans="1:3" ht="15">
      <c r="A789" s="28"/>
      <c r="B78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8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90" spans="1:3" ht="15">
      <c r="A790" s="28"/>
      <c r="B79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9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91" spans="1:3" ht="15">
      <c r="A791" s="28"/>
      <c r="B79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9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92" spans="1:3" ht="15">
      <c r="A792" s="28"/>
      <c r="B79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9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93" spans="1:3" ht="15">
      <c r="A793" s="28"/>
      <c r="B79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9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94" spans="1:3" ht="15">
      <c r="A794" s="28"/>
      <c r="B79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9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95" spans="1:3" ht="15">
      <c r="A795" s="28"/>
      <c r="B79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9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96" spans="1:3" ht="15">
      <c r="A796" s="28"/>
      <c r="B79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9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97" spans="1:3" ht="15">
      <c r="A797" s="28"/>
      <c r="B79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9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98" spans="1:3" ht="15">
      <c r="A798" s="28"/>
      <c r="B79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9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799" spans="1:3" ht="15">
      <c r="A799" s="28"/>
      <c r="B79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79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00" spans="1:3" ht="15">
      <c r="A800" s="28"/>
      <c r="B80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0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01" spans="1:3" ht="15">
      <c r="A801" s="28"/>
      <c r="B80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0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02" spans="1:3" ht="15">
      <c r="A802" s="28"/>
      <c r="B80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0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03" spans="1:3" ht="15">
      <c r="A803" s="28"/>
      <c r="B80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0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04" spans="1:3" ht="15">
      <c r="A804" s="28"/>
      <c r="B80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0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05" spans="1:3" ht="15">
      <c r="A805" s="28"/>
      <c r="B80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0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06" spans="1:3" ht="15">
      <c r="A806" s="28"/>
      <c r="B80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0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07" spans="1:3" ht="15">
      <c r="A807" s="28"/>
      <c r="B80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0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08" spans="1:3" ht="15">
      <c r="A808" s="28"/>
      <c r="B80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0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09" spans="1:3" ht="15">
      <c r="A809" s="28"/>
      <c r="B80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0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10" spans="1:3" ht="15">
      <c r="A810" s="28"/>
      <c r="B81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1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11" spans="1:3" ht="15">
      <c r="A811" s="28"/>
      <c r="B81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1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12" spans="1:3" ht="15">
      <c r="A812" s="28"/>
      <c r="B81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1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13" spans="1:3" ht="15">
      <c r="A813" s="28"/>
      <c r="B81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1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14" spans="1:3" ht="15">
      <c r="A814" s="28"/>
      <c r="B81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1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15" spans="1:3" ht="15">
      <c r="A815" s="28"/>
      <c r="B81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1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16" spans="1:3" ht="15">
      <c r="A816" s="28"/>
      <c r="B81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1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17" spans="1:3" ht="15">
      <c r="A817" s="28"/>
      <c r="B81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1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18" spans="1:3" ht="15">
      <c r="A818" s="28"/>
      <c r="B81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1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19" spans="1:3" ht="15">
      <c r="A819" s="28"/>
      <c r="B81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1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20" spans="1:3" ht="15">
      <c r="A820" s="28"/>
      <c r="B82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2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21" spans="1:3" ht="15">
      <c r="A821" s="28"/>
      <c r="B82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2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22" spans="1:3" ht="15">
      <c r="A822" s="28"/>
      <c r="B82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2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23" spans="1:3" ht="15">
      <c r="A823" s="28"/>
      <c r="B82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2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24" spans="1:3" ht="15">
      <c r="A824" s="28"/>
      <c r="B82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2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25" spans="1:3" ht="15">
      <c r="A825" s="28"/>
      <c r="B82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2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26" spans="1:3" ht="15">
      <c r="A826" s="28"/>
      <c r="B82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2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27" spans="1:3" ht="15">
      <c r="A827" s="28"/>
      <c r="B82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2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28" spans="1:3" ht="15">
      <c r="A828" s="28"/>
      <c r="B82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2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29" spans="1:3" ht="15">
      <c r="A829" s="28"/>
      <c r="B82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2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30" spans="1:3" ht="15">
      <c r="A830" s="28"/>
      <c r="B83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3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31" spans="1:3" ht="15">
      <c r="A831" s="28"/>
      <c r="B83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3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32" spans="1:3" ht="15">
      <c r="A832" s="28"/>
      <c r="B83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3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33" spans="1:3" ht="15">
      <c r="A833" s="28"/>
      <c r="B83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3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34" spans="1:3" ht="15">
      <c r="A834" s="28"/>
      <c r="B83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3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35" spans="1:3" ht="15">
      <c r="A835" s="28"/>
      <c r="B83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3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36" spans="1:3" ht="15">
      <c r="A836" s="28"/>
      <c r="B83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3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37" spans="1:3" ht="15">
      <c r="A837" s="28"/>
      <c r="B83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3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38" spans="1:3" ht="15">
      <c r="A838" s="28"/>
      <c r="B83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3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39" spans="1:3" ht="15">
      <c r="A839" s="28"/>
      <c r="B83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3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40" spans="1:3" ht="15">
      <c r="A840" s="28"/>
      <c r="B84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4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41" spans="1:3" ht="15">
      <c r="A841" s="28"/>
      <c r="B84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4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42" spans="1:3" ht="15">
      <c r="A842" s="28"/>
      <c r="B84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4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43" spans="1:3" ht="15">
      <c r="A843" s="28"/>
      <c r="B84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4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44" spans="1:3" ht="15">
      <c r="A844" s="28"/>
      <c r="B84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4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45" spans="1:3" ht="15">
      <c r="A845" s="28"/>
      <c r="B84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4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46" spans="1:3" ht="15">
      <c r="A846" s="28"/>
      <c r="B84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4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47" spans="1:3" ht="15">
      <c r="A847" s="28"/>
      <c r="B84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4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48" spans="1:3" ht="15">
      <c r="A848" s="28"/>
      <c r="B84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4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49" spans="1:3" ht="15">
      <c r="A849" s="28"/>
      <c r="B84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4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50" spans="1:3" ht="15">
      <c r="A850" s="28"/>
      <c r="B85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5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51" spans="1:3" ht="15">
      <c r="A851" s="28"/>
      <c r="B85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5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52" spans="1:3" ht="15">
      <c r="A852" s="28"/>
      <c r="B85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5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53" spans="1:3" ht="15">
      <c r="A853" s="28"/>
      <c r="B85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5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54" spans="1:3" ht="15">
      <c r="A854" s="28"/>
      <c r="B85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5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55" spans="1:3" ht="15">
      <c r="A855" s="28"/>
      <c r="B85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5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56" spans="1:3" ht="15">
      <c r="A856" s="28"/>
      <c r="B85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5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57" spans="1:3" ht="15">
      <c r="A857" s="28"/>
      <c r="B85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5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58" spans="1:3" ht="15">
      <c r="A858" s="28"/>
      <c r="B85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5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59" spans="1:3" ht="15">
      <c r="A859" s="28"/>
      <c r="B85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5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60" spans="1:3" ht="15">
      <c r="A860" s="28"/>
      <c r="B86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6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61" spans="1:3" ht="15">
      <c r="A861" s="28"/>
      <c r="B86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6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62" spans="1:3" ht="15">
      <c r="A862" s="28"/>
      <c r="B86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6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63" spans="1:3" ht="15">
      <c r="A863" s="28"/>
      <c r="B86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6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64" spans="1:3" ht="15">
      <c r="A864" s="28"/>
      <c r="B86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6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65" spans="1:3" ht="15">
      <c r="A865" s="28"/>
      <c r="B86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6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66" spans="1:3" ht="15">
      <c r="A866" s="28"/>
      <c r="B86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6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67" spans="1:3" ht="15">
      <c r="A867" s="28"/>
      <c r="B86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6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68" spans="1:3" ht="15">
      <c r="A868" s="28"/>
      <c r="B86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6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69" spans="1:3" ht="15">
      <c r="A869" s="28"/>
      <c r="B86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6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70" spans="1:3" ht="15">
      <c r="A870" s="28"/>
      <c r="B87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7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71" spans="1:3" ht="15">
      <c r="A871" s="28"/>
      <c r="B87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7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72" spans="1:3" ht="15">
      <c r="A872" s="28"/>
      <c r="B87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7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73" spans="1:3" ht="15">
      <c r="A873" s="28"/>
      <c r="B87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7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74" spans="1:3" ht="15">
      <c r="A874" s="28"/>
      <c r="B87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7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75" spans="1:3" ht="15">
      <c r="A875" s="28"/>
      <c r="B87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7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76" spans="1:3" ht="15">
      <c r="A876" s="28"/>
      <c r="B87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7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77" spans="1:3" ht="15">
      <c r="A877" s="28"/>
      <c r="B87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7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78" spans="1:3" ht="15">
      <c r="A878" s="28"/>
      <c r="B87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7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79" spans="1:3" ht="15">
      <c r="A879" s="28"/>
      <c r="B87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7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80" spans="1:3" ht="15">
      <c r="A880" s="28"/>
      <c r="B88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8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81" spans="1:3" ht="15">
      <c r="A881" s="28"/>
      <c r="B88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8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82" spans="1:3" ht="15">
      <c r="A882" s="28"/>
      <c r="B88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8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83" spans="1:3" ht="15">
      <c r="A883" s="28"/>
      <c r="B88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8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84" spans="1:3" ht="15">
      <c r="A884" s="28"/>
      <c r="B88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8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85" spans="1:3" ht="15">
      <c r="A885" s="28"/>
      <c r="B88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8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86" spans="1:3" ht="15">
      <c r="A886" s="28"/>
      <c r="B88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8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87" spans="1:3" ht="15">
      <c r="A887" s="28"/>
      <c r="B88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8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88" spans="1:3" ht="15">
      <c r="A888" s="28"/>
      <c r="B88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8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89" spans="1:3" ht="15">
      <c r="A889" s="28"/>
      <c r="B88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8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90" spans="1:3" ht="15">
      <c r="A890" s="28"/>
      <c r="B89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9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91" spans="1:3" ht="15">
      <c r="A891" s="28"/>
      <c r="B89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9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92" spans="1:3" ht="15">
      <c r="A892" s="28"/>
      <c r="B89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9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93" spans="1:3" ht="15">
      <c r="A893" s="28"/>
      <c r="B89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9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94" spans="1:3" ht="15">
      <c r="A894" s="28"/>
      <c r="B89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9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95" spans="1:3" ht="15">
      <c r="A895" s="28"/>
      <c r="B89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9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96" spans="1:3" ht="15">
      <c r="A896" s="28"/>
      <c r="B89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9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97" spans="1:3" ht="15">
      <c r="A897" s="28"/>
      <c r="B89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9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98" spans="1:3" ht="15">
      <c r="A898" s="28"/>
      <c r="B89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9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899" spans="1:3" ht="15">
      <c r="A899" s="28"/>
      <c r="B89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89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00" spans="1:3" ht="15">
      <c r="A900" s="28"/>
      <c r="B90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0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01" spans="1:3" ht="15">
      <c r="A901" s="28"/>
      <c r="B90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0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02" spans="1:3" ht="15">
      <c r="A902" s="28"/>
      <c r="B90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0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03" spans="1:3" ht="15">
      <c r="A903" s="28"/>
      <c r="B90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0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04" spans="1:3" ht="15">
      <c r="A904" s="28"/>
      <c r="B90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0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05" spans="1:3" ht="15">
      <c r="A905" s="28"/>
      <c r="B90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0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06" spans="1:3" ht="15">
      <c r="A906" s="28"/>
      <c r="B90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0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07" spans="1:3" ht="15">
      <c r="A907" s="28"/>
      <c r="B90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0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08" spans="1:3" ht="15">
      <c r="A908" s="28"/>
      <c r="B90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0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09" spans="1:3" ht="15">
      <c r="A909" s="28"/>
      <c r="B90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0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10" spans="1:3" ht="15">
      <c r="A910" s="28"/>
      <c r="B91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1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11" spans="1:3" ht="15">
      <c r="A911" s="28"/>
      <c r="B91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1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12" spans="1:3" ht="15">
      <c r="A912" s="28"/>
      <c r="B91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1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13" spans="1:3" ht="15">
      <c r="A913" s="28"/>
      <c r="B91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1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14" spans="1:3" ht="15">
      <c r="A914" s="28"/>
      <c r="B91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1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15" spans="1:3" ht="15">
      <c r="A915" s="28"/>
      <c r="B91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1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16" spans="1:3" ht="15">
      <c r="A916" s="28"/>
      <c r="B91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1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17" spans="1:3" ht="15">
      <c r="A917" s="28"/>
      <c r="B91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1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18" spans="1:3" ht="15">
      <c r="A918" s="28"/>
      <c r="B91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1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19" spans="1:3" ht="15">
      <c r="A919" s="28"/>
      <c r="B91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1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20" spans="1:3" ht="15">
      <c r="A920" s="28"/>
      <c r="B92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2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21" spans="1:3" ht="15">
      <c r="A921" s="28"/>
      <c r="B92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2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22" spans="1:3" ht="15">
      <c r="A922" s="28"/>
      <c r="B92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2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23" spans="1:3" ht="15">
      <c r="A923" s="28"/>
      <c r="B92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2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24" spans="1:3" ht="15">
      <c r="A924" s="28"/>
      <c r="B92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2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25" spans="1:3" ht="15">
      <c r="A925" s="28"/>
      <c r="B92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2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26" spans="1:3" ht="15">
      <c r="A926" s="28"/>
      <c r="B92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2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27" spans="1:3" ht="15">
      <c r="A927" s="28"/>
      <c r="B92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2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28" spans="1:3" ht="15">
      <c r="A928" s="28"/>
      <c r="B92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2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29" spans="1:3" ht="15">
      <c r="A929" s="28"/>
      <c r="B92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2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30" spans="1:3" ht="15">
      <c r="A930" s="28"/>
      <c r="B93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3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31" spans="1:3" ht="15">
      <c r="A931" s="28"/>
      <c r="B93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3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32" spans="1:3" ht="15">
      <c r="A932" s="28"/>
      <c r="B93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3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33" spans="1:3" ht="15">
      <c r="A933" s="28"/>
      <c r="B93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3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34" spans="1:3" ht="15">
      <c r="A934" s="28"/>
      <c r="B93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3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35" spans="1:3" ht="15">
      <c r="A935" s="28"/>
      <c r="B93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3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36" spans="1:3" ht="15">
      <c r="A936" s="28"/>
      <c r="B93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3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37" spans="1:3" ht="15">
      <c r="A937" s="28"/>
      <c r="B93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3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38" spans="1:3" ht="15">
      <c r="A938" s="28"/>
      <c r="B93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3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39" spans="1:3" ht="15">
      <c r="A939" s="28"/>
      <c r="B93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3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40" spans="1:3" ht="15">
      <c r="A940" s="28"/>
      <c r="B94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4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41" spans="1:3" ht="15">
      <c r="A941" s="28"/>
      <c r="B94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4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42" spans="1:3" ht="15">
      <c r="A942" s="28"/>
      <c r="B94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4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43" spans="1:3" ht="15">
      <c r="A943" s="28"/>
      <c r="B94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4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44" spans="1:3" ht="15">
      <c r="A944" s="28"/>
      <c r="B94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4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45" spans="1:3" ht="15">
      <c r="A945" s="28"/>
      <c r="B94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4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46" spans="1:3" ht="15">
      <c r="A946" s="28"/>
      <c r="B94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4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47" spans="1:3" ht="15">
      <c r="A947" s="28"/>
      <c r="B94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4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48" spans="1:3" ht="15">
      <c r="A948" s="28"/>
      <c r="B94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4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49" spans="1:3" ht="15">
      <c r="A949" s="28"/>
      <c r="B94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4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50" spans="1:3" ht="15">
      <c r="A950" s="28"/>
      <c r="B95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5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51" spans="1:3" ht="15">
      <c r="A951" s="28"/>
      <c r="B95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5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52" spans="1:3" ht="15">
      <c r="A952" s="28"/>
      <c r="B95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5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53" spans="1:3" ht="15">
      <c r="A953" s="28"/>
      <c r="B95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5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54" spans="1:3" ht="15">
      <c r="A954" s="28"/>
      <c r="B95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5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55" spans="1:3" ht="15">
      <c r="A955" s="28"/>
      <c r="B95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5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56" spans="1:3" ht="15">
      <c r="A956" s="28"/>
      <c r="B95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5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57" spans="1:3" ht="15">
      <c r="A957" s="28"/>
      <c r="B95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5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58" spans="1:3" ht="15">
      <c r="A958" s="28"/>
      <c r="B95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5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59" spans="1:3" ht="15">
      <c r="A959" s="28"/>
      <c r="B95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5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60" spans="1:3" ht="15">
      <c r="A960" s="28"/>
      <c r="B96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6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61" spans="1:3" ht="15">
      <c r="A961" s="28"/>
      <c r="B96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6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62" spans="1:3" ht="15">
      <c r="A962" s="28"/>
      <c r="B96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6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63" spans="1:3" ht="15">
      <c r="A963" s="28"/>
      <c r="B96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6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64" spans="1:3" ht="15">
      <c r="A964" s="28"/>
      <c r="B96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6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65" spans="1:3" ht="15">
      <c r="A965" s="28"/>
      <c r="B96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6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66" spans="1:3" ht="15">
      <c r="A966" s="28"/>
      <c r="B96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6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67" spans="1:3" ht="15">
      <c r="A967" s="28"/>
      <c r="B96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6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68" spans="1:3" ht="15">
      <c r="A968" s="28"/>
      <c r="B96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6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69" spans="1:3" ht="15">
      <c r="A969" s="28"/>
      <c r="B96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6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70" spans="1:3" ht="15">
      <c r="A970" s="28"/>
      <c r="B97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7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71" spans="1:3" ht="15">
      <c r="A971" s="28"/>
      <c r="B97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7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72" spans="1:3" ht="15">
      <c r="A972" s="28"/>
      <c r="B97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7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73" spans="1:3" ht="15">
      <c r="A973" s="28"/>
      <c r="B97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7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74" spans="1:3" ht="15">
      <c r="A974" s="28"/>
      <c r="B97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7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75" spans="1:3" ht="15">
      <c r="A975" s="28"/>
      <c r="B97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7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76" spans="1:3" ht="15">
      <c r="A976" s="28"/>
      <c r="B97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7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77" spans="1:3" ht="15">
      <c r="A977" s="28"/>
      <c r="B97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7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78" spans="1:3" ht="15">
      <c r="A978" s="28"/>
      <c r="B97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7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79" spans="1:3" ht="15">
      <c r="A979" s="28"/>
      <c r="B97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7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80" spans="1:3" ht="15">
      <c r="A980" s="28"/>
      <c r="B98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8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81" spans="1:3" ht="15">
      <c r="A981" s="28"/>
      <c r="B98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8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82" spans="1:3" ht="15">
      <c r="A982" s="28"/>
      <c r="B98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8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83" spans="1:3" ht="15">
      <c r="A983" s="28"/>
      <c r="B98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8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84" spans="1:3" ht="15">
      <c r="A984" s="28"/>
      <c r="B98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8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85" spans="1:3" ht="15">
      <c r="A985" s="28"/>
      <c r="B98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8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86" spans="1:3" ht="15">
      <c r="A986" s="28"/>
      <c r="B98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8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87" spans="1:3" ht="15">
      <c r="A987" s="28"/>
      <c r="B98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8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88" spans="1:3" ht="15">
      <c r="A988" s="28"/>
      <c r="B98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8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89" spans="1:3" ht="15">
      <c r="A989" s="28"/>
      <c r="B98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8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90" spans="1:3" ht="15">
      <c r="A990" s="28"/>
      <c r="B99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9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91" spans="1:3" ht="15">
      <c r="A991" s="28"/>
      <c r="B99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9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92" spans="1:3" ht="15">
      <c r="A992" s="28"/>
      <c r="B99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9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93" spans="1:3" ht="15">
      <c r="A993" s="28"/>
      <c r="B99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9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94" spans="1:3" ht="15">
      <c r="A994" s="28"/>
      <c r="B99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9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95" spans="1:3" ht="15">
      <c r="A995" s="28"/>
      <c r="B99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9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96" spans="1:3" ht="15">
      <c r="A996" s="28"/>
      <c r="B99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9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97" spans="1:3" ht="15">
      <c r="A997" s="28"/>
      <c r="B99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9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98" spans="1:3" ht="15">
      <c r="A998" s="28"/>
      <c r="B99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9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999" spans="1:3" ht="15">
      <c r="A999" s="28"/>
      <c r="B99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99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00" spans="1:3" ht="15">
      <c r="A1000" s="28"/>
      <c r="B100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0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01" spans="1:3" ht="15">
      <c r="A1001" s="28"/>
      <c r="B100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0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02" spans="1:3" ht="15">
      <c r="A1002" s="28"/>
      <c r="B100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0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03" spans="1:3" ht="15">
      <c r="A1003" s="28"/>
      <c r="B100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0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04" spans="1:3" ht="15">
      <c r="A1004" s="28"/>
      <c r="B100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0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05" spans="1:3" ht="15">
      <c r="A1005" s="28"/>
      <c r="B100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0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06" spans="1:3" ht="15">
      <c r="A1006" s="28"/>
      <c r="B100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0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07" spans="1:3" ht="15">
      <c r="A1007" s="28"/>
      <c r="B100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0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08" spans="1:3" ht="15">
      <c r="A1008" s="28"/>
      <c r="B100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0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09" spans="1:3" ht="15">
      <c r="A1009" s="28"/>
      <c r="B100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0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10" spans="1:3" ht="15">
      <c r="A1010" s="28"/>
      <c r="B101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1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11" spans="1:3" ht="15">
      <c r="A1011" s="28"/>
      <c r="B101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1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12" spans="1:3" ht="15">
      <c r="A1012" s="28"/>
      <c r="B101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1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13" spans="1:3" ht="15">
      <c r="A1013" s="28"/>
      <c r="B101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1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14" spans="1:3" ht="15">
      <c r="A1014" s="28"/>
      <c r="B101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1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15" spans="1:3" ht="15">
      <c r="A1015" s="28"/>
      <c r="B101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1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16" spans="1:3" ht="15">
      <c r="A1016" s="28"/>
      <c r="B101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1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17" spans="1:3" ht="15">
      <c r="A1017" s="28"/>
      <c r="B101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1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18" spans="1:3" ht="15">
      <c r="A1018" s="28"/>
      <c r="B101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1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19" spans="1:3" ht="15">
      <c r="A1019" s="28"/>
      <c r="B101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1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20" spans="1:3" ht="15">
      <c r="A1020" s="28"/>
      <c r="B102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2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21" spans="1:3" ht="15">
      <c r="A1021" s="28"/>
      <c r="B102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2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22" spans="1:3" ht="15">
      <c r="A1022" s="28"/>
      <c r="B102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2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23" spans="1:3" ht="15">
      <c r="A1023" s="28"/>
      <c r="B102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2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24" spans="1:3" ht="15">
      <c r="A1024" s="28"/>
      <c r="B102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2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25" spans="1:3" ht="15">
      <c r="A1025" s="28"/>
      <c r="B102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2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26" spans="1:3" ht="15">
      <c r="A1026" s="28"/>
      <c r="B102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2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27" spans="1:3" ht="15">
      <c r="A1027" s="28"/>
      <c r="B102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2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28" spans="1:3" ht="15">
      <c r="A1028" s="28"/>
      <c r="B102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2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29" spans="1:3" ht="15">
      <c r="A1029" s="28"/>
      <c r="B102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2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30" spans="1:3" ht="15">
      <c r="A1030" s="28"/>
      <c r="B103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3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31" spans="1:3" ht="15">
      <c r="A1031" s="28"/>
      <c r="B103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3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32" spans="1:3" ht="15">
      <c r="A1032" s="28"/>
      <c r="B103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3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33" spans="1:3" ht="15">
      <c r="A1033" s="28"/>
      <c r="B103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3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34" spans="1:3" ht="15">
      <c r="A1034" s="28"/>
      <c r="B103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3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35" spans="1:3" ht="15">
      <c r="A1035" s="28"/>
      <c r="B103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3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36" spans="1:3" ht="15">
      <c r="A1036" s="28"/>
      <c r="B103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3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37" spans="1:3" ht="15">
      <c r="A1037" s="28"/>
      <c r="B103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3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38" spans="1:3" ht="15">
      <c r="A1038" s="28"/>
      <c r="B103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3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39" spans="1:3" ht="15">
      <c r="A1039" s="28"/>
      <c r="B103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3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40" spans="1:3" ht="15">
      <c r="A1040" s="28"/>
      <c r="B104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4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41" spans="1:3" ht="15">
      <c r="A1041" s="28"/>
      <c r="B104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4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42" spans="1:3" ht="15">
      <c r="A1042" s="28"/>
      <c r="B104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4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43" spans="1:3" ht="15">
      <c r="A1043" s="28"/>
      <c r="B104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4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44" spans="1:3" ht="15">
      <c r="A1044" s="28"/>
      <c r="B104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4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45" spans="1:3" ht="15">
      <c r="A1045" s="28"/>
      <c r="B104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4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46" spans="1:3" ht="15">
      <c r="A1046" s="28"/>
      <c r="B104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4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47" spans="1:3" ht="15">
      <c r="A1047" s="28"/>
      <c r="B104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4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48" spans="1:3" ht="15">
      <c r="A1048" s="28"/>
      <c r="B104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4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49" spans="1:3" ht="15">
      <c r="A1049" s="28"/>
      <c r="B104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4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50" spans="1:3" ht="15">
      <c r="A1050" s="28"/>
      <c r="B105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5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51" spans="1:3" ht="15">
      <c r="A1051" s="28"/>
      <c r="B105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5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52" spans="1:3" ht="15">
      <c r="A1052" s="28"/>
      <c r="B105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5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53" spans="1:3" ht="15">
      <c r="A1053" s="28"/>
      <c r="B105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5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54" spans="1:3" ht="15">
      <c r="A1054" s="28"/>
      <c r="B105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5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55" spans="1:3" ht="15">
      <c r="A1055" s="28"/>
      <c r="B105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5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56" spans="1:3" ht="15">
      <c r="A1056" s="28"/>
      <c r="B105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5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57" spans="1:3" ht="15">
      <c r="A1057" s="28"/>
      <c r="B105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5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58" spans="1:3" ht="15">
      <c r="A1058" s="28"/>
      <c r="B105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5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59" spans="1:3" ht="15">
      <c r="A1059" s="28"/>
      <c r="B105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5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60" spans="1:3" ht="15">
      <c r="A1060" s="28"/>
      <c r="B106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6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61" spans="1:3" ht="15">
      <c r="A1061" s="28"/>
      <c r="B106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6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62" spans="1:3" ht="15">
      <c r="A1062" s="28"/>
      <c r="B106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6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63" spans="1:3" ht="15">
      <c r="A1063" s="28"/>
      <c r="B106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6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64" spans="1:3" ht="15">
      <c r="A1064" s="28"/>
      <c r="B106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6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65" spans="1:3" ht="15">
      <c r="A1065" s="28"/>
      <c r="B106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6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66" spans="1:3" ht="15">
      <c r="A1066" s="28"/>
      <c r="B106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6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67" spans="1:3" ht="15">
      <c r="A1067" s="28"/>
      <c r="B106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6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68" spans="1:3" ht="15">
      <c r="A1068" s="28"/>
      <c r="B106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6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69" spans="1:3" ht="15">
      <c r="A1069" s="28"/>
      <c r="B106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6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70" spans="1:3" ht="15">
      <c r="A1070" s="28"/>
      <c r="B107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7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71" spans="1:3" ht="15">
      <c r="A1071" s="28"/>
      <c r="B107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7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72" spans="1:3" ht="15">
      <c r="A1072" s="28"/>
      <c r="B107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7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73" spans="1:3" ht="15">
      <c r="A1073" s="28"/>
      <c r="B107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7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74" spans="1:3" ht="15">
      <c r="A1074" s="28"/>
      <c r="B107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7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75" spans="1:3" ht="15">
      <c r="A1075" s="28"/>
      <c r="B107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7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76" spans="1:3" ht="15">
      <c r="A1076" s="28"/>
      <c r="B107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7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77" spans="1:3" ht="15">
      <c r="A1077" s="28"/>
      <c r="B107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7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78" spans="1:3" ht="15">
      <c r="A1078" s="28"/>
      <c r="B107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7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79" spans="1:3" ht="15">
      <c r="A1079" s="28"/>
      <c r="B107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7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80" spans="1:3" ht="15">
      <c r="A1080" s="28"/>
      <c r="B108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8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81" spans="1:3" ht="15">
      <c r="A1081" s="28"/>
      <c r="B108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8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82" spans="1:3" ht="15">
      <c r="A1082" s="28"/>
      <c r="B108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8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83" spans="1:3" ht="15">
      <c r="A1083" s="28"/>
      <c r="B108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8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84" spans="1:3" ht="15">
      <c r="A1084" s="28"/>
      <c r="B108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8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85" spans="1:3" ht="15">
      <c r="A1085" s="28"/>
      <c r="B108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8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86" spans="1:3" ht="15">
      <c r="A1086" s="28"/>
      <c r="B108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8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87" spans="1:3" ht="15">
      <c r="A1087" s="28"/>
      <c r="B108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8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88" spans="1:3" ht="15">
      <c r="A1088" s="28"/>
      <c r="B108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8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89" spans="1:3" ht="15">
      <c r="A1089" s="28"/>
      <c r="B108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8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90" spans="1:3" ht="15">
      <c r="A1090" s="28"/>
      <c r="B109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9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91" spans="1:3" ht="15">
      <c r="A1091" s="28"/>
      <c r="B109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9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92" spans="1:3" ht="15">
      <c r="A1092" s="28"/>
      <c r="B109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9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93" spans="1:3" ht="15">
      <c r="A1093" s="28"/>
      <c r="B109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9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94" spans="1:3" ht="15">
      <c r="A1094" s="28"/>
      <c r="B109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9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95" spans="1:3" ht="15">
      <c r="A1095" s="28"/>
      <c r="B109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9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96" spans="1:3" ht="15">
      <c r="A1096" s="28"/>
      <c r="B109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9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97" spans="1:3" ht="15">
      <c r="A1097" s="28"/>
      <c r="B109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9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98" spans="1:3" ht="15">
      <c r="A1098" s="28"/>
      <c r="B109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9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099" spans="1:3" ht="15">
      <c r="A1099" s="28"/>
      <c r="B109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09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00" spans="1:3" ht="15">
      <c r="A1100" s="28"/>
      <c r="B110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0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01" spans="1:3" ht="15">
      <c r="A1101" s="28"/>
      <c r="B110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0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02" spans="1:3" ht="15">
      <c r="A1102" s="28"/>
      <c r="B110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0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03" spans="1:3" ht="15">
      <c r="A1103" s="28"/>
      <c r="B110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0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04" spans="1:3" ht="15">
      <c r="A1104" s="28"/>
      <c r="B110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0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05" spans="1:3" ht="15">
      <c r="A1105" s="28"/>
      <c r="B110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0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06" spans="1:3" ht="15">
      <c r="A1106" s="28"/>
      <c r="B110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0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07" spans="1:3" ht="15">
      <c r="A1107" s="28"/>
      <c r="B110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0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08" spans="1:3" ht="15">
      <c r="A1108" s="28"/>
      <c r="B110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0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09" spans="1:3" ht="15">
      <c r="A1109" s="28"/>
      <c r="B110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0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10" spans="1:3" ht="15">
      <c r="A1110" s="28"/>
      <c r="B111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1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11" spans="1:3" ht="15">
      <c r="A1111" s="28"/>
      <c r="B111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1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12" spans="1:3" ht="15">
      <c r="A1112" s="28"/>
      <c r="B111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1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13" spans="1:3" ht="15">
      <c r="A1113" s="28"/>
      <c r="B111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1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14" spans="1:3" ht="15">
      <c r="A1114" s="28"/>
      <c r="B111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1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15" spans="1:3" ht="15">
      <c r="A1115" s="28"/>
      <c r="B111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1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16" spans="1:3" ht="15">
      <c r="A1116" s="28"/>
      <c r="B111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1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17" spans="1:3" ht="15">
      <c r="A1117" s="28"/>
      <c r="B111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1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18" spans="1:3" ht="15">
      <c r="A1118" s="28"/>
      <c r="B111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1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19" spans="1:3" ht="15">
      <c r="A1119" s="28"/>
      <c r="B111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1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20" spans="1:3" ht="15">
      <c r="A1120" s="28"/>
      <c r="B112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2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21" spans="1:3" ht="15">
      <c r="A1121" s="28"/>
      <c r="B112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2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22" spans="1:3" ht="15">
      <c r="A1122" s="28"/>
      <c r="B112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2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23" spans="1:3" ht="15">
      <c r="A1123" s="28"/>
      <c r="B112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2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24" spans="1:3" ht="15">
      <c r="A1124" s="28"/>
      <c r="B112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2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25" spans="1:3" ht="15">
      <c r="A1125" s="28"/>
      <c r="B112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2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26" spans="1:3" ht="15">
      <c r="A1126" s="28"/>
      <c r="B112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2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27" spans="1:3" ht="15">
      <c r="A1127" s="28"/>
      <c r="B112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2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28" spans="1:3" ht="15">
      <c r="A1128" s="28"/>
      <c r="B112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2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29" spans="1:3" ht="15">
      <c r="A1129" s="28"/>
      <c r="B112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2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30" spans="1:3" ht="15">
      <c r="A1130" s="28"/>
      <c r="B113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3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31" spans="1:3" ht="15">
      <c r="A1131" s="28"/>
      <c r="B113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3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32" spans="1:3" ht="15">
      <c r="A1132" s="28"/>
      <c r="B113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3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33" spans="1:3" ht="15">
      <c r="A1133" s="28"/>
      <c r="B113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3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34" spans="1:3" ht="15">
      <c r="A1134" s="28"/>
      <c r="B113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3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35" spans="1:3" ht="15">
      <c r="A1135" s="28"/>
      <c r="B113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3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36" spans="1:3" ht="15">
      <c r="A1136" s="28"/>
      <c r="B113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3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37" spans="1:3" ht="15">
      <c r="A1137" s="28"/>
      <c r="B113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3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38" spans="1:3" ht="15">
      <c r="A1138" s="28"/>
      <c r="B113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3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39" spans="1:3" ht="15">
      <c r="A1139" s="28"/>
      <c r="B113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3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40" spans="1:3" ht="15">
      <c r="A1140" s="28"/>
      <c r="B114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4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41" spans="1:3" ht="15">
      <c r="A1141" s="28"/>
      <c r="B114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4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42" spans="1:3" ht="15">
      <c r="A1142" s="28"/>
      <c r="B114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4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43" spans="1:3" ht="15">
      <c r="A1143" s="28"/>
      <c r="B114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4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44" spans="1:3" ht="15">
      <c r="A1144" s="28"/>
      <c r="B114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4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45" spans="1:3" ht="15">
      <c r="A1145" s="28"/>
      <c r="B114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4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46" spans="1:3" ht="15">
      <c r="A1146" s="28"/>
      <c r="B114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4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47" spans="1:3" ht="15">
      <c r="A1147" s="28"/>
      <c r="B114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4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48" spans="1:3" ht="15">
      <c r="A1148" s="28"/>
      <c r="B114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4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49" spans="1:3" ht="15">
      <c r="A1149" s="28"/>
      <c r="B114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4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50" spans="1:3" ht="15">
      <c r="A1150" s="28"/>
      <c r="B115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5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51" spans="1:3" ht="15">
      <c r="A1151" s="28"/>
      <c r="B115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5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52" spans="1:3" ht="15">
      <c r="A1152" s="28"/>
      <c r="B115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5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53" spans="1:3" ht="15">
      <c r="A1153" s="28"/>
      <c r="B115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5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54" spans="1:3" ht="15">
      <c r="A1154" s="28"/>
      <c r="B115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5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55" spans="1:3" ht="15">
      <c r="A1155" s="28"/>
      <c r="B115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5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56" spans="1:3" ht="15">
      <c r="A1156" s="28"/>
      <c r="B115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5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57" spans="1:3" ht="15">
      <c r="A1157" s="28"/>
      <c r="B115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5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58" spans="1:3" ht="15">
      <c r="A1158" s="28"/>
      <c r="B115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5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59" spans="1:3" ht="15">
      <c r="A1159" s="28"/>
      <c r="B115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5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60" spans="1:3" ht="15">
      <c r="A1160" s="28"/>
      <c r="B116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6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61" spans="1:3" ht="15">
      <c r="A1161" s="28"/>
      <c r="B116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6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62" spans="1:3" ht="15">
      <c r="A1162" s="28"/>
      <c r="B116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6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63" spans="1:3" ht="15">
      <c r="A1163" s="28"/>
      <c r="B116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6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64" spans="1:3" ht="15">
      <c r="A1164" s="28"/>
      <c r="B116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6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65" spans="1:3" ht="15">
      <c r="A1165" s="28"/>
      <c r="B116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6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66" spans="1:3" ht="15">
      <c r="A1166" s="28"/>
      <c r="B116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6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67" spans="1:3" ht="15">
      <c r="A1167" s="28"/>
      <c r="B116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6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68" spans="1:3" ht="15">
      <c r="A1168" s="28"/>
      <c r="B116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6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69" spans="1:3" ht="15">
      <c r="A1169" s="28"/>
      <c r="B116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6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70" spans="1:3" ht="15">
      <c r="A1170" s="28"/>
      <c r="B117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7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71" spans="1:3" ht="15">
      <c r="A1171" s="28"/>
      <c r="B117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7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72" spans="1:3" ht="15">
      <c r="A1172" s="28"/>
      <c r="B117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7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73" spans="1:3" ht="15">
      <c r="A1173" s="28"/>
      <c r="B117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7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74" spans="1:3" ht="15">
      <c r="A1174" s="28"/>
      <c r="B117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7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75" spans="1:3" ht="15">
      <c r="A1175" s="28"/>
      <c r="B117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7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76" spans="1:3" ht="15">
      <c r="A1176" s="28"/>
      <c r="B117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7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77" spans="1:3" ht="15">
      <c r="A1177" s="28"/>
      <c r="B117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7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78" spans="1:3" ht="15">
      <c r="A1178" s="28"/>
      <c r="B117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7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79" spans="1:3" ht="15">
      <c r="A1179" s="28"/>
      <c r="B117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7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80" spans="1:3" ht="15">
      <c r="A1180" s="28"/>
      <c r="B118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8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81" spans="1:3" ht="15">
      <c r="A1181" s="28"/>
      <c r="B118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8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82" spans="1:3" ht="15">
      <c r="A1182" s="28"/>
      <c r="B118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8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83" spans="1:3" ht="15">
      <c r="A1183" s="28"/>
      <c r="B118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8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84" spans="1:3" ht="15">
      <c r="A1184" s="28"/>
      <c r="B118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8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85" spans="1:3" ht="15">
      <c r="A1185" s="28"/>
      <c r="B118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8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86" spans="1:3" ht="15">
      <c r="A1186" s="28"/>
      <c r="B118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8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87" spans="1:3" ht="15">
      <c r="A1187" s="28"/>
      <c r="B118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8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88" spans="1:3" ht="15">
      <c r="A1188" s="28"/>
      <c r="B118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8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89" spans="1:3" ht="15">
      <c r="A1189" s="28"/>
      <c r="B118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8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90" spans="1:3" ht="15">
      <c r="A1190" s="28"/>
      <c r="B119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9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91" spans="1:3" ht="15">
      <c r="A1191" s="28"/>
      <c r="B119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9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92" spans="1:3" ht="15">
      <c r="A1192" s="28"/>
      <c r="B119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9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93" spans="1:3" ht="15">
      <c r="A1193" s="28"/>
      <c r="B119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9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94" spans="1:3" ht="15">
      <c r="A1194" s="28"/>
      <c r="B119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9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95" spans="1:3" ht="15">
      <c r="A1195" s="28"/>
      <c r="B119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9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96" spans="1:3" ht="15">
      <c r="A1196" s="28"/>
      <c r="B119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9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97" spans="1:3" ht="15">
      <c r="A1197" s="28"/>
      <c r="B119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9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98" spans="1:3" ht="15">
      <c r="A1198" s="28"/>
      <c r="B119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9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199" spans="1:3" ht="15">
      <c r="A1199" s="28"/>
      <c r="B119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19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00" spans="1:3" ht="15">
      <c r="A1200" s="28"/>
      <c r="B120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0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01" spans="1:3" ht="15">
      <c r="A1201" s="28"/>
      <c r="B120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0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02" spans="1:3" ht="15">
      <c r="A1202" s="28"/>
      <c r="B120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0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03" spans="1:3" ht="15">
      <c r="A1203" s="28"/>
      <c r="B120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0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04" spans="1:3" ht="15">
      <c r="A1204" s="28"/>
      <c r="B120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0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05" spans="1:3" ht="15">
      <c r="A1205" s="28"/>
      <c r="B120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0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06" spans="1:3" ht="15">
      <c r="A1206" s="28"/>
      <c r="B120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0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07" spans="1:3" ht="15">
      <c r="A1207" s="28"/>
      <c r="B120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0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08" spans="1:3" ht="15">
      <c r="A1208" s="28"/>
      <c r="B120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0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09" spans="1:3" ht="15">
      <c r="A1209" s="28"/>
      <c r="B120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0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10" spans="1:3" ht="15">
      <c r="A1210" s="28"/>
      <c r="B121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1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11" spans="1:3" ht="15">
      <c r="A1211" s="28"/>
      <c r="B121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1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12" spans="1:3" ht="15">
      <c r="A1212" s="28"/>
      <c r="B121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1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13" spans="1:3" ht="15">
      <c r="A1213" s="28"/>
      <c r="B121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1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14" spans="1:3" ht="15">
      <c r="A1214" s="28"/>
      <c r="B121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1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15" spans="1:3" ht="15">
      <c r="A1215" s="28"/>
      <c r="B121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1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16" spans="1:3" ht="15">
      <c r="A1216" s="28"/>
      <c r="B121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1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17" spans="1:3" ht="15">
      <c r="A1217" s="28"/>
      <c r="B121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1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18" spans="1:3" ht="15">
      <c r="A1218" s="28"/>
      <c r="B121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1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19" spans="1:3" ht="15">
      <c r="A1219" s="28"/>
      <c r="B121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1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20" spans="1:3" ht="15">
      <c r="A1220" s="28"/>
      <c r="B122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2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21" spans="1:3" ht="15">
      <c r="A1221" s="28"/>
      <c r="B122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2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22" spans="1:3" ht="15">
      <c r="A1222" s="28"/>
      <c r="B122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2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23" spans="1:3" ht="15">
      <c r="A1223" s="28"/>
      <c r="B122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2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24" spans="1:3" ht="15">
      <c r="A1224" s="28"/>
      <c r="B122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2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25" spans="1:3" ht="15">
      <c r="A1225" s="28"/>
      <c r="B122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2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26" spans="1:3" ht="15">
      <c r="A1226" s="28"/>
      <c r="B122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2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27" spans="1:3" ht="15">
      <c r="A1227" s="28"/>
      <c r="B122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2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28" spans="1:3" ht="15">
      <c r="A1228" s="28"/>
      <c r="B122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2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29" spans="1:3" ht="15">
      <c r="A1229" s="28"/>
      <c r="B122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2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30" spans="1:3" ht="15">
      <c r="A1230" s="28"/>
      <c r="B123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3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31" spans="1:3" ht="15">
      <c r="A1231" s="28"/>
      <c r="B123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3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32" spans="1:3" ht="15">
      <c r="A1232" s="28"/>
      <c r="B123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3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33" spans="1:3" ht="15">
      <c r="A1233" s="28"/>
      <c r="B123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3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34" spans="1:3" ht="15">
      <c r="A1234" s="28"/>
      <c r="B123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3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35" spans="1:3" ht="15">
      <c r="A1235" s="28"/>
      <c r="B123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3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36" spans="1:3" ht="15">
      <c r="A1236" s="28"/>
      <c r="B123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3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37" spans="1:3" ht="15">
      <c r="A1237" s="28"/>
      <c r="B123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3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38" spans="1:3" ht="15">
      <c r="A1238" s="28"/>
      <c r="B123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3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39" spans="1:3" ht="15">
      <c r="A1239" s="28"/>
      <c r="B123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3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40" spans="1:3" ht="15">
      <c r="A1240" s="28"/>
      <c r="B124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4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41" spans="1:3" ht="15">
      <c r="A1241" s="28"/>
      <c r="B124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4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42" spans="1:3" ht="15">
      <c r="A1242" s="28"/>
      <c r="B124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4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43" spans="1:3" ht="15">
      <c r="A1243" s="28"/>
      <c r="B124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4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44" spans="1:3" ht="15">
      <c r="A1244" s="28"/>
      <c r="B124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4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45" spans="1:3" ht="15">
      <c r="A1245" s="28"/>
      <c r="B124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4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46" spans="1:3" ht="15">
      <c r="A1246" s="28"/>
      <c r="B124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4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47" spans="1:3" ht="15">
      <c r="A1247" s="28"/>
      <c r="B124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4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48" spans="1:3" ht="15">
      <c r="A1248" s="28"/>
      <c r="B124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4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49" spans="1:3" ht="15">
      <c r="A1249" s="28"/>
      <c r="B124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4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50" spans="1:3" ht="15">
      <c r="A1250" s="28"/>
      <c r="B125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5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51" spans="1:3" ht="15">
      <c r="A1251" s="28"/>
      <c r="B125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5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52" spans="1:3" ht="15">
      <c r="A1252" s="28"/>
      <c r="B125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5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53" spans="1:3" ht="15">
      <c r="A1253" s="28"/>
      <c r="B125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5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54" spans="1:3" ht="15">
      <c r="A1254" s="28"/>
      <c r="B125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5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55" spans="1:3" ht="15">
      <c r="A1255" s="28"/>
      <c r="B125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5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56" spans="1:3" ht="15">
      <c r="A1256" s="28"/>
      <c r="B125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5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57" spans="1:3" ht="15">
      <c r="A1257" s="28"/>
      <c r="B125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5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58" spans="1:3" ht="15">
      <c r="A1258" s="28"/>
      <c r="B125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5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59" spans="1:3" ht="15">
      <c r="A1259" s="28"/>
      <c r="B125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5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60" spans="1:3" ht="15">
      <c r="A1260" s="28"/>
      <c r="B126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6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61" spans="1:3" ht="15">
      <c r="A1261" s="28"/>
      <c r="B126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6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62" spans="1:3" ht="15">
      <c r="A1262" s="28"/>
      <c r="B126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6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63" spans="1:3" ht="15">
      <c r="A1263" s="28"/>
      <c r="B126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6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64" spans="1:3" ht="15">
      <c r="A1264" s="28"/>
      <c r="B126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6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65" spans="1:3" ht="15">
      <c r="A1265" s="28"/>
      <c r="B126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6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66" spans="1:3" ht="15">
      <c r="A1266" s="28"/>
      <c r="B126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6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67" spans="1:3" ht="15">
      <c r="A1267" s="28"/>
      <c r="B126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6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68" spans="1:3" ht="15">
      <c r="A1268" s="28"/>
      <c r="B126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6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69" spans="1:3" ht="15">
      <c r="A1269" s="28"/>
      <c r="B126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6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70" spans="1:3" ht="15">
      <c r="A1270" s="28"/>
      <c r="B127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7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71" spans="1:3" ht="15">
      <c r="A1271" s="28"/>
      <c r="B127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7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72" spans="1:3" ht="15">
      <c r="A1272" s="28"/>
      <c r="B127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7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73" spans="1:3" ht="15">
      <c r="A1273" s="28"/>
      <c r="B127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7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74" spans="1:3" ht="15">
      <c r="A1274" s="28"/>
      <c r="B127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7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75" spans="1:3" ht="15">
      <c r="A1275" s="28"/>
      <c r="B127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7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76" spans="1:3" ht="15">
      <c r="A1276" s="28"/>
      <c r="B127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7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77" spans="1:3" ht="15">
      <c r="A1277" s="28"/>
      <c r="B127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7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78" spans="1:3" ht="15">
      <c r="A1278" s="28"/>
      <c r="B127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7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79" spans="1:3" ht="15">
      <c r="A1279" s="28"/>
      <c r="B127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7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80" spans="1:3" ht="15">
      <c r="A1280" s="28"/>
      <c r="B128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8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81" spans="1:3" ht="15">
      <c r="A1281" s="28"/>
      <c r="B128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8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82" spans="1:3" ht="15">
      <c r="A1282" s="28"/>
      <c r="B128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8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83" spans="1:3" ht="15">
      <c r="A1283" s="28"/>
      <c r="B128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8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84" spans="1:3" ht="15">
      <c r="A1284" s="28"/>
      <c r="B128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8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85" spans="1:3" ht="15">
      <c r="A1285" s="28"/>
      <c r="B128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8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86" spans="1:3" ht="15">
      <c r="A1286" s="28"/>
      <c r="B128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8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87" spans="1:3" ht="15">
      <c r="A1287" s="28"/>
      <c r="B128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8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88" spans="1:3" ht="15">
      <c r="A1288" s="28"/>
      <c r="B128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8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89" spans="1:3" ht="15">
      <c r="A1289" s="28"/>
      <c r="B128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8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90" spans="1:3" ht="15">
      <c r="A1290" s="28"/>
      <c r="B129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9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91" spans="1:3" ht="15">
      <c r="A1291" s="28"/>
      <c r="B129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9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92" spans="1:3" ht="15">
      <c r="A1292" s="28"/>
      <c r="B129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9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93" spans="1:3" ht="15">
      <c r="A1293" s="28"/>
      <c r="B129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9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94" spans="1:3" ht="15">
      <c r="A1294" s="28"/>
      <c r="B129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9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95" spans="1:3" ht="15">
      <c r="A1295" s="28"/>
      <c r="B129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9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96" spans="1:3" ht="15">
      <c r="A1296" s="28"/>
      <c r="B129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9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97" spans="1:3" ht="15">
      <c r="A1297" s="28"/>
      <c r="B129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9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98" spans="1:3" ht="15">
      <c r="A1298" s="28"/>
      <c r="B129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9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299" spans="1:3" ht="15">
      <c r="A1299" s="28"/>
      <c r="B129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29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00" spans="1:3" ht="15">
      <c r="A1300" s="28"/>
      <c r="B130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0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01" spans="1:3" ht="15">
      <c r="A1301" s="28"/>
      <c r="B130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0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02" spans="1:3" ht="15">
      <c r="A1302" s="28"/>
      <c r="B130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0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03" spans="1:3" ht="15">
      <c r="A1303" s="28"/>
      <c r="B130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0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04" spans="1:3" ht="15">
      <c r="A1304" s="28"/>
      <c r="B130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0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05" spans="1:3" ht="15">
      <c r="A1305" s="28"/>
      <c r="B130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0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06" spans="1:3" ht="15">
      <c r="A1306" s="28"/>
      <c r="B130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0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07" spans="1:3" ht="15">
      <c r="A1307" s="28"/>
      <c r="B130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0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08" spans="1:3" ht="15">
      <c r="A1308" s="28"/>
      <c r="B130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0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09" spans="1:3" ht="15">
      <c r="A1309" s="28"/>
      <c r="B130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0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10" spans="1:3" ht="15">
      <c r="A1310" s="28"/>
      <c r="B131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1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11" spans="1:3" ht="15">
      <c r="A1311" s="28"/>
      <c r="B131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1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12" spans="1:3" ht="15">
      <c r="A1312" s="28"/>
      <c r="B131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1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13" spans="1:3" ht="15">
      <c r="A1313" s="28"/>
      <c r="B131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1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14" spans="1:3" ht="15">
      <c r="A1314" s="28"/>
      <c r="B131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1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15" spans="1:3" ht="15">
      <c r="A1315" s="28"/>
      <c r="B131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1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16" spans="1:3" ht="15">
      <c r="A1316" s="28"/>
      <c r="B131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1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17" spans="1:3" ht="15">
      <c r="A1317" s="28"/>
      <c r="B131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1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18" spans="1:3" ht="15">
      <c r="A1318" s="28"/>
      <c r="B131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1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19" spans="1:3" ht="15">
      <c r="A1319" s="28"/>
      <c r="B131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1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20" spans="1:3" ht="15">
      <c r="A1320" s="28"/>
      <c r="B132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2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21" spans="1:3" ht="15">
      <c r="A1321" s="28"/>
      <c r="B132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2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22" spans="1:3" ht="15">
      <c r="A1322" s="28"/>
      <c r="B132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2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23" spans="1:3" ht="15">
      <c r="A1323" s="28"/>
      <c r="B132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2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24" spans="1:3" ht="15">
      <c r="A1324" s="28"/>
      <c r="B132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2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25" spans="1:3" ht="15">
      <c r="A1325" s="28"/>
      <c r="B132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2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26" spans="1:3" ht="15">
      <c r="A1326" s="28"/>
      <c r="B132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2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27" spans="1:3" ht="15">
      <c r="A1327" s="28"/>
      <c r="B132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2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28" spans="1:3" ht="15">
      <c r="A1328" s="28"/>
      <c r="B132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2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29" spans="1:3" ht="15">
      <c r="A1329" s="28"/>
      <c r="B132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2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30" spans="1:3" ht="15">
      <c r="A1330" s="28"/>
      <c r="B133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3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31" spans="1:3" ht="15">
      <c r="A1331" s="28"/>
      <c r="B133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3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32" spans="1:3" ht="15">
      <c r="A1332" s="28"/>
      <c r="B133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3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33" spans="1:3" ht="15">
      <c r="A1333" s="28"/>
      <c r="B133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3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34" spans="1:3" ht="15">
      <c r="A1334" s="28"/>
      <c r="B133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3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35" spans="1:3" ht="15">
      <c r="A1335" s="28"/>
      <c r="B133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3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36" spans="1:3" ht="15">
      <c r="A1336" s="28"/>
      <c r="B133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3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37" spans="1:3" ht="15">
      <c r="A1337" s="28"/>
      <c r="B133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3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38" spans="1:3" ht="15">
      <c r="A1338" s="28"/>
      <c r="B133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3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39" spans="1:3" ht="15">
      <c r="A1339" s="28"/>
      <c r="B133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3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40" spans="1:3" ht="15">
      <c r="A1340" s="28"/>
      <c r="B134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4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41" spans="1:3" ht="15">
      <c r="A1341" s="28"/>
      <c r="B134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4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42" spans="1:3" ht="15">
      <c r="A1342" s="28"/>
      <c r="B134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4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43" spans="1:3" ht="15">
      <c r="A1343" s="28"/>
      <c r="B134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4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44" spans="1:3" ht="15">
      <c r="A1344" s="28"/>
      <c r="B134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4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45" spans="1:3" ht="15">
      <c r="A1345" s="28"/>
      <c r="B134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4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46" spans="1:3" ht="15">
      <c r="A1346" s="28"/>
      <c r="B134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4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47" spans="1:3" ht="15">
      <c r="A1347" s="28"/>
      <c r="B134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4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48" spans="1:3" ht="15">
      <c r="A1348" s="28"/>
      <c r="B134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4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49" spans="1:3" ht="15">
      <c r="A1349" s="28"/>
      <c r="B134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4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50" spans="1:3" ht="15">
      <c r="A1350" s="28"/>
      <c r="B135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5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51" spans="1:3" ht="15">
      <c r="A1351" s="28"/>
      <c r="B135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5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52" spans="1:3" ht="15">
      <c r="A1352" s="28"/>
      <c r="B135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5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53" spans="1:3" ht="15">
      <c r="A1353" s="28"/>
      <c r="B135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5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54" spans="1:3" ht="15">
      <c r="A1354" s="28"/>
      <c r="B135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5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55" spans="1:3" ht="15">
      <c r="A1355" s="28"/>
      <c r="B135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5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56" spans="1:3" ht="15">
      <c r="A1356" s="28"/>
      <c r="B135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5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57" spans="1:3" ht="15">
      <c r="A1357" s="28"/>
      <c r="B135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5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58" spans="1:3" ht="15">
      <c r="A1358" s="28"/>
      <c r="B135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5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59" spans="1:3" ht="15">
      <c r="A1359" s="28"/>
      <c r="B135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5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60" spans="1:3" ht="15">
      <c r="A1360" s="28"/>
      <c r="B136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6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61" spans="1:3" ht="15">
      <c r="A1361" s="28"/>
      <c r="B136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6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62" spans="1:3" ht="15">
      <c r="A1362" s="28"/>
      <c r="B136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6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63" spans="1:3" ht="15">
      <c r="A1363" s="28"/>
      <c r="B136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6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64" spans="1:3" ht="15">
      <c r="A1364" s="28"/>
      <c r="B136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6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65" spans="1:3" ht="15">
      <c r="A1365" s="28"/>
      <c r="B136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6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66" spans="1:3" ht="15">
      <c r="A1366" s="28"/>
      <c r="B136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6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67" spans="1:3" ht="15">
      <c r="A1367" s="28"/>
      <c r="B136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6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68" spans="1:3" ht="15">
      <c r="A1368" s="28"/>
      <c r="B136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6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69" spans="1:3" ht="15">
      <c r="A1369" s="28"/>
      <c r="B136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6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70" spans="1:3" ht="15">
      <c r="A1370" s="28"/>
      <c r="B137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7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71" spans="1:3" ht="15">
      <c r="A1371" s="28"/>
      <c r="B137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7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72" spans="1:3" ht="15">
      <c r="A1372" s="28"/>
      <c r="B137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7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73" spans="1:3" ht="15">
      <c r="A1373" s="28"/>
      <c r="B137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7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74" spans="1:3" ht="15">
      <c r="A1374" s="28"/>
      <c r="B137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7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75" spans="1:3" ht="15">
      <c r="A1375" s="28"/>
      <c r="B137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7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76" spans="1:3" ht="15">
      <c r="A1376" s="28"/>
      <c r="B137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7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77" spans="1:3" ht="15">
      <c r="A1377" s="28"/>
      <c r="B137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7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78" spans="1:3" ht="15">
      <c r="A1378" s="28"/>
      <c r="B137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7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79" spans="1:3" ht="15">
      <c r="A1379" s="28"/>
      <c r="B137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7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80" spans="1:3" ht="15">
      <c r="A1380" s="28"/>
      <c r="B138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8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81" spans="1:3" ht="15">
      <c r="A1381" s="28"/>
      <c r="B138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8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82" spans="1:3" ht="15">
      <c r="A1382" s="28"/>
      <c r="B138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8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83" spans="1:3" ht="15">
      <c r="A1383" s="28"/>
      <c r="B138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8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84" spans="1:3" ht="15">
      <c r="A1384" s="28"/>
      <c r="B138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8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85" spans="1:3" ht="15">
      <c r="A1385" s="28"/>
      <c r="B138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8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86" spans="1:3" ht="15">
      <c r="A1386" s="28"/>
      <c r="B138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8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87" spans="1:3" ht="15">
      <c r="A1387" s="28"/>
      <c r="B138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8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88" spans="1:3" ht="15">
      <c r="A1388" s="28"/>
      <c r="B138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8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89" spans="1:3" ht="15">
      <c r="A1389" s="28"/>
      <c r="B138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8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90" spans="1:3" ht="15">
      <c r="A1390" s="28"/>
      <c r="B139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9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91" spans="1:3" ht="15">
      <c r="A1391" s="28"/>
      <c r="B139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9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92" spans="1:3" ht="15">
      <c r="A1392" s="28"/>
      <c r="B139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9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93" spans="1:3" ht="15">
      <c r="A1393" s="28"/>
      <c r="B139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9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94" spans="1:3" ht="15">
      <c r="A1394" s="28"/>
      <c r="B139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9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95" spans="1:3" ht="15">
      <c r="A1395" s="28"/>
      <c r="B139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9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96" spans="1:3" ht="15">
      <c r="A1396" s="28"/>
      <c r="B139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9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97" spans="1:3" ht="15">
      <c r="A1397" s="28"/>
      <c r="B139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9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98" spans="1:3" ht="15">
      <c r="A1398" s="28"/>
      <c r="B139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9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399" spans="1:3" ht="15">
      <c r="A1399" s="28"/>
      <c r="B139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39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00" spans="1:3" ht="15">
      <c r="A1400" s="28"/>
      <c r="B140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0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01" spans="1:3" ht="15">
      <c r="A1401" s="28"/>
      <c r="B140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0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02" spans="1:3" ht="15">
      <c r="A1402" s="28"/>
      <c r="B140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0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03" spans="1:3" ht="15">
      <c r="A1403" s="28"/>
      <c r="B140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0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04" spans="1:3" ht="15">
      <c r="A1404" s="28"/>
      <c r="B140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0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05" spans="1:3" ht="15">
      <c r="A1405" s="28"/>
      <c r="B140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0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06" spans="1:3" ht="15">
      <c r="A1406" s="28"/>
      <c r="B140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0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07" spans="1:3" ht="15">
      <c r="A1407" s="28"/>
      <c r="B140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0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08" spans="1:3" ht="15">
      <c r="A1408" s="28"/>
      <c r="B140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0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09" spans="1:3" ht="15">
      <c r="A1409" s="28"/>
      <c r="B140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0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10" spans="1:3" ht="15">
      <c r="A1410" s="28"/>
      <c r="B141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1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11" spans="1:3" ht="15">
      <c r="A1411" s="28"/>
      <c r="B141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1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12" spans="1:3" ht="15">
      <c r="A1412" s="28"/>
      <c r="B141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1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13" spans="1:3" ht="15">
      <c r="A1413" s="28"/>
      <c r="B141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1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14" spans="1:3" ht="15">
      <c r="A1414" s="28"/>
      <c r="B141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1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15" spans="1:3" ht="15">
      <c r="A1415" s="28"/>
      <c r="B141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1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16" spans="1:3" ht="15">
      <c r="A1416" s="28"/>
      <c r="B141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1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17" spans="1:3" ht="15">
      <c r="A1417" s="28"/>
      <c r="B141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1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18" spans="1:3" ht="15">
      <c r="A1418" s="28"/>
      <c r="B141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1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19" spans="1:3" ht="15">
      <c r="A1419" s="28"/>
      <c r="B141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1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20" spans="1:3" ht="15">
      <c r="A1420" s="28"/>
      <c r="B142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2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21" spans="1:3" ht="15">
      <c r="A1421" s="28"/>
      <c r="B142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2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22" spans="1:3" ht="15">
      <c r="A1422" s="28"/>
      <c r="B142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2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23" spans="1:3" ht="15">
      <c r="A1423" s="28"/>
      <c r="B142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2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24" spans="1:3" ht="15">
      <c r="A1424" s="28"/>
      <c r="B142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2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25" spans="1:3" ht="15">
      <c r="A1425" s="28"/>
      <c r="B142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2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26" spans="1:3" ht="15">
      <c r="A1426" s="28"/>
      <c r="B142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2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27" spans="1:3" ht="15">
      <c r="A1427" s="28"/>
      <c r="B142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2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28" spans="1:3" ht="15">
      <c r="A1428" s="28"/>
      <c r="B142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2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29" spans="1:3" ht="15">
      <c r="A1429" s="28"/>
      <c r="B142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2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30" spans="1:3" ht="15">
      <c r="A1430" s="28"/>
      <c r="B143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3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31" spans="1:3" ht="15">
      <c r="A1431" s="28"/>
      <c r="B143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3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32" spans="1:3" ht="15">
      <c r="A1432" s="28"/>
      <c r="B143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3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33" spans="1:3" ht="15">
      <c r="A1433" s="28"/>
      <c r="B143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3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34" spans="1:3" ht="15">
      <c r="A1434" s="28"/>
      <c r="B143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3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35" spans="1:3" ht="15">
      <c r="A1435" s="28"/>
      <c r="B143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3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36" spans="1:3" ht="15">
      <c r="A1436" s="28"/>
      <c r="B143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3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37" spans="1:3" ht="15">
      <c r="A1437" s="28"/>
      <c r="B143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3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38" spans="1:3" ht="15">
      <c r="A1438" s="28"/>
      <c r="B143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3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39" spans="1:3" ht="15">
      <c r="A1439" s="28"/>
      <c r="B143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3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40" spans="1:3" ht="15">
      <c r="A1440" s="28"/>
      <c r="B144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4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41" spans="1:3" ht="15">
      <c r="A1441" s="28"/>
      <c r="B144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4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42" spans="1:3" ht="15">
      <c r="A1442" s="28"/>
      <c r="B144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4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43" spans="1:3" ht="15">
      <c r="A1443" s="28"/>
      <c r="B144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4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44" spans="1:3" ht="15">
      <c r="A1444" s="28"/>
      <c r="B144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4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45" spans="1:3" ht="15">
      <c r="A1445" s="28"/>
      <c r="B144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4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46" spans="1:3" ht="15">
      <c r="A1446" s="28"/>
      <c r="B144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4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47" spans="1:3" ht="15">
      <c r="A1447" s="28"/>
      <c r="B144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4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48" spans="1:3" ht="15">
      <c r="A1448" s="28"/>
      <c r="B144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4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49" spans="1:3" ht="15">
      <c r="A1449" s="28"/>
      <c r="B144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4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50" spans="1:3" ht="15">
      <c r="A1450" s="28"/>
      <c r="B145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5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51" spans="1:3" ht="15">
      <c r="A1451" s="28"/>
      <c r="B145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5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52" spans="1:3" ht="15">
      <c r="A1452" s="28"/>
      <c r="B145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5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53" spans="1:3" ht="15">
      <c r="A1453" s="28"/>
      <c r="B145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5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54" spans="1:3" ht="15">
      <c r="A1454" s="28"/>
      <c r="B145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5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55" spans="1:3" ht="15">
      <c r="A1455" s="28"/>
      <c r="B145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5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56" spans="1:3" ht="15">
      <c r="A1456" s="28"/>
      <c r="B145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5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57" spans="1:3" ht="15">
      <c r="A1457" s="28"/>
      <c r="B145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5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58" spans="1:3" ht="15">
      <c r="A1458" s="28"/>
      <c r="B145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5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59" spans="1:3" ht="15">
      <c r="A1459" s="28"/>
      <c r="B145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5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60" spans="1:3" ht="15">
      <c r="A1460" s="28"/>
      <c r="B146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6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61" spans="1:3" ht="15">
      <c r="A1461" s="28"/>
      <c r="B146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6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62" spans="1:3" ht="15">
      <c r="A1462" s="28"/>
      <c r="B146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6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63" spans="1:3" ht="15">
      <c r="A1463" s="28"/>
      <c r="B146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6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64" spans="1:3" ht="15">
      <c r="A1464" s="28"/>
      <c r="B146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6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65" spans="1:3" ht="15">
      <c r="A1465" s="28"/>
      <c r="B146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6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66" spans="1:3" ht="15">
      <c r="A1466" s="28"/>
      <c r="B146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6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67" spans="1:3" ht="15">
      <c r="A1467" s="28"/>
      <c r="B146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6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68" spans="1:3" ht="15">
      <c r="A1468" s="28"/>
      <c r="B146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6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69" spans="1:3" ht="15">
      <c r="A1469" s="28"/>
      <c r="B146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6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70" spans="1:3" ht="15">
      <c r="A1470" s="28"/>
      <c r="B147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7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71" spans="1:3" ht="15">
      <c r="A1471" s="28"/>
      <c r="B147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7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72" spans="1:3" ht="15">
      <c r="A1472" s="28"/>
      <c r="B147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7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73" spans="1:3" ht="15">
      <c r="A1473" s="28"/>
      <c r="B147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7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74" spans="1:3" ht="15">
      <c r="A1474" s="28"/>
      <c r="B147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7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75" spans="1:3" ht="15">
      <c r="A1475" s="28"/>
      <c r="B147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7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76" spans="1:3" ht="15">
      <c r="A1476" s="28"/>
      <c r="B147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7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77" spans="1:3" ht="15">
      <c r="A1477" s="28"/>
      <c r="B147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7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78" spans="1:3" ht="15">
      <c r="A1478" s="28"/>
      <c r="B147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7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79" spans="1:3" ht="15">
      <c r="A1479" s="28"/>
      <c r="B147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7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80" spans="1:3" ht="15">
      <c r="A1480" s="28"/>
      <c r="B148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8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81" spans="1:3" ht="15">
      <c r="A1481" s="28"/>
      <c r="B148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8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82" spans="1:3" ht="15">
      <c r="A1482" s="28"/>
      <c r="B148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8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83" spans="1:3" ht="15">
      <c r="A1483" s="28"/>
      <c r="B148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8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84" spans="1:3" ht="15">
      <c r="A1484" s="28"/>
      <c r="B148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8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85" spans="1:3" ht="15">
      <c r="A1485" s="28"/>
      <c r="B148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8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86" spans="1:3" ht="15">
      <c r="A1486" s="28"/>
      <c r="B148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8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87" spans="1:3" ht="15">
      <c r="A1487" s="28"/>
      <c r="B148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8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88" spans="1:3" ht="15">
      <c r="A1488" s="28"/>
      <c r="B148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8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89" spans="1:3" ht="15">
      <c r="A1489" s="28"/>
      <c r="B148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8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90" spans="1:3" ht="15">
      <c r="A1490" s="28"/>
      <c r="B149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9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91" spans="1:3" ht="15">
      <c r="A1491" s="28"/>
      <c r="B149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9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92" spans="1:3" ht="15">
      <c r="A1492" s="28"/>
      <c r="B149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9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93" spans="1:3" ht="15">
      <c r="A1493" s="28"/>
      <c r="B149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9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94" spans="1:3" ht="15">
      <c r="A1494" s="28"/>
      <c r="B149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9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95" spans="1:3" ht="15">
      <c r="A1495" s="28"/>
      <c r="B149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9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96" spans="1:3" ht="15">
      <c r="A1496" s="28"/>
      <c r="B149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9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97" spans="1:3" ht="15">
      <c r="A1497" s="28"/>
      <c r="B149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9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98" spans="1:3" ht="15">
      <c r="A1498" s="28"/>
      <c r="B149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9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499" spans="1:3" ht="15">
      <c r="A1499" s="28"/>
      <c r="B149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49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00" spans="1:3" ht="15">
      <c r="A1500" s="28"/>
      <c r="B150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0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01" spans="1:3" ht="15">
      <c r="A1501" s="28"/>
      <c r="B150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0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02" spans="1:3" ht="15">
      <c r="A1502" s="28"/>
      <c r="B150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0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03" spans="1:3" ht="15">
      <c r="A1503" s="28"/>
      <c r="B150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0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04" spans="1:3" ht="15">
      <c r="A1504" s="28"/>
      <c r="B150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0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05" spans="1:3" ht="15">
      <c r="A1505" s="28"/>
      <c r="B150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0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06" spans="1:3" ht="15">
      <c r="A1506" s="28"/>
      <c r="B150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0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07" spans="1:3" ht="15">
      <c r="A1507" s="28"/>
      <c r="B150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0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08" spans="1:3" ht="15">
      <c r="A1508" s="28"/>
      <c r="B150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0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09" spans="1:3" ht="15">
      <c r="A1509" s="28"/>
      <c r="B150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0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10" spans="1:3" ht="15">
      <c r="A1510" s="28"/>
      <c r="B151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1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11" spans="1:3" ht="15">
      <c r="A1511" s="28"/>
      <c r="B151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1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12" spans="1:3" ht="15">
      <c r="A1512" s="28"/>
      <c r="B151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1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13" spans="1:3" ht="15">
      <c r="A1513" s="28"/>
      <c r="B151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1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14" spans="1:3" ht="15">
      <c r="A1514" s="28"/>
      <c r="B151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1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15" spans="1:3" ht="15">
      <c r="A1515" s="28"/>
      <c r="B151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1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16" spans="1:3" ht="15">
      <c r="A1516" s="28"/>
      <c r="B151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1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17" spans="1:3" ht="15">
      <c r="A1517" s="28"/>
      <c r="B151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1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18" spans="1:3" ht="15">
      <c r="A1518" s="28"/>
      <c r="B151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1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19" spans="1:3" ht="15">
      <c r="A1519" s="28"/>
      <c r="B151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1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20" spans="1:3" ht="15">
      <c r="A1520" s="28"/>
      <c r="B152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2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21" spans="1:3" ht="15">
      <c r="A1521" s="28"/>
      <c r="B152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2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22" spans="1:3" ht="15">
      <c r="A1522" s="28"/>
      <c r="B152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2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23" spans="1:3" ht="15">
      <c r="A1523" s="28"/>
      <c r="B152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2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24" spans="1:3" ht="15">
      <c r="A1524" s="28"/>
      <c r="B152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2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25" spans="1:3" ht="15">
      <c r="A1525" s="28"/>
      <c r="B152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2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26" spans="1:3" ht="15">
      <c r="A1526" s="28"/>
      <c r="B152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2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27" spans="1:3" ht="15">
      <c r="A1527" s="28"/>
      <c r="B152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2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28" spans="1:3" ht="15">
      <c r="A1528" s="28"/>
      <c r="B152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2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29" spans="1:3" ht="15">
      <c r="A1529" s="28"/>
      <c r="B152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2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30" spans="1:3" ht="15">
      <c r="A1530" s="28"/>
      <c r="B153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3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31" spans="1:3" ht="15">
      <c r="A1531" s="28"/>
      <c r="B153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3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32" spans="1:3" ht="15">
      <c r="A1532" s="28"/>
      <c r="B153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3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33" spans="1:3" ht="15">
      <c r="A1533" s="28"/>
      <c r="B153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3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34" spans="1:3" ht="15">
      <c r="A1534" s="28"/>
      <c r="B153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3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35" spans="1:3" ht="15">
      <c r="A1535" s="28"/>
      <c r="B153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3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36" spans="1:3" ht="15">
      <c r="A1536" s="28"/>
      <c r="B153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3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37" spans="1:3" ht="15">
      <c r="A1537" s="28"/>
      <c r="B153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3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38" spans="1:3" ht="15">
      <c r="A1538" s="28"/>
      <c r="B153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3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39" spans="1:3" ht="15">
      <c r="A1539" s="28"/>
      <c r="B153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3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40" spans="1:3" ht="15">
      <c r="A1540" s="28"/>
      <c r="B154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4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41" spans="1:3" ht="15">
      <c r="A1541" s="28"/>
      <c r="B154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4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42" spans="1:3" ht="15">
      <c r="A1542" s="28"/>
      <c r="B154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4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43" spans="1:3" ht="15">
      <c r="A1543" s="28"/>
      <c r="B154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4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44" spans="1:3" ht="15">
      <c r="A1544" s="28"/>
      <c r="B154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4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45" spans="1:3" ht="15">
      <c r="A1545" s="28"/>
      <c r="B154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4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46" spans="1:3" ht="15">
      <c r="A1546" s="28"/>
      <c r="B154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4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47" spans="1:3" ht="15">
      <c r="A1547" s="28"/>
      <c r="B154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4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48" spans="1:3" ht="15">
      <c r="A1548" s="28"/>
      <c r="B154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4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49" spans="1:3" ht="15">
      <c r="A1549" s="28"/>
      <c r="B154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4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50" spans="1:3" ht="15">
      <c r="A1550" s="28"/>
      <c r="B155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5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51" spans="1:3" ht="15">
      <c r="A1551" s="28"/>
      <c r="B155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5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52" spans="1:3" ht="15">
      <c r="A1552" s="28"/>
      <c r="B155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5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53" spans="1:3" ht="15">
      <c r="A1553" s="28"/>
      <c r="B155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5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54" spans="1:3" ht="15">
      <c r="A1554" s="28"/>
      <c r="B155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5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55" spans="1:3" ht="15">
      <c r="A1555" s="28"/>
      <c r="B155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5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56" spans="1:3" ht="15">
      <c r="A1556" s="28"/>
      <c r="B155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5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57" spans="1:3" ht="15">
      <c r="A1557" s="28"/>
      <c r="B155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5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58" spans="1:3" ht="15">
      <c r="A1558" s="28"/>
      <c r="B155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5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59" spans="1:3" ht="15">
      <c r="A1559" s="28"/>
      <c r="B155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5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60" spans="1:3" ht="15">
      <c r="A1560" s="28"/>
      <c r="B156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6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61" spans="1:3" ht="15">
      <c r="A1561" s="28"/>
      <c r="B156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6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62" spans="1:3" ht="15">
      <c r="A1562" s="28"/>
      <c r="B156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6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63" spans="1:3" ht="15">
      <c r="A1563" s="28"/>
      <c r="B156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6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64" spans="1:3" ht="15">
      <c r="A1564" s="28"/>
      <c r="B156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6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65" spans="1:3" ht="15">
      <c r="A1565" s="28"/>
      <c r="B156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6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66" spans="1:3" ht="15">
      <c r="A1566" s="28"/>
      <c r="B156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6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67" spans="1:3" ht="15">
      <c r="A1567" s="28"/>
      <c r="B156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6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68" spans="1:3" ht="15">
      <c r="A1568" s="28"/>
      <c r="B156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6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69" spans="1:3" ht="15">
      <c r="A1569" s="28"/>
      <c r="B156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6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70" spans="1:3" ht="15">
      <c r="A1570" s="28"/>
      <c r="B157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7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71" spans="1:3" ht="15">
      <c r="A1571" s="28"/>
      <c r="B157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7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72" spans="1:3" ht="15">
      <c r="A1572" s="28"/>
      <c r="B157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7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73" spans="1:3" ht="15">
      <c r="A1573" s="28"/>
      <c r="B157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7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74" spans="1:3" ht="15">
      <c r="A1574" s="28"/>
      <c r="B157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7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75" spans="1:3" ht="15">
      <c r="A1575" s="28"/>
      <c r="B157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7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76" spans="1:3" ht="15">
      <c r="A1576" s="28"/>
      <c r="B157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7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77" spans="1:3" ht="15">
      <c r="A1577" s="28"/>
      <c r="B157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7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78" spans="1:3" ht="15">
      <c r="A1578" s="28"/>
      <c r="B157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7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79" spans="1:3" ht="15">
      <c r="A1579" s="28"/>
      <c r="B157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7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80" spans="1:3" ht="15">
      <c r="A1580" s="28"/>
      <c r="B158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8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81" spans="1:3" ht="15">
      <c r="A1581" s="28"/>
      <c r="B158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8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82" spans="1:3" ht="15">
      <c r="A1582" s="28"/>
      <c r="B158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8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83" spans="1:3" ht="15">
      <c r="A1583" s="28"/>
      <c r="B158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8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84" spans="1:3" ht="15">
      <c r="A1584" s="28"/>
      <c r="B158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8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85" spans="1:3" ht="15">
      <c r="A1585" s="28"/>
      <c r="B158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8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86" spans="1:3" ht="15">
      <c r="A1586" s="28"/>
      <c r="B158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8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87" spans="1:3" ht="15">
      <c r="A1587" s="28"/>
      <c r="B158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8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88" spans="1:3" ht="15">
      <c r="A1588" s="28"/>
      <c r="B158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8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89" spans="1:3" ht="15">
      <c r="A1589" s="28"/>
      <c r="B158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8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90" spans="1:3" ht="15">
      <c r="A1590" s="28"/>
      <c r="B159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9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91" spans="1:3" ht="15">
      <c r="A1591" s="28"/>
      <c r="B159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9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92" spans="1:3" ht="15">
      <c r="A1592" s="28"/>
      <c r="B159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9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93" spans="1:3" ht="15">
      <c r="A1593" s="28"/>
      <c r="B159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9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94" spans="1:3" ht="15">
      <c r="A1594" s="28"/>
      <c r="B159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9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95" spans="1:3" ht="15">
      <c r="A1595" s="28"/>
      <c r="B159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9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96" spans="1:3" ht="15">
      <c r="A1596" s="28"/>
      <c r="B159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9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97" spans="1:3" ht="15">
      <c r="A1597" s="28"/>
      <c r="B159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9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98" spans="1:3" ht="15">
      <c r="A1598" s="28"/>
      <c r="B159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9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599" spans="1:3" ht="15">
      <c r="A1599" s="28"/>
      <c r="B159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59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00" spans="1:3" ht="15">
      <c r="A1600" s="28"/>
      <c r="B160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0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01" spans="1:3" ht="15">
      <c r="A1601" s="28"/>
      <c r="B160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0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02" spans="1:3" ht="15">
      <c r="A1602" s="28"/>
      <c r="B160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0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03" spans="1:3" ht="15">
      <c r="A1603" s="28"/>
      <c r="B160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0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04" spans="1:3" ht="15">
      <c r="A1604" s="28"/>
      <c r="B160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0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05" spans="1:3" ht="15">
      <c r="A1605" s="28"/>
      <c r="B160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0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06" spans="1:3" ht="15">
      <c r="A1606" s="28"/>
      <c r="B160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0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07" spans="1:3" ht="15">
      <c r="A1607" s="28"/>
      <c r="B160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0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08" spans="1:3" ht="15">
      <c r="A1608" s="28"/>
      <c r="B160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0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09" spans="1:3" ht="15">
      <c r="A1609" s="28"/>
      <c r="B160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0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10" spans="1:3" ht="15">
      <c r="A1610" s="28"/>
      <c r="B161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1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11" spans="1:3" ht="15">
      <c r="A1611" s="28"/>
      <c r="B161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1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12" spans="1:3" ht="15">
      <c r="A1612" s="28"/>
      <c r="B161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1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13" spans="1:3" ht="15">
      <c r="A1613" s="28"/>
      <c r="B161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1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14" spans="1:3" ht="15">
      <c r="A1614" s="28"/>
      <c r="B161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1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15" spans="1:3" ht="15">
      <c r="A1615" s="28"/>
      <c r="B161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1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16" spans="1:3" ht="15">
      <c r="A1616" s="28"/>
      <c r="B161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1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17" spans="1:3" ht="15">
      <c r="A1617" s="28"/>
      <c r="B161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1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18" spans="1:3" ht="15">
      <c r="A1618" s="28"/>
      <c r="B161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1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19" spans="1:3" ht="15">
      <c r="A1619" s="28"/>
      <c r="B161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1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20" spans="1:3" ht="15">
      <c r="A1620" s="28"/>
      <c r="B162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2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21" spans="1:3" ht="15">
      <c r="A1621" s="28"/>
      <c r="B162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2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22" spans="1:3" ht="15">
      <c r="A1622" s="28"/>
      <c r="B162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2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23" spans="1:3" ht="15">
      <c r="A1623" s="28"/>
      <c r="B162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2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24" spans="1:3" ht="15">
      <c r="A1624" s="28"/>
      <c r="B162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2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25" spans="1:3" ht="15">
      <c r="A1625" s="28"/>
      <c r="B162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2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26" spans="1:3" ht="15">
      <c r="A1626" s="28"/>
      <c r="B162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2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27" spans="1:3" ht="15">
      <c r="A1627" s="28"/>
      <c r="B162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2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28" spans="1:3" ht="15">
      <c r="A1628" s="28"/>
      <c r="B162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2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29" spans="1:3" ht="15">
      <c r="A1629" s="28"/>
      <c r="B162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2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30" spans="1:3" ht="15">
      <c r="A1630" s="28"/>
      <c r="B163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3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31" spans="1:3" ht="15">
      <c r="A1631" s="28"/>
      <c r="B163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3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32" spans="1:3" ht="15">
      <c r="A1632" s="28"/>
      <c r="B163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3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33" spans="1:3" ht="15">
      <c r="A1633" s="28"/>
      <c r="B163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3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34" spans="1:3" ht="15">
      <c r="A1634" s="28"/>
      <c r="B163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3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35" spans="1:3" ht="15">
      <c r="A1635" s="28"/>
      <c r="B163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3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36" spans="1:3" ht="15">
      <c r="A1636" s="28"/>
      <c r="B163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3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37" spans="1:3" ht="15">
      <c r="A1637" s="28"/>
      <c r="B163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3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38" spans="1:3" ht="15">
      <c r="A1638" s="28"/>
      <c r="B163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3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39" spans="1:3" ht="15">
      <c r="A1639" s="28"/>
      <c r="B163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3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40" spans="1:3" ht="15">
      <c r="A1640" s="28"/>
      <c r="B164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4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41" spans="1:3" ht="15">
      <c r="A1641" s="28"/>
      <c r="B164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4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42" spans="1:3" ht="15">
      <c r="A1642" s="28"/>
      <c r="B164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4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43" spans="1:3" ht="15">
      <c r="A1643" s="28"/>
      <c r="B164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4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44" spans="1:3" ht="15">
      <c r="A1644" s="28"/>
      <c r="B164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4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45" spans="1:3" ht="15">
      <c r="A1645" s="28"/>
      <c r="B164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4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46" spans="1:3" ht="15">
      <c r="A1646" s="28"/>
      <c r="B164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4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47" spans="1:3" ht="15">
      <c r="A1647" s="28"/>
      <c r="B164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4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48" spans="1:3" ht="15">
      <c r="A1648" s="28"/>
      <c r="B164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4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49" spans="1:3" ht="15">
      <c r="A1649" s="28"/>
      <c r="B164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4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50" spans="1:3" ht="15">
      <c r="A1650" s="28"/>
      <c r="B165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5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51" spans="1:3" ht="15">
      <c r="A1651" s="28"/>
      <c r="B165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5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52" spans="1:3" ht="15">
      <c r="A1652" s="28"/>
      <c r="B165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5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53" spans="1:3" ht="15">
      <c r="A1653" s="28"/>
      <c r="B165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5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54" spans="1:3" ht="15">
      <c r="A1654" s="28"/>
      <c r="B165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5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55" spans="1:3" ht="15">
      <c r="A1655" s="28"/>
      <c r="B165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5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56" spans="1:3" ht="15">
      <c r="A1656" s="28"/>
      <c r="B165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5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57" spans="1:3" ht="15">
      <c r="A1657" s="28"/>
      <c r="B165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5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58" spans="1:3" ht="15">
      <c r="A1658" s="28"/>
      <c r="B165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5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59" spans="1:3" ht="15">
      <c r="A1659" s="28"/>
      <c r="B165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5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60" spans="1:3" ht="15">
      <c r="A1660" s="28"/>
      <c r="B166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6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61" spans="1:3" ht="15">
      <c r="A1661" s="28"/>
      <c r="B166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6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62" spans="1:3" ht="15">
      <c r="A1662" s="28"/>
      <c r="B166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6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63" spans="1:3" ht="15">
      <c r="A1663" s="28"/>
      <c r="B166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6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64" spans="1:3" ht="15">
      <c r="A1664" s="28"/>
      <c r="B166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6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65" spans="1:3" ht="15">
      <c r="A1665" s="28"/>
      <c r="B166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6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66" spans="1:3" ht="15">
      <c r="A1666" s="28"/>
      <c r="B166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6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67" spans="1:3" ht="15">
      <c r="A1667" s="28"/>
      <c r="B166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6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68" spans="1:3" ht="15">
      <c r="A1668" s="28"/>
      <c r="B166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6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69" spans="1:3" ht="15">
      <c r="A1669" s="28"/>
      <c r="B166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6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70" spans="1:3" ht="15">
      <c r="A1670" s="28"/>
      <c r="B167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7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71" spans="1:3" ht="15">
      <c r="A1671" s="28"/>
      <c r="B167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7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72" spans="1:3" ht="15">
      <c r="A1672" s="28"/>
      <c r="B167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7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73" spans="1:3" ht="15">
      <c r="A1673" s="28"/>
      <c r="B167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7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74" spans="1:3" ht="15">
      <c r="A1674" s="28"/>
      <c r="B167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7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75" spans="1:3" ht="15">
      <c r="A1675" s="28"/>
      <c r="B167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7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76" spans="1:3" ht="15">
      <c r="A1676" s="28"/>
      <c r="B167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7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77" spans="1:3" ht="15">
      <c r="A1677" s="28"/>
      <c r="B167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7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78" spans="1:3" ht="15">
      <c r="A1678" s="28"/>
      <c r="B167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7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79" spans="1:3" ht="15">
      <c r="A1679" s="28"/>
      <c r="B167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7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80" spans="1:3" ht="15">
      <c r="A1680" s="28"/>
      <c r="B168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8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81" spans="1:3" ht="15">
      <c r="A1681" s="28"/>
      <c r="B168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8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82" spans="1:3" ht="15">
      <c r="A1682" s="28"/>
      <c r="B168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8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83" spans="1:3" ht="15">
      <c r="A1683" s="28"/>
      <c r="B168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8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84" spans="1:3" ht="15">
      <c r="A1684" s="28"/>
      <c r="B168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8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85" spans="1:3" ht="15">
      <c r="A1685" s="28"/>
      <c r="B168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8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86" spans="1:3" ht="15">
      <c r="A1686" s="28"/>
      <c r="B168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8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87" spans="1:3" ht="15">
      <c r="A1687" s="28"/>
      <c r="B168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8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88" spans="1:3" ht="15">
      <c r="A1688" s="28"/>
      <c r="B168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8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89" spans="1:3" ht="15">
      <c r="A1689" s="28"/>
      <c r="B168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8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90" spans="1:3" ht="15">
      <c r="A1690" s="28"/>
      <c r="B169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9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91" spans="1:3" ht="15">
      <c r="A1691" s="28"/>
      <c r="B169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9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92" spans="1:3" ht="15">
      <c r="A1692" s="28"/>
      <c r="B169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9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93" spans="1:3" ht="15">
      <c r="A1693" s="28"/>
      <c r="B169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9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94" spans="1:3" ht="15">
      <c r="A1694" s="28"/>
      <c r="B169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9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95" spans="1:3" ht="15">
      <c r="A1695" s="28"/>
      <c r="B169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9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96" spans="1:3" ht="15">
      <c r="A1696" s="28"/>
      <c r="B169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9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97" spans="1:3" ht="15">
      <c r="A1697" s="28"/>
      <c r="B169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9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98" spans="1:3" ht="15">
      <c r="A1698" s="28"/>
      <c r="B169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9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699" spans="1:3" ht="15">
      <c r="A1699" s="28"/>
      <c r="B169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69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00" spans="1:3" ht="15">
      <c r="A1700" s="28"/>
      <c r="B170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0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01" spans="1:3" ht="15">
      <c r="A1701" s="28"/>
      <c r="B170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0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02" spans="1:3" ht="15">
      <c r="A1702" s="28"/>
      <c r="B170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0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03" spans="1:3" ht="15">
      <c r="A1703" s="28"/>
      <c r="B170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0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04" spans="1:3" ht="15">
      <c r="A1704" s="28"/>
      <c r="B170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0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05" spans="1:3" ht="15">
      <c r="A1705" s="28"/>
      <c r="B170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0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06" spans="1:3" ht="15">
      <c r="A1706" s="28"/>
      <c r="B170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0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07" spans="1:3" ht="15">
      <c r="A1707" s="28"/>
      <c r="B170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0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08" spans="1:3" ht="15">
      <c r="A1708" s="28"/>
      <c r="B170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0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09" spans="1:3" ht="15">
      <c r="A1709" s="28"/>
      <c r="B170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0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10" spans="1:3" ht="15">
      <c r="A1710" s="28"/>
      <c r="B171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1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11" spans="1:3" ht="15">
      <c r="A1711" s="28"/>
      <c r="B171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1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12" spans="1:3" ht="15">
      <c r="A1712" s="28"/>
      <c r="B171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1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13" spans="1:3" ht="15">
      <c r="A1713" s="28"/>
      <c r="B171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1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14" spans="1:3" ht="15">
      <c r="A1714" s="28"/>
      <c r="B171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1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15" spans="1:3" ht="15">
      <c r="A1715" s="28"/>
      <c r="B171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1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16" spans="1:3" ht="15">
      <c r="A1716" s="28"/>
      <c r="B171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1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17" spans="1:3" ht="15">
      <c r="A1717" s="28"/>
      <c r="B171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1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18" spans="1:3" ht="15">
      <c r="A1718" s="28"/>
      <c r="B171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1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19" spans="1:3" ht="15">
      <c r="A1719" s="28"/>
      <c r="B171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1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20" spans="1:3" ht="15">
      <c r="A1720" s="28"/>
      <c r="B172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2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21" spans="1:3" ht="15">
      <c r="A1721" s="28"/>
      <c r="B172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2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22" spans="1:3" ht="15">
      <c r="A1722" s="28"/>
      <c r="B172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2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23" spans="1:3" ht="15">
      <c r="A1723" s="28"/>
      <c r="B172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2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24" spans="1:3" ht="15">
      <c r="A1724" s="28"/>
      <c r="B172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2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25" spans="1:3" ht="15">
      <c r="A1725" s="28"/>
      <c r="B172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2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26" spans="1:3" ht="15">
      <c r="A1726" s="28"/>
      <c r="B172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2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27" spans="1:3" ht="15">
      <c r="A1727" s="28"/>
      <c r="B172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2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28" spans="1:3" ht="15">
      <c r="A1728" s="28"/>
      <c r="B172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2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29" spans="1:3" ht="15">
      <c r="A1729" s="28"/>
      <c r="B172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2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30" spans="1:3" ht="15">
      <c r="A1730" s="28"/>
      <c r="B173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3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31" spans="1:3" ht="15">
      <c r="A1731" s="28"/>
      <c r="B173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3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32" spans="1:3" ht="15">
      <c r="A1732" s="28"/>
      <c r="B173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3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33" spans="1:3" ht="15">
      <c r="A1733" s="28"/>
      <c r="B173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3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34" spans="1:3" ht="15">
      <c r="A1734" s="28"/>
      <c r="B173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3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35" spans="1:3" ht="15">
      <c r="A1735" s="28"/>
      <c r="B173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3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36" spans="1:3" ht="15">
      <c r="A1736" s="28"/>
      <c r="B173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3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37" spans="1:3" ht="15">
      <c r="A1737" s="28"/>
      <c r="B173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3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38" spans="1:3" ht="15">
      <c r="A1738" s="28"/>
      <c r="B173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3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39" spans="1:3" ht="15">
      <c r="A1739" s="28"/>
      <c r="B173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3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40" spans="1:3" ht="15">
      <c r="A1740" s="28"/>
      <c r="B174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4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41" spans="1:3" ht="15">
      <c r="A1741" s="28"/>
      <c r="B174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4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42" spans="1:3" ht="15">
      <c r="A1742" s="28"/>
      <c r="B174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4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43" spans="1:3" ht="15">
      <c r="A1743" s="28"/>
      <c r="B174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4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44" spans="1:3" ht="15">
      <c r="A1744" s="28"/>
      <c r="B174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4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45" spans="1:3" ht="15">
      <c r="A1745" s="28"/>
      <c r="B174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4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46" spans="1:3" ht="15">
      <c r="A1746" s="28"/>
      <c r="B174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4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47" spans="1:3" ht="15">
      <c r="A1747" s="28"/>
      <c r="B174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4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48" spans="1:3" ht="15">
      <c r="A1748" s="28"/>
      <c r="B174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4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49" spans="1:3" ht="15">
      <c r="A1749" s="28"/>
      <c r="B174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4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50" spans="1:3" ht="15">
      <c r="A1750" s="28"/>
      <c r="B175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5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51" spans="1:3" ht="15">
      <c r="A1751" s="28"/>
      <c r="B175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5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52" spans="1:3" ht="15">
      <c r="A1752" s="28"/>
      <c r="B175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5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53" spans="1:3" ht="15">
      <c r="A1753" s="28"/>
      <c r="B175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5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54" spans="1:3" ht="15">
      <c r="A1754" s="28"/>
      <c r="B175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5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55" spans="1:3" ht="15">
      <c r="A1755" s="28"/>
      <c r="B175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5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56" spans="1:3" ht="15">
      <c r="A1756" s="28"/>
      <c r="B175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5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57" spans="1:3" ht="15">
      <c r="A1757" s="28"/>
      <c r="B175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5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58" spans="1:3" ht="15">
      <c r="A1758" s="28"/>
      <c r="B175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5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59" spans="1:3" ht="15">
      <c r="A1759" s="28"/>
      <c r="B175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5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60" spans="1:3" ht="15">
      <c r="A1760" s="28"/>
      <c r="B176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6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61" spans="1:3" ht="15">
      <c r="A1761" s="28"/>
      <c r="B176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6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62" spans="1:3" ht="15">
      <c r="A1762" s="28"/>
      <c r="B176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6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63" spans="1:3" ht="15">
      <c r="A1763" s="28"/>
      <c r="B176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6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64" spans="1:3" ht="15">
      <c r="A1764" s="28"/>
      <c r="B176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6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65" spans="1:3" ht="15">
      <c r="A1765" s="28"/>
      <c r="B176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6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66" spans="1:3" ht="15">
      <c r="A1766" s="28"/>
      <c r="B176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6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67" spans="1:3" ht="15">
      <c r="A1767" s="28"/>
      <c r="B176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6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68" spans="1:3" ht="15">
      <c r="A1768" s="28"/>
      <c r="B176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6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69" spans="1:3" ht="15">
      <c r="A1769" s="28"/>
      <c r="B176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6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70" spans="1:3" ht="15">
      <c r="A1770" s="28"/>
      <c r="B177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7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71" spans="1:3" ht="15">
      <c r="A1771" s="28"/>
      <c r="B177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7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72" spans="1:3" ht="15">
      <c r="A1772" s="28"/>
      <c r="B177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7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73" spans="1:3" ht="15">
      <c r="A1773" s="28"/>
      <c r="B177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7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74" spans="1:3" ht="15">
      <c r="A1774" s="28"/>
      <c r="B177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7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75" spans="1:3" ht="15">
      <c r="A1775" s="28"/>
      <c r="B177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7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76" spans="1:3" ht="15">
      <c r="A1776" s="28"/>
      <c r="B177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7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77" spans="1:3" ht="15">
      <c r="A1777" s="28"/>
      <c r="B177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7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78" spans="1:3" ht="15">
      <c r="A1778" s="28"/>
      <c r="B177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7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79" spans="1:3" ht="15">
      <c r="A1779" s="28"/>
      <c r="B177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7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80" spans="1:3" ht="15">
      <c r="A1780" s="28"/>
      <c r="B178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8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81" spans="1:3" ht="15">
      <c r="A1781" s="28"/>
      <c r="B178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8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82" spans="1:3" ht="15">
      <c r="A1782" s="28"/>
      <c r="B178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8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83" spans="1:3" ht="15">
      <c r="A1783" s="28"/>
      <c r="B178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8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84" spans="1:3" ht="15">
      <c r="A1784" s="28"/>
      <c r="B178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8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85" spans="1:3" ht="15">
      <c r="A1785" s="28"/>
      <c r="B178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8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86" spans="1:3" ht="15">
      <c r="A1786" s="28"/>
      <c r="B178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8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87" spans="1:3" ht="15">
      <c r="A1787" s="28"/>
      <c r="B178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8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88" spans="1:3" ht="15">
      <c r="A1788" s="28"/>
      <c r="B178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8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89" spans="1:3" ht="15">
      <c r="A1789" s="28"/>
      <c r="B178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8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90" spans="1:3" ht="15">
      <c r="A1790" s="28"/>
      <c r="B179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9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91" spans="1:3" ht="15">
      <c r="A1791" s="28"/>
      <c r="B179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9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92" spans="1:3" ht="15">
      <c r="A1792" s="28"/>
      <c r="B179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9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93" spans="1:3" ht="15">
      <c r="A1793" s="28"/>
      <c r="B179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9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94" spans="1:3" ht="15">
      <c r="A1794" s="28"/>
      <c r="B179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9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95" spans="1:3" ht="15">
      <c r="A1795" s="28"/>
      <c r="B179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9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96" spans="1:3" ht="15">
      <c r="A1796" s="28"/>
      <c r="B179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9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97" spans="1:3" ht="15">
      <c r="A1797" s="28"/>
      <c r="B179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9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98" spans="1:3" ht="15">
      <c r="A1798" s="28"/>
      <c r="B179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9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799" spans="1:3" ht="15">
      <c r="A1799" s="28"/>
      <c r="B179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79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00" spans="1:3" ht="15">
      <c r="A1800" s="28"/>
      <c r="B180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0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01" spans="1:3" ht="15">
      <c r="A1801" s="28"/>
      <c r="B180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0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02" spans="1:3" ht="15">
      <c r="A1802" s="28"/>
      <c r="B180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0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03" spans="1:3" ht="15">
      <c r="A1803" s="28"/>
      <c r="B180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0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04" spans="1:3" ht="15">
      <c r="A1804" s="28"/>
      <c r="B180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0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05" spans="1:3" ht="15">
      <c r="A1805" s="28"/>
      <c r="B180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0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06" spans="1:3" ht="15">
      <c r="A1806" s="28"/>
      <c r="B180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0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07" spans="1:3" ht="15">
      <c r="A1807" s="28"/>
      <c r="B180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0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08" spans="1:3" ht="15">
      <c r="A1808" s="28"/>
      <c r="B180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0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09" spans="1:3" ht="15">
      <c r="A1809" s="28"/>
      <c r="B180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0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10" spans="1:3" ht="15">
      <c r="A1810" s="28"/>
      <c r="B181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1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11" spans="1:3" ht="15">
      <c r="A1811" s="28"/>
      <c r="B181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1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12" spans="1:3" ht="15">
      <c r="A1812" s="28"/>
      <c r="B181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1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13" spans="1:3" ht="15">
      <c r="A1813" s="28"/>
      <c r="B181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1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14" spans="1:3" ht="15">
      <c r="A1814" s="28"/>
      <c r="B181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1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15" spans="1:3" ht="15">
      <c r="A1815" s="28"/>
      <c r="B181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1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16" spans="1:3" ht="15">
      <c r="A1816" s="28"/>
      <c r="B181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1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17" spans="1:3" ht="15">
      <c r="A1817" s="28"/>
      <c r="B181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1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18" spans="1:3" ht="15">
      <c r="A1818" s="28"/>
      <c r="B181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1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19" spans="1:3" ht="15">
      <c r="A1819" s="28"/>
      <c r="B181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1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20" spans="1:3" ht="15">
      <c r="A1820" s="28"/>
      <c r="B182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2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21" spans="1:3" ht="15">
      <c r="A1821" s="28"/>
      <c r="B182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2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22" spans="1:3" ht="15">
      <c r="A1822" s="28"/>
      <c r="B182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2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23" spans="1:3" ht="15">
      <c r="A1823" s="28"/>
      <c r="B182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2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24" spans="1:3" ht="15">
      <c r="A1824" s="28"/>
      <c r="B182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2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25" spans="1:3" ht="15">
      <c r="A1825" s="28"/>
      <c r="B182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2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26" spans="1:3" ht="15">
      <c r="A1826" s="28"/>
      <c r="B182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2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27" spans="1:3" ht="15">
      <c r="A1827" s="28"/>
      <c r="B182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2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28" spans="1:3" ht="15">
      <c r="A1828" s="28"/>
      <c r="B182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2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29" spans="1:3" ht="15">
      <c r="A1829" s="28"/>
      <c r="B182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2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30" spans="1:3" ht="15">
      <c r="A1830" s="28"/>
      <c r="B183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3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31" spans="1:3" ht="15">
      <c r="A1831" s="28"/>
      <c r="B183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3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32" spans="1:3" ht="15">
      <c r="A1832" s="28"/>
      <c r="B183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3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33" spans="1:3" ht="15">
      <c r="A1833" s="28"/>
      <c r="B183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3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34" spans="1:3" ht="15">
      <c r="A1834" s="28"/>
      <c r="B183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3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35" spans="1:3" ht="15">
      <c r="A1835" s="28"/>
      <c r="B183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3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36" spans="1:3" ht="15">
      <c r="A1836" s="28"/>
      <c r="B183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3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37" spans="1:3" ht="15">
      <c r="A1837" s="28"/>
      <c r="B183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3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38" spans="1:3" ht="15">
      <c r="A1838" s="28"/>
      <c r="B183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3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39" spans="1:3" ht="15">
      <c r="A1839" s="28"/>
      <c r="B183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3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40" spans="1:3" ht="15">
      <c r="A1840" s="28"/>
      <c r="B184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4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41" spans="1:3" ht="15">
      <c r="A1841" s="28"/>
      <c r="B184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4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42" spans="1:3" ht="15">
      <c r="A1842" s="28"/>
      <c r="B184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4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43" spans="1:3" ht="15">
      <c r="A1843" s="28"/>
      <c r="B184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4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44" spans="1:3" ht="15">
      <c r="A1844" s="28"/>
      <c r="B184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4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45" spans="1:3" ht="15">
      <c r="A1845" s="28"/>
      <c r="B184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4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46" spans="1:3" ht="15">
      <c r="A1846" s="28"/>
      <c r="B184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4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47" spans="1:3" ht="15">
      <c r="A1847" s="28"/>
      <c r="B184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4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48" spans="1:3" ht="15">
      <c r="A1848" s="28"/>
      <c r="B184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4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49" spans="1:3" ht="15">
      <c r="A1849" s="28"/>
      <c r="B184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4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50" spans="1:3" ht="15">
      <c r="A1850" s="28"/>
      <c r="B185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5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51" spans="1:3" ht="15">
      <c r="A1851" s="28"/>
      <c r="B185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5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52" spans="1:3" ht="15">
      <c r="A1852" s="28"/>
      <c r="B185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5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53" spans="1:3" ht="15">
      <c r="A1853" s="28"/>
      <c r="B185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5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54" spans="1:3" ht="15">
      <c r="A1854" s="28"/>
      <c r="B185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5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55" spans="1:3" ht="15">
      <c r="A1855" s="28"/>
      <c r="B185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5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56" spans="1:3" ht="15">
      <c r="A1856" s="28"/>
      <c r="B185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5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57" spans="1:3" ht="15">
      <c r="A1857" s="28"/>
      <c r="B185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5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58" spans="1:3" ht="15">
      <c r="A1858" s="28"/>
      <c r="B185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5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59" spans="1:3" ht="15">
      <c r="A1859" s="28"/>
      <c r="B185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5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60" spans="1:3" ht="15">
      <c r="A1860" s="28"/>
      <c r="B186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6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61" spans="1:3" ht="15">
      <c r="A1861" s="28"/>
      <c r="B186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6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62" spans="1:3" ht="15">
      <c r="A1862" s="28"/>
      <c r="B186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6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63" spans="1:3" ht="15">
      <c r="A1863" s="28"/>
      <c r="B186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6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64" spans="1:3" ht="15">
      <c r="A1864" s="28"/>
      <c r="B186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6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65" spans="1:3" ht="15">
      <c r="A1865" s="28"/>
      <c r="B186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6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66" spans="1:3" ht="15">
      <c r="A1866" s="28"/>
      <c r="B186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6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67" spans="1:3" ht="15">
      <c r="A1867" s="28"/>
      <c r="B186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6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68" spans="1:3" ht="15">
      <c r="A1868" s="28"/>
      <c r="B186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6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69" spans="1:3" ht="15">
      <c r="A1869" s="28"/>
      <c r="B186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6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70" spans="1:3" ht="15">
      <c r="A1870" s="28"/>
      <c r="B187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7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71" spans="1:3" ht="15">
      <c r="A1871" s="28"/>
      <c r="B187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7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72" spans="1:3" ht="15">
      <c r="A1872" s="28"/>
      <c r="B187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7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73" spans="1:3" ht="15">
      <c r="A1873" s="28"/>
      <c r="B187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7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74" spans="1:3" ht="15">
      <c r="A1874" s="28"/>
      <c r="B187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7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75" spans="1:3" ht="15">
      <c r="A1875" s="28"/>
      <c r="B187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7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76" spans="1:3" ht="15">
      <c r="A1876" s="28"/>
      <c r="B187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7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77" spans="1:3" ht="15">
      <c r="A1877" s="28"/>
      <c r="B187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7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78" spans="1:3" ht="15">
      <c r="A1878" s="28"/>
      <c r="B187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7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79" spans="1:3" ht="15">
      <c r="A1879" s="28"/>
      <c r="B187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7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80" spans="1:3" ht="15">
      <c r="A1880" s="28"/>
      <c r="B188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8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81" spans="1:3" ht="15">
      <c r="A1881" s="28"/>
      <c r="B188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8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82" spans="1:3" ht="15">
      <c r="A1882" s="28"/>
      <c r="B188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8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83" spans="1:3" ht="15">
      <c r="A1883" s="28"/>
      <c r="B188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8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84" spans="1:3" ht="15">
      <c r="A1884" s="28"/>
      <c r="B188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8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85" spans="1:3" ht="15">
      <c r="A1885" s="28"/>
      <c r="B188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8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86" spans="1:3" ht="15">
      <c r="A1886" s="28"/>
      <c r="B188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8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87" spans="1:3" ht="15">
      <c r="A1887" s="28"/>
      <c r="B188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8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88" spans="1:3" ht="15">
      <c r="A1888" s="28"/>
      <c r="B188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8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89" spans="1:3" ht="15">
      <c r="A1889" s="28"/>
      <c r="B188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8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90" spans="1:3" ht="15">
      <c r="A1890" s="28"/>
      <c r="B189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9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91" spans="1:3" ht="15">
      <c r="A1891" s="28"/>
      <c r="B189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9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92" spans="1:3" ht="15">
      <c r="A1892" s="28"/>
      <c r="B189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9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93" spans="1:3" ht="15">
      <c r="A1893" s="28"/>
      <c r="B189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9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94" spans="1:3" ht="15">
      <c r="A1894" s="28"/>
      <c r="B189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9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95" spans="1:3" ht="15">
      <c r="A1895" s="28"/>
      <c r="B189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9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96" spans="1:3" ht="15">
      <c r="A1896" s="28"/>
      <c r="B189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9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97" spans="1:3" ht="15">
      <c r="A1897" s="28"/>
      <c r="B189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9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98" spans="1:3" ht="15">
      <c r="A1898" s="28"/>
      <c r="B189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9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899" spans="1:3" ht="15">
      <c r="A1899" s="28"/>
      <c r="B189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89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00" spans="1:3" ht="15">
      <c r="A1900" s="28"/>
      <c r="B190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0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01" spans="1:3" ht="15">
      <c r="A1901" s="28"/>
      <c r="B190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0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02" spans="1:3" ht="15">
      <c r="A1902" s="28"/>
      <c r="B190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0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03" spans="1:3" ht="15">
      <c r="A1903" s="28"/>
      <c r="B190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0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04" spans="1:3" ht="15">
      <c r="A1904" s="28"/>
      <c r="B190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0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05" spans="1:3" ht="15">
      <c r="A1905" s="28"/>
      <c r="B190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0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06" spans="1:3" ht="15">
      <c r="A1906" s="28"/>
      <c r="B190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0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07" spans="1:3" ht="15">
      <c r="A1907" s="28"/>
      <c r="B190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0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08" spans="1:3" ht="15">
      <c r="A1908" s="28"/>
      <c r="B190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0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09" spans="1:3" ht="15">
      <c r="A1909" s="28"/>
      <c r="B190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0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10" spans="1:3" ht="15">
      <c r="A1910" s="28"/>
      <c r="B191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1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11" spans="1:3" ht="15">
      <c r="A1911" s="28"/>
      <c r="B191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1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12" spans="1:3" ht="15">
      <c r="A1912" s="28"/>
      <c r="B191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1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13" spans="1:3" ht="15">
      <c r="A1913" s="28"/>
      <c r="B191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1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14" spans="1:3" ht="15">
      <c r="A1914" s="28"/>
      <c r="B191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1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15" spans="1:3" ht="15">
      <c r="A1915" s="28"/>
      <c r="B191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1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16" spans="1:3" ht="15">
      <c r="A1916" s="28"/>
      <c r="B191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1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17" spans="1:3" ht="15">
      <c r="A1917" s="28"/>
      <c r="B191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1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18" spans="1:3" ht="15">
      <c r="A1918" s="28"/>
      <c r="B191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1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19" spans="1:3" ht="15">
      <c r="A1919" s="28"/>
      <c r="B191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1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20" spans="1:3" ht="15">
      <c r="A1920" s="28"/>
      <c r="B192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2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21" spans="1:3" ht="15">
      <c r="A1921" s="28"/>
      <c r="B192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2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22" spans="1:3" ht="15">
      <c r="A1922" s="28"/>
      <c r="B192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2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23" spans="1:3" ht="15">
      <c r="A1923" s="28"/>
      <c r="B192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2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24" spans="1:3" ht="15">
      <c r="A1924" s="28"/>
      <c r="B192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2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25" spans="1:3" ht="15">
      <c r="A1925" s="28"/>
      <c r="B192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2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26" spans="1:3" ht="15">
      <c r="A1926" s="28"/>
      <c r="B192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2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27" spans="1:3" ht="15">
      <c r="A1927" s="28"/>
      <c r="B192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2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28" spans="1:3" ht="15">
      <c r="A1928" s="28"/>
      <c r="B192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2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29" spans="1:3" ht="15">
      <c r="A1929" s="28"/>
      <c r="B192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2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30" spans="1:3" ht="15">
      <c r="A1930" s="28"/>
      <c r="B193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3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31" spans="1:3" ht="15">
      <c r="A1931" s="28"/>
      <c r="B193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3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32" spans="1:3" ht="15">
      <c r="A1932" s="28"/>
      <c r="B193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3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33" spans="1:3" ht="15">
      <c r="A1933" s="28"/>
      <c r="B193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3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34" spans="1:3" ht="15">
      <c r="A1934" s="28"/>
      <c r="B193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3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35" spans="1:3" ht="15">
      <c r="A1935" s="28"/>
      <c r="B193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3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36" spans="1:3" ht="15">
      <c r="A1936" s="28"/>
      <c r="B193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3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37" spans="1:3" ht="15">
      <c r="A1937" s="28"/>
      <c r="B193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3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38" spans="1:3" ht="15">
      <c r="A1938" s="28"/>
      <c r="B193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3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39" spans="1:3" ht="15">
      <c r="A1939" s="28"/>
      <c r="B193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3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40" spans="1:3" ht="15">
      <c r="A1940" s="28"/>
      <c r="B194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4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41" spans="1:3" ht="15">
      <c r="A1941" s="28"/>
      <c r="B194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4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42" spans="1:3" ht="15">
      <c r="A1942" s="28"/>
      <c r="B194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4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43" spans="1:3" ht="15">
      <c r="A1943" s="28"/>
      <c r="B194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4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44" spans="1:3" ht="15">
      <c r="A1944" s="28"/>
      <c r="B194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4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45" spans="1:3" ht="15">
      <c r="A1945" s="28"/>
      <c r="B194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4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46" spans="1:3" ht="15">
      <c r="A1946" s="28"/>
      <c r="B194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4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47" spans="1:3" ht="15">
      <c r="A1947" s="28"/>
      <c r="B194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4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48" spans="1:3" ht="15">
      <c r="A1948" s="28"/>
      <c r="B194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4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49" spans="1:3" ht="15">
      <c r="A1949" s="28"/>
      <c r="B194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4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50" spans="1:3" ht="15">
      <c r="A1950" s="28"/>
      <c r="B195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5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51" spans="1:3" ht="15">
      <c r="A1951" s="28"/>
      <c r="B195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5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52" spans="1:3" ht="15">
      <c r="A1952" s="28"/>
      <c r="B195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5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53" spans="1:3" ht="15">
      <c r="A1953" s="28"/>
      <c r="B195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5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54" spans="1:3" ht="15">
      <c r="A1954" s="28"/>
      <c r="B195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5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55" spans="1:3" ht="15">
      <c r="A1955" s="28"/>
      <c r="B195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5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56" spans="1:3" ht="15">
      <c r="A1956" s="28"/>
      <c r="B195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5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57" spans="1:3" ht="15">
      <c r="A1957" s="28"/>
      <c r="B195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5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58" spans="1:3" ht="15">
      <c r="A1958" s="28"/>
      <c r="B195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5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59" spans="1:3" ht="15">
      <c r="A1959" s="28"/>
      <c r="B195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5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60" spans="1:3" ht="15">
      <c r="A1960" s="28"/>
      <c r="B196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6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61" spans="1:3" ht="15">
      <c r="A1961" s="28"/>
      <c r="B196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6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62" spans="1:3" ht="15">
      <c r="A1962" s="28"/>
      <c r="B196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6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63" spans="1:3" ht="15">
      <c r="A1963" s="28"/>
      <c r="B196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6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64" spans="1:3" ht="15">
      <c r="A1964" s="28"/>
      <c r="B196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6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65" spans="1:3" ht="15">
      <c r="A1965" s="28"/>
      <c r="B196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6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66" spans="1:3" ht="15">
      <c r="A1966" s="28"/>
      <c r="B196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6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67" spans="1:3" ht="15">
      <c r="A1967" s="28"/>
      <c r="B196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6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68" spans="1:3" ht="15">
      <c r="A1968" s="28"/>
      <c r="B196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6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69" spans="1:3" ht="15">
      <c r="A1969" s="28"/>
      <c r="B196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6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70" spans="1:3" ht="15">
      <c r="A1970" s="28"/>
      <c r="B197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7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71" spans="1:3" ht="15">
      <c r="A1971" s="28"/>
      <c r="B197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7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72" spans="1:3" ht="15">
      <c r="A1972" s="28"/>
      <c r="B197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7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73" spans="1:3" ht="15">
      <c r="A1973" s="28"/>
      <c r="B197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7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74" spans="1:3" ht="15">
      <c r="A1974" s="28"/>
      <c r="B197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7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75" spans="1:3" ht="15">
      <c r="A1975" s="28"/>
      <c r="B197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7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76" spans="1:3" ht="15">
      <c r="A1976" s="28"/>
      <c r="B197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7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77" spans="1:3" ht="15">
      <c r="A1977" s="28"/>
      <c r="B197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7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78" spans="1:3" ht="15">
      <c r="A1978" s="28"/>
      <c r="B197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7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79" spans="1:3" ht="15">
      <c r="A1979" s="28"/>
      <c r="B197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7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80" spans="1:3" ht="15">
      <c r="A1980" s="28"/>
      <c r="B198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8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81" spans="1:3" ht="15">
      <c r="A1981" s="28"/>
      <c r="B198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8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82" spans="1:3" ht="15">
      <c r="A1982" s="28"/>
      <c r="B198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8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83" spans="1:3" ht="15">
      <c r="A1983" s="28"/>
      <c r="B198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8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84" spans="1:3" ht="15">
      <c r="A1984" s="28"/>
      <c r="B198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8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85" spans="1:3" ht="15">
      <c r="A1985" s="28"/>
      <c r="B198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8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86" spans="1:3" ht="15">
      <c r="A1986" s="28"/>
      <c r="B198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8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87" spans="1:3" ht="15">
      <c r="A1987" s="28"/>
      <c r="B198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8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88" spans="1:3" ht="15">
      <c r="A1988" s="28"/>
      <c r="B198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8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89" spans="1:3" ht="15">
      <c r="A1989" s="28"/>
      <c r="B198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8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90" spans="1:3" ht="15">
      <c r="A1990" s="28"/>
      <c r="B199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9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91" spans="1:3" ht="15">
      <c r="A1991" s="28"/>
      <c r="B199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9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92" spans="1:3" ht="15">
      <c r="A1992" s="28"/>
      <c r="B199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9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93" spans="1:3" ht="15">
      <c r="A1993" s="28"/>
      <c r="B199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9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94" spans="1:3" ht="15">
      <c r="A1994" s="28"/>
      <c r="B199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9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95" spans="1:3" ht="15">
      <c r="A1995" s="28"/>
      <c r="B199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9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96" spans="1:3" ht="15">
      <c r="A1996" s="28"/>
      <c r="B199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9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97" spans="1:3" ht="15">
      <c r="A1997" s="28"/>
      <c r="B199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9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98" spans="1:3" ht="15">
      <c r="A1998" s="28"/>
      <c r="B199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9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1999" spans="1:3" ht="15">
      <c r="A1999" s="28"/>
      <c r="B199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199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00" spans="1:3" ht="15">
      <c r="A2000" s="28"/>
      <c r="B200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0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01" spans="1:3" ht="15">
      <c r="A2001" s="28"/>
      <c r="B200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0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02" spans="1:3" ht="15">
      <c r="A2002" s="28"/>
      <c r="B200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0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03" spans="1:3" ht="15">
      <c r="A2003" s="28"/>
      <c r="B200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0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04" spans="1:3" ht="15">
      <c r="A2004" s="28"/>
      <c r="B200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0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05" spans="1:3" ht="15">
      <c r="A2005" s="28"/>
      <c r="B200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0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06" spans="1:3" ht="15">
      <c r="A2006" s="28"/>
      <c r="B200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0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07" spans="1:3" ht="15">
      <c r="A2007" s="28"/>
      <c r="B200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0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08" spans="1:3" ht="15">
      <c r="A2008" s="28"/>
      <c r="B200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0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09" spans="1:3" ht="15">
      <c r="A2009" s="28"/>
      <c r="B200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0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10" spans="1:3" ht="15">
      <c r="A2010" s="28"/>
      <c r="B201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1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11" spans="1:3" ht="15">
      <c r="A2011" s="28"/>
      <c r="B201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1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12" spans="1:3" ht="15">
      <c r="A2012" s="28"/>
      <c r="B201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1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13" spans="1:3" ht="15">
      <c r="A2013" s="28"/>
      <c r="B201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1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14" spans="1:3" ht="15">
      <c r="A2014" s="28"/>
      <c r="B201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1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15" spans="1:3" ht="15">
      <c r="A2015" s="28"/>
      <c r="B201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1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16" spans="1:3" ht="15">
      <c r="A2016" s="28"/>
      <c r="B201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1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17" spans="1:3" ht="15">
      <c r="A2017" s="28"/>
      <c r="B201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1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18" spans="1:3" ht="15">
      <c r="A2018" s="28"/>
      <c r="B201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1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19" spans="1:3" ht="15">
      <c r="A2019" s="28"/>
      <c r="B201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1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20" spans="1:3" ht="15">
      <c r="A2020" s="28"/>
      <c r="B202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2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21" spans="1:3" ht="15">
      <c r="A2021" s="28"/>
      <c r="B202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2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22" spans="1:3" ht="15">
      <c r="A2022" s="28"/>
      <c r="B202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2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23" spans="1:3" ht="15">
      <c r="A2023" s="28"/>
      <c r="B202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2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24" spans="1:3" ht="15">
      <c r="A2024" s="28"/>
      <c r="B202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2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25" spans="1:3" ht="15">
      <c r="A2025" s="28"/>
      <c r="B202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2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26" spans="1:3" ht="15">
      <c r="A2026" s="28"/>
      <c r="B202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2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27" spans="1:3" ht="15">
      <c r="A2027" s="28"/>
      <c r="B202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2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28" spans="1:3" ht="15">
      <c r="A2028" s="28"/>
      <c r="B202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2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29" spans="1:3" ht="15">
      <c r="A2029" s="28"/>
      <c r="B202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2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30" spans="1:3" ht="15">
      <c r="A2030" s="28"/>
      <c r="B203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3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31" spans="1:3" ht="15">
      <c r="A2031" s="28"/>
      <c r="B203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3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32" spans="1:3" ht="15">
      <c r="A2032" s="28"/>
      <c r="B203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3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33" spans="1:3" ht="15">
      <c r="A2033" s="28"/>
      <c r="B203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3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34" spans="1:3" ht="15">
      <c r="A2034" s="28"/>
      <c r="B203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3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35" spans="1:3" ht="15">
      <c r="A2035" s="28"/>
      <c r="B203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3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36" spans="1:3" ht="15">
      <c r="A2036" s="28"/>
      <c r="B203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3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37" spans="1:3" ht="15">
      <c r="A2037" s="28"/>
      <c r="B203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3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38" spans="1:3" ht="15">
      <c r="A2038" s="28"/>
      <c r="B203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3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39" spans="1:3" ht="15">
      <c r="A2039" s="28"/>
      <c r="B203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3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40" spans="1:3" ht="15">
      <c r="A2040" s="28"/>
      <c r="B204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4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41" spans="1:3" ht="15">
      <c r="A2041" s="28"/>
      <c r="B204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4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42" spans="1:3" ht="15">
      <c r="A2042" s="28"/>
      <c r="B204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4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43" spans="1:3" ht="15">
      <c r="A2043" s="28"/>
      <c r="B204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4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44" spans="1:3" ht="15">
      <c r="A2044" s="28"/>
      <c r="B204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4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45" spans="1:3" ht="15">
      <c r="A2045" s="28"/>
      <c r="B204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4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46" spans="1:3" ht="15">
      <c r="A2046" s="28"/>
      <c r="B204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4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47" spans="1:3" ht="15">
      <c r="A2047" s="28"/>
      <c r="B204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4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48" spans="1:3" ht="15">
      <c r="A2048" s="28"/>
      <c r="B204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4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49" spans="1:3" ht="15">
      <c r="A2049" s="28"/>
      <c r="B204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4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50" spans="1:3" ht="15">
      <c r="A2050" s="28"/>
      <c r="B205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5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51" spans="1:3" ht="15">
      <c r="A2051" s="28"/>
      <c r="B205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5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52" spans="1:3" ht="15">
      <c r="A2052" s="28"/>
      <c r="B205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5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53" spans="1:3" ht="15">
      <c r="A2053" s="28"/>
      <c r="B205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5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54" spans="1:3" ht="15">
      <c r="A2054" s="28"/>
      <c r="B205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5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55" spans="1:3" ht="15">
      <c r="A2055" s="28"/>
      <c r="B205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5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56" spans="1:3" ht="15">
      <c r="A2056" s="28"/>
      <c r="B205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5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57" spans="1:3" ht="15">
      <c r="A2057" s="28"/>
      <c r="B205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5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58" spans="1:3" ht="15">
      <c r="A2058" s="28"/>
      <c r="B205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5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59" spans="1:3" ht="15">
      <c r="A2059" s="28"/>
      <c r="B205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5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60" spans="1:3" ht="15">
      <c r="A2060" s="28"/>
      <c r="B206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6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61" spans="1:3" ht="15">
      <c r="A2061" s="28"/>
      <c r="B206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6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62" spans="1:3" ht="15">
      <c r="A2062" s="28"/>
      <c r="B206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6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63" spans="1:3" ht="15">
      <c r="A2063" s="28"/>
      <c r="B206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6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64" spans="1:3" ht="15">
      <c r="A2064" s="28"/>
      <c r="B206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6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65" spans="1:3" ht="15">
      <c r="A2065" s="28"/>
      <c r="B206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6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66" spans="1:3" ht="15">
      <c r="A2066" s="28"/>
      <c r="B206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6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67" spans="1:3" ht="15">
      <c r="A2067" s="28"/>
      <c r="B206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6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68" spans="1:3" ht="15">
      <c r="A2068" s="28"/>
      <c r="B206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6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69" spans="1:3" ht="15">
      <c r="A2069" s="28"/>
      <c r="B206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6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70" spans="1:3" ht="15">
      <c r="A2070" s="28"/>
      <c r="B207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7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71" spans="1:3" ht="15">
      <c r="A2071" s="28"/>
      <c r="B207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7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72" spans="1:3" ht="15">
      <c r="A2072" s="28"/>
      <c r="B207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7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73" spans="1:3" ht="15">
      <c r="A2073" s="28"/>
      <c r="B207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7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74" spans="1:3" ht="15">
      <c r="A2074" s="28"/>
      <c r="B207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7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75" spans="1:3" ht="15">
      <c r="A2075" s="28"/>
      <c r="B207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7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76" spans="1:3" ht="15">
      <c r="A2076" s="28"/>
      <c r="B207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7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77" spans="1:3" ht="15">
      <c r="A2077" s="28"/>
      <c r="B207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7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78" spans="1:3" ht="15">
      <c r="A2078" s="28"/>
      <c r="B207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7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79" spans="1:3" ht="15">
      <c r="A2079" s="28"/>
      <c r="B207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7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80" spans="1:3" ht="15">
      <c r="A2080" s="28"/>
      <c r="B208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8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81" spans="1:3" ht="15">
      <c r="A2081" s="28"/>
      <c r="B208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8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82" spans="1:3" ht="15">
      <c r="A2082" s="28"/>
      <c r="B208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8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83" spans="1:3" ht="15">
      <c r="A2083" s="28"/>
      <c r="B208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8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84" spans="1:3" ht="15">
      <c r="A2084" s="28"/>
      <c r="B208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8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85" spans="1:3" ht="15">
      <c r="A2085" s="28"/>
      <c r="B208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8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86" spans="1:3" ht="15">
      <c r="A2086" s="28"/>
      <c r="B208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8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87" spans="1:3" ht="15">
      <c r="A2087" s="28"/>
      <c r="B208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8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88" spans="1:3" ht="15">
      <c r="A2088" s="28"/>
      <c r="B208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8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89" spans="1:3" ht="15">
      <c r="A2089" s="28"/>
      <c r="B208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8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90" spans="1:3" ht="15">
      <c r="A2090" s="28"/>
      <c r="B209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9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91" spans="1:3" ht="15">
      <c r="A2091" s="28"/>
      <c r="B209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9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92" spans="1:3" ht="15">
      <c r="A2092" s="28"/>
      <c r="B209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9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93" spans="1:3" ht="15">
      <c r="A2093" s="28"/>
      <c r="B209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9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94" spans="1:3" ht="15">
      <c r="A2094" s="28"/>
      <c r="B209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9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95" spans="1:3" ht="15">
      <c r="A2095" s="28"/>
      <c r="B209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9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96" spans="1:3" ht="15">
      <c r="A2096" s="28"/>
      <c r="B209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9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97" spans="1:3" ht="15">
      <c r="A2097" s="28"/>
      <c r="B209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9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98" spans="1:3" ht="15">
      <c r="A2098" s="28"/>
      <c r="B209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9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099" spans="1:3" ht="15">
      <c r="A2099" s="28"/>
      <c r="B209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09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00" spans="1:3" ht="15">
      <c r="A2100" s="28"/>
      <c r="B210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0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01" spans="1:3" ht="15">
      <c r="A2101" s="28"/>
      <c r="B210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0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02" spans="1:3" ht="15">
      <c r="A2102" s="28"/>
      <c r="B210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0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03" spans="1:3" ht="15">
      <c r="A2103" s="28"/>
      <c r="B210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0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04" spans="1:3" ht="15">
      <c r="A2104" s="28"/>
      <c r="B210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0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05" spans="1:3" ht="15">
      <c r="A2105" s="28"/>
      <c r="B210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0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06" spans="1:3" ht="15">
      <c r="A2106" s="28"/>
      <c r="B210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0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07" spans="1:3" ht="15">
      <c r="A2107" s="28"/>
      <c r="B210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0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08" spans="1:3" ht="15">
      <c r="A2108" s="28"/>
      <c r="B210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0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09" spans="1:3" ht="15">
      <c r="A2109" s="28"/>
      <c r="B210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0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10" spans="1:3" ht="15">
      <c r="A2110" s="28"/>
      <c r="B211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1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11" spans="1:3" ht="15">
      <c r="A2111" s="28"/>
      <c r="B211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1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12" spans="1:3" ht="15">
      <c r="A2112" s="28"/>
      <c r="B211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1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13" spans="1:3" ht="15">
      <c r="A2113" s="28"/>
      <c r="B211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1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14" spans="1:3" ht="15">
      <c r="A2114" s="28"/>
      <c r="B211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1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15" spans="1:3" ht="15">
      <c r="A2115" s="28"/>
      <c r="B211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1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16" spans="1:3" ht="15">
      <c r="A2116" s="28"/>
      <c r="B211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1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17" spans="1:3" ht="15">
      <c r="A2117" s="28"/>
      <c r="B211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1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18" spans="1:3" ht="15">
      <c r="A2118" s="28"/>
      <c r="B211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1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19" spans="1:3" ht="15">
      <c r="A2119" s="28"/>
      <c r="B211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1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20" spans="1:3" ht="15">
      <c r="A2120" s="28"/>
      <c r="B212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2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21" spans="1:3" ht="15">
      <c r="A2121" s="28"/>
      <c r="B212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2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22" spans="1:3" ht="15">
      <c r="A2122" s="28"/>
      <c r="B212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2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23" spans="1:3" ht="15">
      <c r="A2123" s="28"/>
      <c r="B212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2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24" spans="1:3" ht="15">
      <c r="A2124" s="28"/>
      <c r="B212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2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25" spans="1:3" ht="15">
      <c r="A2125" s="28"/>
      <c r="B212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2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26" spans="1:3" ht="15">
      <c r="A2126" s="28"/>
      <c r="B212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2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27" spans="1:3" ht="15">
      <c r="A2127" s="28"/>
      <c r="B212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2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28" spans="1:3" ht="15">
      <c r="A2128" s="28"/>
      <c r="B212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2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29" spans="1:3" ht="15">
      <c r="A2129" s="28"/>
      <c r="B212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2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30" spans="1:3" ht="15">
      <c r="A2130" s="28"/>
      <c r="B213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3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31" spans="1:3" ht="15">
      <c r="A2131" s="28"/>
      <c r="B213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3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32" spans="1:3" ht="15">
      <c r="A2132" s="28"/>
      <c r="B213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3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33" spans="1:3" ht="15">
      <c r="A2133" s="28"/>
      <c r="B213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3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34" spans="1:3" ht="15">
      <c r="A2134" s="28"/>
      <c r="B213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3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35" spans="1:3" ht="15">
      <c r="A2135" s="28"/>
      <c r="B213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3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36" spans="1:3" ht="15">
      <c r="A2136" s="28"/>
      <c r="B213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3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37" spans="1:3" ht="15">
      <c r="A2137" s="28"/>
      <c r="B213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3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38" spans="1:3" ht="15">
      <c r="A2138" s="28"/>
      <c r="B213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3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39" spans="1:3" ht="15">
      <c r="A2139" s="28"/>
      <c r="B213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3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40" spans="1:3" ht="15">
      <c r="A2140" s="28"/>
      <c r="B214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4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41" spans="1:3" ht="15">
      <c r="A2141" s="28"/>
      <c r="B214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4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42" spans="1:3" ht="15">
      <c r="A2142" s="28"/>
      <c r="B214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4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43" spans="1:3" ht="15">
      <c r="A2143" s="28"/>
      <c r="B214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4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44" spans="1:3" ht="15">
      <c r="A2144" s="28"/>
      <c r="B214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4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45" spans="1:3" ht="15">
      <c r="A2145" s="28"/>
      <c r="B214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4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46" spans="1:3" ht="15">
      <c r="A2146" s="28"/>
      <c r="B214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4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47" spans="1:3" ht="15">
      <c r="A2147" s="28"/>
      <c r="B214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4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48" spans="1:3" ht="15">
      <c r="A2148" s="28"/>
      <c r="B214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4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49" spans="1:3" ht="15">
      <c r="A2149" s="28"/>
      <c r="B214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4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50" spans="1:3" ht="15">
      <c r="A2150" s="28"/>
      <c r="B215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5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51" spans="1:3" ht="15">
      <c r="A2151" s="28"/>
      <c r="B215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5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52" spans="1:3" ht="15">
      <c r="A2152" s="28"/>
      <c r="B215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5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53" spans="1:3" ht="15">
      <c r="A2153" s="28"/>
      <c r="B215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5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54" spans="1:3" ht="15">
      <c r="A2154" s="28"/>
      <c r="B215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5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55" spans="1:3" ht="15">
      <c r="A2155" s="28"/>
      <c r="B215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5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56" spans="1:3" ht="15">
      <c r="A2156" s="28"/>
      <c r="B215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5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57" spans="1:3" ht="15">
      <c r="A2157" s="28"/>
      <c r="B215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5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58" spans="1:3" ht="15">
      <c r="A2158" s="28"/>
      <c r="B215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5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59" spans="1:3" ht="15">
      <c r="A2159" s="28"/>
      <c r="B215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5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60" spans="1:3" ht="15">
      <c r="A2160" s="28"/>
      <c r="B216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6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61" spans="1:3" ht="15">
      <c r="A2161" s="28"/>
      <c r="B216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6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62" spans="1:3" ht="15">
      <c r="A2162" s="28"/>
      <c r="B216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6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63" spans="1:3" ht="15">
      <c r="A2163" s="28"/>
      <c r="B216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6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64" spans="1:3" ht="15">
      <c r="A2164" s="28"/>
      <c r="B216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6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65" spans="1:3" ht="15">
      <c r="A2165" s="28"/>
      <c r="B216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6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66" spans="1:3" ht="15">
      <c r="A2166" s="28"/>
      <c r="B216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6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67" spans="1:3" ht="15">
      <c r="A2167" s="28"/>
      <c r="B216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6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68" spans="1:3" ht="15">
      <c r="A2168" s="28"/>
      <c r="B216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6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69" spans="1:3" ht="15">
      <c r="A2169" s="28"/>
      <c r="B216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6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70" spans="1:3" ht="15">
      <c r="A2170" s="28"/>
      <c r="B217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7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71" spans="1:3" ht="15">
      <c r="A2171" s="28"/>
      <c r="B217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7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72" spans="1:3" ht="15">
      <c r="A2172" s="28"/>
      <c r="B217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7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73" spans="1:3" ht="15">
      <c r="A2173" s="28"/>
      <c r="B217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7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74" spans="1:3" ht="15">
      <c r="A2174" s="28"/>
      <c r="B217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7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75" spans="1:3" ht="15">
      <c r="A2175" s="28"/>
      <c r="B217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7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76" spans="1:3" ht="15">
      <c r="A2176" s="28"/>
      <c r="B217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7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77" spans="1:3" ht="15">
      <c r="A2177" s="28"/>
      <c r="B217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7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78" spans="1:3" ht="15">
      <c r="A2178" s="28"/>
      <c r="B217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7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79" spans="1:3" ht="15">
      <c r="A2179" s="28"/>
      <c r="B217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7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80" spans="1:3" ht="15">
      <c r="A2180" s="28"/>
      <c r="B218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8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81" spans="1:3" ht="15">
      <c r="A2181" s="28"/>
      <c r="B218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8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82" spans="1:3" ht="15">
      <c r="A2182" s="28"/>
      <c r="B218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8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83" spans="1:3" ht="15">
      <c r="A2183" s="28"/>
      <c r="B218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8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84" spans="1:3" ht="15">
      <c r="A2184" s="28"/>
      <c r="B218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8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85" spans="1:3" ht="15">
      <c r="A2185" s="28"/>
      <c r="B218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8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86" spans="1:3" ht="15">
      <c r="A2186" s="28"/>
      <c r="B218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8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87" spans="1:3" ht="15">
      <c r="A2187" s="28"/>
      <c r="B218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8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88" spans="1:3" ht="15">
      <c r="A2188" s="28"/>
      <c r="B218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8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89" spans="1:3" ht="15">
      <c r="A2189" s="28"/>
      <c r="B218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8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90" spans="1:3" ht="15">
      <c r="A2190" s="28"/>
      <c r="B219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9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91" spans="1:3" ht="15">
      <c r="A2191" s="28"/>
      <c r="B219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9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92" spans="1:3" ht="15">
      <c r="A2192" s="28"/>
      <c r="B219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9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93" spans="1:3" ht="15">
      <c r="A2193" s="28"/>
      <c r="B219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9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94" spans="1:3" ht="15">
      <c r="A2194" s="28"/>
      <c r="B219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9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95" spans="1:3" ht="15">
      <c r="A2195" s="28"/>
      <c r="B219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9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96" spans="1:3" ht="15">
      <c r="A2196" s="28"/>
      <c r="B219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9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97" spans="1:3" ht="15">
      <c r="A2197" s="28"/>
      <c r="B219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9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98" spans="1:3" ht="15">
      <c r="A2198" s="28"/>
      <c r="B219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9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199" spans="1:3" ht="15">
      <c r="A2199" s="28"/>
      <c r="B219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19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00" spans="1:3" ht="15">
      <c r="A2200" s="28"/>
      <c r="B220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0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01" spans="1:3" ht="15">
      <c r="A2201" s="28"/>
      <c r="B220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0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02" spans="1:3" ht="15">
      <c r="A2202" s="28"/>
      <c r="B220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0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03" spans="1:3" ht="15">
      <c r="A2203" s="28"/>
      <c r="B220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0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04" spans="1:3" ht="15">
      <c r="A2204" s="28"/>
      <c r="B220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0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05" spans="1:3" ht="15">
      <c r="A2205" s="28"/>
      <c r="B220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0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06" spans="1:3" ht="15">
      <c r="A2206" s="28"/>
      <c r="B220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0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07" spans="1:3" ht="15">
      <c r="A2207" s="28"/>
      <c r="B220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0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08" spans="1:3" ht="15">
      <c r="A2208" s="28"/>
      <c r="B220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0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09" spans="1:3" ht="15">
      <c r="A2209" s="28"/>
      <c r="B220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0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10" spans="1:3" ht="15">
      <c r="A2210" s="28"/>
      <c r="B221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1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11" spans="1:3" ht="15">
      <c r="A2211" s="28"/>
      <c r="B221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1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12" spans="1:3" ht="15">
      <c r="A2212" s="28"/>
      <c r="B221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1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13" spans="1:3" ht="15">
      <c r="A2213" s="28"/>
      <c r="B221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1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14" spans="1:3" ht="15">
      <c r="A2214" s="28"/>
      <c r="B221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1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15" spans="1:3" ht="15">
      <c r="A2215" s="28"/>
      <c r="B221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1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16" spans="1:3" ht="15">
      <c r="A2216" s="28"/>
      <c r="B221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1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17" spans="1:3" ht="15">
      <c r="A2217" s="28"/>
      <c r="B221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1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18" spans="1:3" ht="15">
      <c r="A2218" s="28"/>
      <c r="B221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1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19" spans="1:3" ht="15">
      <c r="A2219" s="28"/>
      <c r="B221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1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20" spans="1:3" ht="15">
      <c r="A2220" s="28"/>
      <c r="B222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2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21" spans="1:3" ht="15">
      <c r="A2221" s="28"/>
      <c r="B222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2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22" spans="1:3" ht="15">
      <c r="A2222" s="28"/>
      <c r="B222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2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23" spans="1:3" ht="15">
      <c r="A2223" s="28"/>
      <c r="B222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2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24" spans="1:3" ht="15">
      <c r="A2224" s="28"/>
      <c r="B222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2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25" spans="1:3" ht="15">
      <c r="A2225" s="28"/>
      <c r="B222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2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26" spans="1:3" ht="15">
      <c r="A2226" s="28"/>
      <c r="B222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2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27" spans="1:3" ht="15">
      <c r="A2227" s="28"/>
      <c r="B222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2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28" spans="1:3" ht="15">
      <c r="A2228" s="28"/>
      <c r="B222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2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29" spans="1:3" ht="15">
      <c r="A2229" s="28"/>
      <c r="B222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2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30" spans="1:3" ht="15">
      <c r="A2230" s="28"/>
      <c r="B223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3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31" spans="1:3" ht="15">
      <c r="A2231" s="28"/>
      <c r="B223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3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32" spans="1:3" ht="15">
      <c r="A2232" s="28"/>
      <c r="B223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3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33" spans="1:3" ht="15">
      <c r="A2233" s="28"/>
      <c r="B223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3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34" spans="1:3" ht="15">
      <c r="A2234" s="28"/>
      <c r="B223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3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35" spans="1:3" ht="15">
      <c r="A2235" s="28"/>
      <c r="B223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3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36" spans="1:3" ht="15">
      <c r="A2236" s="28"/>
      <c r="B223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3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37" spans="1:3" ht="15">
      <c r="A2237" s="28"/>
      <c r="B223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3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38" spans="1:3" ht="15">
      <c r="A2238" s="28"/>
      <c r="B223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3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39" spans="1:3" ht="15">
      <c r="A2239" s="28"/>
      <c r="B223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3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40" spans="1:3" ht="15">
      <c r="A2240" s="28"/>
      <c r="B224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4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41" spans="1:3" ht="15">
      <c r="A2241" s="28"/>
      <c r="B224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4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42" spans="1:3" ht="15">
      <c r="A2242" s="28"/>
      <c r="B224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4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43" spans="1:3" ht="15">
      <c r="A2243" s="28"/>
      <c r="B224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4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44" spans="1:3" ht="15">
      <c r="A2244" s="28"/>
      <c r="B224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4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45" spans="1:3" ht="15">
      <c r="A2245" s="28"/>
      <c r="B224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4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46" spans="1:3" ht="15">
      <c r="A2246" s="28"/>
      <c r="B224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4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47" spans="1:3" ht="15">
      <c r="A2247" s="28"/>
      <c r="B224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4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48" spans="1:3" ht="15">
      <c r="A2248" s="28"/>
      <c r="B224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4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49" spans="1:3" ht="15">
      <c r="A2249" s="28"/>
      <c r="B224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4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50" spans="1:3" ht="15">
      <c r="A2250" s="28"/>
      <c r="B225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5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51" spans="1:3" ht="15">
      <c r="A2251" s="28"/>
      <c r="B225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5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52" spans="1:3" ht="15">
      <c r="A2252" s="28"/>
      <c r="B225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5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53" spans="1:3" ht="15">
      <c r="A2253" s="28"/>
      <c r="B225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5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54" spans="1:3" ht="15">
      <c r="A2254" s="28"/>
      <c r="B225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5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55" spans="1:3" ht="15">
      <c r="A2255" s="28"/>
      <c r="B225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5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56" spans="1:3" ht="15">
      <c r="A2256" s="28"/>
      <c r="B225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5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57" spans="1:3" ht="15">
      <c r="A2257" s="28"/>
      <c r="B225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5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58" spans="1:3" ht="15">
      <c r="A2258" s="28"/>
      <c r="B225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5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59" spans="1:3" ht="15">
      <c r="A2259" s="28"/>
      <c r="B225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5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60" spans="1:3" ht="15">
      <c r="A2260" s="28"/>
      <c r="B226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6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61" spans="1:3" ht="15">
      <c r="A2261" s="28"/>
      <c r="B226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6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62" spans="1:3" ht="15">
      <c r="A2262" s="28"/>
      <c r="B226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6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63" spans="1:3" ht="15">
      <c r="A2263" s="28"/>
      <c r="B226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6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64" spans="1:3" ht="15">
      <c r="A2264" s="28"/>
      <c r="B226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6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65" spans="1:3" ht="15">
      <c r="A2265" s="28"/>
      <c r="B226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6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66" spans="1:3" ht="15">
      <c r="A2266" s="28"/>
      <c r="B226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6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67" spans="1:3" ht="15">
      <c r="A2267" s="28"/>
      <c r="B226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6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68" spans="1:3" ht="15">
      <c r="A2268" s="28"/>
      <c r="B226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6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69" spans="1:3" ht="15">
      <c r="A2269" s="28"/>
      <c r="B226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6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70" spans="1:3" ht="15">
      <c r="A2270" s="28"/>
      <c r="B227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7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71" spans="1:3" ht="15">
      <c r="A2271" s="28"/>
      <c r="B227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7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72" spans="1:3" ht="15">
      <c r="A2272" s="28"/>
      <c r="B227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7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73" spans="1:3" ht="15">
      <c r="A2273" s="28"/>
      <c r="B227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7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74" spans="1:3" ht="15">
      <c r="A2274" s="28"/>
      <c r="B227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7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75" spans="1:3" ht="15">
      <c r="A2275" s="28"/>
      <c r="B227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7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76" spans="1:3" ht="15">
      <c r="A2276" s="28"/>
      <c r="B227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7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77" spans="1:3" ht="15">
      <c r="A2277" s="28"/>
      <c r="B227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7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78" spans="1:3" ht="15">
      <c r="A2278" s="28"/>
      <c r="B227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7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79" spans="1:3" ht="15">
      <c r="A2279" s="28"/>
      <c r="B227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7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80" spans="1:3" ht="15">
      <c r="A2280" s="28"/>
      <c r="B228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8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81" spans="1:3" ht="15">
      <c r="A2281" s="28"/>
      <c r="B228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8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82" spans="1:3" ht="15">
      <c r="A2282" s="28"/>
      <c r="B228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8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83" spans="1:3" ht="15">
      <c r="A2283" s="28"/>
      <c r="B228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8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84" spans="1:3" ht="15">
      <c r="A2284" s="28"/>
      <c r="B228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8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85" spans="1:3" ht="15">
      <c r="A2285" s="28"/>
      <c r="B228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8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86" spans="1:3" ht="15">
      <c r="A2286" s="28"/>
      <c r="B228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8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87" spans="1:3" ht="15">
      <c r="A2287" s="28"/>
      <c r="B228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8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88" spans="1:3" ht="15">
      <c r="A2288" s="28"/>
      <c r="B228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8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89" spans="1:3" ht="15">
      <c r="A2289" s="28"/>
      <c r="B228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8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90" spans="1:3" ht="15">
      <c r="A2290" s="28"/>
      <c r="B229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9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91" spans="1:3" ht="15">
      <c r="A2291" s="28"/>
      <c r="B229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9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92" spans="1:3" ht="15">
      <c r="A2292" s="28"/>
      <c r="B229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9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93" spans="1:3" ht="15">
      <c r="A2293" s="28"/>
      <c r="B229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9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94" spans="1:3" ht="15">
      <c r="A2294" s="28"/>
      <c r="B229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9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95" spans="1:3" ht="15">
      <c r="A2295" s="28"/>
      <c r="B229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9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96" spans="1:3" ht="15">
      <c r="A2296" s="28"/>
      <c r="B229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9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97" spans="1:3" ht="15">
      <c r="A2297" s="28"/>
      <c r="B229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9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98" spans="1:3" ht="15">
      <c r="A2298" s="28"/>
      <c r="B229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9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299" spans="1:3" ht="15">
      <c r="A2299" s="28"/>
      <c r="B229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29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00" spans="1:3" ht="15">
      <c r="A2300" s="28"/>
      <c r="B230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0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01" spans="1:3" ht="15">
      <c r="A2301" s="28"/>
      <c r="B230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0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02" spans="1:3" ht="15">
      <c r="A2302" s="28"/>
      <c r="B230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0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03" spans="1:3" ht="15">
      <c r="A2303" s="28"/>
      <c r="B230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0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04" spans="1:3" ht="15">
      <c r="A2304" s="28"/>
      <c r="B230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0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05" spans="1:3" ht="15">
      <c r="A2305" s="28"/>
      <c r="B230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0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06" spans="1:3" ht="15">
      <c r="A2306" s="28"/>
      <c r="B230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0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07" spans="1:3" ht="15">
      <c r="A2307" s="28"/>
      <c r="B230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0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08" spans="1:3" ht="15">
      <c r="A2308" s="28"/>
      <c r="B230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0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09" spans="1:3" ht="15">
      <c r="A2309" s="28"/>
      <c r="B230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0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10" spans="1:3" ht="15">
      <c r="A2310" s="28"/>
      <c r="B231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1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11" spans="1:3" ht="15">
      <c r="A2311" s="28"/>
      <c r="B231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1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12" spans="1:3" ht="15">
      <c r="A2312" s="28"/>
      <c r="B231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1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13" spans="1:3" ht="15">
      <c r="A2313" s="28"/>
      <c r="B231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1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14" spans="1:3" ht="15">
      <c r="A2314" s="28"/>
      <c r="B231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1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15" spans="1:3" ht="15">
      <c r="A2315" s="28"/>
      <c r="B231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1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16" spans="1:3" ht="15">
      <c r="A2316" s="28"/>
      <c r="B231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1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17" spans="1:3" ht="15">
      <c r="A2317" s="28"/>
      <c r="B231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1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18" spans="1:3" ht="15">
      <c r="A2318" s="28"/>
      <c r="B231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1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19" spans="1:3" ht="15">
      <c r="A2319" s="28"/>
      <c r="B231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1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20" spans="1:3" ht="15">
      <c r="A2320" s="28"/>
      <c r="B232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2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21" spans="1:3" ht="15">
      <c r="A2321" s="28"/>
      <c r="B232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2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22" spans="1:3" ht="15">
      <c r="A2322" s="28"/>
      <c r="B232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2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23" spans="1:3" ht="15">
      <c r="A2323" s="28"/>
      <c r="B232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2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24" spans="1:3" ht="15">
      <c r="A2324" s="28"/>
      <c r="B232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2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25" spans="1:3" ht="15">
      <c r="A2325" s="28"/>
      <c r="B232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2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26" spans="1:3" ht="15">
      <c r="A2326" s="28"/>
      <c r="B232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2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27" spans="1:3" ht="15">
      <c r="A2327" s="28"/>
      <c r="B232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2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28" spans="1:3" ht="15">
      <c r="A2328" s="28"/>
      <c r="B232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2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29" spans="1:3" ht="15">
      <c r="A2329" s="28"/>
      <c r="B232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2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30" spans="1:3" ht="15">
      <c r="A2330" s="28"/>
      <c r="B233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3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31" spans="1:3" ht="15">
      <c r="A2331" s="28"/>
      <c r="B233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3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32" spans="1:3" ht="15">
      <c r="A2332" s="28"/>
      <c r="B233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3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33" spans="1:3" ht="15">
      <c r="A2333" s="28"/>
      <c r="B233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3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34" spans="1:3" ht="15">
      <c r="A2334" s="28"/>
      <c r="B233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3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35" spans="1:3" ht="15">
      <c r="A2335" s="28"/>
      <c r="B233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3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36" spans="1:3" ht="15">
      <c r="A2336" s="28"/>
      <c r="B233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3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37" spans="1:3" ht="15">
      <c r="A2337" s="28"/>
      <c r="B233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3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38" spans="1:3" ht="15">
      <c r="A2338" s="28"/>
      <c r="B233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3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39" spans="1:3" ht="15">
      <c r="A2339" s="28"/>
      <c r="B233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3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40" spans="1:3" ht="15">
      <c r="A2340" s="28"/>
      <c r="B234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4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41" spans="1:3" ht="15">
      <c r="A2341" s="28"/>
      <c r="B234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4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42" spans="1:3" ht="15">
      <c r="A2342" s="28"/>
      <c r="B234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4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43" spans="1:3" ht="15">
      <c r="A2343" s="28"/>
      <c r="B234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4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44" spans="1:3" ht="15">
      <c r="A2344" s="28"/>
      <c r="B234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4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45" spans="1:3" ht="15">
      <c r="A2345" s="28"/>
      <c r="B234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4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46" spans="1:3" ht="15">
      <c r="A2346" s="28"/>
      <c r="B234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4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47" spans="1:3" ht="15">
      <c r="A2347" s="28"/>
      <c r="B234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4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48" spans="1:3" ht="15">
      <c r="A2348" s="28"/>
      <c r="B234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4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49" spans="1:3" ht="15">
      <c r="A2349" s="28"/>
      <c r="B234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4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50" spans="1:3" ht="15">
      <c r="A2350" s="28"/>
      <c r="B235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5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51" spans="1:3" ht="15">
      <c r="A2351" s="28"/>
      <c r="B235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5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52" spans="1:3" ht="15">
      <c r="A2352" s="28"/>
      <c r="B235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5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53" spans="1:3" ht="15">
      <c r="A2353" s="28"/>
      <c r="B235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5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54" spans="1:3" ht="15">
      <c r="A2354" s="28"/>
      <c r="B235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5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55" spans="1:3" ht="15">
      <c r="A2355" s="28"/>
      <c r="B235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5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56" spans="1:3" ht="15">
      <c r="A2356" s="28"/>
      <c r="B235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5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57" spans="1:3" ht="15">
      <c r="A2357" s="28"/>
      <c r="B235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5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58" spans="1:3" ht="15">
      <c r="A2358" s="28"/>
      <c r="B235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5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59" spans="1:3" ht="15">
      <c r="A2359" s="28"/>
      <c r="B235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5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60" spans="1:3" ht="15">
      <c r="A2360" s="28"/>
      <c r="B236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6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61" spans="1:3" ht="15">
      <c r="A2361" s="28"/>
      <c r="B236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6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62" spans="1:3" ht="15">
      <c r="A2362" s="28"/>
      <c r="B236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6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63" spans="1:3" ht="15">
      <c r="A2363" s="28"/>
      <c r="B236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6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64" spans="1:3" ht="15">
      <c r="A2364" s="28"/>
      <c r="B236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6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65" spans="1:3" ht="15">
      <c r="A2365" s="28"/>
      <c r="B236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6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66" spans="1:3" ht="15">
      <c r="A2366" s="28"/>
      <c r="B236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6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67" spans="1:3" ht="15">
      <c r="A2367" s="28"/>
      <c r="B236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6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68" spans="1:3" ht="15">
      <c r="A2368" s="28"/>
      <c r="B236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6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69" spans="1:3" ht="15">
      <c r="A2369" s="28"/>
      <c r="B236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6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70" spans="1:3" ht="15">
      <c r="A2370" s="28"/>
      <c r="B237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7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71" spans="1:3" ht="15">
      <c r="A2371" s="28"/>
      <c r="B237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7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72" spans="1:3" ht="15">
      <c r="A2372" s="28"/>
      <c r="B237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7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73" spans="1:3" ht="15">
      <c r="A2373" s="28"/>
      <c r="B237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7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74" spans="1:3" ht="15">
      <c r="A2374" s="28"/>
      <c r="B237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7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75" spans="1:3" ht="15">
      <c r="A2375" s="28"/>
      <c r="B237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7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76" spans="1:3" ht="15">
      <c r="A2376" s="28"/>
      <c r="B237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7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77" spans="1:3" ht="15">
      <c r="A2377" s="28"/>
      <c r="B237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7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78" spans="1:3" ht="15">
      <c r="A2378" s="28"/>
      <c r="B237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7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79" spans="1:3" ht="15">
      <c r="A2379" s="28"/>
      <c r="B237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7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80" spans="1:3" ht="15">
      <c r="A2380" s="28"/>
      <c r="B238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8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81" spans="1:3" ht="15">
      <c r="A2381" s="28"/>
      <c r="B238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8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82" spans="1:3" ht="15">
      <c r="A2382" s="28"/>
      <c r="B238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8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83" spans="1:3" ht="15">
      <c r="A2383" s="28"/>
      <c r="B238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8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84" spans="1:3" ht="15">
      <c r="A2384" s="28"/>
      <c r="B238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8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85" spans="1:3" ht="15">
      <c r="A2385" s="28"/>
      <c r="B238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8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86" spans="1:3" ht="15">
      <c r="A2386" s="28"/>
      <c r="B238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8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87" spans="1:3" ht="15">
      <c r="A2387" s="28"/>
      <c r="B238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8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88" spans="1:3" ht="15">
      <c r="A2388" s="28"/>
      <c r="B238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8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89" spans="1:3" ht="15">
      <c r="A2389" s="28"/>
      <c r="B238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8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90" spans="1:3" ht="15">
      <c r="A2390" s="28"/>
      <c r="B239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9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91" spans="1:3" ht="15">
      <c r="A2391" s="28"/>
      <c r="B239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9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92" spans="1:3" ht="15">
      <c r="A2392" s="28"/>
      <c r="B239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9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93" spans="1:3" ht="15">
      <c r="A2393" s="28"/>
      <c r="B239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9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94" spans="1:3" ht="15">
      <c r="A2394" s="28"/>
      <c r="B239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9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95" spans="1:3" ht="15">
      <c r="A2395" s="28"/>
      <c r="B239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9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96" spans="1:3" ht="15">
      <c r="A2396" s="28"/>
      <c r="B239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9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97" spans="1:3" ht="15">
      <c r="A2397" s="28"/>
      <c r="B239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9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98" spans="1:3" ht="15">
      <c r="A2398" s="28"/>
      <c r="B239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9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399" spans="1:3" ht="15">
      <c r="A2399" s="28"/>
      <c r="B239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39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00" spans="1:3" ht="15">
      <c r="A2400" s="28"/>
      <c r="B240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0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01" spans="1:3" ht="15">
      <c r="A2401" s="28"/>
      <c r="B240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0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02" spans="1:3" ht="15">
      <c r="A2402" s="28"/>
      <c r="B240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0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03" spans="1:3" ht="15">
      <c r="A2403" s="28"/>
      <c r="B240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0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04" spans="1:3" ht="15">
      <c r="A2404" s="28"/>
      <c r="B240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0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05" spans="1:3" ht="15">
      <c r="A2405" s="28"/>
      <c r="B240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0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06" spans="1:3" ht="15">
      <c r="A2406" s="28"/>
      <c r="B240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0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07" spans="1:3" ht="15">
      <c r="A2407" s="28"/>
      <c r="B240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0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08" spans="1:3" ht="15">
      <c r="A2408" s="28"/>
      <c r="B240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0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09" spans="1:3" ht="15">
      <c r="A2409" s="28"/>
      <c r="B240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0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10" spans="1:3" ht="15">
      <c r="A2410" s="28"/>
      <c r="B241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1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11" spans="1:3" ht="15">
      <c r="A2411" s="28"/>
      <c r="B241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1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12" spans="1:3" ht="15">
      <c r="A2412" s="28"/>
      <c r="B241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1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13" spans="1:3" ht="15">
      <c r="A2413" s="28"/>
      <c r="B241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1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14" spans="1:3" ht="15">
      <c r="A2414" s="28"/>
      <c r="B241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1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15" spans="1:3" ht="15">
      <c r="A2415" s="28"/>
      <c r="B241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1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16" spans="1:3" ht="15">
      <c r="A2416" s="28"/>
      <c r="B241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1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17" spans="1:3" ht="15">
      <c r="A2417" s="28"/>
      <c r="B241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1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18" spans="1:3" ht="15">
      <c r="A2418" s="28"/>
      <c r="B241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1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19" spans="1:3" ht="15">
      <c r="A2419" s="28"/>
      <c r="B241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1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20" spans="1:3" ht="15">
      <c r="A2420" s="28"/>
      <c r="B242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2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21" spans="1:3" ht="15">
      <c r="A2421" s="28"/>
      <c r="B242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2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22" spans="1:3" ht="15">
      <c r="A2422" s="28"/>
      <c r="B242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2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23" spans="1:3" ht="15">
      <c r="A2423" s="28"/>
      <c r="B242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2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24" spans="1:3" ht="15">
      <c r="A2424" s="28"/>
      <c r="B242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2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25" spans="1:3" ht="15">
      <c r="A2425" s="28"/>
      <c r="B242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2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26" spans="1:3" ht="15">
      <c r="A2426" s="28"/>
      <c r="B242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2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27" spans="1:3" ht="15">
      <c r="A2427" s="28"/>
      <c r="B242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2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28" spans="1:3" ht="15">
      <c r="A2428" s="28"/>
      <c r="B242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2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29" spans="1:3" ht="15">
      <c r="A2429" s="28"/>
      <c r="B242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2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30" spans="1:3" ht="15">
      <c r="A2430" s="28"/>
      <c r="B243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3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31" spans="1:3" ht="15">
      <c r="A2431" s="28"/>
      <c r="B243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3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32" spans="1:3" ht="15">
      <c r="A2432" s="28"/>
      <c r="B243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3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33" spans="1:3" ht="15">
      <c r="A2433" s="28"/>
      <c r="B243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3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34" spans="1:3" ht="15">
      <c r="A2434" s="28"/>
      <c r="B243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3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35" spans="1:3" ht="15">
      <c r="A2435" s="28"/>
      <c r="B243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3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36" spans="1:3" ht="15">
      <c r="A2436" s="28"/>
      <c r="B243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3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37" spans="1:3" ht="15">
      <c r="A2437" s="28"/>
      <c r="B243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3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38" spans="1:3" ht="15">
      <c r="A2438" s="28"/>
      <c r="B243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3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39" spans="1:3" ht="15">
      <c r="A2439" s="28"/>
      <c r="B243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3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40" spans="1:3" ht="15">
      <c r="A2440" s="28"/>
      <c r="B244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4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41" spans="1:3" ht="15">
      <c r="A2441" s="28"/>
      <c r="B244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4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42" spans="1:3" ht="15">
      <c r="A2442" s="28"/>
      <c r="B244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4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43" spans="1:3" ht="15">
      <c r="A2443" s="28"/>
      <c r="B244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4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44" spans="1:3" ht="15">
      <c r="A2444" s="28"/>
      <c r="B244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4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45" spans="1:3" ht="15">
      <c r="A2445" s="28"/>
      <c r="B244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4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46" spans="1:3" ht="15">
      <c r="A2446" s="28"/>
      <c r="B244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4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47" spans="1:3" ht="15">
      <c r="A2447" s="28"/>
      <c r="B244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4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48" spans="1:3" ht="15">
      <c r="A2448" s="28"/>
      <c r="B244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4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49" spans="1:3" ht="15">
      <c r="A2449" s="28"/>
      <c r="B244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4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50" spans="1:3" ht="15">
      <c r="A2450" s="28"/>
      <c r="B245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5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51" spans="1:3" ht="15">
      <c r="A2451" s="28"/>
      <c r="B245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5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52" spans="1:3" ht="15">
      <c r="A2452" s="28"/>
      <c r="B245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5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53" spans="1:3" ht="15">
      <c r="A2453" s="28"/>
      <c r="B245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5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54" spans="1:3" ht="15">
      <c r="A2454" s="28"/>
      <c r="B245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5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55" spans="1:3" ht="15">
      <c r="A2455" s="28"/>
      <c r="B245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5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56" spans="1:3" ht="15">
      <c r="A2456" s="28"/>
      <c r="B245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5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57" spans="1:3" ht="15">
      <c r="A2457" s="28"/>
      <c r="B245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5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58" spans="1:3" ht="15">
      <c r="A2458" s="28"/>
      <c r="B245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5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59" spans="1:3" ht="15">
      <c r="A2459" s="28"/>
      <c r="B245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5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60" spans="1:3" ht="15">
      <c r="A2460" s="28"/>
      <c r="B246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6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61" spans="1:3" ht="15">
      <c r="A2461" s="28"/>
      <c r="B246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6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62" spans="1:3" ht="15">
      <c r="A2462" s="28"/>
      <c r="B246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6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63" spans="1:3" ht="15">
      <c r="A2463" s="28"/>
      <c r="B246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6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64" spans="1:3" ht="15">
      <c r="A2464" s="28"/>
      <c r="B246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6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65" spans="1:3" ht="15">
      <c r="A2465" s="28"/>
      <c r="B246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6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66" spans="1:3" ht="15">
      <c r="A2466" s="28"/>
      <c r="B246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6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67" spans="1:3" ht="15">
      <c r="A2467" s="28"/>
      <c r="B246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6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68" spans="1:3" ht="15">
      <c r="A2468" s="28"/>
      <c r="B246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6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69" spans="1:3" ht="15">
      <c r="A2469" s="28"/>
      <c r="B246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6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70" spans="1:3" ht="15">
      <c r="A2470" s="28"/>
      <c r="B247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7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71" spans="1:3" ht="15">
      <c r="A2471" s="28"/>
      <c r="B247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7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72" spans="1:3" ht="15">
      <c r="A2472" s="28"/>
      <c r="B247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7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73" spans="1:3" ht="15">
      <c r="A2473" s="28"/>
      <c r="B247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7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74" spans="1:3" ht="15">
      <c r="A2474" s="28"/>
      <c r="B247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7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75" spans="1:3" ht="15">
      <c r="A2475" s="28"/>
      <c r="B247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7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76" spans="1:3" ht="15">
      <c r="A2476" s="28"/>
      <c r="B247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7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77" spans="1:3" ht="15">
      <c r="A2477" s="28"/>
      <c r="B247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7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78" spans="1:3" ht="15">
      <c r="A2478" s="28"/>
      <c r="B247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7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79" spans="1:3" ht="15">
      <c r="A2479" s="28"/>
      <c r="B247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7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80" spans="1:3" ht="15">
      <c r="A2480" s="28"/>
      <c r="B248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8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81" spans="1:3" ht="15">
      <c r="A2481" s="28"/>
      <c r="B248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8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82" spans="1:3" ht="15">
      <c r="A2482" s="28"/>
      <c r="B248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8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83" spans="1:3" ht="15">
      <c r="A2483" s="28"/>
      <c r="B248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8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84" spans="1:3" ht="15">
      <c r="A2484" s="28"/>
      <c r="B248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8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85" spans="1:3" ht="15">
      <c r="A2485" s="28"/>
      <c r="B248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8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86" spans="1:3" ht="15">
      <c r="A2486" s="28"/>
      <c r="B248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8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87" spans="1:3" ht="15">
      <c r="A2487" s="28"/>
      <c r="B248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8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88" spans="1:3" ht="15">
      <c r="A2488" s="28"/>
      <c r="B248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8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89" spans="1:3" ht="15">
      <c r="A2489" s="28"/>
      <c r="B248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8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90" spans="1:3" ht="15">
      <c r="A2490" s="28"/>
      <c r="B2490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90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91" spans="1:3" ht="15">
      <c r="A2491" s="28"/>
      <c r="B2491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91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92" spans="1:3" ht="15">
      <c r="A2492" s="28"/>
      <c r="B2492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92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93" spans="1:3" ht="15">
      <c r="A2493" s="28"/>
      <c r="B2493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93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94" spans="1:3" ht="15">
      <c r="A2494" s="28"/>
      <c r="B2494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94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95" spans="1:3" ht="15">
      <c r="A2495" s="28"/>
      <c r="B2495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95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96" spans="1:3" ht="15">
      <c r="A2496" s="28"/>
      <c r="B2496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96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97" spans="1:3" ht="15">
      <c r="A2497" s="28"/>
      <c r="B2497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97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98" spans="1:3" ht="15">
      <c r="A2498" s="28"/>
      <c r="B2498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98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  <row r="2499" spans="1:3" ht="15">
      <c r="A2499" s="28"/>
      <c r="B2499" t="str">
        <f>IF(ISNA(VLOOKUP(Table7[[#This Row],[Server(s) of GA(s)]],'CMP Patch'!A:A,1,FALSE)),IF(ISNA(VLOOKUP(Table7[[#This Row],[Server(s) of GA(s)]],'Cloud Patch'!A:A,1,FALSE)),"Not Found","Cloud Patch sheet"),"CMP Patch Sheet")</f>
        <v>Not Found</v>
      </c>
      <c r="C2499" t="str">
        <f>IF(NOT(ISNA(VLOOKUP(Table7[[#This Row],[Server(s) of GA(s)]],'CMP Patch'!P:P,1,FALSE))),
   IF(NOT(ISNA(VLOOKUP(Table7[[#This Row],[Server(s) of GA(s)]],'Cloud Patch'!O:O,1,FALSE))),
      "Both Sheets",
      "CMP Patch Sheet"),
   IF(NOT(ISNA(VLOOKUP(Table7[[#This Row],[Server(s) of GA(s)]],'Cloud Patch'!O:O,1,FALSE))),
      "Cloud Patch Sheet",
      "Not Found"))</f>
        <v>Not Found</v>
      </c>
    </row>
  </sheetData>
  <mergeCells count="14">
    <mergeCell ref="E1:G1"/>
    <mergeCell ref="H1:J1"/>
    <mergeCell ref="K2:O6"/>
    <mergeCell ref="K8:O13"/>
    <mergeCell ref="E2:G3"/>
    <mergeCell ref="E4:G5"/>
    <mergeCell ref="E6:G7"/>
    <mergeCell ref="H2:J3"/>
    <mergeCell ref="H4:J5"/>
    <mergeCell ref="H6:J7"/>
    <mergeCell ref="E8:G9"/>
    <mergeCell ref="E10:G11"/>
    <mergeCell ref="H8:J9"/>
    <mergeCell ref="H10:J11"/>
  </mergeCells>
  <conditionalFormatting sqref="B1:C1048576">
    <cfRule type="containsText" dxfId="69" priority="1" operator="containsText" text="Both">
      <formula>NOT(ISERROR(SEARCH("Both",B1)))</formula>
    </cfRule>
    <cfRule type="containsText" dxfId="68" priority="29" operator="containsText" text="Cloud">
      <formula>NOT(ISERROR(SEARCH("Cloud",B1)))</formula>
    </cfRule>
    <cfRule type="containsText" dxfId="67" priority="30" operator="containsText" text="CMP">
      <formula>NOT(ISERROR(SEARCH("CMP",B1)))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DFD2-ECD3-4BC4-AC13-FC70CB4089D4}">
  <dimension ref="A1:G101"/>
  <sheetViews>
    <sheetView workbookViewId="0">
      <selection activeCell="G2" sqref="G2"/>
    </sheetView>
  </sheetViews>
  <sheetFormatPr defaultRowHeight="12.75"/>
  <cols>
    <col min="2" max="2" width="30.5703125" customWidth="1"/>
    <col min="3" max="3" width="47.5703125" customWidth="1"/>
    <col min="4" max="4" width="32.42578125" customWidth="1"/>
    <col min="6" max="6" width="33.5703125" customWidth="1"/>
    <col min="7" max="7" width="32.5703125" customWidth="1"/>
    <col min="8" max="8" width="28.85546875" customWidth="1"/>
    <col min="9" max="9" width="33.42578125" customWidth="1"/>
  </cols>
  <sheetData>
    <row r="1" spans="1:7">
      <c r="A1" s="22" t="s">
        <v>3591</v>
      </c>
      <c r="B1" s="22" t="s">
        <v>3592</v>
      </c>
      <c r="C1" s="22" t="s">
        <v>3593</v>
      </c>
      <c r="D1" s="22">
        <f>COUNTA(A:A)</f>
        <v>11</v>
      </c>
      <c r="F1" s="121" t="s">
        <v>3594</v>
      </c>
      <c r="G1" s="75" t="s">
        <v>3595</v>
      </c>
    </row>
    <row r="2" spans="1:7">
      <c r="A2" s="95" t="s">
        <v>2477</v>
      </c>
      <c r="B2" s="136" t="s">
        <v>3596</v>
      </c>
      <c r="C2" s="136" t="s">
        <v>3597</v>
      </c>
      <c r="D2" t="s">
        <v>3598</v>
      </c>
      <c r="F2" s="22" t="s">
        <v>3599</v>
      </c>
      <c r="G2" s="75" t="s">
        <v>3600</v>
      </c>
    </row>
    <row r="3" spans="1:7">
      <c r="A3" s="95" t="s">
        <v>2309</v>
      </c>
      <c r="B3" s="136" t="s">
        <v>3596</v>
      </c>
      <c r="C3" s="136" t="s">
        <v>3597</v>
      </c>
      <c r="D3" t="s">
        <v>3598</v>
      </c>
      <c r="F3" s="124"/>
    </row>
    <row r="4" spans="1:7">
      <c r="A4" s="95" t="s">
        <v>2311</v>
      </c>
      <c r="B4" s="136" t="s">
        <v>3596</v>
      </c>
      <c r="C4" s="136" t="s">
        <v>3597</v>
      </c>
      <c r="D4" t="s">
        <v>3598</v>
      </c>
      <c r="F4" s="95"/>
    </row>
    <row r="5" spans="1:7">
      <c r="A5" s="95" t="s">
        <v>2321</v>
      </c>
      <c r="B5" s="136" t="s">
        <v>3596</v>
      </c>
      <c r="C5" s="136" t="s">
        <v>3597</v>
      </c>
      <c r="D5" t="s">
        <v>3598</v>
      </c>
      <c r="F5" s="136"/>
    </row>
    <row r="6" spans="1:7">
      <c r="A6" s="95" t="s">
        <v>2508</v>
      </c>
      <c r="B6" s="136" t="s">
        <v>3596</v>
      </c>
      <c r="C6" s="136" t="s">
        <v>3597</v>
      </c>
      <c r="D6" t="s">
        <v>3598</v>
      </c>
      <c r="F6" s="95"/>
    </row>
    <row r="7" spans="1:7">
      <c r="A7" s="95" t="s">
        <v>2199</v>
      </c>
      <c r="B7" s="136" t="s">
        <v>3596</v>
      </c>
      <c r="C7" s="136" t="s">
        <v>3597</v>
      </c>
      <c r="D7" t="s">
        <v>3601</v>
      </c>
      <c r="F7" s="124"/>
    </row>
    <row r="8" spans="1:7">
      <c r="A8" s="95" t="s">
        <v>2344</v>
      </c>
      <c r="B8" s="136" t="s">
        <v>3596</v>
      </c>
      <c r="C8" s="136" t="s">
        <v>3597</v>
      </c>
      <c r="D8" t="s">
        <v>3601</v>
      </c>
      <c r="F8" s="124"/>
    </row>
    <row r="9" spans="1:7">
      <c r="A9" s="95" t="s">
        <v>2528</v>
      </c>
      <c r="B9" s="136" t="s">
        <v>3596</v>
      </c>
      <c r="C9" s="136" t="s">
        <v>3597</v>
      </c>
      <c r="D9" t="s">
        <v>3598</v>
      </c>
      <c r="F9" s="124"/>
    </row>
    <row r="10" spans="1:7">
      <c r="A10" s="95" t="s">
        <v>2174</v>
      </c>
      <c r="B10" s="136" t="s">
        <v>3596</v>
      </c>
      <c r="C10" s="136" t="s">
        <v>3602</v>
      </c>
      <c r="D10" s="136" t="s">
        <v>3602</v>
      </c>
      <c r="F10" s="124"/>
    </row>
    <row r="11" spans="1:7">
      <c r="A11" s="95" t="s">
        <v>776</v>
      </c>
      <c r="B11" s="136" t="s">
        <v>3596</v>
      </c>
      <c r="C11" s="136" t="s">
        <v>3602</v>
      </c>
      <c r="D11" s="136" t="s">
        <v>3602</v>
      </c>
      <c r="F11" s="124"/>
    </row>
    <row r="12" spans="1:7">
      <c r="B12" s="136"/>
      <c r="C12" s="136"/>
      <c r="D12" t="s">
        <v>3603</v>
      </c>
      <c r="F12" s="124"/>
    </row>
    <row r="13" spans="1:7">
      <c r="B13" s="136"/>
      <c r="C13" s="136"/>
      <c r="D13" t="s">
        <v>3603</v>
      </c>
      <c r="F13" s="124"/>
    </row>
    <row r="14" spans="1:7">
      <c r="B14" s="136"/>
      <c r="C14" s="136"/>
      <c r="D14" t="s">
        <v>3603</v>
      </c>
      <c r="F14" s="124"/>
    </row>
    <row r="15" spans="1:7">
      <c r="B15" s="136"/>
      <c r="C15" s="136"/>
      <c r="D15" t="s">
        <v>3603</v>
      </c>
      <c r="F15" s="124"/>
    </row>
    <row r="16" spans="1:7">
      <c r="B16" s="136"/>
      <c r="C16" s="136"/>
      <c r="D16" t="s">
        <v>3603</v>
      </c>
      <c r="F16" s="124"/>
    </row>
    <row r="17" spans="2:6">
      <c r="B17" s="136"/>
      <c r="C17" s="136"/>
      <c r="D17" t="s">
        <v>3603</v>
      </c>
      <c r="F17" s="124"/>
    </row>
    <row r="18" spans="2:6">
      <c r="B18" s="136"/>
      <c r="C18" s="136"/>
      <c r="D18" t="s">
        <v>3603</v>
      </c>
      <c r="F18" s="136"/>
    </row>
    <row r="19" spans="2:6">
      <c r="B19" s="136"/>
      <c r="C19" s="136"/>
      <c r="D19" t="s">
        <v>3603</v>
      </c>
      <c r="F19" s="136"/>
    </row>
    <row r="20" spans="2:6">
      <c r="B20" s="136"/>
      <c r="C20" s="136"/>
      <c r="D20" t="s">
        <v>3603</v>
      </c>
      <c r="F20" s="124"/>
    </row>
    <row r="21" spans="2:6">
      <c r="B21" s="136"/>
      <c r="C21" s="136"/>
      <c r="D21" t="s">
        <v>3603</v>
      </c>
      <c r="F21" s="124"/>
    </row>
    <row r="22" spans="2:6">
      <c r="B22" s="136"/>
      <c r="C22" s="136"/>
      <c r="D22" t="s">
        <v>3603</v>
      </c>
      <c r="F22" s="124"/>
    </row>
    <row r="23" spans="2:6">
      <c r="B23" s="136"/>
      <c r="C23" s="136"/>
      <c r="D23" t="s">
        <v>3603</v>
      </c>
      <c r="F23" s="124"/>
    </row>
    <row r="24" spans="2:6">
      <c r="B24" s="136"/>
      <c r="C24" s="136"/>
      <c r="D24" t="s">
        <v>3603</v>
      </c>
      <c r="F24" s="95"/>
    </row>
    <row r="25" spans="2:6">
      <c r="B25" s="136"/>
      <c r="C25" s="136"/>
      <c r="D25" t="s">
        <v>3603</v>
      </c>
      <c r="F25" s="124"/>
    </row>
    <row r="26" spans="2:6">
      <c r="B26" s="136"/>
      <c r="C26" s="136"/>
      <c r="D26" t="s">
        <v>3603</v>
      </c>
      <c r="F26" s="124"/>
    </row>
    <row r="27" spans="2:6">
      <c r="B27" s="136"/>
      <c r="C27" s="136"/>
      <c r="D27" t="s">
        <v>3603</v>
      </c>
      <c r="F27" s="124"/>
    </row>
    <row r="28" spans="2:6">
      <c r="B28" s="136"/>
      <c r="C28" s="136"/>
      <c r="D28" t="s">
        <v>3603</v>
      </c>
      <c r="F28" s="136"/>
    </row>
    <row r="29" spans="2:6">
      <c r="B29" s="136"/>
      <c r="C29" s="136"/>
      <c r="D29" t="s">
        <v>3603</v>
      </c>
      <c r="F29" s="95"/>
    </row>
    <row r="30" spans="2:6">
      <c r="B30" s="136"/>
      <c r="C30" s="136"/>
      <c r="D30" t="s">
        <v>3603</v>
      </c>
      <c r="F30" s="124"/>
    </row>
    <row r="31" spans="2:6">
      <c r="B31" s="136"/>
      <c r="C31" s="136"/>
      <c r="D31" t="s">
        <v>3603</v>
      </c>
      <c r="F31" s="124"/>
    </row>
    <row r="32" spans="2:6">
      <c r="B32" s="136"/>
      <c r="C32" s="136"/>
      <c r="D32" t="s">
        <v>3603</v>
      </c>
      <c r="F32" s="124"/>
    </row>
    <row r="33" spans="1:6">
      <c r="B33" s="136"/>
      <c r="C33" s="136"/>
      <c r="D33" t="s">
        <v>3603</v>
      </c>
      <c r="F33" s="124"/>
    </row>
    <row r="34" spans="1:6">
      <c r="B34" s="136"/>
      <c r="C34" s="136"/>
      <c r="D34" t="s">
        <v>3603</v>
      </c>
      <c r="F34" s="124"/>
    </row>
    <row r="35" spans="1:6">
      <c r="B35" s="136"/>
      <c r="C35" s="136"/>
      <c r="D35" t="s">
        <v>3603</v>
      </c>
      <c r="F35" s="124"/>
    </row>
    <row r="36" spans="1:6">
      <c r="B36" s="136"/>
      <c r="C36" s="136"/>
      <c r="D36" t="s">
        <v>3603</v>
      </c>
      <c r="F36" s="95"/>
    </row>
    <row r="37" spans="1:6">
      <c r="B37" s="136"/>
      <c r="C37" s="136"/>
      <c r="D37" t="s">
        <v>3603</v>
      </c>
      <c r="F37" s="95"/>
    </row>
    <row r="38" spans="1:6">
      <c r="A38" s="117"/>
      <c r="B38" s="136"/>
      <c r="C38" s="136"/>
      <c r="D38" t="s">
        <v>3603</v>
      </c>
      <c r="F38" s="95"/>
    </row>
    <row r="39" spans="1:6">
      <c r="A39" s="117"/>
      <c r="B39" s="136"/>
      <c r="C39" s="136"/>
      <c r="D39" t="s">
        <v>3603</v>
      </c>
      <c r="F39" s="124"/>
    </row>
    <row r="40" spans="1:6">
      <c r="A40" s="117"/>
      <c r="B40" s="136"/>
      <c r="C40" s="136"/>
      <c r="D40" t="s">
        <v>3603</v>
      </c>
      <c r="F40" s="124"/>
    </row>
    <row r="41" spans="1:6">
      <c r="A41" s="117"/>
      <c r="B41" s="136"/>
      <c r="C41" s="136"/>
      <c r="D41" t="s">
        <v>3603</v>
      </c>
      <c r="F41" s="124"/>
    </row>
    <row r="42" spans="1:6">
      <c r="A42" s="117"/>
      <c r="B42" s="124"/>
      <c r="C42" s="124"/>
      <c r="D42" t="s">
        <v>3603</v>
      </c>
      <c r="F42" s="124"/>
    </row>
    <row r="43" spans="1:6">
      <c r="A43" s="117"/>
      <c r="B43" s="124"/>
      <c r="C43" s="124"/>
      <c r="D43" t="s">
        <v>3603</v>
      </c>
      <c r="F43" s="124"/>
    </row>
    <row r="44" spans="1:6">
      <c r="A44" s="117"/>
      <c r="B44" s="124"/>
      <c r="C44" s="124"/>
      <c r="D44" t="s">
        <v>3603</v>
      </c>
      <c r="F44" s="124"/>
    </row>
    <row r="45" spans="1:6">
      <c r="A45" s="117"/>
      <c r="B45" s="124"/>
      <c r="C45" s="124"/>
      <c r="D45" t="s">
        <v>3603</v>
      </c>
      <c r="F45" s="95"/>
    </row>
    <row r="46" spans="1:6">
      <c r="A46" s="117"/>
      <c r="B46" s="124"/>
      <c r="C46" s="124"/>
      <c r="D46" t="s">
        <v>3603</v>
      </c>
      <c r="F46" s="95"/>
    </row>
    <row r="47" spans="1:6">
      <c r="A47" s="117"/>
      <c r="B47" s="124"/>
      <c r="C47" s="124"/>
      <c r="D47" t="s">
        <v>3603</v>
      </c>
      <c r="F47" s="124"/>
    </row>
    <row r="48" spans="1:6">
      <c r="A48" s="117"/>
      <c r="B48" s="124"/>
      <c r="C48" s="124"/>
      <c r="D48" t="s">
        <v>3603</v>
      </c>
      <c r="F48" s="95"/>
    </row>
    <row r="49" spans="1:6">
      <c r="A49" s="117"/>
      <c r="B49" s="124"/>
      <c r="C49" s="124"/>
      <c r="D49" t="s">
        <v>3603</v>
      </c>
      <c r="F49" s="95"/>
    </row>
    <row r="50" spans="1:6">
      <c r="A50" s="124"/>
      <c r="B50" s="124"/>
      <c r="C50" s="124"/>
      <c r="D50" t="s">
        <v>3603</v>
      </c>
      <c r="F50" s="136"/>
    </row>
    <row r="51" spans="1:6">
      <c r="A51" s="124"/>
      <c r="B51" s="124"/>
      <c r="C51" s="124"/>
      <c r="D51" t="s">
        <v>3603</v>
      </c>
      <c r="F51" s="95"/>
    </row>
    <row r="52" spans="1:6">
      <c r="A52" s="124"/>
      <c r="B52" s="124"/>
      <c r="C52" s="124"/>
      <c r="D52" t="s">
        <v>3603</v>
      </c>
      <c r="F52" s="95"/>
    </row>
    <row r="53" spans="1:6">
      <c r="A53" s="124"/>
      <c r="B53" s="124"/>
      <c r="C53" s="124"/>
      <c r="D53" t="s">
        <v>3603</v>
      </c>
      <c r="F53" s="95"/>
    </row>
    <row r="54" spans="1:6">
      <c r="A54" s="124"/>
      <c r="B54" s="124"/>
      <c r="C54" s="124"/>
      <c r="D54" t="s">
        <v>3603</v>
      </c>
      <c r="F54" s="95"/>
    </row>
    <row r="55" spans="1:6">
      <c r="A55" s="124"/>
      <c r="B55" s="124"/>
      <c r="C55" s="124"/>
      <c r="D55" t="s">
        <v>3603</v>
      </c>
      <c r="F55" s="136"/>
    </row>
    <row r="56" spans="1:6">
      <c r="A56" s="124"/>
      <c r="B56" s="124"/>
      <c r="C56" s="124"/>
      <c r="D56" t="s">
        <v>3603</v>
      </c>
    </row>
    <row r="57" spans="1:6">
      <c r="A57" s="124"/>
      <c r="B57" s="124"/>
      <c r="C57" s="124"/>
      <c r="D57" t="s">
        <v>3603</v>
      </c>
    </row>
    <row r="58" spans="1:6">
      <c r="A58" s="124"/>
      <c r="B58" s="124"/>
      <c r="C58" s="124"/>
      <c r="D58" t="s">
        <v>3603</v>
      </c>
    </row>
    <row r="59" spans="1:6">
      <c r="A59" s="124"/>
      <c r="B59" s="124"/>
      <c r="C59" s="124"/>
      <c r="D59" t="s">
        <v>3603</v>
      </c>
    </row>
    <row r="60" spans="1:6">
      <c r="A60" s="124"/>
      <c r="B60" s="124"/>
      <c r="C60" s="124"/>
      <c r="D60" t="s">
        <v>3603</v>
      </c>
    </row>
    <row r="61" spans="1:6">
      <c r="A61" s="95"/>
      <c r="B61" s="95"/>
      <c r="C61" s="95"/>
      <c r="D61" t="s">
        <v>3603</v>
      </c>
    </row>
    <row r="62" spans="1:6">
      <c r="A62" s="95"/>
      <c r="B62" s="95"/>
      <c r="C62" s="95"/>
      <c r="D62" t="s">
        <v>3603</v>
      </c>
    </row>
    <row r="63" spans="1:6">
      <c r="A63" s="95"/>
      <c r="B63" s="95"/>
      <c r="C63" s="95"/>
      <c r="D63" t="s">
        <v>3603</v>
      </c>
    </row>
    <row r="64" spans="1:6">
      <c r="D64" t="s">
        <v>3603</v>
      </c>
    </row>
    <row r="65" spans="4:4">
      <c r="D65" t="s">
        <v>3603</v>
      </c>
    </row>
    <row r="66" spans="4:4">
      <c r="D66" t="s">
        <v>3603</v>
      </c>
    </row>
    <row r="67" spans="4:4">
      <c r="D67" t="s">
        <v>3603</v>
      </c>
    </row>
    <row r="68" spans="4:4">
      <c r="D68" t="s">
        <v>3603</v>
      </c>
    </row>
    <row r="69" spans="4:4">
      <c r="D69" t="s">
        <v>3603</v>
      </c>
    </row>
    <row r="70" spans="4:4">
      <c r="D70" t="s">
        <v>3603</v>
      </c>
    </row>
    <row r="71" spans="4:4">
      <c r="D71" t="s">
        <v>3603</v>
      </c>
    </row>
    <row r="72" spans="4:4">
      <c r="D72" t="s">
        <v>3603</v>
      </c>
    </row>
    <row r="73" spans="4:4">
      <c r="D73" t="s">
        <v>3603</v>
      </c>
    </row>
    <row r="74" spans="4:4">
      <c r="D74" t="s">
        <v>3603</v>
      </c>
    </row>
    <row r="75" spans="4:4">
      <c r="D75" t="s">
        <v>3603</v>
      </c>
    </row>
    <row r="76" spans="4:4">
      <c r="D76" t="s">
        <v>3603</v>
      </c>
    </row>
    <row r="77" spans="4:4">
      <c r="D77" t="s">
        <v>3603</v>
      </c>
    </row>
    <row r="78" spans="4:4">
      <c r="D78" t="s">
        <v>3603</v>
      </c>
    </row>
    <row r="79" spans="4:4">
      <c r="D79" t="s">
        <v>3603</v>
      </c>
    </row>
    <row r="80" spans="4:4">
      <c r="D80" t="s">
        <v>3603</v>
      </c>
    </row>
    <row r="81" spans="4:4">
      <c r="D81" t="s">
        <v>3603</v>
      </c>
    </row>
    <row r="82" spans="4:4">
      <c r="D82" t="s">
        <v>3603</v>
      </c>
    </row>
    <row r="83" spans="4:4">
      <c r="D83" t="s">
        <v>3603</v>
      </c>
    </row>
    <row r="84" spans="4:4">
      <c r="D84" t="s">
        <v>3603</v>
      </c>
    </row>
    <row r="85" spans="4:4">
      <c r="D85" t="s">
        <v>3603</v>
      </c>
    </row>
    <row r="86" spans="4:4">
      <c r="D86" t="s">
        <v>3603</v>
      </c>
    </row>
    <row r="87" spans="4:4">
      <c r="D87" t="s">
        <v>3603</v>
      </c>
    </row>
    <row r="88" spans="4:4">
      <c r="D88" t="s">
        <v>3603</v>
      </c>
    </row>
    <row r="89" spans="4:4">
      <c r="D89" t="s">
        <v>3603</v>
      </c>
    </row>
    <row r="90" spans="4:4">
      <c r="D90" t="s">
        <v>3603</v>
      </c>
    </row>
    <row r="91" spans="4:4">
      <c r="D91" t="s">
        <v>3603</v>
      </c>
    </row>
    <row r="92" spans="4:4">
      <c r="D92" t="s">
        <v>3603</v>
      </c>
    </row>
    <row r="93" spans="4:4">
      <c r="D93" t="s">
        <v>3603</v>
      </c>
    </row>
    <row r="94" spans="4:4">
      <c r="D94" t="s">
        <v>3603</v>
      </c>
    </row>
    <row r="95" spans="4:4">
      <c r="D95" t="s">
        <v>3603</v>
      </c>
    </row>
    <row r="96" spans="4:4">
      <c r="D96" t="s">
        <v>3603</v>
      </c>
    </row>
    <row r="97" spans="4:4">
      <c r="D97" t="s">
        <v>3603</v>
      </c>
    </row>
    <row r="98" spans="4:4">
      <c r="D98" t="s">
        <v>3603</v>
      </c>
    </row>
    <row r="99" spans="4:4">
      <c r="D99" t="s">
        <v>3603</v>
      </c>
    </row>
    <row r="100" spans="4:4">
      <c r="D100" t="s">
        <v>3603</v>
      </c>
    </row>
    <row r="101" spans="4:4">
      <c r="D101" t="s">
        <v>3603</v>
      </c>
    </row>
  </sheetData>
  <hyperlinks>
    <hyperlink ref="F2" r:id="rId1" display="Not Yet Requested" xr:uid="{8118E14C-8F42-4785-ADDA-5255249D4B2E}"/>
    <hyperlink ref="H2" r:id="rId2" display="GAPRV1521554" xr:uid="{3E560858-51A0-4FFD-B388-EBDD99F5D206}"/>
    <hyperlink ref="I2" r:id="rId3" display="A.CZ.CZ.CPI.MANAGEMENT" xr:uid="{57F93216-B0A3-4530-877A-8697B517730A}"/>
    <hyperlink ref="G1" r:id="rId4" xr:uid="{3FA68B42-A8AA-42AE-AB2C-97B7510A73B7}"/>
    <hyperlink ref="G2" r:id="rId5" xr:uid="{3EABE591-9764-40B5-B6F6-210BE1B820D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1100-D1D3-4E36-A930-194506B8BE57}">
  <dimension ref="A1:N411"/>
  <sheetViews>
    <sheetView topLeftCell="C35" workbookViewId="0">
      <selection activeCell="M36" sqref="M36"/>
    </sheetView>
  </sheetViews>
  <sheetFormatPr defaultRowHeight="20.25" customHeight="1"/>
  <cols>
    <col min="1" max="1" width="49.42578125" bestFit="1" customWidth="1"/>
    <col min="2" max="2" width="72" customWidth="1"/>
    <col min="3" max="3" width="30" bestFit="1" customWidth="1"/>
    <col min="4" max="4" width="25.140625" bestFit="1" customWidth="1"/>
    <col min="7" max="7" width="49.42578125" customWidth="1"/>
    <col min="9" max="9" width="39" style="126" customWidth="1"/>
    <col min="10" max="10" width="39" style="123" customWidth="1"/>
    <col min="11" max="11" width="26.85546875" customWidth="1"/>
    <col min="14" max="14" width="84.5703125" customWidth="1"/>
    <col min="18" max="18" width="53.42578125" customWidth="1"/>
  </cols>
  <sheetData>
    <row r="1" spans="1:14" ht="20.25" customHeight="1">
      <c r="A1" s="129" t="s">
        <v>3604</v>
      </c>
      <c r="B1" s="130" t="s">
        <v>3605</v>
      </c>
      <c r="C1" s="130" t="s">
        <v>3606</v>
      </c>
      <c r="D1" s="130" t="s">
        <v>3607</v>
      </c>
      <c r="G1" s="125" t="s">
        <v>3608</v>
      </c>
      <c r="H1" s="28"/>
      <c r="I1" s="125" t="s">
        <v>161</v>
      </c>
      <c r="J1" s="123" t="s">
        <v>162</v>
      </c>
      <c r="M1" t="s">
        <v>259</v>
      </c>
      <c r="N1" t="s">
        <v>234</v>
      </c>
    </row>
    <row r="2" spans="1:14" ht="20.25" customHeight="1">
      <c r="A2" s="131" t="s">
        <v>718</v>
      </c>
      <c r="B2" s="131" t="s">
        <v>3609</v>
      </c>
      <c r="C2" s="131" t="s">
        <v>3610</v>
      </c>
      <c r="D2" s="131" t="s">
        <v>3611</v>
      </c>
      <c r="G2" s="130" t="s">
        <v>3612</v>
      </c>
      <c r="I2" s="126" t="s">
        <v>3613</v>
      </c>
      <c r="J2" s="123" t="s">
        <v>3614</v>
      </c>
      <c r="M2" t="s">
        <v>243</v>
      </c>
      <c r="N2" t="s">
        <v>197</v>
      </c>
    </row>
    <row r="3" spans="1:14" ht="20.25" customHeight="1">
      <c r="A3" s="131" t="s">
        <v>3615</v>
      </c>
      <c r="B3" s="131" t="s">
        <v>3616</v>
      </c>
      <c r="C3" s="131" t="s">
        <v>3617</v>
      </c>
      <c r="D3" s="131" t="s">
        <v>3618</v>
      </c>
      <c r="I3" s="126" t="s">
        <v>1212</v>
      </c>
      <c r="J3" s="123" t="s">
        <v>3619</v>
      </c>
      <c r="M3" t="s">
        <v>242</v>
      </c>
      <c r="N3" t="s">
        <v>197</v>
      </c>
    </row>
    <row r="4" spans="1:14" ht="20.25" customHeight="1">
      <c r="A4" s="131" t="s">
        <v>785</v>
      </c>
      <c r="B4" s="131" t="s">
        <v>3620</v>
      </c>
      <c r="C4" s="131" t="s">
        <v>3621</v>
      </c>
      <c r="D4" s="131" t="s">
        <v>786</v>
      </c>
      <c r="I4" s="126" t="s">
        <v>2801</v>
      </c>
      <c r="J4" s="123" t="s">
        <v>3622</v>
      </c>
      <c r="M4" t="s">
        <v>241</v>
      </c>
      <c r="N4" t="s">
        <v>197</v>
      </c>
    </row>
    <row r="5" spans="1:14" ht="20.25" customHeight="1">
      <c r="A5" s="131" t="s">
        <v>3623</v>
      </c>
      <c r="B5" s="131" t="s">
        <v>3624</v>
      </c>
      <c r="C5" s="131" t="s">
        <v>3625</v>
      </c>
      <c r="D5" s="131" t="s">
        <v>3626</v>
      </c>
      <c r="I5" s="126" t="s">
        <v>3627</v>
      </c>
      <c r="J5" s="123" t="s">
        <v>3628</v>
      </c>
      <c r="M5" t="s">
        <v>254</v>
      </c>
      <c r="N5" t="s">
        <v>197</v>
      </c>
    </row>
    <row r="6" spans="1:14" ht="20.25" customHeight="1">
      <c r="A6" s="131" t="s">
        <v>1654</v>
      </c>
      <c r="B6" s="131" t="s">
        <v>3629</v>
      </c>
      <c r="C6" s="131" t="s">
        <v>3630</v>
      </c>
      <c r="D6" s="131" t="s">
        <v>1655</v>
      </c>
      <c r="I6" s="126" t="s">
        <v>3631</v>
      </c>
      <c r="J6" s="123" t="s">
        <v>3632</v>
      </c>
      <c r="M6" t="s">
        <v>252</v>
      </c>
      <c r="N6" t="s">
        <v>197</v>
      </c>
    </row>
    <row r="7" spans="1:14" ht="20.25" customHeight="1">
      <c r="A7" s="131" t="s">
        <v>3633</v>
      </c>
      <c r="B7" s="131" t="s">
        <v>3634</v>
      </c>
      <c r="C7" s="131" t="s">
        <v>3635</v>
      </c>
      <c r="D7" s="131" t="s">
        <v>3636</v>
      </c>
      <c r="I7" s="126" t="s">
        <v>3637</v>
      </c>
      <c r="J7" s="123" t="s">
        <v>3638</v>
      </c>
      <c r="M7" t="s">
        <v>250</v>
      </c>
      <c r="N7" t="s">
        <v>197</v>
      </c>
    </row>
    <row r="8" spans="1:14" ht="20.25" customHeight="1">
      <c r="A8" s="131" t="s">
        <v>1007</v>
      </c>
      <c r="B8" s="131" t="s">
        <v>3639</v>
      </c>
      <c r="C8" s="131" t="s">
        <v>3640</v>
      </c>
      <c r="D8" s="131" t="s">
        <v>3641</v>
      </c>
      <c r="I8" s="126" t="s">
        <v>2585</v>
      </c>
      <c r="J8" s="123" t="s">
        <v>3642</v>
      </c>
      <c r="M8" t="s">
        <v>3643</v>
      </c>
      <c r="N8" t="s">
        <v>197</v>
      </c>
    </row>
    <row r="9" spans="1:14" ht="20.25" customHeight="1">
      <c r="A9" s="131" t="s">
        <v>781</v>
      </c>
      <c r="B9" s="131" t="s">
        <v>3644</v>
      </c>
      <c r="C9" s="131" t="s">
        <v>3645</v>
      </c>
      <c r="D9" s="131" t="s">
        <v>3646</v>
      </c>
      <c r="I9" s="126" t="s">
        <v>3647</v>
      </c>
      <c r="J9" s="123" t="s">
        <v>3648</v>
      </c>
      <c r="M9" t="s">
        <v>2560</v>
      </c>
      <c r="N9" t="s">
        <v>197</v>
      </c>
    </row>
    <row r="10" spans="1:14" ht="20.25" customHeight="1">
      <c r="A10" s="131" t="s">
        <v>777</v>
      </c>
      <c r="B10" s="131" t="s">
        <v>3649</v>
      </c>
      <c r="C10" s="131" t="s">
        <v>3650</v>
      </c>
      <c r="D10" s="131" t="s">
        <v>3651</v>
      </c>
      <c r="I10" s="126" t="s">
        <v>3652</v>
      </c>
      <c r="J10" s="123" t="s">
        <v>3653</v>
      </c>
      <c r="M10" t="s">
        <v>3654</v>
      </c>
      <c r="N10" t="s">
        <v>197</v>
      </c>
    </row>
    <row r="11" spans="1:14" ht="20.25" customHeight="1">
      <c r="A11" s="131" t="s">
        <v>3655</v>
      </c>
      <c r="B11" s="131" t="s">
        <v>3656</v>
      </c>
      <c r="C11" s="131" t="s">
        <v>3657</v>
      </c>
      <c r="D11" s="131" t="s">
        <v>3658</v>
      </c>
      <c r="I11" s="126" t="s">
        <v>1430</v>
      </c>
      <c r="J11" s="123" t="s">
        <v>3659</v>
      </c>
      <c r="M11" t="s">
        <v>3660</v>
      </c>
      <c r="N11" t="s">
        <v>197</v>
      </c>
    </row>
    <row r="12" spans="1:14" ht="20.25" customHeight="1">
      <c r="A12" s="131" t="s">
        <v>3661</v>
      </c>
      <c r="B12" s="131" t="s">
        <v>3662</v>
      </c>
      <c r="C12" s="131" t="s">
        <v>3663</v>
      </c>
      <c r="D12" s="131" t="s">
        <v>3658</v>
      </c>
      <c r="I12" s="126" t="s">
        <v>1115</v>
      </c>
      <c r="J12" s="123" t="s">
        <v>3664</v>
      </c>
      <c r="M12" t="s">
        <v>3665</v>
      </c>
      <c r="N12" t="s">
        <v>197</v>
      </c>
    </row>
    <row r="13" spans="1:14" ht="20.25" customHeight="1">
      <c r="A13" s="131" t="s">
        <v>3666</v>
      </c>
      <c r="B13" s="131" t="s">
        <v>3667</v>
      </c>
      <c r="C13" s="131" t="s">
        <v>3668</v>
      </c>
      <c r="D13" s="131" t="s">
        <v>3669</v>
      </c>
      <c r="I13" s="126" t="s">
        <v>1357</v>
      </c>
      <c r="J13" s="123" t="s">
        <v>3670</v>
      </c>
      <c r="M13" t="s">
        <v>238</v>
      </c>
      <c r="N13" t="s">
        <v>197</v>
      </c>
    </row>
    <row r="14" spans="1:14" ht="20.25" customHeight="1">
      <c r="A14" s="131" t="s">
        <v>3671</v>
      </c>
      <c r="B14" s="131" t="s">
        <v>3672</v>
      </c>
      <c r="C14" s="131" t="s">
        <v>3673</v>
      </c>
      <c r="D14" s="131" t="s">
        <v>3674</v>
      </c>
      <c r="I14" s="126" t="s">
        <v>3675</v>
      </c>
      <c r="J14" s="123" t="s">
        <v>3676</v>
      </c>
      <c r="M14" t="s">
        <v>237</v>
      </c>
      <c r="N14" t="s">
        <v>197</v>
      </c>
    </row>
    <row r="15" spans="1:14" ht="20.25" customHeight="1">
      <c r="A15" s="131" t="s">
        <v>769</v>
      </c>
      <c r="B15" s="131" t="s">
        <v>3524</v>
      </c>
      <c r="C15" s="131" t="s">
        <v>3621</v>
      </c>
      <c r="D15" s="131" t="s">
        <v>3677</v>
      </c>
      <c r="I15" s="126" t="s">
        <v>830</v>
      </c>
      <c r="J15" s="123" t="s">
        <v>3678</v>
      </c>
      <c r="M15" t="s">
        <v>3679</v>
      </c>
      <c r="N15" t="s">
        <v>888</v>
      </c>
    </row>
    <row r="16" spans="1:14" ht="20.25" customHeight="1">
      <c r="A16" s="131" t="s">
        <v>1720</v>
      </c>
      <c r="B16" s="131" t="s">
        <v>3680</v>
      </c>
      <c r="C16" s="131" t="s">
        <v>3621</v>
      </c>
      <c r="D16" s="131" t="s">
        <v>1721</v>
      </c>
      <c r="I16" s="126" t="s">
        <v>3681</v>
      </c>
      <c r="J16" s="123" t="s">
        <v>3682</v>
      </c>
      <c r="M16" t="s">
        <v>273</v>
      </c>
      <c r="N16" t="s">
        <v>269</v>
      </c>
    </row>
    <row r="17" spans="1:14" ht="20.25" customHeight="1">
      <c r="A17" s="131" t="s">
        <v>1713</v>
      </c>
      <c r="B17" s="131" t="s">
        <v>3683</v>
      </c>
      <c r="C17" s="131" t="s">
        <v>1716</v>
      </c>
      <c r="D17" s="131" t="s">
        <v>3684</v>
      </c>
      <c r="I17" s="126" t="s">
        <v>3685</v>
      </c>
      <c r="J17" s="123" t="s">
        <v>3686</v>
      </c>
      <c r="M17" t="s">
        <v>272</v>
      </c>
      <c r="N17" t="s">
        <v>269</v>
      </c>
    </row>
    <row r="18" spans="1:14" ht="20.25" customHeight="1">
      <c r="A18" s="131" t="s">
        <v>750</v>
      </c>
      <c r="B18" s="131" t="s">
        <v>3687</v>
      </c>
      <c r="C18" s="131" t="s">
        <v>3688</v>
      </c>
      <c r="D18" s="131" t="s">
        <v>3689</v>
      </c>
      <c r="I18" s="126" t="s">
        <v>3690</v>
      </c>
      <c r="J18" s="123" t="s">
        <v>3691</v>
      </c>
      <c r="M18" t="s">
        <v>239</v>
      </c>
      <c r="N18" t="s">
        <v>234</v>
      </c>
    </row>
    <row r="19" spans="1:14" ht="20.25" customHeight="1">
      <c r="A19" s="131" t="s">
        <v>3692</v>
      </c>
      <c r="B19" s="131" t="s">
        <v>3693</v>
      </c>
      <c r="C19" s="131" t="s">
        <v>3694</v>
      </c>
      <c r="D19" s="131" t="s">
        <v>3695</v>
      </c>
      <c r="I19" s="126" t="s">
        <v>3696</v>
      </c>
      <c r="J19" s="123" t="s">
        <v>3697</v>
      </c>
      <c r="M19" t="s">
        <v>231</v>
      </c>
      <c r="N19" t="s">
        <v>234</v>
      </c>
    </row>
    <row r="20" spans="1:14" ht="20.25" customHeight="1">
      <c r="A20" s="131" t="s">
        <v>3698</v>
      </c>
      <c r="B20" s="131" t="s">
        <v>3699</v>
      </c>
      <c r="C20" s="131" t="s">
        <v>3700</v>
      </c>
      <c r="D20" s="131" t="s">
        <v>3701</v>
      </c>
      <c r="I20" s="126" t="s">
        <v>3702</v>
      </c>
      <c r="J20" s="123" t="s">
        <v>3703</v>
      </c>
      <c r="M20" t="s">
        <v>3704</v>
      </c>
      <c r="N20" t="s">
        <v>197</v>
      </c>
    </row>
    <row r="21" spans="1:14" ht="20.25" customHeight="1">
      <c r="A21" s="131" t="s">
        <v>1675</v>
      </c>
      <c r="B21" s="131" t="s">
        <v>3705</v>
      </c>
      <c r="C21" s="131" t="s">
        <v>1676</v>
      </c>
      <c r="D21" s="131" t="s">
        <v>3706</v>
      </c>
      <c r="I21" s="126" t="s">
        <v>3707</v>
      </c>
      <c r="J21" s="123" t="s">
        <v>3708</v>
      </c>
      <c r="M21" t="s">
        <v>199</v>
      </c>
      <c r="N21" t="s">
        <v>197</v>
      </c>
    </row>
    <row r="22" spans="1:14" ht="20.25" customHeight="1">
      <c r="A22" s="131" t="s">
        <v>556</v>
      </c>
      <c r="B22" s="131" t="s">
        <v>3709</v>
      </c>
      <c r="C22" s="131" t="s">
        <v>557</v>
      </c>
      <c r="D22" s="131" t="s">
        <v>1902</v>
      </c>
      <c r="I22" s="126" t="s">
        <v>3710</v>
      </c>
      <c r="J22" s="123" t="s">
        <v>3711</v>
      </c>
      <c r="M22" t="s">
        <v>251</v>
      </c>
      <c r="N22" t="s">
        <v>197</v>
      </c>
    </row>
    <row r="23" spans="1:14" ht="20.25" customHeight="1">
      <c r="A23" s="131" t="s">
        <v>989</v>
      </c>
      <c r="B23" s="131" t="s">
        <v>3712</v>
      </c>
      <c r="C23" s="131" t="s">
        <v>3713</v>
      </c>
      <c r="D23" s="131" t="s">
        <v>3714</v>
      </c>
      <c r="I23" s="126" t="s">
        <v>2713</v>
      </c>
      <c r="J23" s="123" t="s">
        <v>3715</v>
      </c>
      <c r="M23" t="s">
        <v>3716</v>
      </c>
      <c r="N23" t="s">
        <v>197</v>
      </c>
    </row>
    <row r="24" spans="1:14" ht="20.25" customHeight="1">
      <c r="A24" s="131" t="s">
        <v>246</v>
      </c>
      <c r="B24" s="131" t="s">
        <v>3717</v>
      </c>
      <c r="C24" s="131" t="s">
        <v>3718</v>
      </c>
      <c r="D24" s="131" t="s">
        <v>3719</v>
      </c>
      <c r="I24" s="126" t="s">
        <v>2333</v>
      </c>
      <c r="J24" s="123" t="s">
        <v>3720</v>
      </c>
      <c r="M24" t="s">
        <v>3721</v>
      </c>
      <c r="N24" t="s">
        <v>197</v>
      </c>
    </row>
    <row r="25" spans="1:14" ht="20.25" customHeight="1">
      <c r="A25" s="131" t="s">
        <v>1661</v>
      </c>
      <c r="B25" s="131" t="s">
        <v>3722</v>
      </c>
      <c r="C25" s="131" t="s">
        <v>3723</v>
      </c>
      <c r="D25" s="131" t="s">
        <v>3719</v>
      </c>
      <c r="I25" s="126" t="s">
        <v>3724</v>
      </c>
      <c r="J25" s="123" t="s">
        <v>3725</v>
      </c>
      <c r="M25" t="s">
        <v>3726</v>
      </c>
      <c r="N25" t="s">
        <v>197</v>
      </c>
    </row>
    <row r="26" spans="1:14" ht="20.25" customHeight="1">
      <c r="A26" s="131" t="s">
        <v>2646</v>
      </c>
      <c r="B26" s="131" t="s">
        <v>3727</v>
      </c>
      <c r="C26" s="131" t="s">
        <v>3728</v>
      </c>
      <c r="D26" s="131" t="s">
        <v>3729</v>
      </c>
      <c r="I26" s="126" t="s">
        <v>3651</v>
      </c>
      <c r="J26" s="123" t="s">
        <v>3730</v>
      </c>
      <c r="M26" t="s">
        <v>2063</v>
      </c>
      <c r="N26" t="s">
        <v>197</v>
      </c>
    </row>
    <row r="27" spans="1:14" ht="20.25" customHeight="1">
      <c r="A27" s="131" t="s">
        <v>290</v>
      </c>
      <c r="B27" s="131" t="s">
        <v>3731</v>
      </c>
      <c r="C27" s="131" t="s">
        <v>3732</v>
      </c>
      <c r="D27" s="131" t="s">
        <v>3714</v>
      </c>
      <c r="I27" s="126" t="s">
        <v>659</v>
      </c>
      <c r="J27" s="123" t="s">
        <v>3733</v>
      </c>
      <c r="M27" t="s">
        <v>236</v>
      </c>
      <c r="N27" t="s">
        <v>197</v>
      </c>
    </row>
    <row r="28" spans="1:14" ht="20.25" customHeight="1">
      <c r="A28" s="131" t="s">
        <v>2857</v>
      </c>
      <c r="B28" s="131" t="s">
        <v>3734</v>
      </c>
      <c r="C28" s="131" t="s">
        <v>3728</v>
      </c>
      <c r="D28" s="131" t="s">
        <v>3729</v>
      </c>
      <c r="I28" s="126" t="s">
        <v>1299</v>
      </c>
      <c r="J28" s="123" t="s">
        <v>3735</v>
      </c>
      <c r="M28" t="s">
        <v>3736</v>
      </c>
      <c r="N28" t="s">
        <v>269</v>
      </c>
    </row>
    <row r="29" spans="1:14" ht="20.25" customHeight="1">
      <c r="A29" s="131" t="s">
        <v>286</v>
      </c>
      <c r="B29" s="131" t="s">
        <v>3737</v>
      </c>
      <c r="C29" s="131" t="s">
        <v>3738</v>
      </c>
      <c r="D29" s="131" t="s">
        <v>3714</v>
      </c>
      <c r="I29" s="126" t="s">
        <v>656</v>
      </c>
      <c r="J29" s="123" t="s">
        <v>3739</v>
      </c>
      <c r="M29" t="s">
        <v>271</v>
      </c>
      <c r="N29" t="s">
        <v>269</v>
      </c>
    </row>
    <row r="30" spans="1:14" ht="20.25" customHeight="1">
      <c r="A30" s="131" t="s">
        <v>1346</v>
      </c>
      <c r="B30" s="131" t="s">
        <v>3740</v>
      </c>
      <c r="C30" s="131" t="s">
        <v>3741</v>
      </c>
      <c r="D30" s="131" t="s">
        <v>3742</v>
      </c>
      <c r="I30" s="126" t="s">
        <v>3743</v>
      </c>
      <c r="J30" s="123" t="s">
        <v>3744</v>
      </c>
      <c r="M30" t="s">
        <v>268</v>
      </c>
      <c r="N30" t="s">
        <v>269</v>
      </c>
    </row>
    <row r="31" spans="1:14" ht="20.25" customHeight="1">
      <c r="A31" s="131" t="s">
        <v>3153</v>
      </c>
      <c r="B31" s="131" t="s">
        <v>3745</v>
      </c>
      <c r="C31" s="131" t="s">
        <v>3746</v>
      </c>
      <c r="D31" s="131" t="s">
        <v>3747</v>
      </c>
      <c r="I31" s="126" t="s">
        <v>3748</v>
      </c>
      <c r="J31" s="123" t="s">
        <v>3749</v>
      </c>
      <c r="M31" t="s">
        <v>195</v>
      </c>
      <c r="N31" t="s">
        <v>197</v>
      </c>
    </row>
    <row r="32" spans="1:14" ht="20.25" customHeight="1">
      <c r="A32" s="131" t="s">
        <v>3310</v>
      </c>
      <c r="B32" s="131" t="s">
        <v>3691</v>
      </c>
      <c r="C32" s="131" t="s">
        <v>3621</v>
      </c>
      <c r="D32" s="131" t="s">
        <v>3690</v>
      </c>
      <c r="I32" s="126" t="s">
        <v>3750</v>
      </c>
      <c r="J32" s="123" t="s">
        <v>3751</v>
      </c>
      <c r="M32" t="s">
        <v>253</v>
      </c>
      <c r="N32" t="s">
        <v>197</v>
      </c>
    </row>
    <row r="33" spans="1:14" ht="20.25" customHeight="1">
      <c r="A33" s="131" t="s">
        <v>1444</v>
      </c>
      <c r="B33" s="131" t="s">
        <v>3752</v>
      </c>
      <c r="C33" s="131" t="s">
        <v>3753</v>
      </c>
      <c r="D33" s="131" t="s">
        <v>592</v>
      </c>
      <c r="I33" s="126" t="s">
        <v>3754</v>
      </c>
      <c r="J33" s="123" t="s">
        <v>3755</v>
      </c>
      <c r="M33" t="s">
        <v>3756</v>
      </c>
      <c r="N33" t="s">
        <v>197</v>
      </c>
    </row>
    <row r="34" spans="1:14" ht="20.25" customHeight="1">
      <c r="A34" s="131" t="s">
        <v>3757</v>
      </c>
      <c r="B34" s="131" t="s">
        <v>3758</v>
      </c>
      <c r="C34" s="131" t="s">
        <v>3759</v>
      </c>
      <c r="D34" s="131" t="s">
        <v>3760</v>
      </c>
      <c r="I34" s="126" t="s">
        <v>469</v>
      </c>
      <c r="J34" s="123" t="s">
        <v>3761</v>
      </c>
      <c r="M34" t="s">
        <v>3762</v>
      </c>
      <c r="N34" t="s">
        <v>197</v>
      </c>
    </row>
    <row r="35" spans="1:14" ht="20.25" customHeight="1">
      <c r="A35" s="131" t="s">
        <v>694</v>
      </c>
      <c r="B35" s="131" t="s">
        <v>3763</v>
      </c>
      <c r="C35" s="131" t="s">
        <v>3764</v>
      </c>
      <c r="D35" s="131" t="s">
        <v>3765</v>
      </c>
      <c r="I35" s="126" t="s">
        <v>3766</v>
      </c>
      <c r="M35" t="s">
        <v>3767</v>
      </c>
      <c r="N35" t="s">
        <v>197</v>
      </c>
    </row>
    <row r="36" spans="1:14" ht="20.25" customHeight="1">
      <c r="A36" s="131" t="s">
        <v>3768</v>
      </c>
      <c r="B36" s="131" t="s">
        <v>3769</v>
      </c>
      <c r="C36" s="131" t="s">
        <v>3746</v>
      </c>
      <c r="D36" s="131" t="s">
        <v>3770</v>
      </c>
      <c r="I36" s="126" t="s">
        <v>3771</v>
      </c>
      <c r="J36" s="123" t="s">
        <v>3772</v>
      </c>
      <c r="M36" t="s">
        <v>2099</v>
      </c>
      <c r="N36" t="s">
        <v>197</v>
      </c>
    </row>
    <row r="37" spans="1:14" ht="20.25" customHeight="1">
      <c r="A37" s="131" t="s">
        <v>3773</v>
      </c>
      <c r="B37" s="131" t="s">
        <v>3774</v>
      </c>
      <c r="C37" s="131" t="s">
        <v>3775</v>
      </c>
      <c r="D37" s="131" t="s">
        <v>3776</v>
      </c>
      <c r="I37" s="126" t="s">
        <v>3777</v>
      </c>
      <c r="J37" s="123" t="s">
        <v>3778</v>
      </c>
      <c r="M37" t="s">
        <v>2064</v>
      </c>
      <c r="N37" t="s">
        <v>197</v>
      </c>
    </row>
    <row r="38" spans="1:14" ht="20.25" customHeight="1">
      <c r="A38" s="131" t="s">
        <v>552</v>
      </c>
      <c r="B38" s="131" t="s">
        <v>3779</v>
      </c>
      <c r="C38" s="131" t="s">
        <v>2318</v>
      </c>
      <c r="D38" s="131" t="s">
        <v>553</v>
      </c>
      <c r="I38" s="126" t="s">
        <v>3780</v>
      </c>
      <c r="J38" s="123" t="s">
        <v>3781</v>
      </c>
      <c r="M38" t="s">
        <v>3782</v>
      </c>
      <c r="N38" t="s">
        <v>269</v>
      </c>
    </row>
    <row r="39" spans="1:14" ht="20.25" customHeight="1">
      <c r="A39" s="131" t="s">
        <v>689</v>
      </c>
      <c r="B39" s="131" t="s">
        <v>3783</v>
      </c>
      <c r="C39" s="131" t="s">
        <v>3784</v>
      </c>
      <c r="D39" s="131" t="s">
        <v>3785</v>
      </c>
      <c r="I39" s="126" t="s">
        <v>3786</v>
      </c>
      <c r="J39" s="123" t="s">
        <v>3787</v>
      </c>
      <c r="M39" t="s">
        <v>276</v>
      </c>
      <c r="N39" t="s">
        <v>269</v>
      </c>
    </row>
    <row r="40" spans="1:14" ht="20.25" customHeight="1">
      <c r="A40" s="131" t="s">
        <v>1637</v>
      </c>
      <c r="B40" s="131" t="s">
        <v>3788</v>
      </c>
      <c r="C40" s="131" t="s">
        <v>3789</v>
      </c>
      <c r="D40" s="131" t="s">
        <v>1638</v>
      </c>
      <c r="I40" s="126" t="s">
        <v>3790</v>
      </c>
      <c r="J40" s="123" t="s">
        <v>3791</v>
      </c>
      <c r="M40" t="s">
        <v>274</v>
      </c>
      <c r="N40" t="s">
        <v>269</v>
      </c>
    </row>
    <row r="41" spans="1:14" ht="20.25" customHeight="1">
      <c r="A41" s="131" t="s">
        <v>3792</v>
      </c>
      <c r="B41" s="131" t="s">
        <v>3793</v>
      </c>
      <c r="C41" s="131" t="s">
        <v>3794</v>
      </c>
      <c r="D41" s="131" t="s">
        <v>3795</v>
      </c>
      <c r="I41" s="126" t="s">
        <v>3796</v>
      </c>
      <c r="J41" s="123" t="s">
        <v>3797</v>
      </c>
      <c r="M41" t="s">
        <v>224</v>
      </c>
      <c r="N41" t="s">
        <v>191</v>
      </c>
    </row>
    <row r="42" spans="1:14" ht="20.25" customHeight="1">
      <c r="A42" s="131" t="s">
        <v>1625</v>
      </c>
      <c r="B42" s="131" t="s">
        <v>3798</v>
      </c>
      <c r="C42" s="131" t="s">
        <v>3799</v>
      </c>
      <c r="D42" s="131" t="s">
        <v>3800</v>
      </c>
      <c r="I42" s="126" t="s">
        <v>3801</v>
      </c>
      <c r="J42" s="123" t="s">
        <v>3802</v>
      </c>
      <c r="M42" t="s">
        <v>188</v>
      </c>
      <c r="N42" t="s">
        <v>191</v>
      </c>
    </row>
    <row r="43" spans="1:14" ht="20.25" customHeight="1">
      <c r="A43" s="131" t="s">
        <v>1621</v>
      </c>
      <c r="B43" s="131" t="s">
        <v>3803</v>
      </c>
      <c r="C43" s="131" t="s">
        <v>3804</v>
      </c>
      <c r="D43" s="131" t="s">
        <v>3805</v>
      </c>
      <c r="I43" s="126" t="s">
        <v>3806</v>
      </c>
      <c r="J43" s="123" t="s">
        <v>906</v>
      </c>
      <c r="M43" t="s">
        <v>223</v>
      </c>
      <c r="N43" t="s">
        <v>191</v>
      </c>
    </row>
    <row r="44" spans="1:14" ht="20.25" customHeight="1">
      <c r="A44" s="131" t="s">
        <v>3807</v>
      </c>
      <c r="B44" s="131" t="s">
        <v>3808</v>
      </c>
      <c r="C44" s="131" t="s">
        <v>3809</v>
      </c>
      <c r="D44" s="131" t="s">
        <v>3810</v>
      </c>
      <c r="I44" s="126" t="s">
        <v>1238</v>
      </c>
      <c r="J44" s="123" t="s">
        <v>3811</v>
      </c>
      <c r="M44" t="s">
        <v>222</v>
      </c>
      <c r="N44" t="s">
        <v>191</v>
      </c>
    </row>
    <row r="45" spans="1:14" ht="20.25" customHeight="1">
      <c r="A45" s="131" t="s">
        <v>1696</v>
      </c>
      <c r="B45" s="131" t="s">
        <v>3812</v>
      </c>
      <c r="C45" s="131" t="s">
        <v>3813</v>
      </c>
      <c r="D45" s="131" t="s">
        <v>3814</v>
      </c>
      <c r="I45" s="126" t="s">
        <v>2297</v>
      </c>
      <c r="J45" s="123" t="s">
        <v>3815</v>
      </c>
      <c r="M45" t="s">
        <v>221</v>
      </c>
      <c r="N45" t="s">
        <v>191</v>
      </c>
    </row>
    <row r="46" spans="1:14" ht="20.25" customHeight="1">
      <c r="A46" s="131" t="s">
        <v>3816</v>
      </c>
      <c r="B46" s="131" t="s">
        <v>3817</v>
      </c>
      <c r="C46" s="131" t="s">
        <v>3818</v>
      </c>
      <c r="D46" s="131" t="s">
        <v>3819</v>
      </c>
      <c r="H46" s="28"/>
      <c r="I46" s="126" t="s">
        <v>3820</v>
      </c>
      <c r="J46" s="123" t="s">
        <v>3821</v>
      </c>
      <c r="M46" t="s">
        <v>225</v>
      </c>
      <c r="N46" t="s">
        <v>191</v>
      </c>
    </row>
    <row r="47" spans="1:14" ht="20.25" customHeight="1">
      <c r="A47" s="131" t="s">
        <v>845</v>
      </c>
      <c r="B47" s="131" t="s">
        <v>3822</v>
      </c>
      <c r="C47" s="131" t="s">
        <v>3823</v>
      </c>
      <c r="D47" s="131" t="s">
        <v>3452</v>
      </c>
      <c r="I47" s="126" t="s">
        <v>3824</v>
      </c>
      <c r="J47" s="123" t="s">
        <v>3825</v>
      </c>
      <c r="M47" t="s">
        <v>228</v>
      </c>
      <c r="N47" t="s">
        <v>191</v>
      </c>
    </row>
    <row r="48" spans="1:14" ht="20.25" customHeight="1">
      <c r="A48" s="131" t="s">
        <v>1578</v>
      </c>
      <c r="B48" s="131" t="s">
        <v>3506</v>
      </c>
      <c r="C48" s="131" t="s">
        <v>3826</v>
      </c>
      <c r="D48" s="131" t="s">
        <v>3621</v>
      </c>
      <c r="I48" s="126" t="s">
        <v>3827</v>
      </c>
      <c r="J48" s="123" t="s">
        <v>3828</v>
      </c>
      <c r="M48" t="s">
        <v>194</v>
      </c>
      <c r="N48" t="s">
        <v>191</v>
      </c>
    </row>
    <row r="49" spans="1:14" ht="20.25" customHeight="1">
      <c r="A49" s="131" t="s">
        <v>2610</v>
      </c>
      <c r="B49" s="131" t="s">
        <v>3506</v>
      </c>
      <c r="C49" s="131" t="s">
        <v>3621</v>
      </c>
      <c r="D49" s="131" t="s">
        <v>3801</v>
      </c>
      <c r="I49" s="126" t="s">
        <v>3829</v>
      </c>
      <c r="J49" s="123" t="s">
        <v>3830</v>
      </c>
      <c r="M49" t="s">
        <v>3831</v>
      </c>
      <c r="N49" t="s">
        <v>191</v>
      </c>
    </row>
    <row r="50" spans="1:14" ht="20.25" customHeight="1">
      <c r="A50" s="131" t="s">
        <v>1545</v>
      </c>
      <c r="B50" s="131" t="s">
        <v>3506</v>
      </c>
      <c r="C50" s="131" t="s">
        <v>3832</v>
      </c>
      <c r="D50" s="131" t="s">
        <v>3621</v>
      </c>
      <c r="I50" s="126" t="s">
        <v>3833</v>
      </c>
      <c r="J50" s="123" t="s">
        <v>3834</v>
      </c>
      <c r="M50" t="s">
        <v>3835</v>
      </c>
      <c r="N50" t="s">
        <v>191</v>
      </c>
    </row>
    <row r="51" spans="1:14" ht="20.25" customHeight="1">
      <c r="A51" s="131" t="s">
        <v>3836</v>
      </c>
      <c r="B51" s="131" t="s">
        <v>3506</v>
      </c>
      <c r="C51" s="131" t="s">
        <v>3837</v>
      </c>
      <c r="D51" s="131" t="s">
        <v>3621</v>
      </c>
      <c r="I51" s="126" t="s">
        <v>3838</v>
      </c>
      <c r="J51" s="123" t="s">
        <v>3839</v>
      </c>
      <c r="M51" t="s">
        <v>230</v>
      </c>
      <c r="N51" t="s">
        <v>191</v>
      </c>
    </row>
    <row r="52" spans="1:14" ht="20.25" customHeight="1">
      <c r="A52" s="131" t="s">
        <v>569</v>
      </c>
      <c r="B52" s="131" t="s">
        <v>3506</v>
      </c>
      <c r="C52" s="131" t="s">
        <v>3832</v>
      </c>
      <c r="D52" s="131" t="s">
        <v>3621</v>
      </c>
      <c r="I52" s="126" t="s">
        <v>3840</v>
      </c>
      <c r="J52" s="123" t="s">
        <v>3841</v>
      </c>
      <c r="M52" t="s">
        <v>3842</v>
      </c>
      <c r="N52" t="s">
        <v>191</v>
      </c>
    </row>
    <row r="53" spans="1:14" ht="20.25" customHeight="1">
      <c r="A53" s="131" t="s">
        <v>3843</v>
      </c>
      <c r="B53" s="131" t="s">
        <v>3506</v>
      </c>
      <c r="C53" s="131" t="s">
        <v>3837</v>
      </c>
      <c r="D53" s="131" t="s">
        <v>3621</v>
      </c>
      <c r="I53" s="126" t="s">
        <v>2820</v>
      </c>
      <c r="J53" s="123" t="s">
        <v>3844</v>
      </c>
      <c r="M53" t="s">
        <v>3845</v>
      </c>
      <c r="N53" t="s">
        <v>191</v>
      </c>
    </row>
    <row r="54" spans="1:14" ht="20.25" customHeight="1">
      <c r="A54" s="131" t="s">
        <v>578</v>
      </c>
      <c r="B54" s="131" t="s">
        <v>3506</v>
      </c>
      <c r="C54" s="131" t="s">
        <v>3832</v>
      </c>
      <c r="D54" s="131" t="s">
        <v>3621</v>
      </c>
      <c r="I54" s="126" t="s">
        <v>3846</v>
      </c>
      <c r="J54" s="123" t="s">
        <v>3847</v>
      </c>
      <c r="M54" t="s">
        <v>3848</v>
      </c>
      <c r="N54" t="s">
        <v>191</v>
      </c>
    </row>
    <row r="55" spans="1:14" ht="20.25" customHeight="1">
      <c r="A55" s="131" t="s">
        <v>613</v>
      </c>
      <c r="B55" s="131" t="s">
        <v>3506</v>
      </c>
      <c r="C55" s="131" t="s">
        <v>3832</v>
      </c>
      <c r="D55" s="131" t="s">
        <v>3621</v>
      </c>
      <c r="I55" s="126" t="s">
        <v>3765</v>
      </c>
      <c r="J55" s="123" t="s">
        <v>3849</v>
      </c>
      <c r="M55" t="s">
        <v>227</v>
      </c>
      <c r="N55" t="s">
        <v>191</v>
      </c>
    </row>
    <row r="56" spans="1:14" ht="20.25" customHeight="1">
      <c r="A56" s="131" t="s">
        <v>3850</v>
      </c>
      <c r="B56" s="131" t="s">
        <v>3506</v>
      </c>
      <c r="C56" s="131" t="s">
        <v>3832</v>
      </c>
      <c r="D56" s="131" t="s">
        <v>3621</v>
      </c>
      <c r="I56" s="126" t="s">
        <v>3799</v>
      </c>
      <c r="J56" s="123" t="s">
        <v>3851</v>
      </c>
      <c r="M56" t="s">
        <v>2073</v>
      </c>
      <c r="N56" t="s">
        <v>191</v>
      </c>
    </row>
    <row r="57" spans="1:14" ht="20.25" customHeight="1">
      <c r="A57" s="131" t="s">
        <v>3852</v>
      </c>
      <c r="B57" s="131" t="s">
        <v>3506</v>
      </c>
      <c r="C57" s="131" t="s">
        <v>3837</v>
      </c>
      <c r="D57" s="131" t="s">
        <v>3621</v>
      </c>
      <c r="I57" s="126" t="s">
        <v>3853</v>
      </c>
      <c r="J57" s="123" t="s">
        <v>3854</v>
      </c>
      <c r="M57" t="s">
        <v>1940</v>
      </c>
      <c r="N57" t="s">
        <v>3855</v>
      </c>
    </row>
    <row r="58" spans="1:14" ht="20.25" customHeight="1">
      <c r="A58" s="131" t="s">
        <v>1555</v>
      </c>
      <c r="B58" s="131" t="s">
        <v>3506</v>
      </c>
      <c r="C58" s="131" t="s">
        <v>3832</v>
      </c>
      <c r="D58" s="131" t="s">
        <v>3621</v>
      </c>
      <c r="I58" s="126" t="s">
        <v>3856</v>
      </c>
      <c r="J58" s="123" t="s">
        <v>3857</v>
      </c>
      <c r="M58" t="s">
        <v>267</v>
      </c>
      <c r="N58" t="s">
        <v>263</v>
      </c>
    </row>
    <row r="59" spans="1:14" ht="20.25" customHeight="1">
      <c r="A59" s="131" t="s">
        <v>3858</v>
      </c>
      <c r="B59" s="131" t="s">
        <v>3506</v>
      </c>
      <c r="C59" s="131" t="s">
        <v>3832</v>
      </c>
      <c r="D59" s="131" t="s">
        <v>3621</v>
      </c>
      <c r="I59" s="126" t="s">
        <v>3859</v>
      </c>
      <c r="J59" s="123" t="s">
        <v>3860</v>
      </c>
      <c r="M59" t="s">
        <v>266</v>
      </c>
      <c r="N59" t="s">
        <v>263</v>
      </c>
    </row>
    <row r="60" spans="1:14" ht="20.25" customHeight="1">
      <c r="A60" s="131" t="s">
        <v>3861</v>
      </c>
      <c r="B60" s="131" t="s">
        <v>3506</v>
      </c>
      <c r="C60" s="131" t="s">
        <v>3832</v>
      </c>
      <c r="D60" s="131" t="s">
        <v>3621</v>
      </c>
      <c r="I60" s="126" t="s">
        <v>3862</v>
      </c>
      <c r="J60" s="123" t="s">
        <v>3863</v>
      </c>
      <c r="M60" t="s">
        <v>3864</v>
      </c>
      <c r="N60" t="s">
        <v>191</v>
      </c>
    </row>
    <row r="61" spans="1:14" ht="20.25" customHeight="1">
      <c r="A61" s="131" t="s">
        <v>3865</v>
      </c>
      <c r="B61" s="131" t="s">
        <v>3506</v>
      </c>
      <c r="C61" s="131" t="s">
        <v>3832</v>
      </c>
      <c r="D61" s="131" t="s">
        <v>3621</v>
      </c>
      <c r="I61" s="126" t="s">
        <v>3866</v>
      </c>
      <c r="J61" s="123" t="s">
        <v>3867</v>
      </c>
      <c r="M61" t="s">
        <v>3868</v>
      </c>
      <c r="N61" t="s">
        <v>191</v>
      </c>
    </row>
    <row r="62" spans="1:14" ht="20.25" customHeight="1">
      <c r="A62" s="131" t="s">
        <v>663</v>
      </c>
      <c r="B62" s="131" t="s">
        <v>3506</v>
      </c>
      <c r="C62" s="131" t="s">
        <v>3837</v>
      </c>
      <c r="D62" s="131" t="s">
        <v>3621</v>
      </c>
      <c r="I62" s="126" t="s">
        <v>3869</v>
      </c>
      <c r="J62" s="123" t="s">
        <v>3870</v>
      </c>
      <c r="M62" t="s">
        <v>3871</v>
      </c>
      <c r="N62" t="s">
        <v>191</v>
      </c>
    </row>
    <row r="63" spans="1:14" ht="20.25" customHeight="1">
      <c r="A63" s="131" t="s">
        <v>3872</v>
      </c>
      <c r="B63" s="131" t="s">
        <v>3506</v>
      </c>
      <c r="C63" s="131" t="s">
        <v>3832</v>
      </c>
      <c r="D63" s="131" t="s">
        <v>3621</v>
      </c>
      <c r="I63" s="126" t="s">
        <v>3873</v>
      </c>
      <c r="J63" s="123" t="s">
        <v>3874</v>
      </c>
      <c r="M63" t="s">
        <v>3875</v>
      </c>
      <c r="N63" t="s">
        <v>191</v>
      </c>
    </row>
    <row r="64" spans="1:14" ht="20.25" customHeight="1">
      <c r="A64" s="131" t="s">
        <v>3876</v>
      </c>
      <c r="B64" s="131" t="s">
        <v>3506</v>
      </c>
      <c r="C64" s="131" t="s">
        <v>3832</v>
      </c>
      <c r="D64" s="131" t="s">
        <v>3621</v>
      </c>
      <c r="I64" s="126" t="s">
        <v>2190</v>
      </c>
      <c r="J64" s="123" t="s">
        <v>3877</v>
      </c>
      <c r="M64" t="s">
        <v>3878</v>
      </c>
      <c r="N64" t="s">
        <v>191</v>
      </c>
    </row>
    <row r="65" spans="1:14" ht="20.25" customHeight="1">
      <c r="A65" s="131" t="s">
        <v>3879</v>
      </c>
      <c r="B65" s="131" t="s">
        <v>3506</v>
      </c>
      <c r="C65" s="131" t="s">
        <v>3837</v>
      </c>
      <c r="D65" s="131" t="s">
        <v>3621</v>
      </c>
      <c r="I65" s="126" t="s">
        <v>3880</v>
      </c>
      <c r="J65" s="123" t="s">
        <v>3881</v>
      </c>
      <c r="M65" t="s">
        <v>255</v>
      </c>
      <c r="N65" t="s">
        <v>257</v>
      </c>
    </row>
    <row r="66" spans="1:14" ht="20.25" customHeight="1">
      <c r="A66" s="131" t="s">
        <v>3882</v>
      </c>
      <c r="B66" s="131" t="s">
        <v>3506</v>
      </c>
      <c r="C66" s="131" t="s">
        <v>3832</v>
      </c>
      <c r="D66" s="131" t="s">
        <v>3621</v>
      </c>
      <c r="I66" s="126" t="s">
        <v>3883</v>
      </c>
      <c r="J66" s="123" t="s">
        <v>3884</v>
      </c>
      <c r="M66" t="s">
        <v>3885</v>
      </c>
      <c r="N66" t="s">
        <v>3886</v>
      </c>
    </row>
    <row r="67" spans="1:14" ht="20.25" customHeight="1">
      <c r="A67" s="131" t="s">
        <v>2711</v>
      </c>
      <c r="B67" s="131" t="s">
        <v>3506</v>
      </c>
      <c r="C67" s="131" t="s">
        <v>3832</v>
      </c>
      <c r="D67" s="131" t="s">
        <v>3621</v>
      </c>
      <c r="I67" s="126" t="s">
        <v>3887</v>
      </c>
      <c r="J67" s="123" t="s">
        <v>3888</v>
      </c>
      <c r="M67" t="s">
        <v>3889</v>
      </c>
      <c r="N67" t="s">
        <v>191</v>
      </c>
    </row>
    <row r="68" spans="1:14" ht="20.25" customHeight="1">
      <c r="A68" s="131" t="s">
        <v>624</v>
      </c>
      <c r="B68" s="131" t="s">
        <v>3506</v>
      </c>
      <c r="C68" s="131" t="s">
        <v>3832</v>
      </c>
      <c r="D68" s="131" t="s">
        <v>3621</v>
      </c>
      <c r="I68" s="126" t="s">
        <v>511</v>
      </c>
      <c r="J68" s="123" t="s">
        <v>2012</v>
      </c>
      <c r="M68" t="s">
        <v>3890</v>
      </c>
      <c r="N68" t="s">
        <v>191</v>
      </c>
    </row>
    <row r="69" spans="1:14" ht="20.25" customHeight="1">
      <c r="A69" s="131" t="s">
        <v>2660</v>
      </c>
      <c r="B69" s="131" t="s">
        <v>3506</v>
      </c>
      <c r="C69" s="131" t="s">
        <v>3832</v>
      </c>
      <c r="D69" s="131" t="s">
        <v>3621</v>
      </c>
      <c r="I69" s="126" t="s">
        <v>3891</v>
      </c>
      <c r="J69" s="123" t="s">
        <v>3892</v>
      </c>
      <c r="M69" t="s">
        <v>229</v>
      </c>
      <c r="N69" t="s">
        <v>191</v>
      </c>
    </row>
    <row r="70" spans="1:14" ht="20.25" customHeight="1">
      <c r="A70" s="131" t="s">
        <v>3893</v>
      </c>
      <c r="B70" s="131" t="s">
        <v>3506</v>
      </c>
      <c r="C70" s="131" t="s">
        <v>3832</v>
      </c>
      <c r="D70" s="131" t="s">
        <v>3621</v>
      </c>
      <c r="I70" s="126" t="s">
        <v>1326</v>
      </c>
      <c r="J70" s="123" t="s">
        <v>3894</v>
      </c>
      <c r="M70" t="s">
        <v>3895</v>
      </c>
      <c r="N70" t="s">
        <v>191</v>
      </c>
    </row>
    <row r="71" spans="1:14" ht="20.25" customHeight="1">
      <c r="A71" s="131" t="s">
        <v>463</v>
      </c>
      <c r="B71" s="131" t="s">
        <v>3506</v>
      </c>
      <c r="C71" s="131" t="s">
        <v>3832</v>
      </c>
      <c r="D71" s="131" t="s">
        <v>3621</v>
      </c>
      <c r="I71" s="126" t="s">
        <v>3896</v>
      </c>
      <c r="J71" s="123" t="s">
        <v>3897</v>
      </c>
      <c r="M71" t="s">
        <v>3898</v>
      </c>
      <c r="N71" t="s">
        <v>191</v>
      </c>
    </row>
    <row r="72" spans="1:14" ht="20.25" customHeight="1">
      <c r="A72" s="131" t="s">
        <v>3014</v>
      </c>
      <c r="B72" s="131" t="s">
        <v>3506</v>
      </c>
      <c r="C72" s="131" t="s">
        <v>3832</v>
      </c>
      <c r="D72" s="131" t="s">
        <v>3621</v>
      </c>
      <c r="I72" s="126" t="s">
        <v>281</v>
      </c>
      <c r="J72" s="123" t="s">
        <v>3899</v>
      </c>
      <c r="M72" t="s">
        <v>3900</v>
      </c>
      <c r="N72" t="s">
        <v>191</v>
      </c>
    </row>
    <row r="73" spans="1:14" ht="20.25" customHeight="1">
      <c r="A73" s="131" t="s">
        <v>581</v>
      </c>
      <c r="B73" s="131" t="s">
        <v>3506</v>
      </c>
      <c r="C73" s="131" t="s">
        <v>3901</v>
      </c>
      <c r="D73" s="131" t="s">
        <v>3902</v>
      </c>
      <c r="I73" s="126" t="s">
        <v>786</v>
      </c>
      <c r="J73" s="123" t="s">
        <v>3903</v>
      </c>
      <c r="M73" t="s">
        <v>2062</v>
      </c>
      <c r="N73" t="s">
        <v>191</v>
      </c>
    </row>
    <row r="74" spans="1:14" ht="20.25" customHeight="1">
      <c r="A74" s="131" t="s">
        <v>2705</v>
      </c>
      <c r="B74" s="131" t="s">
        <v>3506</v>
      </c>
      <c r="C74" s="131" t="s">
        <v>3832</v>
      </c>
      <c r="D74" s="131" t="s">
        <v>3621</v>
      </c>
      <c r="I74" s="126" t="s">
        <v>432</v>
      </c>
      <c r="J74" s="123" t="s">
        <v>2665</v>
      </c>
      <c r="M74" t="s">
        <v>226</v>
      </c>
      <c r="N74" t="s">
        <v>191</v>
      </c>
    </row>
    <row r="75" spans="1:14" ht="20.25" customHeight="1">
      <c r="A75" s="131" t="s">
        <v>921</v>
      </c>
      <c r="B75" s="131" t="s">
        <v>3506</v>
      </c>
      <c r="C75" s="131" t="s">
        <v>3832</v>
      </c>
      <c r="D75" s="131" t="s">
        <v>3621</v>
      </c>
      <c r="I75" s="126" t="s">
        <v>3904</v>
      </c>
      <c r="J75" s="123" t="s">
        <v>3905</v>
      </c>
      <c r="M75" t="s">
        <v>1942</v>
      </c>
      <c r="N75" t="s">
        <v>3855</v>
      </c>
    </row>
    <row r="76" spans="1:14" ht="20.25" customHeight="1">
      <c r="A76" s="131" t="s">
        <v>3906</v>
      </c>
      <c r="B76" s="131" t="s">
        <v>3506</v>
      </c>
      <c r="C76" s="131" t="s">
        <v>3832</v>
      </c>
      <c r="D76" s="131" t="s">
        <v>3621</v>
      </c>
      <c r="I76" s="126" t="s">
        <v>1339</v>
      </c>
      <c r="J76" s="123" t="s">
        <v>3907</v>
      </c>
      <c r="M76" t="s">
        <v>265</v>
      </c>
      <c r="N76" t="s">
        <v>263</v>
      </c>
    </row>
    <row r="77" spans="1:14" ht="20.25" customHeight="1">
      <c r="A77" s="131" t="s">
        <v>439</v>
      </c>
      <c r="B77" s="131" t="s">
        <v>3506</v>
      </c>
      <c r="C77" s="131" t="s">
        <v>3832</v>
      </c>
      <c r="D77" s="131" t="s">
        <v>3621</v>
      </c>
      <c r="I77" s="126" t="s">
        <v>1655</v>
      </c>
      <c r="J77" s="123" t="s">
        <v>3908</v>
      </c>
      <c r="M77" t="s">
        <v>261</v>
      </c>
      <c r="N77" t="s">
        <v>263</v>
      </c>
    </row>
    <row r="78" spans="1:14" ht="20.25" customHeight="1">
      <c r="A78" s="131" t="s">
        <v>1817</v>
      </c>
      <c r="B78" s="131" t="s">
        <v>3506</v>
      </c>
      <c r="C78" s="131" t="s">
        <v>3832</v>
      </c>
      <c r="D78" s="131" t="s">
        <v>3621</v>
      </c>
      <c r="I78" s="126" t="s">
        <v>450</v>
      </c>
      <c r="J78" s="123" t="s">
        <v>3909</v>
      </c>
      <c r="M78" t="s">
        <v>873</v>
      </c>
      <c r="N78" t="s">
        <v>197</v>
      </c>
    </row>
    <row r="79" spans="1:14" ht="20.25" customHeight="1">
      <c r="A79" s="131" t="s">
        <v>3910</v>
      </c>
      <c r="B79" s="131" t="s">
        <v>3506</v>
      </c>
      <c r="C79" s="131" t="s">
        <v>3911</v>
      </c>
      <c r="D79" s="131" t="s">
        <v>3621</v>
      </c>
      <c r="I79" s="126" t="s">
        <v>3912</v>
      </c>
      <c r="J79" s="123" t="s">
        <v>3913</v>
      </c>
      <c r="M79" t="s">
        <v>872</v>
      </c>
      <c r="N79" t="s">
        <v>197</v>
      </c>
    </row>
    <row r="80" spans="1:14" ht="20.25" customHeight="1">
      <c r="A80" s="131" t="s">
        <v>2749</v>
      </c>
      <c r="B80" s="131" t="s">
        <v>3506</v>
      </c>
      <c r="C80" s="131" t="s">
        <v>3621</v>
      </c>
      <c r="D80" s="131" t="s">
        <v>3914</v>
      </c>
      <c r="I80" s="126" t="s">
        <v>1626</v>
      </c>
      <c r="J80" s="123" t="s">
        <v>3915</v>
      </c>
      <c r="M80" t="s">
        <v>2460</v>
      </c>
      <c r="N80" t="s">
        <v>197</v>
      </c>
    </row>
    <row r="81" spans="1:14" ht="20.25" customHeight="1">
      <c r="A81" s="131" t="s">
        <v>1770</v>
      </c>
      <c r="B81" s="131" t="s">
        <v>3506</v>
      </c>
      <c r="C81" s="131" t="s">
        <v>3916</v>
      </c>
      <c r="D81" s="131" t="s">
        <v>3621</v>
      </c>
      <c r="I81" s="126" t="s">
        <v>3917</v>
      </c>
      <c r="J81" s="123" t="s">
        <v>3918</v>
      </c>
      <c r="M81" t="s">
        <v>2407</v>
      </c>
      <c r="N81" t="s">
        <v>197</v>
      </c>
    </row>
    <row r="82" spans="1:14" ht="20.25" customHeight="1">
      <c r="A82" s="131" t="s">
        <v>588</v>
      </c>
      <c r="B82" s="131" t="s">
        <v>3506</v>
      </c>
      <c r="C82" s="131" t="s">
        <v>3832</v>
      </c>
      <c r="D82" s="131" t="s">
        <v>3621</v>
      </c>
      <c r="I82" s="126" t="s">
        <v>1303</v>
      </c>
      <c r="J82" s="123" t="s">
        <v>3919</v>
      </c>
      <c r="M82" t="s">
        <v>883</v>
      </c>
      <c r="N82" t="s">
        <v>197</v>
      </c>
    </row>
    <row r="83" spans="1:14" ht="20.25" customHeight="1">
      <c r="A83" s="131" t="s">
        <v>1901</v>
      </c>
      <c r="B83" s="131" t="s">
        <v>3506</v>
      </c>
      <c r="C83" s="131" t="s">
        <v>3832</v>
      </c>
      <c r="D83" s="131" t="s">
        <v>3621</v>
      </c>
      <c r="I83" s="126" t="s">
        <v>3920</v>
      </c>
      <c r="J83" s="123" t="s">
        <v>3921</v>
      </c>
      <c r="M83" t="s">
        <v>2320</v>
      </c>
      <c r="N83" t="s">
        <v>197</v>
      </c>
    </row>
    <row r="84" spans="1:14" ht="20.25" customHeight="1">
      <c r="A84" s="131" t="s">
        <v>1549</v>
      </c>
      <c r="B84" s="131" t="s">
        <v>3506</v>
      </c>
      <c r="C84" s="131" t="s">
        <v>3832</v>
      </c>
      <c r="D84" s="131" t="s">
        <v>3621</v>
      </c>
      <c r="I84" s="126" t="s">
        <v>3723</v>
      </c>
      <c r="J84" s="123" t="s">
        <v>3922</v>
      </c>
      <c r="M84" t="s">
        <v>885</v>
      </c>
      <c r="N84" t="s">
        <v>197</v>
      </c>
    </row>
    <row r="85" spans="1:14" ht="20.25" customHeight="1">
      <c r="A85" s="131" t="s">
        <v>3923</v>
      </c>
      <c r="B85" s="131" t="s">
        <v>3506</v>
      </c>
      <c r="C85" s="131" t="s">
        <v>3621</v>
      </c>
      <c r="D85" s="131" t="s">
        <v>3924</v>
      </c>
      <c r="I85" s="127" t="s">
        <v>3719</v>
      </c>
      <c r="J85" s="123" t="s">
        <v>1976</v>
      </c>
      <c r="M85" t="s">
        <v>2326</v>
      </c>
      <c r="N85" t="s">
        <v>234</v>
      </c>
    </row>
    <row r="86" spans="1:14" ht="20.25" customHeight="1">
      <c r="A86" s="131" t="s">
        <v>1539</v>
      </c>
      <c r="B86" s="131" t="s">
        <v>3506</v>
      </c>
      <c r="C86" s="131" t="s">
        <v>3832</v>
      </c>
      <c r="D86" s="131" t="s">
        <v>3621</v>
      </c>
      <c r="I86" s="126" t="s">
        <v>3925</v>
      </c>
      <c r="J86" s="123" t="s">
        <v>3926</v>
      </c>
      <c r="M86" t="s">
        <v>3927</v>
      </c>
      <c r="N86" t="s">
        <v>234</v>
      </c>
    </row>
    <row r="87" spans="1:14" ht="20.25" customHeight="1">
      <c r="A87" s="131" t="s">
        <v>3928</v>
      </c>
      <c r="B87" s="131" t="s">
        <v>3506</v>
      </c>
      <c r="C87" s="131" t="s">
        <v>3832</v>
      </c>
      <c r="D87" s="131" t="s">
        <v>3801</v>
      </c>
      <c r="I87" s="126" t="s">
        <v>356</v>
      </c>
      <c r="J87" s="123" t="s">
        <v>3929</v>
      </c>
      <c r="M87" t="s">
        <v>3930</v>
      </c>
      <c r="N87" t="s">
        <v>197</v>
      </c>
    </row>
    <row r="88" spans="1:14" ht="20.25" customHeight="1">
      <c r="A88" s="131" t="s">
        <v>560</v>
      </c>
      <c r="B88" s="131" t="s">
        <v>3506</v>
      </c>
      <c r="C88" s="131" t="s">
        <v>3832</v>
      </c>
      <c r="D88" s="131" t="s">
        <v>3621</v>
      </c>
      <c r="I88" s="126" t="s">
        <v>3420</v>
      </c>
      <c r="J88" s="123" t="s">
        <v>2830</v>
      </c>
      <c r="M88" t="s">
        <v>3931</v>
      </c>
      <c r="N88" t="s">
        <v>197</v>
      </c>
    </row>
    <row r="89" spans="1:14" ht="20.25" customHeight="1">
      <c r="A89" s="131" t="s">
        <v>1576</v>
      </c>
      <c r="B89" s="131" t="s">
        <v>3506</v>
      </c>
      <c r="C89" s="131" t="s">
        <v>3832</v>
      </c>
      <c r="D89" s="131" t="s">
        <v>3621</v>
      </c>
      <c r="I89" s="126" t="s">
        <v>737</v>
      </c>
      <c r="J89" s="123" t="s">
        <v>2629</v>
      </c>
      <c r="M89" t="s">
        <v>3932</v>
      </c>
      <c r="N89" t="s">
        <v>197</v>
      </c>
    </row>
    <row r="90" spans="1:14" ht="20.25" customHeight="1">
      <c r="A90" s="131" t="s">
        <v>2337</v>
      </c>
      <c r="B90" s="131" t="s">
        <v>3506</v>
      </c>
      <c r="C90" s="131" t="s">
        <v>3832</v>
      </c>
      <c r="D90" s="131" t="s">
        <v>3621</v>
      </c>
      <c r="I90" s="126" t="s">
        <v>3933</v>
      </c>
      <c r="J90" s="123" t="s">
        <v>3934</v>
      </c>
      <c r="M90" t="s">
        <v>882</v>
      </c>
      <c r="N90" t="s">
        <v>197</v>
      </c>
    </row>
    <row r="91" spans="1:14" ht="20.25" customHeight="1">
      <c r="A91" s="131" t="s">
        <v>621</v>
      </c>
      <c r="B91" s="131" t="s">
        <v>3506</v>
      </c>
      <c r="C91" s="131" t="s">
        <v>3832</v>
      </c>
      <c r="D91" s="131" t="s">
        <v>3621</v>
      </c>
      <c r="H91" s="28"/>
      <c r="I91" s="126" t="s">
        <v>3935</v>
      </c>
      <c r="J91" s="123" t="s">
        <v>3936</v>
      </c>
      <c r="M91" t="s">
        <v>881</v>
      </c>
      <c r="N91" t="s">
        <v>197</v>
      </c>
    </row>
    <row r="92" spans="1:14" ht="20.25" customHeight="1">
      <c r="A92" s="131" t="s">
        <v>596</v>
      </c>
      <c r="B92" s="131" t="s">
        <v>3506</v>
      </c>
      <c r="C92" s="131" t="s">
        <v>3937</v>
      </c>
      <c r="D92" s="131" t="s">
        <v>3621</v>
      </c>
      <c r="I92" s="126" t="s">
        <v>3938</v>
      </c>
      <c r="J92" s="123" t="s">
        <v>3939</v>
      </c>
      <c r="M92" t="s">
        <v>3940</v>
      </c>
      <c r="N92" t="s">
        <v>197</v>
      </c>
    </row>
    <row r="93" spans="1:14" ht="20.25" customHeight="1">
      <c r="A93" s="131" t="s">
        <v>1570</v>
      </c>
      <c r="B93" s="131" t="s">
        <v>3506</v>
      </c>
      <c r="C93" s="131" t="s">
        <v>3832</v>
      </c>
      <c r="D93" s="131" t="s">
        <v>3621</v>
      </c>
      <c r="I93" s="126" t="s">
        <v>1918</v>
      </c>
      <c r="J93" s="123" t="s">
        <v>3941</v>
      </c>
      <c r="M93" t="s">
        <v>884</v>
      </c>
      <c r="N93" t="s">
        <v>197</v>
      </c>
    </row>
    <row r="94" spans="1:14" ht="20.25" customHeight="1">
      <c r="A94" s="132" t="s">
        <v>1519</v>
      </c>
      <c r="B94" s="133" t="s">
        <v>3506</v>
      </c>
      <c r="C94" s="132" t="s">
        <v>3832</v>
      </c>
      <c r="D94" s="132" t="s">
        <v>557</v>
      </c>
      <c r="I94" s="126" t="s">
        <v>3942</v>
      </c>
      <c r="J94" s="123" t="s">
        <v>3943</v>
      </c>
      <c r="M94" t="s">
        <v>3944</v>
      </c>
      <c r="N94" t="s">
        <v>197</v>
      </c>
    </row>
    <row r="95" spans="1:14" ht="20.25" customHeight="1">
      <c r="A95" s="131" t="s">
        <v>202</v>
      </c>
      <c r="B95" s="131" t="s">
        <v>3506</v>
      </c>
      <c r="C95" s="134" t="s">
        <v>3832</v>
      </c>
      <c r="D95" s="131" t="s">
        <v>3621</v>
      </c>
      <c r="I95" s="126" t="s">
        <v>3902</v>
      </c>
      <c r="J95" s="123" t="s">
        <v>3945</v>
      </c>
      <c r="M95" t="s">
        <v>3946</v>
      </c>
      <c r="N95" t="s">
        <v>197</v>
      </c>
    </row>
    <row r="96" spans="1:14" ht="20.25" customHeight="1">
      <c r="A96" s="131" t="s">
        <v>650</v>
      </c>
      <c r="B96" s="131" t="s">
        <v>3506</v>
      </c>
      <c r="C96" s="131" t="s">
        <v>3832</v>
      </c>
      <c r="D96" s="131" t="s">
        <v>3621</v>
      </c>
      <c r="I96" s="126" t="s">
        <v>2942</v>
      </c>
      <c r="J96" s="123" t="s">
        <v>3947</v>
      </c>
      <c r="M96" t="s">
        <v>2112</v>
      </c>
      <c r="N96" t="s">
        <v>197</v>
      </c>
    </row>
    <row r="97" spans="1:14" ht="20.25" customHeight="1">
      <c r="A97" s="131" t="s">
        <v>1497</v>
      </c>
      <c r="B97" s="131" t="s">
        <v>3506</v>
      </c>
      <c r="C97" s="131" t="s">
        <v>3621</v>
      </c>
      <c r="D97" s="131" t="s">
        <v>1498</v>
      </c>
      <c r="I97" s="126" t="s">
        <v>3948</v>
      </c>
      <c r="J97" s="123" t="s">
        <v>3949</v>
      </c>
      <c r="M97" t="s">
        <v>871</v>
      </c>
      <c r="N97" t="s">
        <v>197</v>
      </c>
    </row>
    <row r="98" spans="1:14" ht="20.25" customHeight="1">
      <c r="A98" s="131" t="s">
        <v>3950</v>
      </c>
      <c r="B98" s="131" t="s">
        <v>3506</v>
      </c>
      <c r="C98" s="131" t="s">
        <v>3832</v>
      </c>
      <c r="D98" s="131" t="s">
        <v>3621</v>
      </c>
      <c r="I98" s="126" t="s">
        <v>3951</v>
      </c>
      <c r="J98" s="123" t="s">
        <v>3952</v>
      </c>
      <c r="M98" t="s">
        <v>2277</v>
      </c>
      <c r="N98" t="s">
        <v>888</v>
      </c>
    </row>
    <row r="99" spans="1:14" ht="20.25" customHeight="1">
      <c r="A99" s="131" t="s">
        <v>2917</v>
      </c>
      <c r="B99" s="131" t="s">
        <v>3506</v>
      </c>
      <c r="C99" s="131" t="s">
        <v>3832</v>
      </c>
      <c r="D99" s="131" t="s">
        <v>3621</v>
      </c>
      <c r="I99" s="126" t="s">
        <v>3953</v>
      </c>
      <c r="J99" s="123" t="s">
        <v>3954</v>
      </c>
      <c r="M99" t="s">
        <v>2029</v>
      </c>
      <c r="N99" t="s">
        <v>234</v>
      </c>
    </row>
    <row r="100" spans="1:14" ht="20.25" customHeight="1">
      <c r="A100" s="131" t="s">
        <v>1471</v>
      </c>
      <c r="B100" s="131" t="s">
        <v>3955</v>
      </c>
      <c r="C100" s="131" t="s">
        <v>3621</v>
      </c>
      <c r="D100" s="131" t="s">
        <v>3956</v>
      </c>
      <c r="I100" s="126" t="s">
        <v>3957</v>
      </c>
      <c r="J100" s="123" t="s">
        <v>3958</v>
      </c>
      <c r="M100" t="s">
        <v>3959</v>
      </c>
      <c r="N100" t="s">
        <v>269</v>
      </c>
    </row>
    <row r="101" spans="1:14" ht="20.25" customHeight="1">
      <c r="A101" s="131" t="s">
        <v>3960</v>
      </c>
      <c r="B101" s="131" t="s">
        <v>3955</v>
      </c>
      <c r="C101" s="131" t="s">
        <v>3832</v>
      </c>
      <c r="D101" s="131" t="s">
        <v>3621</v>
      </c>
      <c r="I101" s="126" t="s">
        <v>3961</v>
      </c>
      <c r="J101" s="123" t="s">
        <v>3962</v>
      </c>
      <c r="M101" t="s">
        <v>891</v>
      </c>
      <c r="N101" t="s">
        <v>269</v>
      </c>
    </row>
    <row r="102" spans="1:14" ht="20.25" customHeight="1">
      <c r="A102" s="131" t="s">
        <v>1991</v>
      </c>
      <c r="B102" s="131" t="s">
        <v>3502</v>
      </c>
      <c r="C102" s="131" t="s">
        <v>3621</v>
      </c>
      <c r="D102" s="131" t="s">
        <v>3963</v>
      </c>
      <c r="I102" s="126" t="s">
        <v>3964</v>
      </c>
      <c r="J102" s="123" t="s">
        <v>3965</v>
      </c>
      <c r="M102" t="s">
        <v>2172</v>
      </c>
      <c r="N102" t="s">
        <v>269</v>
      </c>
    </row>
    <row r="103" spans="1:14" ht="20.25" customHeight="1">
      <c r="A103" s="131" t="s">
        <v>3966</v>
      </c>
      <c r="B103" s="131" t="s">
        <v>3967</v>
      </c>
      <c r="C103" s="131" t="s">
        <v>3968</v>
      </c>
      <c r="D103" s="131" t="s">
        <v>3969</v>
      </c>
      <c r="I103" s="126" t="s">
        <v>3970</v>
      </c>
      <c r="J103" s="123" t="s">
        <v>3971</v>
      </c>
      <c r="M103" t="s">
        <v>2419</v>
      </c>
      <c r="N103" t="s">
        <v>234</v>
      </c>
    </row>
    <row r="104" spans="1:14" ht="20.25" customHeight="1">
      <c r="A104" s="131" t="s">
        <v>1031</v>
      </c>
      <c r="B104" s="131" t="s">
        <v>3972</v>
      </c>
      <c r="C104" s="131" t="s">
        <v>3973</v>
      </c>
      <c r="D104" s="131" t="s">
        <v>3974</v>
      </c>
      <c r="I104" s="126" t="s">
        <v>3975</v>
      </c>
      <c r="J104" s="123" t="s">
        <v>3976</v>
      </c>
      <c r="M104" t="s">
        <v>2258</v>
      </c>
      <c r="N104" t="s">
        <v>197</v>
      </c>
    </row>
    <row r="105" spans="1:14" ht="20.25" customHeight="1">
      <c r="A105" s="131" t="s">
        <v>3977</v>
      </c>
      <c r="B105" s="131" t="s">
        <v>3978</v>
      </c>
      <c r="C105" s="131" t="s">
        <v>3979</v>
      </c>
      <c r="D105" s="131" t="s">
        <v>3980</v>
      </c>
      <c r="I105" s="126" t="s">
        <v>3981</v>
      </c>
      <c r="J105" s="123" t="s">
        <v>3982</v>
      </c>
      <c r="M105" t="s">
        <v>877</v>
      </c>
      <c r="N105" t="s">
        <v>197</v>
      </c>
    </row>
    <row r="106" spans="1:14" ht="20.25" customHeight="1">
      <c r="A106" s="131" t="s">
        <v>2600</v>
      </c>
      <c r="B106" s="131" t="s">
        <v>3797</v>
      </c>
      <c r="C106" s="131" t="s">
        <v>3621</v>
      </c>
      <c r="D106" s="131" t="s">
        <v>3983</v>
      </c>
      <c r="I106" s="126" t="s">
        <v>3984</v>
      </c>
      <c r="J106" s="123" t="s">
        <v>3985</v>
      </c>
      <c r="M106" t="s">
        <v>2492</v>
      </c>
      <c r="N106" t="s">
        <v>197</v>
      </c>
    </row>
    <row r="107" spans="1:14" ht="20.25" customHeight="1">
      <c r="A107" s="131" t="s">
        <v>1535</v>
      </c>
      <c r="B107" s="131" t="s">
        <v>3986</v>
      </c>
      <c r="C107" s="131" t="s">
        <v>3987</v>
      </c>
      <c r="D107" s="131" t="s">
        <v>1536</v>
      </c>
      <c r="I107" s="126" t="s">
        <v>3988</v>
      </c>
      <c r="J107" s="123" t="s">
        <v>3989</v>
      </c>
      <c r="M107" t="s">
        <v>2254</v>
      </c>
      <c r="N107" t="s">
        <v>197</v>
      </c>
    </row>
    <row r="108" spans="1:14" ht="20.25" customHeight="1">
      <c r="A108" s="131" t="s">
        <v>3990</v>
      </c>
      <c r="B108" s="131" t="s">
        <v>3986</v>
      </c>
      <c r="C108" s="131" t="s">
        <v>3316</v>
      </c>
      <c r="D108" s="131" t="s">
        <v>1536</v>
      </c>
      <c r="I108" s="126" t="s">
        <v>3809</v>
      </c>
      <c r="J108" s="123" t="s">
        <v>3991</v>
      </c>
      <c r="M108" t="s">
        <v>876</v>
      </c>
      <c r="N108" t="s">
        <v>197</v>
      </c>
    </row>
    <row r="109" spans="1:14" ht="20.25" customHeight="1">
      <c r="A109" s="131" t="s">
        <v>3992</v>
      </c>
      <c r="B109" s="131" t="s">
        <v>3993</v>
      </c>
      <c r="C109" s="131" t="s">
        <v>3994</v>
      </c>
      <c r="D109" s="131" t="s">
        <v>3995</v>
      </c>
      <c r="I109" s="126" t="s">
        <v>3996</v>
      </c>
      <c r="J109" s="123" t="s">
        <v>3997</v>
      </c>
      <c r="M109" t="s">
        <v>875</v>
      </c>
      <c r="N109" t="s">
        <v>197</v>
      </c>
    </row>
    <row r="110" spans="1:14" ht="20.25" customHeight="1">
      <c r="A110" s="131" t="s">
        <v>3998</v>
      </c>
      <c r="B110" s="135" t="s">
        <v>3999</v>
      </c>
      <c r="C110" s="131" t="s">
        <v>4000</v>
      </c>
      <c r="D110" s="131" t="s">
        <v>4001</v>
      </c>
      <c r="I110" s="126" t="s">
        <v>4002</v>
      </c>
      <c r="J110" s="123" t="s">
        <v>4003</v>
      </c>
      <c r="M110" t="s">
        <v>2417</v>
      </c>
      <c r="N110" t="s">
        <v>197</v>
      </c>
    </row>
    <row r="111" spans="1:14" ht="20.25" customHeight="1">
      <c r="A111" s="131" t="s">
        <v>722</v>
      </c>
      <c r="B111" s="131" t="s">
        <v>4004</v>
      </c>
      <c r="C111" s="131" t="s">
        <v>4005</v>
      </c>
      <c r="D111" s="131" t="s">
        <v>4006</v>
      </c>
      <c r="I111" s="126" t="s">
        <v>2338</v>
      </c>
      <c r="J111" s="123" t="s">
        <v>4007</v>
      </c>
      <c r="M111" t="s">
        <v>4008</v>
      </c>
      <c r="N111" t="s">
        <v>197</v>
      </c>
    </row>
    <row r="112" spans="1:14" ht="20.25" customHeight="1">
      <c r="A112" s="131" t="s">
        <v>546</v>
      </c>
      <c r="B112" s="131" t="s">
        <v>4009</v>
      </c>
      <c r="C112" s="131" t="s">
        <v>4010</v>
      </c>
      <c r="D112" s="131" t="s">
        <v>4006</v>
      </c>
      <c r="I112" s="126" t="s">
        <v>384</v>
      </c>
      <c r="J112" s="123" t="s">
        <v>1969</v>
      </c>
      <c r="M112" t="s">
        <v>874</v>
      </c>
      <c r="N112" t="s">
        <v>197</v>
      </c>
    </row>
    <row r="113" spans="1:14" ht="20.25" customHeight="1">
      <c r="A113" s="131" t="s">
        <v>541</v>
      </c>
      <c r="B113" s="131" t="s">
        <v>4011</v>
      </c>
      <c r="C113" s="131" t="s">
        <v>4012</v>
      </c>
      <c r="D113" s="131" t="s">
        <v>1136</v>
      </c>
      <c r="I113" s="126" t="s">
        <v>4013</v>
      </c>
      <c r="J113" s="123" t="s">
        <v>4014</v>
      </c>
      <c r="M113" t="s">
        <v>4015</v>
      </c>
      <c r="N113" t="s">
        <v>197</v>
      </c>
    </row>
    <row r="114" spans="1:14" ht="20.25" customHeight="1">
      <c r="A114" s="131" t="s">
        <v>4016</v>
      </c>
      <c r="B114" s="131" t="s">
        <v>4017</v>
      </c>
      <c r="C114" s="131" t="s">
        <v>3316</v>
      </c>
      <c r="D114" s="131" t="s">
        <v>3621</v>
      </c>
      <c r="H114" s="28"/>
      <c r="I114" s="126" t="s">
        <v>618</v>
      </c>
      <c r="J114" s="123" t="s">
        <v>2727</v>
      </c>
      <c r="M114" t="s">
        <v>4018</v>
      </c>
      <c r="N114" t="s">
        <v>197</v>
      </c>
    </row>
    <row r="115" spans="1:14" ht="20.25" customHeight="1">
      <c r="A115" s="131" t="s">
        <v>4019</v>
      </c>
      <c r="B115" s="131" t="s">
        <v>4020</v>
      </c>
      <c r="C115" s="131" t="s">
        <v>3316</v>
      </c>
      <c r="D115" s="131" t="s">
        <v>536</v>
      </c>
      <c r="I115" s="126" t="s">
        <v>690</v>
      </c>
      <c r="J115" s="123" t="s">
        <v>4021</v>
      </c>
      <c r="M115" t="s">
        <v>4022</v>
      </c>
      <c r="N115" t="s">
        <v>197</v>
      </c>
    </row>
    <row r="116" spans="1:14" ht="20.25" customHeight="1">
      <c r="A116" s="131" t="s">
        <v>535</v>
      </c>
      <c r="B116" s="131" t="s">
        <v>4020</v>
      </c>
      <c r="C116" s="131" t="s">
        <v>4023</v>
      </c>
      <c r="D116" s="131" t="s">
        <v>1441</v>
      </c>
      <c r="I116" s="126" t="s">
        <v>4024</v>
      </c>
      <c r="J116" s="123" t="s">
        <v>4025</v>
      </c>
      <c r="M116" t="s">
        <v>4026</v>
      </c>
      <c r="N116" t="s">
        <v>197</v>
      </c>
    </row>
    <row r="117" spans="1:14" ht="20.25" customHeight="1">
      <c r="A117" s="131" t="s">
        <v>4027</v>
      </c>
      <c r="B117" s="131" t="s">
        <v>4028</v>
      </c>
      <c r="C117" s="131" t="s">
        <v>4029</v>
      </c>
      <c r="D117" s="131" t="s">
        <v>4030</v>
      </c>
      <c r="I117" s="126" t="s">
        <v>4031</v>
      </c>
      <c r="J117" s="123" t="s">
        <v>4032</v>
      </c>
      <c r="M117" t="s">
        <v>879</v>
      </c>
      <c r="N117" t="s">
        <v>197</v>
      </c>
    </row>
    <row r="118" spans="1:14" ht="20.25" customHeight="1">
      <c r="A118" s="131" t="s">
        <v>1435</v>
      </c>
      <c r="B118" s="131" t="s">
        <v>4033</v>
      </c>
      <c r="C118" s="131" t="s">
        <v>3789</v>
      </c>
      <c r="D118" s="131" t="s">
        <v>1638</v>
      </c>
      <c r="I118" s="126" t="s">
        <v>4034</v>
      </c>
      <c r="J118" s="123" t="s">
        <v>4035</v>
      </c>
      <c r="M118" t="s">
        <v>878</v>
      </c>
      <c r="N118" t="s">
        <v>197</v>
      </c>
    </row>
    <row r="119" spans="1:14" ht="20.25" customHeight="1">
      <c r="A119" s="131" t="s">
        <v>4036</v>
      </c>
      <c r="B119" s="131" t="s">
        <v>4037</v>
      </c>
      <c r="C119" s="131" t="s">
        <v>4038</v>
      </c>
      <c r="D119" s="131" t="s">
        <v>4039</v>
      </c>
      <c r="I119" s="126" t="s">
        <v>4040</v>
      </c>
      <c r="J119" s="123" t="s">
        <v>4041</v>
      </c>
      <c r="M119" t="s">
        <v>4042</v>
      </c>
      <c r="N119" t="s">
        <v>197</v>
      </c>
    </row>
    <row r="120" spans="1:14" ht="20.25" customHeight="1">
      <c r="A120" s="131" t="s">
        <v>2729</v>
      </c>
      <c r="B120" s="131" t="s">
        <v>4043</v>
      </c>
      <c r="C120" s="131" t="s">
        <v>3316</v>
      </c>
      <c r="D120" s="131" t="s">
        <v>4044</v>
      </c>
      <c r="I120" s="126" t="s">
        <v>1412</v>
      </c>
      <c r="J120" s="123" t="s">
        <v>4045</v>
      </c>
      <c r="M120" t="s">
        <v>4046</v>
      </c>
      <c r="N120" t="s">
        <v>197</v>
      </c>
    </row>
    <row r="121" spans="1:14" ht="20.25" customHeight="1">
      <c r="A121" s="131" t="s">
        <v>2635</v>
      </c>
      <c r="B121" s="131" t="s">
        <v>3854</v>
      </c>
      <c r="C121" s="131" t="s">
        <v>3621</v>
      </c>
      <c r="D121" s="131" t="s">
        <v>3853</v>
      </c>
      <c r="I121" s="126" t="s">
        <v>4047</v>
      </c>
      <c r="J121" s="123" t="s">
        <v>4048</v>
      </c>
      <c r="M121" t="s">
        <v>880</v>
      </c>
      <c r="N121" t="s">
        <v>197</v>
      </c>
    </row>
    <row r="122" spans="1:14" ht="20.25" customHeight="1">
      <c r="A122" s="131" t="s">
        <v>2800</v>
      </c>
      <c r="B122" s="131" t="s">
        <v>4049</v>
      </c>
      <c r="C122" s="131" t="s">
        <v>4050</v>
      </c>
      <c r="D122" s="131" t="s">
        <v>4051</v>
      </c>
      <c r="H122" s="28"/>
      <c r="I122" s="126" t="s">
        <v>536</v>
      </c>
      <c r="J122" s="123" t="s">
        <v>4052</v>
      </c>
      <c r="M122" t="s">
        <v>870</v>
      </c>
      <c r="N122" t="s">
        <v>197</v>
      </c>
    </row>
    <row r="123" spans="1:14" ht="20.25" customHeight="1">
      <c r="A123" s="131" t="s">
        <v>4053</v>
      </c>
      <c r="B123" s="131" t="s">
        <v>4054</v>
      </c>
      <c r="C123" s="131" t="s">
        <v>3677</v>
      </c>
      <c r="D123" s="131" t="s">
        <v>4055</v>
      </c>
      <c r="I123" s="126" t="s">
        <v>610</v>
      </c>
      <c r="J123" s="123" t="s">
        <v>4056</v>
      </c>
      <c r="M123" t="s">
        <v>886</v>
      </c>
      <c r="N123" t="s">
        <v>888</v>
      </c>
    </row>
    <row r="124" spans="1:14" ht="20.25" customHeight="1">
      <c r="A124" s="131" t="s">
        <v>2060</v>
      </c>
      <c r="B124" s="131" t="s">
        <v>4057</v>
      </c>
      <c r="C124" s="131" t="s">
        <v>4058</v>
      </c>
      <c r="D124" s="131" t="s">
        <v>4059</v>
      </c>
      <c r="I124" s="126" t="s">
        <v>4060</v>
      </c>
      <c r="J124" s="123" t="s">
        <v>4061</v>
      </c>
      <c r="M124" t="s">
        <v>1998</v>
      </c>
      <c r="N124" t="s">
        <v>234</v>
      </c>
    </row>
    <row r="125" spans="1:14" ht="20.25" customHeight="1">
      <c r="A125" s="131" t="s">
        <v>2862</v>
      </c>
      <c r="B125" s="131" t="s">
        <v>4062</v>
      </c>
      <c r="C125" s="131" t="s">
        <v>3746</v>
      </c>
      <c r="D125" s="131" t="s">
        <v>3141</v>
      </c>
      <c r="I125" s="126" t="s">
        <v>1907</v>
      </c>
      <c r="J125" s="123" t="s">
        <v>1941</v>
      </c>
      <c r="M125" t="s">
        <v>4063</v>
      </c>
      <c r="N125" t="s">
        <v>269</v>
      </c>
    </row>
    <row r="126" spans="1:14" ht="20.25" customHeight="1">
      <c r="A126" s="131" t="s">
        <v>4064</v>
      </c>
      <c r="B126" s="131" t="s">
        <v>4065</v>
      </c>
      <c r="C126" s="131" t="s">
        <v>4066</v>
      </c>
      <c r="D126" s="131" t="s">
        <v>4067</v>
      </c>
      <c r="I126" s="126" t="s">
        <v>4068</v>
      </c>
      <c r="J126" s="123" t="s">
        <v>4069</v>
      </c>
      <c r="M126" t="s">
        <v>890</v>
      </c>
      <c r="N126" t="s">
        <v>269</v>
      </c>
    </row>
    <row r="127" spans="1:14" ht="20.25" customHeight="1">
      <c r="A127" s="131" t="s">
        <v>905</v>
      </c>
      <c r="B127" s="131" t="s">
        <v>4070</v>
      </c>
      <c r="C127" s="131" t="s">
        <v>3796</v>
      </c>
      <c r="D127" s="131" t="s">
        <v>4071</v>
      </c>
      <c r="I127" s="126" t="s">
        <v>1410</v>
      </c>
      <c r="J127" s="123" t="s">
        <v>1950</v>
      </c>
      <c r="M127" t="s">
        <v>2431</v>
      </c>
      <c r="N127" t="s">
        <v>269</v>
      </c>
    </row>
    <row r="128" spans="1:14" ht="20.25" customHeight="1">
      <c r="A128" s="131" t="s">
        <v>1429</v>
      </c>
      <c r="B128" s="131" t="s">
        <v>4072</v>
      </c>
      <c r="C128" s="131" t="s">
        <v>4073</v>
      </c>
      <c r="D128" s="131" t="s">
        <v>4074</v>
      </c>
      <c r="I128" s="126" t="s">
        <v>192</v>
      </c>
      <c r="J128" s="123" t="s">
        <v>1912</v>
      </c>
    </row>
    <row r="129" spans="1:10" ht="20.25" customHeight="1">
      <c r="A129" s="131" t="s">
        <v>4075</v>
      </c>
      <c r="B129" s="131" t="s">
        <v>4076</v>
      </c>
      <c r="C129" s="131" t="s">
        <v>4077</v>
      </c>
      <c r="D129" s="131" t="s">
        <v>4078</v>
      </c>
      <c r="I129" s="126" t="s">
        <v>4079</v>
      </c>
      <c r="J129" s="123" t="s">
        <v>4080</v>
      </c>
    </row>
    <row r="130" spans="1:10" ht="20.25" customHeight="1">
      <c r="A130" s="131" t="s">
        <v>262</v>
      </c>
      <c r="B130" s="131" t="s">
        <v>3478</v>
      </c>
      <c r="C130" s="131" t="s">
        <v>4081</v>
      </c>
      <c r="D130" s="131" t="s">
        <v>4082</v>
      </c>
      <c r="I130" s="126" t="s">
        <v>4083</v>
      </c>
      <c r="J130" s="123" t="s">
        <v>4084</v>
      </c>
    </row>
    <row r="131" spans="1:10" ht="20.25" customHeight="1">
      <c r="A131" s="131" t="s">
        <v>4085</v>
      </c>
      <c r="B131" s="131" t="s">
        <v>4086</v>
      </c>
      <c r="C131" s="131" t="s">
        <v>3832</v>
      </c>
      <c r="D131" s="131" t="s">
        <v>3961</v>
      </c>
      <c r="I131" s="126" t="s">
        <v>547</v>
      </c>
      <c r="J131" s="123" t="s">
        <v>1910</v>
      </c>
    </row>
    <row r="132" spans="1:10" ht="20.25" customHeight="1">
      <c r="A132" s="131" t="s">
        <v>1404</v>
      </c>
      <c r="B132" s="131" t="s">
        <v>4087</v>
      </c>
      <c r="C132" s="131" t="s">
        <v>4088</v>
      </c>
      <c r="D132" s="131" t="s">
        <v>4089</v>
      </c>
      <c r="I132" s="126" t="s">
        <v>4029</v>
      </c>
      <c r="J132" s="123" t="s">
        <v>4090</v>
      </c>
    </row>
    <row r="133" spans="1:10" ht="20.25" customHeight="1">
      <c r="A133" s="131" t="s">
        <v>4091</v>
      </c>
      <c r="B133" s="131" t="s">
        <v>4092</v>
      </c>
      <c r="C133" s="131" t="s">
        <v>4093</v>
      </c>
      <c r="D133" s="131" t="s">
        <v>3786</v>
      </c>
      <c r="I133" s="126" t="s">
        <v>4094</v>
      </c>
      <c r="J133" s="123" t="s">
        <v>4095</v>
      </c>
    </row>
    <row r="134" spans="1:10" ht="20.25" customHeight="1">
      <c r="A134" s="131" t="s">
        <v>2301</v>
      </c>
      <c r="B134" s="131" t="s">
        <v>4096</v>
      </c>
      <c r="C134" s="131" t="s">
        <v>3969</v>
      </c>
      <c r="D134" s="131" t="s">
        <v>4097</v>
      </c>
      <c r="I134" s="126" t="s">
        <v>4098</v>
      </c>
      <c r="J134" s="123" t="s">
        <v>4099</v>
      </c>
    </row>
    <row r="135" spans="1:10" ht="20.25" customHeight="1">
      <c r="A135" s="131" t="s">
        <v>2296</v>
      </c>
      <c r="B135" s="131" t="s">
        <v>4100</v>
      </c>
      <c r="C135" s="131" t="s">
        <v>4101</v>
      </c>
      <c r="D135" s="131" t="s">
        <v>2297</v>
      </c>
      <c r="I135" s="126" t="s">
        <v>4102</v>
      </c>
      <c r="J135" s="123" t="s">
        <v>4103</v>
      </c>
    </row>
    <row r="136" spans="1:10" ht="20.25" customHeight="1">
      <c r="A136" s="131" t="s">
        <v>1398</v>
      </c>
      <c r="B136" s="131" t="s">
        <v>4104</v>
      </c>
      <c r="C136" s="131" t="s">
        <v>4105</v>
      </c>
      <c r="D136" s="131" t="s">
        <v>4106</v>
      </c>
      <c r="I136" s="126" t="s">
        <v>4107</v>
      </c>
      <c r="J136" s="123" t="s">
        <v>4108</v>
      </c>
    </row>
    <row r="137" spans="1:10" ht="20.25" customHeight="1">
      <c r="A137" s="131" t="s">
        <v>1394</v>
      </c>
      <c r="B137" s="131" t="s">
        <v>4109</v>
      </c>
      <c r="C137" s="131" t="s">
        <v>4110</v>
      </c>
      <c r="D137" s="131" t="s">
        <v>1395</v>
      </c>
      <c r="I137" s="126" t="s">
        <v>4059</v>
      </c>
      <c r="J137" s="123" t="s">
        <v>4111</v>
      </c>
    </row>
    <row r="138" spans="1:10" ht="20.25" customHeight="1">
      <c r="A138" s="131" t="s">
        <v>2345</v>
      </c>
      <c r="B138" s="131" t="s">
        <v>4112</v>
      </c>
      <c r="C138" s="131" t="s">
        <v>4113</v>
      </c>
      <c r="D138" s="131" t="s">
        <v>4114</v>
      </c>
      <c r="I138" s="126" t="s">
        <v>2566</v>
      </c>
      <c r="J138" s="123" t="s">
        <v>2567</v>
      </c>
    </row>
    <row r="139" spans="1:10" ht="20.25" customHeight="1">
      <c r="A139" s="131" t="s">
        <v>1389</v>
      </c>
      <c r="B139" s="131" t="s">
        <v>4115</v>
      </c>
      <c r="C139" s="131" t="s">
        <v>4116</v>
      </c>
      <c r="D139" s="131" t="s">
        <v>2190</v>
      </c>
      <c r="I139" s="126" t="s">
        <v>2786</v>
      </c>
      <c r="J139" s="123" t="s">
        <v>4117</v>
      </c>
    </row>
    <row r="140" spans="1:10" ht="20.25" customHeight="1">
      <c r="A140" s="131" t="s">
        <v>449</v>
      </c>
      <c r="B140" s="131" t="s">
        <v>4118</v>
      </c>
      <c r="C140" s="131" t="s">
        <v>450</v>
      </c>
      <c r="D140" s="131" t="s">
        <v>4119</v>
      </c>
      <c r="I140" s="126" t="s">
        <v>4120</v>
      </c>
      <c r="J140" s="123" t="s">
        <v>4121</v>
      </c>
    </row>
    <row r="141" spans="1:10" ht="20.25" customHeight="1">
      <c r="A141" s="131" t="s">
        <v>4122</v>
      </c>
      <c r="B141" s="131" t="s">
        <v>4123</v>
      </c>
      <c r="C141" s="131" t="s">
        <v>4124</v>
      </c>
      <c r="D141" s="131" t="s">
        <v>3754</v>
      </c>
      <c r="I141" s="126" t="s">
        <v>4125</v>
      </c>
      <c r="J141" s="123" t="s">
        <v>4126</v>
      </c>
    </row>
    <row r="142" spans="1:10" ht="20.25" customHeight="1">
      <c r="A142" s="131" t="s">
        <v>4127</v>
      </c>
      <c r="B142" s="131" t="s">
        <v>4128</v>
      </c>
      <c r="C142" s="131" t="s">
        <v>4129</v>
      </c>
      <c r="D142" s="131" t="s">
        <v>4130</v>
      </c>
      <c r="I142" s="126" t="s">
        <v>1589</v>
      </c>
      <c r="J142" s="123" t="s">
        <v>4131</v>
      </c>
    </row>
    <row r="143" spans="1:10" ht="20.25" customHeight="1">
      <c r="A143" s="131" t="s">
        <v>3427</v>
      </c>
      <c r="B143" s="131" t="s">
        <v>4132</v>
      </c>
      <c r="C143" s="131" t="s">
        <v>3621</v>
      </c>
      <c r="D143" s="131" t="s">
        <v>3904</v>
      </c>
      <c r="I143" s="126" t="s">
        <v>4133</v>
      </c>
      <c r="J143" s="123" t="s">
        <v>4134</v>
      </c>
    </row>
    <row r="144" spans="1:10" ht="20.25" customHeight="1">
      <c r="A144" s="131" t="s">
        <v>4135</v>
      </c>
      <c r="B144" s="131" t="s">
        <v>4136</v>
      </c>
      <c r="C144" s="131" t="s">
        <v>4137</v>
      </c>
      <c r="D144" s="131" t="s">
        <v>4138</v>
      </c>
      <c r="I144" s="126" t="s">
        <v>4139</v>
      </c>
      <c r="J144" s="123" t="s">
        <v>4140</v>
      </c>
    </row>
    <row r="145" spans="1:10" ht="20.25" customHeight="1">
      <c r="A145" s="131" t="s">
        <v>1036</v>
      </c>
      <c r="B145" s="131" t="s">
        <v>4141</v>
      </c>
      <c r="C145" s="131" t="s">
        <v>204</v>
      </c>
      <c r="D145" s="131" t="s">
        <v>1217</v>
      </c>
      <c r="I145" s="126" t="s">
        <v>4142</v>
      </c>
      <c r="J145" s="123" t="s">
        <v>4143</v>
      </c>
    </row>
    <row r="146" spans="1:10" ht="20.25" customHeight="1">
      <c r="A146" s="131" t="s">
        <v>4144</v>
      </c>
      <c r="B146" s="131" t="s">
        <v>4145</v>
      </c>
      <c r="C146" s="131" t="s">
        <v>3746</v>
      </c>
      <c r="D146" s="131" t="s">
        <v>4146</v>
      </c>
      <c r="I146" s="126" t="s">
        <v>4093</v>
      </c>
      <c r="J146" s="123" t="s">
        <v>4147</v>
      </c>
    </row>
    <row r="147" spans="1:10" ht="20.25" customHeight="1">
      <c r="A147" s="131" t="s">
        <v>2581</v>
      </c>
      <c r="B147" s="131" t="s">
        <v>4145</v>
      </c>
      <c r="C147" s="131" t="s">
        <v>4146</v>
      </c>
      <c r="D147" s="131" t="s">
        <v>3621</v>
      </c>
      <c r="I147" s="126" t="s">
        <v>440</v>
      </c>
      <c r="J147" s="123" t="s">
        <v>1905</v>
      </c>
    </row>
    <row r="148" spans="1:10" ht="20.25" customHeight="1">
      <c r="A148" s="131" t="s">
        <v>1386</v>
      </c>
      <c r="B148" s="131" t="s">
        <v>3919</v>
      </c>
      <c r="C148" s="131" t="s">
        <v>3621</v>
      </c>
      <c r="D148" s="131" t="s">
        <v>1303</v>
      </c>
      <c r="I148" s="126" t="s">
        <v>4148</v>
      </c>
      <c r="J148" s="123" t="s">
        <v>4149</v>
      </c>
    </row>
    <row r="149" spans="1:10" ht="20.25" customHeight="1">
      <c r="A149" s="131" t="s">
        <v>2789</v>
      </c>
      <c r="B149" s="131" t="s">
        <v>4150</v>
      </c>
      <c r="C149" s="131" t="s">
        <v>3746</v>
      </c>
      <c r="D149" s="131" t="s">
        <v>1556</v>
      </c>
      <c r="I149" s="126" t="s">
        <v>4151</v>
      </c>
      <c r="J149" s="123" t="s">
        <v>4152</v>
      </c>
    </row>
    <row r="150" spans="1:10" ht="20.25" customHeight="1">
      <c r="A150" s="131" t="s">
        <v>4153</v>
      </c>
      <c r="B150" s="131" t="s">
        <v>4154</v>
      </c>
      <c r="C150" s="131" t="s">
        <v>4155</v>
      </c>
      <c r="D150" s="131" t="s">
        <v>4156</v>
      </c>
      <c r="I150" s="126" t="s">
        <v>503</v>
      </c>
      <c r="J150" s="123" t="s">
        <v>4157</v>
      </c>
    </row>
    <row r="151" spans="1:10" ht="20.25" customHeight="1">
      <c r="A151" s="131" t="s">
        <v>2724</v>
      </c>
      <c r="B151" s="131" t="s">
        <v>4158</v>
      </c>
      <c r="C151" s="131" t="s">
        <v>4159</v>
      </c>
      <c r="D151" s="131" t="s">
        <v>4160</v>
      </c>
      <c r="I151" s="126" t="s">
        <v>4161</v>
      </c>
      <c r="J151" s="123" t="s">
        <v>4162</v>
      </c>
    </row>
    <row r="152" spans="1:10" ht="20.25" customHeight="1">
      <c r="A152" s="131" t="s">
        <v>4163</v>
      </c>
      <c r="B152" s="131" t="s">
        <v>4164</v>
      </c>
      <c r="C152" s="131" t="s">
        <v>4165</v>
      </c>
      <c r="D152" s="131" t="s">
        <v>4166</v>
      </c>
      <c r="H152" s="28"/>
      <c r="I152" s="126" t="s">
        <v>3760</v>
      </c>
      <c r="J152" s="123" t="s">
        <v>4167</v>
      </c>
    </row>
    <row r="153" spans="1:10" ht="20.25" customHeight="1">
      <c r="A153" s="131" t="s">
        <v>1319</v>
      </c>
      <c r="B153" s="131" t="s">
        <v>4168</v>
      </c>
      <c r="C153" s="131" t="s">
        <v>4169</v>
      </c>
      <c r="D153" s="131" t="s">
        <v>4170</v>
      </c>
      <c r="I153" s="126" t="s">
        <v>553</v>
      </c>
      <c r="J153" s="123" t="s">
        <v>4171</v>
      </c>
    </row>
    <row r="154" spans="1:10" ht="20.25" customHeight="1">
      <c r="A154" s="131" t="s">
        <v>2676</v>
      </c>
      <c r="B154" s="131" t="s">
        <v>4172</v>
      </c>
      <c r="C154" s="131" t="s">
        <v>4173</v>
      </c>
      <c r="D154" s="131" t="s">
        <v>2677</v>
      </c>
      <c r="I154" s="126" t="s">
        <v>4174</v>
      </c>
      <c r="J154" s="123" t="s">
        <v>4175</v>
      </c>
    </row>
    <row r="155" spans="1:10" ht="20.25" customHeight="1">
      <c r="A155" s="131" t="s">
        <v>519</v>
      </c>
      <c r="B155" s="131" t="s">
        <v>4176</v>
      </c>
      <c r="C155" s="131" t="s">
        <v>3746</v>
      </c>
      <c r="D155" s="131" t="s">
        <v>520</v>
      </c>
      <c r="I155" s="126" t="s">
        <v>1697</v>
      </c>
      <c r="J155" s="123" t="s">
        <v>4177</v>
      </c>
    </row>
    <row r="156" spans="1:10" ht="20.25" customHeight="1">
      <c r="A156" s="131" t="s">
        <v>4178</v>
      </c>
      <c r="B156" s="131" t="s">
        <v>4176</v>
      </c>
      <c r="C156" s="131" t="s">
        <v>4179</v>
      </c>
      <c r="D156" s="131" t="s">
        <v>4180</v>
      </c>
      <c r="I156" s="126" t="s">
        <v>4181</v>
      </c>
      <c r="J156" s="123" t="s">
        <v>4182</v>
      </c>
    </row>
    <row r="157" spans="1:10" ht="20.25" customHeight="1">
      <c r="A157" s="131" t="s">
        <v>1298</v>
      </c>
      <c r="B157" s="131" t="s">
        <v>4183</v>
      </c>
      <c r="C157" s="131" t="s">
        <v>4184</v>
      </c>
      <c r="D157" s="131" t="s">
        <v>1299</v>
      </c>
      <c r="I157" s="126" t="s">
        <v>1242</v>
      </c>
      <c r="J157" s="123" t="s">
        <v>1943</v>
      </c>
    </row>
    <row r="158" spans="1:10" ht="20.25" customHeight="1">
      <c r="A158" s="131" t="s">
        <v>4185</v>
      </c>
      <c r="B158" s="131" t="s">
        <v>4186</v>
      </c>
      <c r="C158" s="131" t="s">
        <v>4187</v>
      </c>
      <c r="D158" s="131" t="s">
        <v>4188</v>
      </c>
      <c r="I158" s="126" t="s">
        <v>4189</v>
      </c>
      <c r="J158" s="123" t="s">
        <v>4190</v>
      </c>
    </row>
    <row r="159" spans="1:10" ht="20.25" customHeight="1">
      <c r="A159" s="131" t="s">
        <v>4191</v>
      </c>
      <c r="B159" s="131" t="s">
        <v>4192</v>
      </c>
      <c r="C159" s="131" t="s">
        <v>4193</v>
      </c>
      <c r="D159" s="131" t="s">
        <v>3938</v>
      </c>
      <c r="I159" s="126" t="s">
        <v>4194</v>
      </c>
      <c r="J159" s="123" t="s">
        <v>4195</v>
      </c>
    </row>
    <row r="160" spans="1:10" ht="20.25" customHeight="1">
      <c r="A160" s="131" t="s">
        <v>506</v>
      </c>
      <c r="B160" s="131" t="s">
        <v>4196</v>
      </c>
      <c r="C160" s="131" t="s">
        <v>4197</v>
      </c>
      <c r="D160" s="131" t="s">
        <v>4198</v>
      </c>
      <c r="I160" s="126" t="s">
        <v>1309</v>
      </c>
      <c r="J160" s="123" t="s">
        <v>1921</v>
      </c>
    </row>
    <row r="161" spans="1:10" ht="20.25" customHeight="1">
      <c r="A161" s="131" t="s">
        <v>280</v>
      </c>
      <c r="B161" s="131" t="s">
        <v>4199</v>
      </c>
      <c r="C161" s="131" t="s">
        <v>4200</v>
      </c>
      <c r="D161" s="131" t="s">
        <v>4201</v>
      </c>
      <c r="I161" s="126" t="s">
        <v>4202</v>
      </c>
      <c r="J161" s="123" t="s">
        <v>4203</v>
      </c>
    </row>
    <row r="162" spans="1:10" ht="20.25" customHeight="1">
      <c r="A162" s="131" t="s">
        <v>1338</v>
      </c>
      <c r="B162" s="131" t="s">
        <v>4204</v>
      </c>
      <c r="C162" s="131" t="s">
        <v>1339</v>
      </c>
      <c r="D162" s="131" t="s">
        <v>4205</v>
      </c>
      <c r="I162" s="126" t="s">
        <v>4206</v>
      </c>
      <c r="J162" s="123" t="s">
        <v>4207</v>
      </c>
    </row>
    <row r="163" spans="1:10" ht="20.25" customHeight="1">
      <c r="A163" s="131" t="s">
        <v>1325</v>
      </c>
      <c r="B163" s="131" t="s">
        <v>4208</v>
      </c>
      <c r="C163" s="131" t="s">
        <v>3316</v>
      </c>
      <c r="D163" s="131" t="s">
        <v>1326</v>
      </c>
      <c r="I163" s="126" t="s">
        <v>1065</v>
      </c>
      <c r="J163" s="123" t="s">
        <v>4209</v>
      </c>
    </row>
    <row r="164" spans="1:10" ht="20.25" customHeight="1">
      <c r="A164" s="131" t="s">
        <v>1329</v>
      </c>
      <c r="B164" s="131" t="s">
        <v>4210</v>
      </c>
      <c r="C164" s="131" t="s">
        <v>4211</v>
      </c>
      <c r="D164" s="131" t="s">
        <v>1326</v>
      </c>
      <c r="I164" s="126" t="s">
        <v>4212</v>
      </c>
      <c r="J164" s="123" t="s">
        <v>4213</v>
      </c>
    </row>
    <row r="165" spans="1:10" ht="20.25" customHeight="1">
      <c r="A165" s="131" t="s">
        <v>502</v>
      </c>
      <c r="B165" s="131" t="s">
        <v>4214</v>
      </c>
      <c r="C165" s="131" t="s">
        <v>503</v>
      </c>
      <c r="D165" s="131" t="s">
        <v>4215</v>
      </c>
      <c r="I165" s="126" t="s">
        <v>4216</v>
      </c>
      <c r="J165" s="123" t="s">
        <v>4217</v>
      </c>
    </row>
    <row r="166" spans="1:10" ht="20.25" customHeight="1">
      <c r="A166" s="131" t="s">
        <v>4218</v>
      </c>
      <c r="B166" s="131" t="s">
        <v>4219</v>
      </c>
      <c r="C166" s="131" t="s">
        <v>3832</v>
      </c>
      <c r="D166" s="131" t="s">
        <v>3621</v>
      </c>
      <c r="I166" s="126" t="s">
        <v>4220</v>
      </c>
      <c r="J166" s="123" t="s">
        <v>4221</v>
      </c>
    </row>
    <row r="167" spans="1:10" ht="20.25" customHeight="1">
      <c r="A167" s="131" t="s">
        <v>4222</v>
      </c>
      <c r="B167" s="131" t="s">
        <v>4223</v>
      </c>
      <c r="C167" s="131" t="s">
        <v>4224</v>
      </c>
      <c r="D167" s="131" t="s">
        <v>4225</v>
      </c>
      <c r="I167" s="126" t="s">
        <v>3826</v>
      </c>
      <c r="J167" s="123" t="s">
        <v>4226</v>
      </c>
    </row>
    <row r="168" spans="1:10" ht="20.25" customHeight="1">
      <c r="A168" s="131" t="s">
        <v>1308</v>
      </c>
      <c r="B168" s="131" t="s">
        <v>4227</v>
      </c>
      <c r="C168" s="131" t="s">
        <v>3775</v>
      </c>
      <c r="D168" s="131" t="s">
        <v>1309</v>
      </c>
      <c r="I168" s="126" t="s">
        <v>460</v>
      </c>
      <c r="J168" s="123" t="s">
        <v>4228</v>
      </c>
    </row>
    <row r="169" spans="1:10" ht="20.25" customHeight="1">
      <c r="A169" s="131" t="s">
        <v>4229</v>
      </c>
      <c r="B169" s="131" t="s">
        <v>3945</v>
      </c>
      <c r="C169" s="131" t="s">
        <v>1520</v>
      </c>
      <c r="D169" s="131" t="s">
        <v>3902</v>
      </c>
      <c r="I169" s="126" t="s">
        <v>4230</v>
      </c>
      <c r="J169" s="123" t="s">
        <v>4231</v>
      </c>
    </row>
    <row r="170" spans="1:10" ht="20.25" customHeight="1">
      <c r="A170" s="131" t="s">
        <v>2617</v>
      </c>
      <c r="B170" s="131" t="s">
        <v>3947</v>
      </c>
      <c r="C170" s="131" t="s">
        <v>3621</v>
      </c>
      <c r="D170" s="131" t="s">
        <v>2942</v>
      </c>
      <c r="I170" s="126" t="s">
        <v>4232</v>
      </c>
      <c r="J170" s="123" t="s">
        <v>4233</v>
      </c>
    </row>
    <row r="171" spans="1:10" ht="20.25" customHeight="1">
      <c r="A171" s="131" t="s">
        <v>736</v>
      </c>
      <c r="B171" s="131" t="s">
        <v>4234</v>
      </c>
      <c r="C171" s="131" t="s">
        <v>834</v>
      </c>
      <c r="D171" s="131" t="s">
        <v>737</v>
      </c>
      <c r="I171" s="126" t="s">
        <v>3714</v>
      </c>
      <c r="J171" s="123" t="s">
        <v>2575</v>
      </c>
    </row>
    <row r="172" spans="1:10" ht="20.25" customHeight="1">
      <c r="A172" s="131" t="s">
        <v>1275</v>
      </c>
      <c r="B172" s="131" t="s">
        <v>4235</v>
      </c>
      <c r="C172" s="131" t="s">
        <v>4236</v>
      </c>
      <c r="D172" s="131" t="s">
        <v>1276</v>
      </c>
      <c r="I172" s="126" t="s">
        <v>2725</v>
      </c>
      <c r="J172" s="123" t="s">
        <v>4237</v>
      </c>
    </row>
    <row r="173" spans="1:10" ht="20.25" customHeight="1">
      <c r="A173" s="131" t="s">
        <v>828</v>
      </c>
      <c r="B173" s="135" t="s">
        <v>4238</v>
      </c>
      <c r="C173" s="131" t="s">
        <v>830</v>
      </c>
      <c r="D173" s="131" t="s">
        <v>4239</v>
      </c>
      <c r="I173" s="126" t="s">
        <v>520</v>
      </c>
      <c r="J173" s="123" t="s">
        <v>4240</v>
      </c>
    </row>
    <row r="174" spans="1:10" ht="20.25" customHeight="1">
      <c r="A174" s="131" t="s">
        <v>4241</v>
      </c>
      <c r="B174" s="131" t="s">
        <v>4242</v>
      </c>
      <c r="C174" s="131" t="s">
        <v>3832</v>
      </c>
      <c r="D174" s="131" t="s">
        <v>4142</v>
      </c>
      <c r="I174" s="126" t="s">
        <v>1827</v>
      </c>
      <c r="J174" s="123" t="s">
        <v>4243</v>
      </c>
    </row>
    <row r="175" spans="1:10" ht="20.25" customHeight="1">
      <c r="A175" s="131" t="s">
        <v>4244</v>
      </c>
      <c r="B175" s="131" t="s">
        <v>4242</v>
      </c>
      <c r="C175" s="131" t="s">
        <v>4142</v>
      </c>
      <c r="D175" s="131" t="s">
        <v>4220</v>
      </c>
      <c r="I175" s="126" t="s">
        <v>592</v>
      </c>
      <c r="J175" s="123" t="s">
        <v>4245</v>
      </c>
    </row>
    <row r="176" spans="1:10" ht="20.25" customHeight="1">
      <c r="A176" s="131" t="s">
        <v>2785</v>
      </c>
      <c r="B176" s="131" t="s">
        <v>4246</v>
      </c>
      <c r="C176" s="131" t="s">
        <v>3621</v>
      </c>
      <c r="D176" s="131" t="s">
        <v>2786</v>
      </c>
      <c r="I176" s="126" t="s">
        <v>4247</v>
      </c>
      <c r="J176" s="123" t="s">
        <v>4248</v>
      </c>
    </row>
    <row r="177" spans="1:10" ht="20.25" customHeight="1">
      <c r="A177" s="131" t="s">
        <v>4249</v>
      </c>
      <c r="B177" s="131" t="s">
        <v>4246</v>
      </c>
      <c r="C177" s="131" t="s">
        <v>4250</v>
      </c>
      <c r="D177" s="131" t="s">
        <v>4251</v>
      </c>
      <c r="I177" s="126" t="s">
        <v>397</v>
      </c>
      <c r="J177" s="123" t="s">
        <v>4252</v>
      </c>
    </row>
    <row r="178" spans="1:10" ht="20.25" customHeight="1">
      <c r="A178" s="131" t="s">
        <v>4253</v>
      </c>
      <c r="B178" s="131" t="s">
        <v>4254</v>
      </c>
      <c r="C178" s="131" t="s">
        <v>2318</v>
      </c>
      <c r="D178" s="131" t="s">
        <v>4255</v>
      </c>
      <c r="I178" s="126" t="s">
        <v>1128</v>
      </c>
      <c r="J178" s="123" t="s">
        <v>4256</v>
      </c>
    </row>
    <row r="179" spans="1:10" ht="20.25" customHeight="1">
      <c r="A179" s="131" t="s">
        <v>4257</v>
      </c>
      <c r="B179" s="131" t="s">
        <v>4258</v>
      </c>
      <c r="C179" s="131" t="s">
        <v>3208</v>
      </c>
      <c r="D179" s="131" t="s">
        <v>4259</v>
      </c>
      <c r="I179" s="126" t="s">
        <v>1276</v>
      </c>
      <c r="J179" s="123" t="s">
        <v>2014</v>
      </c>
    </row>
    <row r="180" spans="1:10" ht="20.25" customHeight="1">
      <c r="A180" s="131" t="s">
        <v>4260</v>
      </c>
      <c r="B180" s="131" t="s">
        <v>4261</v>
      </c>
      <c r="C180" s="131" t="s">
        <v>4262</v>
      </c>
      <c r="D180" s="131" t="s">
        <v>3827</v>
      </c>
      <c r="H180" s="28"/>
      <c r="I180" s="126" t="s">
        <v>4263</v>
      </c>
      <c r="J180" s="123" t="s">
        <v>4264</v>
      </c>
    </row>
    <row r="181" spans="1:10" ht="20.25" customHeight="1">
      <c r="A181" s="131" t="s">
        <v>4265</v>
      </c>
      <c r="B181" s="131" t="s">
        <v>4266</v>
      </c>
      <c r="C181" s="131" t="s">
        <v>4267</v>
      </c>
      <c r="D181" s="131" t="s">
        <v>4268</v>
      </c>
      <c r="I181" s="126" t="s">
        <v>3911</v>
      </c>
      <c r="J181" s="123" t="s">
        <v>4269</v>
      </c>
    </row>
    <row r="182" spans="1:10" ht="20.25" customHeight="1">
      <c r="A182" s="131" t="s">
        <v>4270</v>
      </c>
      <c r="B182" s="131" t="s">
        <v>4271</v>
      </c>
      <c r="C182" s="131" t="s">
        <v>3621</v>
      </c>
      <c r="D182" s="131" t="s">
        <v>4272</v>
      </c>
      <c r="I182" s="126" t="s">
        <v>4273</v>
      </c>
      <c r="J182" s="128" t="s">
        <v>4274</v>
      </c>
    </row>
    <row r="183" spans="1:10" ht="20.25" customHeight="1">
      <c r="A183" s="131" t="s">
        <v>4275</v>
      </c>
      <c r="B183" s="131" t="s">
        <v>4276</v>
      </c>
      <c r="C183" s="131" t="s">
        <v>3621</v>
      </c>
      <c r="D183" s="131" t="s">
        <v>4277</v>
      </c>
      <c r="I183" s="126" t="s">
        <v>4278</v>
      </c>
      <c r="J183" s="123" t="s">
        <v>4279</v>
      </c>
    </row>
    <row r="184" spans="1:10" ht="20.25" customHeight="1">
      <c r="A184" s="131" t="s">
        <v>1262</v>
      </c>
      <c r="B184" s="131" t="s">
        <v>4280</v>
      </c>
      <c r="C184" s="131" t="s">
        <v>3883</v>
      </c>
      <c r="D184" s="131" t="s">
        <v>4281</v>
      </c>
      <c r="I184" s="126" t="s">
        <v>3475</v>
      </c>
      <c r="J184" s="123" t="s">
        <v>4282</v>
      </c>
    </row>
    <row r="185" spans="1:10" ht="20.25" customHeight="1">
      <c r="A185" s="131" t="s">
        <v>655</v>
      </c>
      <c r="B185" s="131" t="s">
        <v>4283</v>
      </c>
      <c r="C185" s="131" t="s">
        <v>656</v>
      </c>
      <c r="D185" s="131" t="s">
        <v>659</v>
      </c>
      <c r="I185" s="126" t="s">
        <v>4284</v>
      </c>
      <c r="J185" s="123" t="s">
        <v>4285</v>
      </c>
    </row>
    <row r="186" spans="1:10" ht="20.25" customHeight="1">
      <c r="A186" s="131" t="s">
        <v>4286</v>
      </c>
      <c r="B186" s="131" t="s">
        <v>4287</v>
      </c>
      <c r="C186" s="131" t="s">
        <v>3316</v>
      </c>
      <c r="D186" s="131" t="s">
        <v>659</v>
      </c>
      <c r="I186" s="126" t="s">
        <v>4288</v>
      </c>
      <c r="J186" s="123" t="s">
        <v>4289</v>
      </c>
    </row>
    <row r="187" spans="1:10" ht="20.25" customHeight="1">
      <c r="A187" s="131" t="s">
        <v>180</v>
      </c>
      <c r="B187" s="131" t="s">
        <v>4290</v>
      </c>
      <c r="C187" s="131" t="s">
        <v>4291</v>
      </c>
      <c r="D187" s="131" t="s">
        <v>4292</v>
      </c>
      <c r="I187" s="126" t="s">
        <v>4293</v>
      </c>
      <c r="J187" s="123" t="s">
        <v>4294</v>
      </c>
    </row>
    <row r="188" spans="1:10" ht="20.25" customHeight="1">
      <c r="A188" s="131" t="s">
        <v>4295</v>
      </c>
      <c r="B188" s="131" t="s">
        <v>4296</v>
      </c>
      <c r="C188" s="131" t="s">
        <v>4297</v>
      </c>
      <c r="D188" s="131" t="s">
        <v>4298</v>
      </c>
      <c r="I188" s="126" t="s">
        <v>2707</v>
      </c>
      <c r="J188" s="123" t="s">
        <v>4299</v>
      </c>
    </row>
    <row r="189" spans="1:10" ht="20.25" customHeight="1">
      <c r="A189" s="131" t="s">
        <v>4300</v>
      </c>
      <c r="B189" s="131" t="s">
        <v>4301</v>
      </c>
      <c r="C189" s="131" t="s">
        <v>4302</v>
      </c>
      <c r="D189" s="131" t="s">
        <v>4303</v>
      </c>
      <c r="I189" s="126" t="s">
        <v>3636</v>
      </c>
      <c r="J189" s="123" t="s">
        <v>4304</v>
      </c>
    </row>
    <row r="190" spans="1:10" ht="20.25" customHeight="1">
      <c r="A190" s="131" t="s">
        <v>183</v>
      </c>
      <c r="B190" s="131" t="s">
        <v>4305</v>
      </c>
      <c r="C190" s="131" t="s">
        <v>185</v>
      </c>
      <c r="D190" s="131" t="s">
        <v>4306</v>
      </c>
      <c r="I190" s="126" t="s">
        <v>2318</v>
      </c>
      <c r="J190" s="123" t="s">
        <v>4307</v>
      </c>
    </row>
    <row r="191" spans="1:10" ht="20.25" customHeight="1">
      <c r="A191" s="131" t="s">
        <v>2923</v>
      </c>
      <c r="B191" s="131" t="s">
        <v>4308</v>
      </c>
      <c r="C191" s="131" t="s">
        <v>3621</v>
      </c>
      <c r="D191" s="131" t="s">
        <v>4309</v>
      </c>
      <c r="I191" s="126" t="s">
        <v>3924</v>
      </c>
      <c r="J191" s="123" t="s">
        <v>4310</v>
      </c>
    </row>
    <row r="192" spans="1:10" ht="20.25" customHeight="1">
      <c r="A192" s="131" t="s">
        <v>1237</v>
      </c>
      <c r="B192" s="131" t="s">
        <v>4311</v>
      </c>
      <c r="C192" s="131"/>
      <c r="D192" s="131" t="s">
        <v>4312</v>
      </c>
      <c r="I192" s="126" t="s">
        <v>782</v>
      </c>
      <c r="J192" s="123" t="s">
        <v>4313</v>
      </c>
    </row>
    <row r="193" spans="1:10" ht="20.25" customHeight="1">
      <c r="A193" s="131" t="s">
        <v>498</v>
      </c>
      <c r="B193" s="131" t="s">
        <v>4314</v>
      </c>
      <c r="C193" s="131" t="s">
        <v>3891</v>
      </c>
      <c r="D193" s="131" t="s">
        <v>4315</v>
      </c>
      <c r="I193" s="126" t="s">
        <v>4316</v>
      </c>
      <c r="J193" s="123" t="s">
        <v>4317</v>
      </c>
    </row>
    <row r="194" spans="1:10" ht="20.25" customHeight="1">
      <c r="A194" s="131" t="s">
        <v>459</v>
      </c>
      <c r="B194" s="131" t="s">
        <v>184</v>
      </c>
      <c r="C194" s="131" t="s">
        <v>4318</v>
      </c>
      <c r="D194" s="131" t="s">
        <v>4319</v>
      </c>
      <c r="I194" s="126" t="s">
        <v>1795</v>
      </c>
      <c r="J194" s="123" t="s">
        <v>1915</v>
      </c>
    </row>
    <row r="195" spans="1:10" ht="20.25" customHeight="1">
      <c r="A195" s="131" t="s">
        <v>479</v>
      </c>
      <c r="B195" s="131" t="s">
        <v>4320</v>
      </c>
      <c r="C195" s="131"/>
      <c r="D195" s="131" t="s">
        <v>4321</v>
      </c>
      <c r="I195" s="126" t="s">
        <v>4322</v>
      </c>
      <c r="J195" s="123" t="s">
        <v>4323</v>
      </c>
    </row>
    <row r="196" spans="1:10" ht="20.25" customHeight="1">
      <c r="A196" s="131" t="s">
        <v>591</v>
      </c>
      <c r="B196" s="131" t="s">
        <v>4245</v>
      </c>
      <c r="C196" s="131" t="s">
        <v>3621</v>
      </c>
      <c r="D196" s="131" t="s">
        <v>592</v>
      </c>
      <c r="I196" s="126" t="s">
        <v>4324</v>
      </c>
      <c r="J196" s="123" t="s">
        <v>4325</v>
      </c>
    </row>
    <row r="197" spans="1:10" ht="20.25" customHeight="1">
      <c r="A197" s="131" t="s">
        <v>4326</v>
      </c>
      <c r="B197" s="131" t="s">
        <v>4327</v>
      </c>
      <c r="C197" s="131" t="s">
        <v>3316</v>
      </c>
      <c r="D197" s="131" t="s">
        <v>4328</v>
      </c>
      <c r="I197" s="126" t="s">
        <v>4329</v>
      </c>
      <c r="J197" s="123" t="s">
        <v>4330</v>
      </c>
    </row>
    <row r="198" spans="1:10" ht="20.25" customHeight="1">
      <c r="A198" s="131" t="s">
        <v>444</v>
      </c>
      <c r="B198" s="131" t="s">
        <v>4331</v>
      </c>
      <c r="C198" s="131" t="s">
        <v>3621</v>
      </c>
      <c r="D198" s="131" t="s">
        <v>3746</v>
      </c>
      <c r="I198" s="126" t="s">
        <v>360</v>
      </c>
      <c r="J198" s="123" t="s">
        <v>4332</v>
      </c>
    </row>
    <row r="199" spans="1:10" ht="20.25" customHeight="1">
      <c r="A199" s="131" t="s">
        <v>1127</v>
      </c>
      <c r="B199" s="131" t="s">
        <v>4333</v>
      </c>
      <c r="C199" s="131" t="s">
        <v>4334</v>
      </c>
      <c r="D199" s="131" t="s">
        <v>4316</v>
      </c>
      <c r="I199" s="126" t="s">
        <v>4335</v>
      </c>
      <c r="J199" s="123" t="s">
        <v>4336</v>
      </c>
    </row>
    <row r="200" spans="1:10" ht="20.25" customHeight="1">
      <c r="A200" s="131" t="s">
        <v>1160</v>
      </c>
      <c r="B200" s="131" t="s">
        <v>4337</v>
      </c>
      <c r="C200" s="131" t="s">
        <v>4338</v>
      </c>
      <c r="D200" s="131" t="s">
        <v>4316</v>
      </c>
      <c r="H200" s="28"/>
      <c r="I200" s="126" t="s">
        <v>3657</v>
      </c>
      <c r="J200" s="123" t="s">
        <v>4339</v>
      </c>
    </row>
    <row r="201" spans="1:10" ht="20.25" customHeight="1">
      <c r="A201" s="131" t="s">
        <v>1467</v>
      </c>
      <c r="B201" s="131" t="s">
        <v>4340</v>
      </c>
      <c r="C201" s="131" t="s">
        <v>1795</v>
      </c>
      <c r="D201" s="131" t="s">
        <v>2190</v>
      </c>
      <c r="I201" s="126" t="s">
        <v>1462</v>
      </c>
      <c r="J201" s="123" t="s">
        <v>1954</v>
      </c>
    </row>
    <row r="202" spans="1:10" ht="20.25" customHeight="1">
      <c r="A202" s="131" t="s">
        <v>2179</v>
      </c>
      <c r="B202" s="131" t="s">
        <v>4340</v>
      </c>
      <c r="C202" s="131" t="s">
        <v>2333</v>
      </c>
      <c r="D202" s="131" t="s">
        <v>2190</v>
      </c>
      <c r="I202" s="126" t="s">
        <v>4341</v>
      </c>
      <c r="J202" s="123" t="s">
        <v>4342</v>
      </c>
    </row>
    <row r="203" spans="1:10" ht="20.25" customHeight="1">
      <c r="A203" s="131" t="s">
        <v>1028</v>
      </c>
      <c r="B203" s="131" t="s">
        <v>4343</v>
      </c>
      <c r="C203" s="131" t="s">
        <v>4344</v>
      </c>
      <c r="D203" s="131" t="s">
        <v>178</v>
      </c>
      <c r="I203" s="126" t="s">
        <v>4345</v>
      </c>
      <c r="J203" s="123" t="s">
        <v>4346</v>
      </c>
    </row>
    <row r="204" spans="1:10" ht="20.25" customHeight="1">
      <c r="A204" s="131" t="s">
        <v>176</v>
      </c>
      <c r="B204" s="131" t="s">
        <v>4347</v>
      </c>
      <c r="C204" s="131" t="s">
        <v>4348</v>
      </c>
      <c r="D204" s="131" t="s">
        <v>178</v>
      </c>
      <c r="I204" s="126" t="s">
        <v>4188</v>
      </c>
      <c r="J204" s="123" t="s">
        <v>4349</v>
      </c>
    </row>
    <row r="205" spans="1:10" ht="20.25" customHeight="1">
      <c r="A205" s="131" t="s">
        <v>468</v>
      </c>
      <c r="B205" s="131" t="s">
        <v>4350</v>
      </c>
      <c r="C205" s="131" t="s">
        <v>406</v>
      </c>
      <c r="D205" s="131" t="s">
        <v>469</v>
      </c>
      <c r="I205" s="126" t="s">
        <v>1441</v>
      </c>
      <c r="J205" s="123" t="s">
        <v>4351</v>
      </c>
    </row>
    <row r="206" spans="1:10" ht="20.25" customHeight="1">
      <c r="A206" s="131" t="s">
        <v>4352</v>
      </c>
      <c r="B206" s="131" t="s">
        <v>4353</v>
      </c>
      <c r="C206" s="131" t="s">
        <v>4354</v>
      </c>
      <c r="D206" s="131" t="s">
        <v>4355</v>
      </c>
      <c r="I206" s="126" t="s">
        <v>1335</v>
      </c>
      <c r="J206" s="123" t="s">
        <v>4356</v>
      </c>
    </row>
    <row r="207" spans="1:10" ht="20.25" customHeight="1">
      <c r="A207" s="131" t="s">
        <v>583</v>
      </c>
      <c r="B207" s="131" t="s">
        <v>4357</v>
      </c>
      <c r="C207" s="131" t="s">
        <v>4358</v>
      </c>
      <c r="D207" s="131" t="s">
        <v>4359</v>
      </c>
      <c r="I207" s="126" t="s">
        <v>4360</v>
      </c>
      <c r="J207" s="123" t="s">
        <v>4361</v>
      </c>
    </row>
    <row r="208" spans="1:10" ht="20.25" customHeight="1">
      <c r="A208" s="131" t="s">
        <v>4362</v>
      </c>
      <c r="B208" s="131" t="s">
        <v>4349</v>
      </c>
      <c r="C208" s="131" t="s">
        <v>3621</v>
      </c>
      <c r="D208" s="131" t="s">
        <v>4188</v>
      </c>
      <c r="I208" s="126" t="s">
        <v>834</v>
      </c>
      <c r="J208" s="123" t="s">
        <v>4264</v>
      </c>
    </row>
    <row r="209" spans="1:10" ht="20.25" customHeight="1">
      <c r="A209" s="131" t="s">
        <v>1139</v>
      </c>
      <c r="B209" s="131" t="s">
        <v>4361</v>
      </c>
      <c r="C209" s="131" t="s">
        <v>3316</v>
      </c>
      <c r="D209" s="131" t="s">
        <v>4360</v>
      </c>
      <c r="I209" s="126" t="s">
        <v>4363</v>
      </c>
      <c r="J209" s="123" t="s">
        <v>4364</v>
      </c>
    </row>
    <row r="210" spans="1:10" ht="20.25" customHeight="1">
      <c r="A210" s="131" t="s">
        <v>1135</v>
      </c>
      <c r="B210" s="131" t="s">
        <v>4364</v>
      </c>
      <c r="C210" s="131" t="s">
        <v>3621</v>
      </c>
      <c r="D210" s="131" t="s">
        <v>1136</v>
      </c>
      <c r="I210" s="126" t="s">
        <v>4365</v>
      </c>
      <c r="J210" s="123" t="s">
        <v>4366</v>
      </c>
    </row>
    <row r="211" spans="1:10" ht="20.25" customHeight="1">
      <c r="A211" s="131" t="s">
        <v>454</v>
      </c>
      <c r="B211" s="131" t="s">
        <v>4367</v>
      </c>
      <c r="C211" s="131" t="s">
        <v>455</v>
      </c>
      <c r="D211" s="131" t="s">
        <v>4181</v>
      </c>
      <c r="I211" s="126" t="s">
        <v>455</v>
      </c>
      <c r="J211" s="123" t="s">
        <v>4182</v>
      </c>
    </row>
    <row r="212" spans="1:10" ht="20.25" customHeight="1">
      <c r="A212" s="131" t="s">
        <v>4368</v>
      </c>
      <c r="B212" s="131" t="s">
        <v>4369</v>
      </c>
      <c r="C212" s="131" t="s">
        <v>4370</v>
      </c>
      <c r="D212" s="131" t="s">
        <v>1217</v>
      </c>
      <c r="I212" s="126" t="s">
        <v>1556</v>
      </c>
      <c r="J212" s="123" t="s">
        <v>2854</v>
      </c>
    </row>
    <row r="213" spans="1:10" ht="20.25" customHeight="1">
      <c r="A213" s="131" t="s">
        <v>1222</v>
      </c>
      <c r="B213" s="131" t="s">
        <v>4369</v>
      </c>
      <c r="C213" s="131" t="s">
        <v>4370</v>
      </c>
      <c r="D213" s="131" t="s">
        <v>1217</v>
      </c>
      <c r="I213" s="126" t="s">
        <v>4371</v>
      </c>
      <c r="J213" s="123" t="s">
        <v>4372</v>
      </c>
    </row>
    <row r="214" spans="1:10" ht="20.25" customHeight="1">
      <c r="A214" s="131" t="s">
        <v>2469</v>
      </c>
      <c r="B214" s="131" t="s">
        <v>4373</v>
      </c>
      <c r="C214" s="131" t="s">
        <v>4374</v>
      </c>
      <c r="D214" s="131" t="s">
        <v>4375</v>
      </c>
      <c r="I214" s="126" t="s">
        <v>4376</v>
      </c>
      <c r="J214" s="123" t="s">
        <v>4099</v>
      </c>
    </row>
    <row r="215" spans="1:10" ht="20.25" customHeight="1">
      <c r="A215" s="131" t="s">
        <v>2622</v>
      </c>
      <c r="B215" s="131" t="s">
        <v>4377</v>
      </c>
      <c r="C215" s="131" t="s">
        <v>3621</v>
      </c>
      <c r="D215" s="131" t="s">
        <v>4378</v>
      </c>
      <c r="I215" s="126" t="s">
        <v>4146</v>
      </c>
      <c r="J215" s="123" t="s">
        <v>4379</v>
      </c>
    </row>
    <row r="216" spans="1:10" ht="20.25" customHeight="1">
      <c r="A216" s="131" t="s">
        <v>1107</v>
      </c>
      <c r="B216" s="131" t="s">
        <v>4380</v>
      </c>
      <c r="C216" s="131" t="s">
        <v>3621</v>
      </c>
      <c r="D216" s="131" t="s">
        <v>1108</v>
      </c>
      <c r="I216" s="126" t="s">
        <v>406</v>
      </c>
      <c r="J216" s="123" t="s">
        <v>4381</v>
      </c>
    </row>
    <row r="217" spans="1:10" ht="20.25" customHeight="1">
      <c r="A217" s="131" t="s">
        <v>1104</v>
      </c>
      <c r="B217" s="131" t="s">
        <v>4382</v>
      </c>
      <c r="C217" s="131" t="s">
        <v>3700</v>
      </c>
      <c r="D217" s="131" t="s">
        <v>3701</v>
      </c>
      <c r="I217" s="126" t="s">
        <v>1546</v>
      </c>
      <c r="J217" s="123" t="s">
        <v>4383</v>
      </c>
    </row>
    <row r="218" spans="1:10" ht="20.25" customHeight="1">
      <c r="A218" s="131" t="s">
        <v>1725</v>
      </c>
      <c r="B218" s="131" t="s">
        <v>4384</v>
      </c>
      <c r="C218" s="131" t="s">
        <v>3621</v>
      </c>
      <c r="D218" s="131" t="s">
        <v>1726</v>
      </c>
      <c r="I218" s="126" t="s">
        <v>719</v>
      </c>
      <c r="J218" s="123" t="s">
        <v>4385</v>
      </c>
    </row>
    <row r="219" spans="1:10" ht="20.25" customHeight="1">
      <c r="A219" s="131" t="s">
        <v>1097</v>
      </c>
      <c r="B219" s="131" t="s">
        <v>4386</v>
      </c>
      <c r="C219" s="131" t="s">
        <v>4387</v>
      </c>
      <c r="D219" s="131" t="s">
        <v>1098</v>
      </c>
      <c r="I219" s="126" t="s">
        <v>4388</v>
      </c>
      <c r="J219" s="123" t="s">
        <v>4389</v>
      </c>
    </row>
    <row r="220" spans="1:10" ht="20.25" customHeight="1">
      <c r="A220" s="131" t="s">
        <v>1083</v>
      </c>
      <c r="B220" s="131" t="s">
        <v>4390</v>
      </c>
      <c r="C220" s="131" t="s">
        <v>4391</v>
      </c>
      <c r="D220" s="131" t="s">
        <v>1084</v>
      </c>
      <c r="I220" s="126" t="s">
        <v>1571</v>
      </c>
      <c r="J220" s="123" t="s">
        <v>4392</v>
      </c>
    </row>
    <row r="221" spans="1:10" ht="20.25" customHeight="1">
      <c r="A221" s="131" t="s">
        <v>431</v>
      </c>
      <c r="B221" s="131" t="s">
        <v>4393</v>
      </c>
      <c r="C221" s="131" t="s">
        <v>432</v>
      </c>
      <c r="D221" s="131" t="s">
        <v>4394</v>
      </c>
      <c r="I221" s="126" t="s">
        <v>1472</v>
      </c>
      <c r="J221" s="123" t="s">
        <v>4395</v>
      </c>
    </row>
    <row r="222" spans="1:10" ht="20.25" customHeight="1">
      <c r="A222" s="131" t="s">
        <v>427</v>
      </c>
      <c r="B222" s="131" t="s">
        <v>4396</v>
      </c>
      <c r="C222" s="131" t="s">
        <v>428</v>
      </c>
      <c r="D222" s="131" t="s">
        <v>1065</v>
      </c>
      <c r="I222" s="126" t="s">
        <v>1622</v>
      </c>
      <c r="J222" s="123" t="s">
        <v>4397</v>
      </c>
    </row>
    <row r="223" spans="1:10" ht="20.25" customHeight="1">
      <c r="A223" s="132" t="s">
        <v>1055</v>
      </c>
      <c r="B223" s="133" t="s">
        <v>4398</v>
      </c>
      <c r="C223" s="132" t="s">
        <v>1056</v>
      </c>
      <c r="D223" s="132" t="s">
        <v>4399</v>
      </c>
      <c r="I223" s="126" t="s">
        <v>1833</v>
      </c>
      <c r="J223" s="123" t="s">
        <v>2004</v>
      </c>
    </row>
    <row r="224" spans="1:10" ht="20.25" customHeight="1">
      <c r="A224" s="131" t="s">
        <v>233</v>
      </c>
      <c r="B224" s="131" t="s">
        <v>4400</v>
      </c>
      <c r="C224" s="131" t="s">
        <v>4401</v>
      </c>
      <c r="D224" s="131" t="s">
        <v>192</v>
      </c>
      <c r="I224" s="126" t="s">
        <v>603</v>
      </c>
      <c r="J224" s="123" t="s">
        <v>4402</v>
      </c>
    </row>
    <row r="225" spans="1:10" ht="20.25" customHeight="1">
      <c r="A225" s="131" t="s">
        <v>412</v>
      </c>
      <c r="B225" s="131" t="s">
        <v>4403</v>
      </c>
      <c r="C225" s="131" t="s">
        <v>4404</v>
      </c>
      <c r="D225" s="131" t="s">
        <v>413</v>
      </c>
      <c r="I225" s="126" t="s">
        <v>1108</v>
      </c>
      <c r="J225" s="123" t="s">
        <v>4380</v>
      </c>
    </row>
    <row r="226" spans="1:10" ht="20.25" customHeight="1">
      <c r="A226" s="132" t="s">
        <v>405</v>
      </c>
      <c r="B226" s="133" t="s">
        <v>4405</v>
      </c>
      <c r="C226" s="132" t="s">
        <v>3948</v>
      </c>
      <c r="D226" s="132" t="s">
        <v>406</v>
      </c>
      <c r="I226" s="126" t="s">
        <v>4406</v>
      </c>
      <c r="J226" s="123" t="s">
        <v>4407</v>
      </c>
    </row>
    <row r="227" spans="1:10" ht="20.25" customHeight="1">
      <c r="A227" s="131" t="s">
        <v>4408</v>
      </c>
      <c r="B227" s="131" t="s">
        <v>4409</v>
      </c>
      <c r="C227" s="131" t="s">
        <v>4410</v>
      </c>
      <c r="D227" s="131" t="s">
        <v>4410</v>
      </c>
      <c r="I227" s="126" t="s">
        <v>2683</v>
      </c>
      <c r="J227" s="123" t="s">
        <v>4411</v>
      </c>
    </row>
    <row r="228" spans="1:10" ht="20.25" customHeight="1">
      <c r="A228" s="131" t="s">
        <v>396</v>
      </c>
      <c r="B228" s="131" t="s">
        <v>4412</v>
      </c>
      <c r="C228" s="131" t="s">
        <v>4413</v>
      </c>
      <c r="D228" s="131" t="s">
        <v>4414</v>
      </c>
      <c r="I228" s="126" t="s">
        <v>4415</v>
      </c>
      <c r="J228" s="123" t="s">
        <v>4416</v>
      </c>
    </row>
    <row r="229" spans="1:10" ht="20.25" customHeight="1">
      <c r="A229" s="131" t="s">
        <v>4417</v>
      </c>
      <c r="B229" s="131" t="s">
        <v>4418</v>
      </c>
      <c r="C229" s="131" t="s">
        <v>4419</v>
      </c>
      <c r="D229" s="131" t="s">
        <v>4420</v>
      </c>
      <c r="I229" s="126" t="s">
        <v>1019</v>
      </c>
      <c r="J229" s="123" t="s">
        <v>4421</v>
      </c>
    </row>
    <row r="230" spans="1:10" ht="20.25" customHeight="1">
      <c r="A230" s="131" t="s">
        <v>1356</v>
      </c>
      <c r="B230" s="131" t="s">
        <v>4422</v>
      </c>
      <c r="C230" s="131" t="s">
        <v>3953</v>
      </c>
      <c r="D230" s="131" t="s">
        <v>1357</v>
      </c>
      <c r="I230" s="126" t="s">
        <v>4423</v>
      </c>
      <c r="J230" s="123" t="s">
        <v>4424</v>
      </c>
    </row>
    <row r="231" spans="1:10" ht="20.25" customHeight="1">
      <c r="A231" s="131" t="s">
        <v>4425</v>
      </c>
      <c r="B231" s="131" t="s">
        <v>4426</v>
      </c>
      <c r="C231" s="131" t="s">
        <v>4406</v>
      </c>
      <c r="D231" s="131" t="s">
        <v>4427</v>
      </c>
      <c r="H231" s="28"/>
      <c r="I231" s="126" t="s">
        <v>4428</v>
      </c>
      <c r="J231" s="123" t="s">
        <v>4429</v>
      </c>
    </row>
    <row r="232" spans="1:10" ht="20.25" customHeight="1">
      <c r="A232" s="131" t="s">
        <v>1948</v>
      </c>
      <c r="B232" s="131" t="s">
        <v>4430</v>
      </c>
      <c r="C232" s="131" t="s">
        <v>4431</v>
      </c>
      <c r="D232" s="131" t="s">
        <v>4432</v>
      </c>
      <c r="H232" s="28"/>
      <c r="I232" s="126" t="s">
        <v>1023</v>
      </c>
      <c r="J232" s="123" t="s">
        <v>2567</v>
      </c>
    </row>
    <row r="233" spans="1:10" ht="20.25" customHeight="1">
      <c r="A233" s="134" t="s">
        <v>4433</v>
      </c>
      <c r="B233" s="131" t="s">
        <v>4434</v>
      </c>
      <c r="C233" s="131" t="s">
        <v>4161</v>
      </c>
      <c r="D233" s="131" t="s">
        <v>4435</v>
      </c>
      <c r="I233" s="126" t="s">
        <v>4436</v>
      </c>
      <c r="J233" s="123" t="s">
        <v>4437</v>
      </c>
    </row>
    <row r="234" spans="1:10" ht="20.25" customHeight="1">
      <c r="A234" s="134" t="s">
        <v>4438</v>
      </c>
      <c r="B234" s="135" t="s">
        <v>4439</v>
      </c>
      <c r="C234" s="131" t="s">
        <v>4440</v>
      </c>
      <c r="D234" s="131" t="s">
        <v>4441</v>
      </c>
      <c r="I234" s="126" t="s">
        <v>1536</v>
      </c>
      <c r="J234" s="123" t="s">
        <v>4442</v>
      </c>
    </row>
    <row r="235" spans="1:10" ht="20.25" customHeight="1">
      <c r="A235" s="134" t="s">
        <v>4443</v>
      </c>
      <c r="B235" s="131" t="s">
        <v>4444</v>
      </c>
      <c r="C235" s="131" t="s">
        <v>3621</v>
      </c>
      <c r="D235" s="131" t="s">
        <v>4445</v>
      </c>
      <c r="I235" s="126" t="s">
        <v>413</v>
      </c>
      <c r="J235" s="123" t="s">
        <v>4446</v>
      </c>
    </row>
    <row r="236" spans="1:10" ht="20.25" customHeight="1">
      <c r="A236" s="134" t="s">
        <v>4447</v>
      </c>
      <c r="B236" s="131" t="s">
        <v>4448</v>
      </c>
      <c r="C236" s="131" t="s">
        <v>3973</v>
      </c>
      <c r="D236" s="131" t="s">
        <v>3974</v>
      </c>
      <c r="I236" s="126" t="s">
        <v>2595</v>
      </c>
      <c r="J236" s="123" t="s">
        <v>4449</v>
      </c>
    </row>
    <row r="237" spans="1:10" ht="20.25" customHeight="1">
      <c r="A237" s="134" t="s">
        <v>4450</v>
      </c>
      <c r="B237" s="131" t="s">
        <v>4451</v>
      </c>
      <c r="C237" s="131" t="s">
        <v>4452</v>
      </c>
      <c r="D237" s="131" t="s">
        <v>3995</v>
      </c>
      <c r="I237" s="126" t="s">
        <v>4453</v>
      </c>
      <c r="J237" s="123" t="s">
        <v>4454</v>
      </c>
    </row>
    <row r="238" spans="1:10" ht="20.25" customHeight="1">
      <c r="A238" s="134" t="s">
        <v>190</v>
      </c>
      <c r="B238" s="131" t="s">
        <v>2562</v>
      </c>
      <c r="C238" s="131" t="s">
        <v>4455</v>
      </c>
      <c r="D238" s="131" t="s">
        <v>4456</v>
      </c>
      <c r="I238" s="126" t="s">
        <v>4457</v>
      </c>
      <c r="J238" s="123" t="s">
        <v>4458</v>
      </c>
    </row>
    <row r="239" spans="1:10" ht="20.25" customHeight="1">
      <c r="A239" s="134" t="s">
        <v>383</v>
      </c>
      <c r="B239" s="131" t="s">
        <v>4459</v>
      </c>
      <c r="C239" s="131" t="s">
        <v>4460</v>
      </c>
      <c r="D239" s="131" t="s">
        <v>4461</v>
      </c>
      <c r="I239" s="126" t="s">
        <v>4462</v>
      </c>
      <c r="J239" s="123" t="s">
        <v>4463</v>
      </c>
    </row>
    <row r="240" spans="1:10" ht="20.25" customHeight="1">
      <c r="A240" s="134" t="s">
        <v>667</v>
      </c>
      <c r="B240" s="131" t="s">
        <v>4464</v>
      </c>
      <c r="C240" s="131" t="s">
        <v>4465</v>
      </c>
      <c r="D240" s="131" t="s">
        <v>4466</v>
      </c>
      <c r="I240" s="126" t="s">
        <v>3914</v>
      </c>
      <c r="J240" s="123" t="s">
        <v>4467</v>
      </c>
    </row>
    <row r="241" spans="1:10" ht="20.25" customHeight="1">
      <c r="A241" s="151" t="s">
        <v>4468</v>
      </c>
      <c r="B241" s="152" t="s">
        <v>4469</v>
      </c>
      <c r="C241" s="151" t="s">
        <v>4470</v>
      </c>
      <c r="D241" s="134"/>
      <c r="I241" s="126" t="s">
        <v>4211</v>
      </c>
      <c r="J241" s="123" t="s">
        <v>4471</v>
      </c>
    </row>
    <row r="242" spans="1:10" ht="20.25" customHeight="1">
      <c r="A242" s="134" t="s">
        <v>4472</v>
      </c>
      <c r="B242" s="134" t="s">
        <v>3624</v>
      </c>
      <c r="C242" s="134" t="s">
        <v>3625</v>
      </c>
      <c r="D242" s="134" t="s">
        <v>3626</v>
      </c>
      <c r="I242" s="126" t="s">
        <v>4473</v>
      </c>
      <c r="J242" s="123" t="s">
        <v>4474</v>
      </c>
    </row>
    <row r="243" spans="1:10" ht="20.25" customHeight="1">
      <c r="A243" s="134" t="s">
        <v>773</v>
      </c>
      <c r="B243" s="134" t="s">
        <v>4475</v>
      </c>
      <c r="C243" s="134" t="s">
        <v>4476</v>
      </c>
      <c r="D243" s="134" t="s">
        <v>4477</v>
      </c>
      <c r="I243" s="126" t="s">
        <v>2677</v>
      </c>
      <c r="J243" s="123" t="s">
        <v>4478</v>
      </c>
    </row>
    <row r="244" spans="1:10" ht="20.25" customHeight="1">
      <c r="A244" s="134"/>
      <c r="B244" s="134"/>
      <c r="C244" s="134"/>
      <c r="D244" s="134"/>
      <c r="I244" s="126" t="s">
        <v>4476</v>
      </c>
      <c r="J244" s="123" t="s">
        <v>4479</v>
      </c>
    </row>
    <row r="245" spans="1:10" ht="20.25" customHeight="1">
      <c r="A245" s="134" t="s">
        <v>609</v>
      </c>
      <c r="B245" s="134" t="s">
        <v>4480</v>
      </c>
      <c r="C245" s="134" t="s">
        <v>4236</v>
      </c>
      <c r="D245" s="134" t="s">
        <v>610</v>
      </c>
      <c r="I245" s="126" t="s">
        <v>4481</v>
      </c>
      <c r="J245" s="123" t="s">
        <v>4482</v>
      </c>
    </row>
    <row r="246" spans="1:10" ht="20.25" customHeight="1">
      <c r="A246" s="134" t="s">
        <v>4483</v>
      </c>
      <c r="B246" s="134" t="s">
        <v>4484</v>
      </c>
      <c r="C246" s="134" t="s">
        <v>3208</v>
      </c>
      <c r="D246" s="134" t="s">
        <v>4259</v>
      </c>
      <c r="I246" s="126" t="s">
        <v>1445</v>
      </c>
      <c r="J246" s="123" t="s">
        <v>4485</v>
      </c>
    </row>
    <row r="247" spans="1:10" ht="20.25" customHeight="1">
      <c r="A247" s="134" t="s">
        <v>378</v>
      </c>
      <c r="B247" s="134" t="s">
        <v>4128</v>
      </c>
      <c r="C247" s="134" t="s">
        <v>4129</v>
      </c>
      <c r="D247" s="134" t="s">
        <v>4130</v>
      </c>
      <c r="I247" s="126" t="s">
        <v>4410</v>
      </c>
      <c r="J247" s="123" t="s">
        <v>4486</v>
      </c>
    </row>
    <row r="248" spans="1:10" ht="20.25" customHeight="1">
      <c r="A248" s="134" t="s">
        <v>1334</v>
      </c>
      <c r="B248" s="134" t="s">
        <v>4487</v>
      </c>
      <c r="C248" s="134" t="s">
        <v>4488</v>
      </c>
      <c r="D248" s="134" t="s">
        <v>1335</v>
      </c>
      <c r="I248" s="126" t="s">
        <v>4489</v>
      </c>
      <c r="J248" s="123" t="s">
        <v>4264</v>
      </c>
    </row>
    <row r="249" spans="1:10" ht="20.25" customHeight="1">
      <c r="A249" s="134" t="s">
        <v>1211</v>
      </c>
      <c r="B249" s="134" t="s">
        <v>184</v>
      </c>
      <c r="C249" s="134" t="s">
        <v>3746</v>
      </c>
      <c r="D249" s="134" t="s">
        <v>1212</v>
      </c>
      <c r="H249" s="28"/>
      <c r="I249" s="126" t="s">
        <v>4490</v>
      </c>
      <c r="J249" s="123" t="s">
        <v>4491</v>
      </c>
    </row>
    <row r="250" spans="1:10" ht="20.25" customHeight="1">
      <c r="A250" s="134" t="s">
        <v>4492</v>
      </c>
      <c r="B250" s="134" t="s">
        <v>3506</v>
      </c>
      <c r="C250" s="134" t="s">
        <v>3837</v>
      </c>
      <c r="D250" s="134" t="s">
        <v>3621</v>
      </c>
      <c r="I250" s="126" t="s">
        <v>3626</v>
      </c>
      <c r="J250" s="123" t="s">
        <v>4493</v>
      </c>
    </row>
    <row r="251" spans="1:10" ht="20.25" customHeight="1">
      <c r="A251" s="134" t="s">
        <v>2941</v>
      </c>
      <c r="B251" s="134" t="s">
        <v>4494</v>
      </c>
      <c r="C251" s="134" t="s">
        <v>2942</v>
      </c>
      <c r="D251" s="134" t="s">
        <v>4495</v>
      </c>
      <c r="I251" s="126" t="s">
        <v>4496</v>
      </c>
      <c r="J251" s="123" t="s">
        <v>4497</v>
      </c>
    </row>
    <row r="252" spans="1:10" ht="20.25" customHeight="1">
      <c r="A252" s="134" t="s">
        <v>2949</v>
      </c>
      <c r="B252" s="134" t="s">
        <v>4484</v>
      </c>
      <c r="C252" s="134" t="s">
        <v>3621</v>
      </c>
      <c r="D252" s="134" t="s">
        <v>4498</v>
      </c>
      <c r="I252" s="126" t="s">
        <v>4499</v>
      </c>
      <c r="J252" s="123" t="s">
        <v>4500</v>
      </c>
    </row>
    <row r="253" spans="1:10" ht="20.25" customHeight="1">
      <c r="A253" s="134" t="s">
        <v>2976</v>
      </c>
      <c r="B253" s="134" t="s">
        <v>3478</v>
      </c>
      <c r="C253" s="134" t="s">
        <v>3746</v>
      </c>
      <c r="D253" s="134" t="s">
        <v>2977</v>
      </c>
      <c r="I253" s="126" t="s">
        <v>4501</v>
      </c>
      <c r="J253" s="123" t="s">
        <v>4502</v>
      </c>
    </row>
    <row r="254" spans="1:10" ht="20.25" customHeight="1">
      <c r="A254" s="134" t="s">
        <v>4503</v>
      </c>
      <c r="B254" s="134" t="s">
        <v>4390</v>
      </c>
      <c r="C254" s="134" t="s">
        <v>3316</v>
      </c>
      <c r="D254" s="134" t="s">
        <v>4504</v>
      </c>
      <c r="I254" s="126" t="s">
        <v>1217</v>
      </c>
      <c r="J254" s="123" t="s">
        <v>4505</v>
      </c>
    </row>
    <row r="255" spans="1:10" ht="20.25" customHeight="1">
      <c r="A255" s="134" t="s">
        <v>4506</v>
      </c>
      <c r="B255" s="134" t="s">
        <v>4507</v>
      </c>
      <c r="C255" s="134" t="s">
        <v>3621</v>
      </c>
      <c r="D255" s="134" t="s">
        <v>4508</v>
      </c>
      <c r="I255" s="126" t="s">
        <v>4435</v>
      </c>
      <c r="J255" s="123" t="s">
        <v>4434</v>
      </c>
    </row>
    <row r="256" spans="1:10" ht="20.25" customHeight="1">
      <c r="A256" s="134" t="s">
        <v>4509</v>
      </c>
      <c r="B256" s="134" t="s">
        <v>3506</v>
      </c>
      <c r="C256" s="134" t="s">
        <v>4510</v>
      </c>
      <c r="D256" s="134" t="s">
        <v>3621</v>
      </c>
      <c r="I256" s="126" t="s">
        <v>668</v>
      </c>
      <c r="J256" s="123" t="s">
        <v>4511</v>
      </c>
    </row>
    <row r="257" spans="1:10" ht="20.25" customHeight="1">
      <c r="A257" s="134" t="s">
        <v>573</v>
      </c>
      <c r="B257" s="134" t="s">
        <v>3506</v>
      </c>
      <c r="C257" s="134" t="s">
        <v>3832</v>
      </c>
      <c r="D257" s="134" t="s">
        <v>3621</v>
      </c>
      <c r="I257" s="126" t="s">
        <v>380</v>
      </c>
      <c r="J257" s="123" t="s">
        <v>4512</v>
      </c>
    </row>
    <row r="258" spans="1:10" ht="20.25" customHeight="1">
      <c r="A258" s="134" t="s">
        <v>1039</v>
      </c>
      <c r="B258" s="134" t="s">
        <v>4513</v>
      </c>
      <c r="C258" s="134" t="s">
        <v>1040</v>
      </c>
      <c r="D258" s="134" t="s">
        <v>4514</v>
      </c>
      <c r="I258" s="126" t="s">
        <v>557</v>
      </c>
      <c r="J258" s="123" t="s">
        <v>3515</v>
      </c>
    </row>
    <row r="259" spans="1:10" ht="20.25" customHeight="1">
      <c r="A259" s="134" t="s">
        <v>2914</v>
      </c>
      <c r="B259" s="134" t="s">
        <v>4515</v>
      </c>
      <c r="C259" s="134" t="s">
        <v>4516</v>
      </c>
      <c r="D259" s="134" t="s">
        <v>432</v>
      </c>
      <c r="I259" s="126" t="s">
        <v>1347</v>
      </c>
      <c r="J259" s="123" t="s">
        <v>4517</v>
      </c>
    </row>
    <row r="260" spans="1:10" ht="20.25" customHeight="1">
      <c r="A260" s="134" t="s">
        <v>1751</v>
      </c>
      <c r="B260" s="134" t="s">
        <v>4518</v>
      </c>
      <c r="C260" s="134" t="s">
        <v>3316</v>
      </c>
      <c r="D260" s="134" t="s">
        <v>4519</v>
      </c>
      <c r="I260" s="126" t="s">
        <v>3728</v>
      </c>
      <c r="J260" s="123" t="s">
        <v>2654</v>
      </c>
    </row>
    <row r="261" spans="1:10" ht="20.25" customHeight="1">
      <c r="A261" s="134" t="s">
        <v>1563</v>
      </c>
      <c r="B261" s="134" t="s">
        <v>3506</v>
      </c>
      <c r="C261" s="134" t="s">
        <v>3832</v>
      </c>
      <c r="D261" s="134" t="s">
        <v>3621</v>
      </c>
      <c r="I261" s="126" t="s">
        <v>1520</v>
      </c>
      <c r="J261" s="123" t="s">
        <v>3530</v>
      </c>
    </row>
    <row r="262" spans="1:10" ht="20.25" customHeight="1">
      <c r="A262" s="134" t="s">
        <v>4520</v>
      </c>
      <c r="B262" s="134" t="s">
        <v>4049</v>
      </c>
      <c r="C262" s="134" t="s">
        <v>3316</v>
      </c>
      <c r="D262" s="134" t="s">
        <v>2801</v>
      </c>
      <c r="I262" s="126" t="s">
        <v>1098</v>
      </c>
      <c r="J262" s="123" t="s">
        <v>4521</v>
      </c>
    </row>
    <row r="263" spans="1:10" ht="20.25" customHeight="1">
      <c r="A263" s="134" t="s">
        <v>2353</v>
      </c>
      <c r="B263" s="134" t="s">
        <v>4522</v>
      </c>
      <c r="C263" s="134" t="s">
        <v>3746</v>
      </c>
      <c r="D263" s="134" t="s">
        <v>4058</v>
      </c>
      <c r="I263" s="126" t="s">
        <v>4523</v>
      </c>
      <c r="J263" s="123" t="s">
        <v>4524</v>
      </c>
    </row>
    <row r="264" spans="1:10" ht="20.25" customHeight="1">
      <c r="A264" s="134" t="s">
        <v>514</v>
      </c>
      <c r="B264" s="134" t="s">
        <v>4525</v>
      </c>
      <c r="C264" s="134" t="s">
        <v>3621</v>
      </c>
      <c r="D264" s="134" t="s">
        <v>4526</v>
      </c>
      <c r="I264" s="126" t="s">
        <v>4441</v>
      </c>
      <c r="J264" s="123" t="s">
        <v>4439</v>
      </c>
    </row>
    <row r="265" spans="1:10" ht="20.25" customHeight="1">
      <c r="A265" s="134" t="s">
        <v>4527</v>
      </c>
      <c r="B265" s="134" t="s">
        <v>3506</v>
      </c>
      <c r="C265" s="134" t="s">
        <v>3832</v>
      </c>
      <c r="D265" s="134" t="s">
        <v>3621</v>
      </c>
      <c r="I265" s="126" t="s">
        <v>4528</v>
      </c>
      <c r="J265" s="123" t="s">
        <v>4529</v>
      </c>
    </row>
    <row r="266" spans="1:10" ht="20.25" customHeight="1">
      <c r="A266" s="134" t="s">
        <v>3149</v>
      </c>
      <c r="B266" s="134" t="s">
        <v>4530</v>
      </c>
      <c r="C266" s="134" t="s">
        <v>3621</v>
      </c>
      <c r="D266" s="134" t="s">
        <v>4034</v>
      </c>
      <c r="I266" s="126" t="s">
        <v>428</v>
      </c>
      <c r="J266" s="123" t="s">
        <v>3467</v>
      </c>
    </row>
    <row r="267" spans="1:10" ht="20.25" customHeight="1">
      <c r="A267" s="134" t="s">
        <v>1241</v>
      </c>
      <c r="B267" s="134" t="s">
        <v>1943</v>
      </c>
      <c r="C267" s="134" t="s">
        <v>3746</v>
      </c>
      <c r="D267" s="134" t="s">
        <v>1242</v>
      </c>
      <c r="I267" s="126" t="s">
        <v>204</v>
      </c>
      <c r="J267" s="123" t="s">
        <v>4531</v>
      </c>
    </row>
    <row r="268" spans="1:10" ht="20.25" customHeight="1">
      <c r="A268" s="134" t="s">
        <v>3042</v>
      </c>
      <c r="B268" s="134" t="s">
        <v>3485</v>
      </c>
      <c r="C268" s="134" t="s">
        <v>3746</v>
      </c>
      <c r="D268" s="134" t="s">
        <v>3714</v>
      </c>
      <c r="I268" s="126" t="s">
        <v>1771</v>
      </c>
      <c r="J268" s="123" t="s">
        <v>2643</v>
      </c>
    </row>
    <row r="269" spans="1:10" ht="20.25" customHeight="1">
      <c r="A269" s="134" t="s">
        <v>4532</v>
      </c>
      <c r="B269" s="134" t="s">
        <v>4533</v>
      </c>
      <c r="C269" s="134" t="s">
        <v>3746</v>
      </c>
      <c r="D269" s="134" t="s">
        <v>4534</v>
      </c>
      <c r="I269" s="126" t="s">
        <v>3017</v>
      </c>
      <c r="J269" s="123" t="s">
        <v>4535</v>
      </c>
    </row>
    <row r="270" spans="1:10" ht="20.25" customHeight="1">
      <c r="A270" s="134" t="s">
        <v>3020</v>
      </c>
      <c r="B270" s="134" t="s">
        <v>4536</v>
      </c>
      <c r="C270" s="134" t="s">
        <v>3316</v>
      </c>
      <c r="D270" s="134" t="s">
        <v>3021</v>
      </c>
      <c r="I270" s="126" t="s">
        <v>4537</v>
      </c>
      <c r="J270" s="123" t="s">
        <v>4538</v>
      </c>
    </row>
    <row r="271" spans="1:10" ht="20.25" customHeight="1">
      <c r="A271" s="134" t="s">
        <v>4539</v>
      </c>
      <c r="B271" s="134" t="s">
        <v>4540</v>
      </c>
      <c r="C271" s="134" t="s">
        <v>4541</v>
      </c>
      <c r="D271" s="134" t="s">
        <v>3902</v>
      </c>
      <c r="I271" s="126" t="s">
        <v>4542</v>
      </c>
      <c r="J271" s="123" t="s">
        <v>3312</v>
      </c>
    </row>
    <row r="272" spans="1:10" ht="20.25" customHeight="1">
      <c r="A272" s="148" t="s">
        <v>1497</v>
      </c>
      <c r="B272" s="148" t="s">
        <v>3506</v>
      </c>
      <c r="C272" s="28"/>
      <c r="D272" s="28"/>
      <c r="I272" s="126" t="s">
        <v>4420</v>
      </c>
      <c r="J272" s="123" t="s">
        <v>4543</v>
      </c>
    </row>
    <row r="273" spans="1:10" ht="20.25" customHeight="1">
      <c r="A273" s="148" t="s">
        <v>1467</v>
      </c>
      <c r="B273" s="148" t="s">
        <v>4340</v>
      </c>
      <c r="C273" s="28"/>
      <c r="D273" s="28"/>
      <c r="I273" s="126" t="s">
        <v>751</v>
      </c>
      <c r="J273" s="123" t="s">
        <v>4544</v>
      </c>
    </row>
    <row r="274" spans="1:10" ht="20.25" customHeight="1">
      <c r="A274" s="148" t="s">
        <v>1991</v>
      </c>
      <c r="B274" s="148" t="s">
        <v>3502</v>
      </c>
      <c r="C274" s="28"/>
      <c r="D274" s="28"/>
      <c r="I274" s="126" t="s">
        <v>4545</v>
      </c>
      <c r="J274" s="123" t="s">
        <v>4546</v>
      </c>
    </row>
    <row r="275" spans="1:10" ht="20.25" customHeight="1">
      <c r="A275" s="148" t="s">
        <v>650</v>
      </c>
      <c r="B275" s="148" t="s">
        <v>2667</v>
      </c>
      <c r="C275" s="28"/>
      <c r="D275" s="28"/>
      <c r="I275" s="126" t="s">
        <v>4547</v>
      </c>
      <c r="J275" s="123" t="s">
        <v>4548</v>
      </c>
    </row>
    <row r="276" spans="1:10" ht="20.25" customHeight="1">
      <c r="A276" s="148" t="s">
        <v>4509</v>
      </c>
      <c r="B276" s="148" t="s">
        <v>3506</v>
      </c>
      <c r="C276" s="28"/>
      <c r="D276" s="28"/>
      <c r="I276" s="126" t="s">
        <v>4549</v>
      </c>
      <c r="J276" s="123" t="s">
        <v>4550</v>
      </c>
    </row>
    <row r="277" spans="1:10" ht="20.25" customHeight="1">
      <c r="A277" s="148" t="s">
        <v>736</v>
      </c>
      <c r="B277" s="148" t="s">
        <v>4234</v>
      </c>
      <c r="C277" s="28"/>
      <c r="D277" s="28"/>
      <c r="I277" s="126" t="s">
        <v>570</v>
      </c>
      <c r="J277" s="123" t="s">
        <v>4551</v>
      </c>
    </row>
    <row r="278" spans="1:10" ht="20.25" customHeight="1">
      <c r="A278" s="148" t="s">
        <v>921</v>
      </c>
      <c r="B278" s="148" t="s">
        <v>3506</v>
      </c>
      <c r="C278" s="28"/>
      <c r="D278" s="28"/>
      <c r="H278" s="28"/>
      <c r="I278" s="126" t="s">
        <v>4552</v>
      </c>
      <c r="J278" s="123" t="s">
        <v>4553</v>
      </c>
    </row>
    <row r="279" spans="1:10" ht="20.25" customHeight="1">
      <c r="A279" s="148" t="s">
        <v>792</v>
      </c>
      <c r="B279" s="148" t="s">
        <v>4554</v>
      </c>
      <c r="C279" s="28"/>
      <c r="D279" s="28"/>
      <c r="I279" s="126" t="s">
        <v>4555</v>
      </c>
      <c r="J279" s="123" t="s">
        <v>4556</v>
      </c>
    </row>
    <row r="280" spans="1:10" ht="20.25" customHeight="1">
      <c r="A280" s="148" t="s">
        <v>624</v>
      </c>
      <c r="B280" s="148" t="s">
        <v>3506</v>
      </c>
      <c r="C280" s="28"/>
      <c r="D280" s="28"/>
      <c r="H280" s="28"/>
      <c r="I280" s="126" t="s">
        <v>685</v>
      </c>
      <c r="J280" s="123" t="s">
        <v>4557</v>
      </c>
    </row>
    <row r="281" spans="1:10" ht="20.25" customHeight="1">
      <c r="A281" s="148" t="s">
        <v>4368</v>
      </c>
      <c r="B281" s="148" t="s">
        <v>4369</v>
      </c>
      <c r="C281" s="28"/>
      <c r="D281" s="28"/>
      <c r="I281" s="126" t="s">
        <v>4558</v>
      </c>
      <c r="J281" s="123" t="s">
        <v>4559</v>
      </c>
    </row>
    <row r="282" spans="1:10" ht="20.25" customHeight="1">
      <c r="A282" s="148" t="s">
        <v>1308</v>
      </c>
      <c r="B282" s="148" t="s">
        <v>4227</v>
      </c>
      <c r="C282" s="28"/>
      <c r="D282" s="28"/>
      <c r="I282" s="126" t="s">
        <v>3983</v>
      </c>
      <c r="J282" s="123" t="s">
        <v>3797</v>
      </c>
    </row>
    <row r="283" spans="1:10" ht="20.25" customHeight="1">
      <c r="A283" s="148" t="s">
        <v>556</v>
      </c>
      <c r="B283" s="148" t="s">
        <v>3709</v>
      </c>
      <c r="C283" s="28"/>
      <c r="D283" s="28"/>
      <c r="I283" s="126" t="s">
        <v>1498</v>
      </c>
      <c r="J283" s="123" t="s">
        <v>4560</v>
      </c>
    </row>
    <row r="284" spans="1:10" ht="20.25" customHeight="1">
      <c r="A284" s="148" t="s">
        <v>546</v>
      </c>
      <c r="B284" s="148" t="s">
        <v>4009</v>
      </c>
      <c r="C284" s="28"/>
      <c r="D284" s="28"/>
      <c r="I284" s="126" t="s">
        <v>4561</v>
      </c>
      <c r="J284" s="123" t="s">
        <v>4562</v>
      </c>
    </row>
    <row r="285" spans="1:10" ht="20.25" customHeight="1">
      <c r="A285" s="148" t="s">
        <v>1097</v>
      </c>
      <c r="B285" s="148" t="s">
        <v>4386</v>
      </c>
      <c r="C285" s="28"/>
      <c r="D285" s="28"/>
      <c r="I285" s="126" t="s">
        <v>1009</v>
      </c>
      <c r="J285" s="123" t="s">
        <v>4563</v>
      </c>
    </row>
    <row r="286" spans="1:10" ht="20.25" customHeight="1">
      <c r="A286" s="148" t="s">
        <v>2469</v>
      </c>
      <c r="B286" s="148" t="s">
        <v>4564</v>
      </c>
      <c r="C286" s="28"/>
      <c r="D286" s="28"/>
      <c r="I286" s="126" t="s">
        <v>3413</v>
      </c>
      <c r="J286" s="123" t="s">
        <v>2823</v>
      </c>
    </row>
    <row r="287" spans="1:10" ht="20.25" customHeight="1">
      <c r="A287" s="148" t="s">
        <v>1751</v>
      </c>
      <c r="B287" s="148" t="s">
        <v>4518</v>
      </c>
      <c r="C287" s="28"/>
      <c r="D287" s="28"/>
      <c r="I287" s="126" t="s">
        <v>4565</v>
      </c>
      <c r="J287" s="123" t="s">
        <v>4566</v>
      </c>
    </row>
    <row r="288" spans="1:10" ht="20.25" customHeight="1">
      <c r="A288" s="148" t="s">
        <v>1539</v>
      </c>
      <c r="B288" s="148" t="s">
        <v>3506</v>
      </c>
      <c r="C288" s="28"/>
      <c r="D288" s="28"/>
      <c r="I288" s="126" t="s">
        <v>1056</v>
      </c>
      <c r="J288" s="123" t="s">
        <v>4567</v>
      </c>
    </row>
    <row r="289" spans="1:10" ht="20.25" customHeight="1">
      <c r="A289" s="148" t="s">
        <v>439</v>
      </c>
      <c r="B289" s="148" t="s">
        <v>3506</v>
      </c>
      <c r="I289" s="126" t="s">
        <v>4568</v>
      </c>
      <c r="J289" s="123" t="s">
        <v>4569</v>
      </c>
    </row>
    <row r="290" spans="1:10" ht="20.25" customHeight="1">
      <c r="A290" s="148" t="s">
        <v>1876</v>
      </c>
      <c r="B290" s="148" t="s">
        <v>4570</v>
      </c>
      <c r="I290" s="126" t="s">
        <v>1405</v>
      </c>
      <c r="J290" s="123" t="s">
        <v>4571</v>
      </c>
    </row>
    <row r="291" spans="1:10" ht="20.25" customHeight="1">
      <c r="A291" s="148" t="s">
        <v>4572</v>
      </c>
      <c r="B291" s="148" t="s">
        <v>4573</v>
      </c>
      <c r="I291" s="126" t="s">
        <v>4574</v>
      </c>
      <c r="J291" s="123" t="s">
        <v>4575</v>
      </c>
    </row>
    <row r="292" spans="1:10" ht="20.25" customHeight="1">
      <c r="A292" s="148" t="s">
        <v>1817</v>
      </c>
      <c r="B292" s="148" t="s">
        <v>3506</v>
      </c>
      <c r="C292" s="28"/>
      <c r="D292" s="28"/>
      <c r="I292" s="126" t="s">
        <v>178</v>
      </c>
      <c r="J292" s="123" t="s">
        <v>4576</v>
      </c>
    </row>
    <row r="293" spans="1:10" ht="20.25" customHeight="1">
      <c r="A293" s="148" t="s">
        <v>1832</v>
      </c>
      <c r="B293" s="148" t="s">
        <v>3955</v>
      </c>
      <c r="C293" s="28"/>
      <c r="D293" s="28"/>
      <c r="I293" s="126" t="s">
        <v>3706</v>
      </c>
      <c r="J293" s="128" t="s">
        <v>4577</v>
      </c>
    </row>
    <row r="294" spans="1:10" ht="20.25" customHeight="1">
      <c r="A294" s="148" t="s">
        <v>4520</v>
      </c>
      <c r="B294" s="148" t="s">
        <v>4049</v>
      </c>
      <c r="C294" s="28"/>
      <c r="D294" s="28"/>
      <c r="I294" s="126" t="s">
        <v>4259</v>
      </c>
      <c r="J294" s="123" t="s">
        <v>4578</v>
      </c>
    </row>
    <row r="295" spans="1:10" ht="20.25" customHeight="1">
      <c r="A295" s="148" t="s">
        <v>1555</v>
      </c>
      <c r="B295" s="148" t="s">
        <v>4579</v>
      </c>
      <c r="C295" s="28"/>
      <c r="D295" s="28"/>
      <c r="I295" s="126" t="s">
        <v>770</v>
      </c>
      <c r="J295" s="123" t="s">
        <v>3523</v>
      </c>
    </row>
    <row r="296" spans="1:10" ht="20.25" customHeight="1">
      <c r="A296" s="148" t="s">
        <v>581</v>
      </c>
      <c r="B296" s="148" t="s">
        <v>3506</v>
      </c>
      <c r="I296" s="126" t="s">
        <v>4055</v>
      </c>
      <c r="J296" s="123" t="s">
        <v>4580</v>
      </c>
    </row>
    <row r="297" spans="1:10" ht="20.25" customHeight="1">
      <c r="A297" s="148" t="s">
        <v>1770</v>
      </c>
      <c r="B297" s="148" t="s">
        <v>3506</v>
      </c>
      <c r="I297" s="126" t="s">
        <v>4581</v>
      </c>
      <c r="J297" s="123" t="s">
        <v>3733</v>
      </c>
    </row>
    <row r="298" spans="1:10" ht="20.25" customHeight="1">
      <c r="A298" s="148" t="s">
        <v>1237</v>
      </c>
      <c r="B298" s="148" t="s">
        <v>4311</v>
      </c>
      <c r="I298" s="126" t="s">
        <v>1676</v>
      </c>
      <c r="J298" s="123" t="s">
        <v>4582</v>
      </c>
    </row>
    <row r="299" spans="1:10" ht="20.25" customHeight="1">
      <c r="A299" s="148" t="s">
        <v>431</v>
      </c>
      <c r="B299" s="148" t="s">
        <v>4393</v>
      </c>
      <c r="I299" s="126" t="s">
        <v>4583</v>
      </c>
      <c r="J299" s="123" t="s">
        <v>4584</v>
      </c>
    </row>
    <row r="300" spans="1:10" ht="20.25" customHeight="1">
      <c r="A300" t="s">
        <v>3060</v>
      </c>
      <c r="B300" s="149" t="s">
        <v>4536</v>
      </c>
      <c r="I300" s="126" t="s">
        <v>4585</v>
      </c>
      <c r="J300" s="123" t="s">
        <v>4586</v>
      </c>
    </row>
    <row r="301" spans="1:10" ht="20.25" customHeight="1">
      <c r="A301" t="s">
        <v>3076</v>
      </c>
      <c r="B301" s="148" t="s">
        <v>3506</v>
      </c>
      <c r="I301" s="126" t="s">
        <v>4587</v>
      </c>
      <c r="J301" s="123" t="s">
        <v>4588</v>
      </c>
    </row>
    <row r="302" spans="1:10" ht="20.25" customHeight="1">
      <c r="A302" t="s">
        <v>3090</v>
      </c>
      <c r="B302" s="149" t="s">
        <v>4533</v>
      </c>
      <c r="I302" s="126" t="s">
        <v>1084</v>
      </c>
      <c r="J302" s="123" t="s">
        <v>4589</v>
      </c>
    </row>
    <row r="303" spans="1:10" ht="20.25" customHeight="1">
      <c r="A303" t="s">
        <v>3039</v>
      </c>
      <c r="B303" s="75" t="s">
        <v>4536</v>
      </c>
      <c r="I303" s="126" t="s">
        <v>499</v>
      </c>
      <c r="J303" s="123" t="s">
        <v>3888</v>
      </c>
    </row>
    <row r="304" spans="1:10" ht="20.25" customHeight="1">
      <c r="A304" t="s">
        <v>3086</v>
      </c>
      <c r="B304" s="75" t="s">
        <v>4536</v>
      </c>
      <c r="I304" s="126" t="s">
        <v>4590</v>
      </c>
      <c r="J304" s="123" t="s">
        <v>4591</v>
      </c>
    </row>
    <row r="305" spans="9:10" ht="20.25" customHeight="1">
      <c r="I305" s="126" t="s">
        <v>4592</v>
      </c>
      <c r="J305" s="123" t="s">
        <v>4593</v>
      </c>
    </row>
    <row r="306" spans="9:10" ht="20.25" customHeight="1">
      <c r="I306" s="126" t="s">
        <v>1726</v>
      </c>
      <c r="J306" s="123" t="s">
        <v>4594</v>
      </c>
    </row>
    <row r="307" spans="9:10" ht="20.25" customHeight="1">
      <c r="I307" s="127" t="s">
        <v>4067</v>
      </c>
      <c r="J307" s="123" t="s">
        <v>4595</v>
      </c>
    </row>
    <row r="308" spans="9:10" ht="20.25" customHeight="1">
      <c r="I308" s="127" t="s">
        <v>4596</v>
      </c>
      <c r="J308" s="123" t="s">
        <v>4597</v>
      </c>
    </row>
    <row r="309" spans="9:10" ht="20.25" customHeight="1">
      <c r="I309" s="127" t="s">
        <v>4066</v>
      </c>
      <c r="J309" s="123" t="s">
        <v>4598</v>
      </c>
    </row>
    <row r="310" spans="9:10" ht="20.25" customHeight="1">
      <c r="I310" s="127" t="s">
        <v>4432</v>
      </c>
      <c r="J310" s="123" t="s">
        <v>4599</v>
      </c>
    </row>
    <row r="311" spans="9:10" ht="20.25" customHeight="1">
      <c r="I311" s="127" t="s">
        <v>1638</v>
      </c>
      <c r="J311" s="123" t="s">
        <v>4600</v>
      </c>
    </row>
    <row r="312" spans="9:10" ht="20.25" customHeight="1">
      <c r="I312" s="127" t="s">
        <v>3668</v>
      </c>
      <c r="J312" s="123" t="s">
        <v>4601</v>
      </c>
    </row>
    <row r="313" spans="9:10" ht="20.25" customHeight="1">
      <c r="I313" s="127" t="s">
        <v>4602</v>
      </c>
      <c r="J313" s="123" t="s">
        <v>4603</v>
      </c>
    </row>
    <row r="314" spans="9:10" ht="20.25" customHeight="1">
      <c r="I314" s="126" t="s">
        <v>651</v>
      </c>
      <c r="J314" s="128" t="s">
        <v>4604</v>
      </c>
    </row>
    <row r="315" spans="9:10" ht="20.25" customHeight="1">
      <c r="I315" s="126" t="s">
        <v>3700</v>
      </c>
      <c r="J315" s="128" t="s">
        <v>4605</v>
      </c>
    </row>
    <row r="316" spans="9:10" ht="20.25" customHeight="1">
      <c r="I316" s="126" t="s">
        <v>4606</v>
      </c>
      <c r="J316" s="128" t="s">
        <v>4607</v>
      </c>
    </row>
    <row r="317" spans="9:10" ht="20.25" customHeight="1">
      <c r="I317" s="126" t="s">
        <v>3718</v>
      </c>
      <c r="J317" s="128" t="s">
        <v>4608</v>
      </c>
    </row>
    <row r="318" spans="9:10" ht="20.25" customHeight="1">
      <c r="I318" s="126" t="s">
        <v>4609</v>
      </c>
      <c r="J318" s="128" t="s">
        <v>4610</v>
      </c>
    </row>
    <row r="319" spans="9:10" ht="20.25" customHeight="1">
      <c r="I319" s="126" t="s">
        <v>2863</v>
      </c>
      <c r="J319" s="128" t="s">
        <v>4611</v>
      </c>
    </row>
    <row r="320" spans="9:10" ht="20.25" customHeight="1">
      <c r="I320" s="126" t="s">
        <v>4612</v>
      </c>
      <c r="J320" s="128" t="s">
        <v>4613</v>
      </c>
    </row>
    <row r="321" spans="9:10" ht="20.25" customHeight="1">
      <c r="I321" s="126" t="s">
        <v>2735</v>
      </c>
      <c r="J321" s="128" t="s">
        <v>4614</v>
      </c>
    </row>
    <row r="322" spans="9:10" ht="20.25" customHeight="1">
      <c r="I322" s="126" t="s">
        <v>4615</v>
      </c>
      <c r="J322" s="128" t="s">
        <v>4616</v>
      </c>
    </row>
    <row r="323" spans="9:10" ht="20.25" customHeight="1">
      <c r="I323" s="126" t="s">
        <v>4617</v>
      </c>
      <c r="J323" s="128" t="s">
        <v>4618</v>
      </c>
    </row>
    <row r="324" spans="9:10" ht="20.25" customHeight="1">
      <c r="I324" s="126" t="s">
        <v>3770</v>
      </c>
      <c r="J324" s="128" t="s">
        <v>4619</v>
      </c>
    </row>
    <row r="325" spans="9:10" ht="20.25" customHeight="1">
      <c r="I325" s="126" t="s">
        <v>4620</v>
      </c>
      <c r="J325" s="128" t="s">
        <v>4621</v>
      </c>
    </row>
    <row r="326" spans="9:10" ht="20.25" customHeight="1">
      <c r="I326" s="126" t="s">
        <v>3208</v>
      </c>
      <c r="J326" s="128" t="s">
        <v>2627</v>
      </c>
    </row>
    <row r="327" spans="9:10" ht="20.25" customHeight="1">
      <c r="I327" s="126" t="s">
        <v>584</v>
      </c>
      <c r="J327" s="128" t="s">
        <v>4622</v>
      </c>
    </row>
    <row r="328" spans="9:10" ht="20.25" customHeight="1">
      <c r="I328" s="126" t="s">
        <v>4623</v>
      </c>
      <c r="J328" s="128" t="s">
        <v>4624</v>
      </c>
    </row>
    <row r="329" spans="9:10" ht="20.25" customHeight="1">
      <c r="I329" s="126" t="s">
        <v>3969</v>
      </c>
      <c r="J329" s="128" t="s">
        <v>4625</v>
      </c>
    </row>
    <row r="330" spans="9:10" ht="20.25" customHeight="1">
      <c r="I330" s="126" t="s">
        <v>4626</v>
      </c>
      <c r="J330" s="128" t="s">
        <v>4627</v>
      </c>
    </row>
    <row r="331" spans="9:10" ht="20.25" customHeight="1">
      <c r="I331" s="126" t="s">
        <v>4628</v>
      </c>
      <c r="J331" s="128" t="s">
        <v>4629</v>
      </c>
    </row>
    <row r="332" spans="9:10" ht="20.25" customHeight="1">
      <c r="I332" s="126" t="s">
        <v>2623</v>
      </c>
      <c r="J332" s="128" t="s">
        <v>4630</v>
      </c>
    </row>
    <row r="333" spans="9:10" ht="20.25" customHeight="1">
      <c r="I333" s="126" t="s">
        <v>4631</v>
      </c>
      <c r="J333" s="128" t="s">
        <v>4632</v>
      </c>
    </row>
    <row r="334" spans="9:10" ht="20.25" customHeight="1">
      <c r="I334" s="126" t="s">
        <v>4633</v>
      </c>
      <c r="J334" s="128" t="s">
        <v>4634</v>
      </c>
    </row>
    <row r="335" spans="9:10" ht="20.25" customHeight="1">
      <c r="I335" s="126" t="s">
        <v>1436</v>
      </c>
      <c r="J335" s="128" t="s">
        <v>4635</v>
      </c>
    </row>
    <row r="336" spans="9:10" ht="20.25" customHeight="1">
      <c r="I336" s="126" t="s">
        <v>4170</v>
      </c>
      <c r="J336" s="128" t="s">
        <v>4636</v>
      </c>
    </row>
    <row r="337" spans="9:10" ht="20.25" customHeight="1">
      <c r="I337" s="126" t="s">
        <v>4637</v>
      </c>
      <c r="J337" s="128" t="s">
        <v>4638</v>
      </c>
    </row>
    <row r="338" spans="9:10" ht="20.25" customHeight="1">
      <c r="I338" s="126" t="s">
        <v>4639</v>
      </c>
      <c r="J338" s="128" t="s">
        <v>615</v>
      </c>
    </row>
    <row r="339" spans="9:10" ht="20.25" customHeight="1">
      <c r="I339" s="126" t="s">
        <v>1564</v>
      </c>
      <c r="J339" s="128" t="s">
        <v>4640</v>
      </c>
    </row>
    <row r="340" spans="9:10" ht="20.25" customHeight="1">
      <c r="I340" s="126" t="s">
        <v>4641</v>
      </c>
      <c r="J340" s="128" t="s">
        <v>4642</v>
      </c>
    </row>
    <row r="341" spans="9:10" ht="20.25" customHeight="1">
      <c r="I341" s="126" t="s">
        <v>4643</v>
      </c>
      <c r="J341" s="128" t="s">
        <v>4638</v>
      </c>
    </row>
    <row r="342" spans="9:10" ht="20.25" customHeight="1">
      <c r="I342" s="126" t="s">
        <v>4644</v>
      </c>
      <c r="J342" s="128" t="s">
        <v>4645</v>
      </c>
    </row>
    <row r="343" spans="9:10" ht="20.25" customHeight="1">
      <c r="I343" s="126" t="s">
        <v>4646</v>
      </c>
      <c r="J343" s="128" t="s">
        <v>4647</v>
      </c>
    </row>
    <row r="344" spans="9:10" ht="20.25" customHeight="1">
      <c r="I344" s="126" t="s">
        <v>4648</v>
      </c>
      <c r="J344" s="128" t="s">
        <v>4649</v>
      </c>
    </row>
    <row r="345" spans="9:10" ht="20.25" customHeight="1">
      <c r="I345" s="126" t="s">
        <v>4650</v>
      </c>
      <c r="J345" s="128" t="s">
        <v>4651</v>
      </c>
    </row>
    <row r="346" spans="9:10" ht="20.25" customHeight="1">
      <c r="I346" s="126" t="s">
        <v>4652</v>
      </c>
      <c r="J346" s="128" t="s">
        <v>4061</v>
      </c>
    </row>
    <row r="347" spans="9:10" ht="20.25" customHeight="1">
      <c r="I347" s="126" t="s">
        <v>778</v>
      </c>
      <c r="J347" s="128" t="s">
        <v>4653</v>
      </c>
    </row>
    <row r="348" spans="9:10" ht="20.25" customHeight="1">
      <c r="I348" s="126" t="s">
        <v>4654</v>
      </c>
      <c r="J348" s="128" t="s">
        <v>4655</v>
      </c>
    </row>
    <row r="349" spans="9:10" ht="20.25" customHeight="1">
      <c r="I349" s="126" t="s">
        <v>4656</v>
      </c>
      <c r="J349" s="128" t="s">
        <v>4657</v>
      </c>
    </row>
    <row r="350" spans="9:10" ht="20.25" customHeight="1">
      <c r="I350" s="126" t="s">
        <v>4658</v>
      </c>
      <c r="J350" s="128" t="s">
        <v>4659</v>
      </c>
    </row>
    <row r="351" spans="9:10" ht="20.25" customHeight="1">
      <c r="I351" s="126" t="s">
        <v>4277</v>
      </c>
      <c r="J351" s="128" t="s">
        <v>4276</v>
      </c>
    </row>
    <row r="352" spans="9:10" ht="20.25" customHeight="1">
      <c r="I352" s="126" t="s">
        <v>4660</v>
      </c>
      <c r="J352" s="128" t="s">
        <v>4649</v>
      </c>
    </row>
    <row r="353" spans="9:10" ht="20.25" customHeight="1">
      <c r="I353" s="126" t="s">
        <v>1140</v>
      </c>
      <c r="J353" s="128" t="s">
        <v>4661</v>
      </c>
    </row>
    <row r="354" spans="9:10" ht="20.25" customHeight="1">
      <c r="I354" s="126" t="s">
        <v>4662</v>
      </c>
      <c r="J354" s="128" t="s">
        <v>4663</v>
      </c>
    </row>
    <row r="355" spans="9:10" ht="20.25" customHeight="1">
      <c r="I355" s="126" t="s">
        <v>4664</v>
      </c>
      <c r="J355" s="128" t="s">
        <v>4665</v>
      </c>
    </row>
    <row r="356" spans="9:10" ht="20.25" customHeight="1">
      <c r="I356" s="126" t="s">
        <v>4106</v>
      </c>
      <c r="J356" s="128" t="s">
        <v>4666</v>
      </c>
    </row>
    <row r="357" spans="9:10" ht="20.25" customHeight="1">
      <c r="I357" s="126" t="s">
        <v>4667</v>
      </c>
      <c r="J357" s="128" t="s">
        <v>4668</v>
      </c>
    </row>
    <row r="358" spans="9:10" ht="20.25" customHeight="1">
      <c r="I358" s="126" t="s">
        <v>2792</v>
      </c>
      <c r="J358" s="128" t="s">
        <v>4535</v>
      </c>
    </row>
    <row r="359" spans="9:10" ht="20.25" customHeight="1">
      <c r="I359" s="126" t="s">
        <v>2918</v>
      </c>
      <c r="J359" s="128" t="s">
        <v>4669</v>
      </c>
    </row>
    <row r="360" spans="9:10" ht="20.25" customHeight="1">
      <c r="I360" s="126" t="s">
        <v>4670</v>
      </c>
      <c r="J360" s="128" t="s">
        <v>4671</v>
      </c>
    </row>
    <row r="361" spans="9:10" ht="20.25" customHeight="1">
      <c r="I361" s="126" t="s">
        <v>2933</v>
      </c>
      <c r="J361" s="128" t="s">
        <v>2796</v>
      </c>
    </row>
    <row r="362" spans="9:10" ht="20.25" customHeight="1">
      <c r="I362" s="126" t="s">
        <v>4672</v>
      </c>
      <c r="J362" s="128" t="s">
        <v>4673</v>
      </c>
    </row>
    <row r="363" spans="9:10" ht="20.25" customHeight="1">
      <c r="I363" s="126" t="s">
        <v>3747</v>
      </c>
      <c r="J363" s="128" t="s">
        <v>3745</v>
      </c>
    </row>
    <row r="364" spans="9:10" ht="20.25" customHeight="1">
      <c r="I364" s="126" t="s">
        <v>1118</v>
      </c>
      <c r="J364" s="128" t="s">
        <v>4674</v>
      </c>
    </row>
    <row r="365" spans="9:10" ht="20.25" customHeight="1">
      <c r="I365" s="126" t="s">
        <v>4675</v>
      </c>
      <c r="J365" s="128" t="s">
        <v>4649</v>
      </c>
    </row>
    <row r="366" spans="9:10" ht="20.25" customHeight="1">
      <c r="I366" s="126" t="s">
        <v>2611</v>
      </c>
      <c r="J366" s="128" t="s">
        <v>4248</v>
      </c>
    </row>
    <row r="367" spans="9:10" ht="20.25" customHeight="1">
      <c r="I367" s="126" t="s">
        <v>1189</v>
      </c>
      <c r="J367" s="128" t="s">
        <v>2008</v>
      </c>
    </row>
    <row r="368" spans="9:10" ht="20.25" customHeight="1">
      <c r="I368" s="126" t="s">
        <v>4676</v>
      </c>
      <c r="J368" s="128" t="s">
        <v>4677</v>
      </c>
    </row>
    <row r="369" spans="9:10" ht="20.25" customHeight="1">
      <c r="I369" s="126" t="s">
        <v>664</v>
      </c>
      <c r="J369" s="128" t="s">
        <v>3708</v>
      </c>
    </row>
    <row r="370" spans="9:10" ht="20.25" customHeight="1">
      <c r="I370" s="126" t="s">
        <v>542</v>
      </c>
      <c r="J370" s="128" t="s">
        <v>4678</v>
      </c>
    </row>
    <row r="371" spans="9:10" ht="20.25" customHeight="1">
      <c r="I371" s="126" t="s">
        <v>515</v>
      </c>
      <c r="J371" s="128" t="s">
        <v>4679</v>
      </c>
    </row>
    <row r="372" spans="9:10" ht="20.25" customHeight="1">
      <c r="I372" s="126" t="s">
        <v>4680</v>
      </c>
      <c r="J372" s="128" t="s">
        <v>4681</v>
      </c>
    </row>
    <row r="373" spans="9:10" ht="20.25" customHeight="1">
      <c r="I373" s="126" t="s">
        <v>4682</v>
      </c>
      <c r="J373" s="128" t="s">
        <v>4683</v>
      </c>
    </row>
    <row r="374" spans="9:10" ht="20.25" customHeight="1">
      <c r="I374" s="126" t="s">
        <v>4050</v>
      </c>
      <c r="J374" s="128" t="s">
        <v>4684</v>
      </c>
    </row>
    <row r="375" spans="9:10" ht="20.25" customHeight="1">
      <c r="I375" s="126" t="s">
        <v>606</v>
      </c>
      <c r="J375" s="128" t="s">
        <v>4685</v>
      </c>
    </row>
    <row r="376" spans="9:10" ht="20.25" customHeight="1">
      <c r="I376" s="126" t="s">
        <v>4504</v>
      </c>
      <c r="J376" s="128" t="s">
        <v>4686</v>
      </c>
    </row>
    <row r="377" spans="9:10" ht="20.25" customHeight="1">
      <c r="I377" s="126" t="s">
        <v>2950</v>
      </c>
      <c r="J377" s="128" t="s">
        <v>4687</v>
      </c>
    </row>
    <row r="378" spans="9:10" ht="20.25" customHeight="1">
      <c r="I378" s="126" t="s">
        <v>2977</v>
      </c>
      <c r="J378" s="128" t="s">
        <v>4688</v>
      </c>
    </row>
    <row r="379" spans="9:10" ht="20.25" customHeight="1">
      <c r="I379" s="126" t="s">
        <v>2983</v>
      </c>
      <c r="J379" s="128" t="s">
        <v>2650</v>
      </c>
    </row>
    <row r="380" spans="9:10" ht="20.25" customHeight="1">
      <c r="I380" s="126" t="s">
        <v>2396</v>
      </c>
      <c r="J380" s="128" t="s">
        <v>4689</v>
      </c>
    </row>
    <row r="381" spans="9:10" ht="20.25" customHeight="1">
      <c r="I381" s="126" t="s">
        <v>2141</v>
      </c>
      <c r="J381" s="128" t="s">
        <v>4690</v>
      </c>
    </row>
    <row r="382" spans="9:10" ht="20.25" customHeight="1">
      <c r="I382" s="126" t="s">
        <v>774</v>
      </c>
      <c r="J382" s="128" t="s">
        <v>4691</v>
      </c>
    </row>
    <row r="383" spans="9:10" ht="20.25" customHeight="1">
      <c r="I383" s="126" t="s">
        <v>3625</v>
      </c>
      <c r="J383" s="128" t="s">
        <v>4692</v>
      </c>
    </row>
    <row r="384" spans="9:10" ht="20.25" customHeight="1">
      <c r="I384" s="126" t="s">
        <v>1320</v>
      </c>
      <c r="J384" s="128" t="s">
        <v>4693</v>
      </c>
    </row>
    <row r="385" spans="9:10" ht="20.25" customHeight="1">
      <c r="I385" s="126" t="s">
        <v>4292</v>
      </c>
      <c r="J385" s="128" t="s">
        <v>4694</v>
      </c>
    </row>
    <row r="386" spans="9:10" ht="20.25" customHeight="1">
      <c r="I386" s="126" t="s">
        <v>4695</v>
      </c>
      <c r="J386" s="128" t="s">
        <v>4696</v>
      </c>
    </row>
    <row r="387" spans="9:10" ht="20.25" customHeight="1">
      <c r="I387" s="126" t="s">
        <v>4697</v>
      </c>
      <c r="J387" s="128" t="s">
        <v>4698</v>
      </c>
    </row>
    <row r="388" spans="9:10" ht="20.25" customHeight="1">
      <c r="I388" s="126" t="s">
        <v>1040</v>
      </c>
      <c r="J388" s="128" t="s">
        <v>4699</v>
      </c>
    </row>
    <row r="389" spans="9:10" ht="20.25" customHeight="1">
      <c r="I389" s="126" t="s">
        <v>1721</v>
      </c>
      <c r="J389" s="128" t="s">
        <v>4289</v>
      </c>
    </row>
    <row r="390" spans="9:10" ht="20.25" customHeight="1">
      <c r="I390" s="126" t="s">
        <v>804</v>
      </c>
      <c r="J390" s="128" t="s">
        <v>4700</v>
      </c>
    </row>
    <row r="391" spans="9:10" ht="20.25" customHeight="1">
      <c r="I391" s="126" t="s">
        <v>3021</v>
      </c>
      <c r="J391" s="128" t="s">
        <v>4701</v>
      </c>
    </row>
    <row r="392" spans="9:10" ht="20.25" customHeight="1">
      <c r="I392" s="126" t="s">
        <v>4534</v>
      </c>
      <c r="J392" s="128" t="s">
        <v>4702</v>
      </c>
    </row>
    <row r="393" spans="9:10" ht="20.25" customHeight="1">
      <c r="I393" s="126" t="s">
        <v>3006</v>
      </c>
      <c r="J393" s="128" t="s">
        <v>2697</v>
      </c>
    </row>
    <row r="394" spans="9:10" ht="20.25" customHeight="1">
      <c r="I394" s="142" t="s">
        <v>4703</v>
      </c>
      <c r="J394" s="123" t="s">
        <v>4634</v>
      </c>
    </row>
    <row r="395" spans="9:10" ht="20.25" customHeight="1">
      <c r="I395" s="126" t="s">
        <v>1395</v>
      </c>
      <c r="J395" s="123" t="s">
        <v>4704</v>
      </c>
    </row>
    <row r="396" spans="9:10" ht="20.25" customHeight="1">
      <c r="I396" s="126" t="s">
        <v>1131</v>
      </c>
      <c r="J396" s="123" t="s">
        <v>4705</v>
      </c>
    </row>
    <row r="397" spans="9:10" ht="20.25" customHeight="1">
      <c r="I397" s="126" t="s">
        <v>1774</v>
      </c>
      <c r="J397" s="123" t="s">
        <v>4706</v>
      </c>
    </row>
    <row r="398" spans="9:10" ht="20.25" customHeight="1">
      <c r="I398" s="126" t="s">
        <v>4312</v>
      </c>
      <c r="J398" s="128" t="s">
        <v>4707</v>
      </c>
    </row>
    <row r="399" spans="9:10" ht="20.25" customHeight="1">
      <c r="I399" s="126" t="s">
        <v>4708</v>
      </c>
      <c r="J399" s="128" t="s">
        <v>4709</v>
      </c>
    </row>
    <row r="400" spans="9:10" ht="20.25" customHeight="1">
      <c r="I400" s="126" t="s">
        <v>4374</v>
      </c>
      <c r="J400" s="128" t="s">
        <v>4710</v>
      </c>
    </row>
    <row r="401" spans="9:10" ht="20.25" customHeight="1">
      <c r="I401" s="126" t="s">
        <v>1032</v>
      </c>
      <c r="J401" s="128" t="s">
        <v>4711</v>
      </c>
    </row>
    <row r="402" spans="9:10" ht="20.25" customHeight="1">
      <c r="I402" s="126" t="s">
        <v>4097</v>
      </c>
      <c r="J402" s="128" t="s">
        <v>4712</v>
      </c>
    </row>
    <row r="403" spans="9:10" ht="20.25" customHeight="1">
      <c r="I403" s="147" t="s">
        <v>4713</v>
      </c>
      <c r="J403" s="75" t="s">
        <v>4714</v>
      </c>
    </row>
    <row r="404" spans="9:10" ht="20.25" customHeight="1">
      <c r="I404" s="146" t="s">
        <v>3061</v>
      </c>
      <c r="J404" s="75" t="s">
        <v>4715</v>
      </c>
    </row>
    <row r="405" spans="9:10" ht="20.25" customHeight="1">
      <c r="I405" s="147" t="s">
        <v>3077</v>
      </c>
      <c r="J405" s="75" t="s">
        <v>4716</v>
      </c>
    </row>
    <row r="406" spans="9:10" ht="20.25" customHeight="1">
      <c r="I406" s="146" t="s">
        <v>4717</v>
      </c>
      <c r="J406" s="75" t="s">
        <v>4718</v>
      </c>
    </row>
    <row r="407" spans="9:10" ht="20.25" customHeight="1">
      <c r="I407" s="146" t="s">
        <v>2730</v>
      </c>
      <c r="J407" s="75" t="s">
        <v>4482</v>
      </c>
    </row>
    <row r="408" spans="9:10" ht="20.25" customHeight="1">
      <c r="I408" s="146" t="s">
        <v>4719</v>
      </c>
      <c r="J408" s="75" t="s">
        <v>4720</v>
      </c>
    </row>
    <row r="409" spans="9:10" ht="20.25" customHeight="1">
      <c r="I409" s="146" t="s">
        <v>4721</v>
      </c>
      <c r="J409" s="75" t="s">
        <v>4722</v>
      </c>
    </row>
    <row r="410" spans="9:10" ht="20.25" customHeight="1">
      <c r="I410" s="126" t="s">
        <v>4723</v>
      </c>
      <c r="J410" s="128" t="s">
        <v>4724</v>
      </c>
    </row>
    <row r="411" spans="9:10" ht="20.25" customHeight="1">
      <c r="I411" s="126" t="s">
        <v>445</v>
      </c>
      <c r="J411" s="128" t="s">
        <v>4725</v>
      </c>
    </row>
  </sheetData>
  <sortState xmlns:xlrd2="http://schemas.microsoft.com/office/spreadsheetml/2017/richdata2" ref="A233:A250">
    <sortCondition ref="A233:A250"/>
  </sortState>
  <conditionalFormatting sqref="A1:A240 A272:A1048576 A242:A249">
    <cfRule type="duplicateValues" dxfId="65" priority="126"/>
  </conditionalFormatting>
  <conditionalFormatting sqref="A272:A1048576 A1:A240 A242:A254">
    <cfRule type="duplicateValues" dxfId="64" priority="4"/>
  </conditionalFormatting>
  <conditionalFormatting sqref="A255:D267">
    <cfRule type="duplicateValues" dxfId="63" priority="3"/>
  </conditionalFormatting>
  <conditionalFormatting sqref="A268:D271">
    <cfRule type="duplicateValues" dxfId="62" priority="2"/>
  </conditionalFormatting>
  <conditionalFormatting sqref="G1">
    <cfRule type="duplicateValues" dxfId="61" priority="1"/>
  </conditionalFormatting>
  <conditionalFormatting sqref="I1:I84 I86:I1048576">
    <cfRule type="duplicateValues" dxfId="60" priority="7"/>
  </conditionalFormatting>
  <conditionalFormatting sqref="I961:I1048576 I2:I84 I86:I306">
    <cfRule type="duplicateValues" dxfId="59" priority="29"/>
  </conditionalFormatting>
  <hyperlinks>
    <hyperlink ref="A1" r:id="rId1" xr:uid="{12B07A18-A87D-4904-8925-49286044B959}"/>
    <hyperlink ref="J5" r:id="rId2" xr:uid="{387BF1A5-552D-4450-BF05-103A51955C95}"/>
    <hyperlink ref="J12" r:id="rId3" xr:uid="{6C4D2ED0-53F8-40F0-8872-8CBDDBB81A97}"/>
    <hyperlink ref="J14" r:id="rId4" xr:uid="{0E59FE1C-4AB0-49AC-8ADE-DAD1DAEBA275}"/>
    <hyperlink ref="J43" r:id="rId5" xr:uid="{7DEF03F9-A50E-4F96-91D1-D10CB1711030}"/>
    <hyperlink ref="J55" r:id="rId6" xr:uid="{A2DA72EE-FFDF-4611-B169-C766A59953C6}"/>
    <hyperlink ref="J107" r:id="rId7" xr:uid="{F30533DD-3A4C-4795-99CD-D90139C25F1C}"/>
    <hyperlink ref="J112" r:id="rId8" xr:uid="{F84480EF-DD65-49DF-AE13-7078760A5665}"/>
    <hyperlink ref="J121" r:id="rId9" xr:uid="{551BB02A-775F-49E3-9B71-14804B24EB38}"/>
    <hyperlink ref="J135" r:id="rId10" xr:uid="{ED9967D5-C5FF-4AE0-AD43-0892FA08DCD7}"/>
    <hyperlink ref="J202" r:id="rId11" xr:uid="{082251BF-E73C-4CFA-A947-44DD3D4D6D6D}"/>
    <hyperlink ref="J203" r:id="rId12" xr:uid="{1EB80935-7227-4EB3-8820-64AC36760CFD}"/>
    <hyperlink ref="J270" r:id="rId13" xr:uid="{1A9D3EF1-6D98-4238-AEF5-C7AE60ABB1C1}"/>
    <hyperlink ref="J287" r:id="rId14" xr:uid="{F4A12B0C-B69C-4F77-BEA0-10719349EDAE}"/>
    <hyperlink ref="J238" r:id="rId15" xr:uid="{ADA088EC-C06F-424F-ABD3-F9188F2B35E2}"/>
    <hyperlink ref="J153" r:id="rId16" xr:uid="{46875984-DB0F-4D41-851E-2E4650EF9673}"/>
    <hyperlink ref="J240" r:id="rId17" xr:uid="{E1A14323-C1B2-4EB4-AA70-0420B6D5ACAC}"/>
    <hyperlink ref="J75" r:id="rId18" xr:uid="{456C1656-F4B3-4FDF-8DFA-DDC7BAFF9F7E}"/>
    <hyperlink ref="J125" r:id="rId19" xr:uid="{6454551A-E541-46B4-8002-41A6A06E650B}"/>
    <hyperlink ref="J306" r:id="rId20" xr:uid="{B177BAC9-67A5-4152-9819-8DD5AF541725}"/>
    <hyperlink ref="J305" r:id="rId21" xr:uid="{4C8AF3BF-BCE5-4D0B-BA9A-514B9193E8ED}"/>
    <hyperlink ref="J304" r:id="rId22" xr:uid="{86C88333-99C1-4382-89BF-B05960910CB3}"/>
    <hyperlink ref="J307" r:id="rId23" xr:uid="{9727F593-5A4F-4624-AE96-1A5C86FEF4FF}"/>
    <hyperlink ref="J308" r:id="rId24" xr:uid="{B81E0BC7-8821-4A44-9E11-C36B3C5B4E6B}"/>
    <hyperlink ref="J309" r:id="rId25" xr:uid="{F151A765-197D-4064-89FE-3CC15C3B44EB}"/>
    <hyperlink ref="J310" r:id="rId26" xr:uid="{918044C2-3089-4186-93CC-59745074DCD1}"/>
    <hyperlink ref="J311" r:id="rId27" xr:uid="{FF0ECAA1-548C-47B7-9528-CCCA443397A5}"/>
    <hyperlink ref="J312" r:id="rId28" xr:uid="{42DF24FE-CFE4-497A-8401-1F997B224D08}"/>
    <hyperlink ref="J313" r:id="rId29" xr:uid="{17AD4EF1-2FBD-46EB-9E28-3B89E3F8BF42}"/>
    <hyperlink ref="J181" r:id="rId30" xr:uid="{FA145DF0-563D-4D3E-A802-4B24BD04075E}"/>
    <hyperlink ref="I133" r:id="rId31" display="konstantin.friesen@allianz.de" xr:uid="{4BF2223C-7D48-4A55-853C-5A3F5522F9AD}"/>
    <hyperlink ref="J133" r:id="rId32" xr:uid="{16CE947B-1F29-4914-9C7F-B8BD26036B1C}"/>
    <hyperlink ref="J293" r:id="rId33" xr:uid="{CC3AF804-3659-4DDB-943F-198FD3630F9B}"/>
    <hyperlink ref="J314" r:id="rId34" xr:uid="{59406737-E5BF-4A51-B6C3-C2D6488466E0}"/>
    <hyperlink ref="J315" r:id="rId35" xr:uid="{7A28B75E-E336-43A7-9530-F988DD9D4AF4}"/>
    <hyperlink ref="J316" r:id="rId36" xr:uid="{F0F2416F-D900-40AF-807A-6C41194B8C64}"/>
    <hyperlink ref="J317" r:id="rId37" xr:uid="{8F384D68-DC45-4B6B-94CB-FDF1CC27A28C}"/>
    <hyperlink ref="J318" r:id="rId38" xr:uid="{95364998-FA94-4168-9EC8-555D89A67448}"/>
    <hyperlink ref="J319" r:id="rId39" xr:uid="{8EB6FEAB-6A6A-47C6-8CEF-41CEFC4A3137}"/>
    <hyperlink ref="J320" r:id="rId40" xr:uid="{2607F41A-678C-4ADE-93DE-E1AA8BDA3175}"/>
    <hyperlink ref="J321" r:id="rId41" xr:uid="{3F6F9A4B-13EC-429A-8720-660B8097EFA7}"/>
    <hyperlink ref="J322" r:id="rId42" xr:uid="{1CC169A6-C2FA-4FEC-B51A-EEB7AE92992A}"/>
    <hyperlink ref="J323" r:id="rId43" xr:uid="{1A603FA8-5555-4D8B-AF8C-8F0472273294}"/>
    <hyperlink ref="J324" r:id="rId44" xr:uid="{4AE783C0-FEF2-4428-87DD-676E41D1011D}"/>
    <hyperlink ref="J182" r:id="rId45" xr:uid="{98C61B1F-BE0B-4B5B-81D1-461627968FE1}"/>
    <hyperlink ref="J325" r:id="rId46" xr:uid="{CC0EB7B5-C00D-42F1-B4FF-6BDDB2A83A38}"/>
    <hyperlink ref="J326" r:id="rId47" xr:uid="{276CD9B9-F758-4C2D-ADD0-56313B4319AA}"/>
    <hyperlink ref="J327" r:id="rId48" xr:uid="{379C11F4-0099-4E91-A75E-BE0BFBE0FC7C}"/>
    <hyperlink ref="J328" r:id="rId49" xr:uid="{4729E132-611E-484B-996E-6E015BE694F2}"/>
    <hyperlink ref="J329" r:id="rId50" xr:uid="{BCB5C027-B5DA-40AA-8C4D-A5DED84260CE}"/>
    <hyperlink ref="J330" r:id="rId51" xr:uid="{7493631E-AADF-452A-A270-E1C2D2A7AA28}"/>
    <hyperlink ref="J331" r:id="rId52" xr:uid="{407E7AF7-24CC-47CA-A18E-1285B1BF2DE2}"/>
    <hyperlink ref="J332" r:id="rId53" xr:uid="{A70775C5-C8FD-4DA2-ABED-FA6DEB0BDEB8}"/>
    <hyperlink ref="J333" r:id="rId54" xr:uid="{A4496F78-C776-4FB0-B187-F58B0A451A29}"/>
    <hyperlink ref="J334" r:id="rId55" xr:uid="{2437B10C-EAB5-49EA-9953-9CC71BF3B111}"/>
    <hyperlink ref="J335" r:id="rId56" xr:uid="{D541B18B-AC82-4B6A-83BE-8A8FD2ACABA9}"/>
    <hyperlink ref="J336" r:id="rId57" xr:uid="{36A978BF-C08B-455E-9986-D9E07DB80111}"/>
    <hyperlink ref="J337" r:id="rId58" xr:uid="{9D3E3B42-EC89-43C0-A702-37EA75264A4F}"/>
    <hyperlink ref="J338" r:id="rId59" xr:uid="{80A103D2-A28A-437D-8166-EC1D00F0BE26}"/>
    <hyperlink ref="J339" r:id="rId60" xr:uid="{4933D8E1-6617-4A37-8A9D-D7DBE33E4DF6}"/>
    <hyperlink ref="J340" r:id="rId61" xr:uid="{F32E7F87-92CF-454B-BD0D-75290E260F44}"/>
    <hyperlink ref="J341" r:id="rId62" xr:uid="{B5FD6AFC-DAB6-44B3-A323-EFCEB31423F3}"/>
    <hyperlink ref="J342" r:id="rId63" xr:uid="{D3BBD9B8-DAA4-406C-AA03-4512F182332E}"/>
    <hyperlink ref="J343" r:id="rId64" xr:uid="{0058D321-8458-43E1-9801-F1627694CC12}"/>
    <hyperlink ref="J344" r:id="rId65" xr:uid="{828A02FB-C86A-46AF-8D14-34F8BBB595D6}"/>
    <hyperlink ref="J345" r:id="rId66" xr:uid="{11371D96-0E89-4340-BE71-E37A23B0A557}"/>
    <hyperlink ref="J346" r:id="rId67" xr:uid="{1E1A986C-7345-4733-8B8B-44E60B5DA4B0}"/>
    <hyperlink ref="J347" r:id="rId68" xr:uid="{03A9B1CD-EB11-41F7-A074-4DBAB84A79DE}"/>
    <hyperlink ref="J348" r:id="rId69" xr:uid="{27829B2B-1FA6-4D0F-9536-8D453FE898B9}"/>
    <hyperlink ref="J349" r:id="rId70" xr:uid="{05A3CAA6-93B4-459B-B4AE-A0E62A2E984B}"/>
    <hyperlink ref="J350" r:id="rId71" xr:uid="{85D5905D-4CA0-4901-A0A8-9FE1546E1C66}"/>
    <hyperlink ref="J351" r:id="rId72" xr:uid="{B52FB24B-097E-4D95-BBE7-0E5E9A9C7759}"/>
    <hyperlink ref="J352" r:id="rId73" xr:uid="{A0A9D9D0-B836-43A7-8D73-ABB643AEFF4A}"/>
    <hyperlink ref="J353" r:id="rId74" xr:uid="{50D08B15-2B1E-4307-B29F-7736073C4E26}"/>
    <hyperlink ref="J354" r:id="rId75" xr:uid="{C834B3AC-067B-4DFC-8B86-02A7290E4574}"/>
    <hyperlink ref="J355" r:id="rId76" xr:uid="{3CF4E735-89B2-4E07-8EA9-2EFD3B01AE01}"/>
    <hyperlink ref="J356" r:id="rId77" xr:uid="{C70CE725-4444-46CD-937A-820742213D0B}"/>
    <hyperlink ref="J357" r:id="rId78" xr:uid="{BFE3B737-8B47-4C4B-A8BE-C9D6EE7D6735}"/>
    <hyperlink ref="J358" r:id="rId79" xr:uid="{A5E23D33-5A4C-44B0-A0D3-1ACD0FFF9405}"/>
    <hyperlink ref="J359" r:id="rId80" xr:uid="{C82CE87C-8EE1-4C63-9026-E9CA6DF077A7}"/>
    <hyperlink ref="J360" r:id="rId81" xr:uid="{525BB136-28D0-4D50-8331-18037C5E624E}"/>
    <hyperlink ref="J361" r:id="rId82" xr:uid="{EF95A4F6-89B5-4328-84FB-446A3CFF4033}"/>
    <hyperlink ref="J362" r:id="rId83" xr:uid="{26A28247-A021-44D8-8CDF-99582AA89861}"/>
    <hyperlink ref="J363" r:id="rId84" xr:uid="{62210FAC-C2A7-450B-BBB4-22DDAFF109BD}"/>
    <hyperlink ref="B110" r:id="rId85" xr:uid="{0A6F53B0-1ADA-42AE-9C14-29BB55C5571B}"/>
    <hyperlink ref="B173" r:id="rId86" xr:uid="{67E9195C-918B-46E7-B045-AE56AE18D11E}"/>
    <hyperlink ref="J364" r:id="rId87" xr:uid="{07B5AA7C-A8DA-40D1-BE40-D842205D8417}"/>
    <hyperlink ref="J365" r:id="rId88" xr:uid="{FC0F4D81-647C-4204-A652-EF81A01E6C6F}"/>
    <hyperlink ref="J366" r:id="rId89" xr:uid="{F7020D80-EF9F-4DD1-82F1-6FE2B4894333}"/>
    <hyperlink ref="J367" r:id="rId90" xr:uid="{2FADBAE2-8ED2-4E79-AA01-78D0E18B2615}"/>
    <hyperlink ref="J368" r:id="rId91" xr:uid="{6559F19F-A517-46DF-ADC7-2652A515F71E}"/>
    <hyperlink ref="J369" r:id="rId92" xr:uid="{03181988-0F24-4A8D-BCBD-34F7FC495846}"/>
    <hyperlink ref="J370" r:id="rId93" xr:uid="{8E4E0BBA-3DA6-41DF-9060-F6F7E14BF702}"/>
    <hyperlink ref="J371" r:id="rId94" xr:uid="{A44A7E85-C008-4168-8E52-0F72EC8C34A3}"/>
    <hyperlink ref="J372" r:id="rId95" xr:uid="{835D1B52-F1B0-47E2-A2AF-E1BACAD3C538}"/>
    <hyperlink ref="J373" r:id="rId96" xr:uid="{FE23BDE4-75BC-47EA-88E4-1E33E8814DDA}"/>
    <hyperlink ref="J374" r:id="rId97" xr:uid="{C8E16C78-1340-4D22-95C4-E0B6D77CEA8E}"/>
    <hyperlink ref="J375" r:id="rId98" xr:uid="{BA56AA4F-538E-45C7-AE5B-D7A5A4872BC3}"/>
    <hyperlink ref="J376" r:id="rId99" xr:uid="{7DB67DFE-2BDE-4F85-A252-3FA692D071A5}"/>
    <hyperlink ref="J377" r:id="rId100" xr:uid="{681CB60C-C7EC-49AE-ACBD-6A176248C652}"/>
    <hyperlink ref="J378" r:id="rId101" xr:uid="{6BA68298-2E56-4E9B-985A-5C0C869C078B}"/>
    <hyperlink ref="J379" r:id="rId102" xr:uid="{EA3A475E-357E-4A0C-8A1D-A3F461353D6D}"/>
    <hyperlink ref="J380" r:id="rId103" xr:uid="{5188A0CB-3D01-44F8-869B-EF94B77F16F0}"/>
    <hyperlink ref="J381" r:id="rId104" xr:uid="{A6E44BB0-184B-43B1-9998-9D1A3A517672}"/>
    <hyperlink ref="J382" r:id="rId105" xr:uid="{FF27E37D-C4BE-4D2C-A144-4EEBC9173C32}"/>
    <hyperlink ref="J383" r:id="rId106" xr:uid="{AA200EC4-78C5-44F1-8BB9-B54F4CD6EEF5}"/>
    <hyperlink ref="J384" r:id="rId107" xr:uid="{96A284C0-6673-4BB0-B452-4586A8E751C2}"/>
    <hyperlink ref="J385" r:id="rId108" xr:uid="{6D33EBF9-3659-4844-821A-5549F3A8AD20}"/>
    <hyperlink ref="J386" r:id="rId109" xr:uid="{B2DA2255-9619-42A2-9347-303F8BC096B5}"/>
    <hyperlink ref="J387" r:id="rId110" xr:uid="{1802BC0A-9791-4FBF-B27C-8082641871BD}"/>
    <hyperlink ref="J388" r:id="rId111" xr:uid="{E33D1ED4-5210-4A6E-B962-E33BE7E23DA9}"/>
    <hyperlink ref="J389" r:id="rId112" xr:uid="{B89FA0D9-5455-4D9A-80AA-73D2483FF659}"/>
    <hyperlink ref="J390" r:id="rId113" xr:uid="{6AA1FAAF-5502-45B0-9C84-5A1B4E93816A}"/>
    <hyperlink ref="J391" r:id="rId114" xr:uid="{28F45C10-5207-4369-871E-65CD34A5F0D1}"/>
    <hyperlink ref="J392" r:id="rId115" xr:uid="{2832F9CE-C025-40AB-867C-EBEF9187A08E}"/>
    <hyperlink ref="J393" r:id="rId116" xr:uid="{7E4F215E-BB1A-4A97-9C06-33618AF9C10F}"/>
    <hyperlink ref="J398" r:id="rId117" xr:uid="{DAC73429-FD3F-48EE-9907-0735F5563D97}"/>
    <hyperlink ref="J399" r:id="rId118" xr:uid="{B2CE01EB-06A9-495B-A32B-69068956C35F}"/>
    <hyperlink ref="J400" r:id="rId119" xr:uid="{7017B868-3579-4CEE-99F4-473A6080FD13}"/>
    <hyperlink ref="J401" r:id="rId120" xr:uid="{E9EDE3E0-A868-463C-83CB-83473F7F5EE5}"/>
    <hyperlink ref="J402" r:id="rId121" xr:uid="{CD4F9864-0C92-49A2-96B2-43D1776C0826}"/>
    <hyperlink ref="J403" r:id="rId122" xr:uid="{7C2287C4-4B49-4B25-A2FA-68180A2CAA15}"/>
    <hyperlink ref="J404" r:id="rId123" xr:uid="{EEFC2348-A67F-4BEE-A5D2-EB1957673D5A}"/>
    <hyperlink ref="J405" r:id="rId124" xr:uid="{31351271-5357-4E87-B773-5614E6EA3D75}"/>
    <hyperlink ref="J406" r:id="rId125" xr:uid="{BE311FEA-DF53-49B9-BB40-E19B6D73224E}"/>
    <hyperlink ref="J407" r:id="rId126" xr:uid="{B7DB6EC6-ACC2-47E8-ACA1-AB9CC698DE71}"/>
    <hyperlink ref="J408" r:id="rId127" xr:uid="{58E4E2F9-FA1E-4F75-977A-7AB6197A278B}"/>
    <hyperlink ref="J409" r:id="rId128" xr:uid="{8223C079-D209-41F3-83BF-E2A5C0681983}"/>
    <hyperlink ref="B300" r:id="rId129" xr:uid="{027B1B35-E55C-4FC1-975D-BB26933BACF6}"/>
    <hyperlink ref="B303" r:id="rId130" xr:uid="{4671C927-AC15-46FB-B0B9-E9814AC14B7B}"/>
    <hyperlink ref="B304" r:id="rId131" xr:uid="{0B6927D7-58B3-4094-A1E4-AFB11E223D96}"/>
    <hyperlink ref="B302" r:id="rId132" xr:uid="{1B8BE9C8-C6A2-4429-87D3-F7DEDF910072}"/>
    <hyperlink ref="A241" r:id="rId133" xr:uid="{BF6D9D60-4709-4BF7-9898-B5F414605932}"/>
    <hyperlink ref="C241" r:id="rId134" xr:uid="{C72B388D-6CE0-4DD5-BE4E-8482F78A8550}"/>
    <hyperlink ref="J410" r:id="rId135" xr:uid="{3BB7AECD-FA72-4D2B-B394-D0D2E5CBC9F6}"/>
    <hyperlink ref="J411" r:id="rId136" xr:uid="{A3448E16-26E1-4CA5-A689-0FBC6477E63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D647-07C1-451C-A964-E14ABAB63E2C}">
  <dimension ref="A1:E1475"/>
  <sheetViews>
    <sheetView topLeftCell="C3" workbookViewId="0">
      <selection activeCell="C3" sqref="C3"/>
    </sheetView>
  </sheetViews>
  <sheetFormatPr defaultRowHeight="12.75"/>
  <cols>
    <col min="1" max="1" width="10.140625" customWidth="1"/>
    <col min="5" max="5" width="44" customWidth="1"/>
  </cols>
  <sheetData>
    <row r="1" spans="1:5" ht="38.25">
      <c r="A1" t="s">
        <v>4726</v>
      </c>
      <c r="B1" s="106" t="s">
        <v>4727</v>
      </c>
      <c r="C1" t="s">
        <v>4728</v>
      </c>
      <c r="D1" t="s">
        <v>4729</v>
      </c>
      <c r="E1" s="109" t="s">
        <v>4730</v>
      </c>
    </row>
    <row r="2" spans="1:5" ht="15">
      <c r="A2" s="143"/>
      <c r="B2" s="84"/>
      <c r="C2" t="s">
        <v>4731</v>
      </c>
    </row>
    <row r="3" spans="1:5" ht="15">
      <c r="A3" s="143"/>
      <c r="B3" s="84"/>
      <c r="C3" t="s">
        <v>4731</v>
      </c>
    </row>
    <row r="4" spans="1:5" ht="15">
      <c r="A4" s="143"/>
      <c r="B4" s="84"/>
      <c r="C4" t="s">
        <v>4731</v>
      </c>
    </row>
    <row r="5" spans="1:5" ht="15">
      <c r="A5" s="143"/>
      <c r="B5" s="84"/>
      <c r="C5" t="s">
        <v>4731</v>
      </c>
    </row>
    <row r="6" spans="1:5" ht="15">
      <c r="A6" s="143"/>
      <c r="B6" s="84"/>
      <c r="C6" t="s">
        <v>4731</v>
      </c>
    </row>
    <row r="7" spans="1:5" ht="15">
      <c r="A7" s="143"/>
      <c r="B7" s="84"/>
      <c r="C7" t="s">
        <v>4731</v>
      </c>
    </row>
    <row r="8" spans="1:5" ht="15">
      <c r="A8" s="143"/>
      <c r="B8" s="84"/>
      <c r="C8" t="s">
        <v>4731</v>
      </c>
    </row>
    <row r="9" spans="1:5" ht="15">
      <c r="A9" s="143"/>
      <c r="B9" s="84"/>
      <c r="C9" t="s">
        <v>4731</v>
      </c>
    </row>
    <row r="10" spans="1:5" ht="15">
      <c r="A10" s="143"/>
      <c r="B10" s="84"/>
      <c r="C10" t="s">
        <v>4731</v>
      </c>
    </row>
    <row r="11" spans="1:5" ht="15">
      <c r="A11" s="143"/>
      <c r="B11" s="84"/>
      <c r="C11" t="s">
        <v>4731</v>
      </c>
    </row>
    <row r="12" spans="1:5" ht="15">
      <c r="A12" s="143"/>
      <c r="B12" s="84"/>
      <c r="C12" t="s">
        <v>4731</v>
      </c>
    </row>
    <row r="13" spans="1:5" ht="15">
      <c r="A13" s="143"/>
      <c r="B13" s="84"/>
      <c r="C13" t="s">
        <v>4731</v>
      </c>
    </row>
    <row r="14" spans="1:5" ht="15">
      <c r="A14" s="143"/>
      <c r="B14" s="84"/>
      <c r="C14" t="s">
        <v>4731</v>
      </c>
    </row>
    <row r="15" spans="1:5" ht="15">
      <c r="A15" s="143"/>
      <c r="B15" s="84"/>
      <c r="C15" t="s">
        <v>4731</v>
      </c>
    </row>
    <row r="16" spans="1:5" ht="15">
      <c r="A16" s="143"/>
      <c r="B16" s="84"/>
      <c r="C16" t="s">
        <v>4731</v>
      </c>
    </row>
    <row r="17" spans="1:3" ht="15">
      <c r="A17" s="143"/>
      <c r="B17" s="84"/>
      <c r="C17" t="s">
        <v>4731</v>
      </c>
    </row>
    <row r="18" spans="1:3" ht="15">
      <c r="A18" s="143"/>
      <c r="B18" s="84"/>
      <c r="C18" t="s">
        <v>4731</v>
      </c>
    </row>
    <row r="19" spans="1:3" ht="15">
      <c r="A19" s="143"/>
      <c r="B19" s="84"/>
      <c r="C19" t="s">
        <v>4731</v>
      </c>
    </row>
    <row r="20" spans="1:3" ht="15">
      <c r="A20" s="143"/>
      <c r="B20" s="84"/>
      <c r="C20" t="s">
        <v>4731</v>
      </c>
    </row>
    <row r="21" spans="1:3" ht="15">
      <c r="A21" s="143"/>
      <c r="B21" s="84"/>
      <c r="C21" t="s">
        <v>4731</v>
      </c>
    </row>
    <row r="22" spans="1:3" ht="15">
      <c r="A22" s="143"/>
      <c r="B22" s="84"/>
      <c r="C22" t="s">
        <v>4731</v>
      </c>
    </row>
    <row r="23" spans="1:3" ht="15">
      <c r="A23" s="143"/>
      <c r="B23" s="84"/>
      <c r="C23" t="s">
        <v>4731</v>
      </c>
    </row>
    <row r="24" spans="1:3" ht="15">
      <c r="A24" s="143"/>
      <c r="B24" s="84"/>
      <c r="C24" t="s">
        <v>4731</v>
      </c>
    </row>
    <row r="25" spans="1:3" ht="15">
      <c r="A25" s="143"/>
      <c r="B25" s="84"/>
      <c r="C25" t="s">
        <v>4731</v>
      </c>
    </row>
    <row r="26" spans="1:3" ht="15">
      <c r="A26" s="143"/>
      <c r="B26" s="84"/>
      <c r="C26" t="s">
        <v>4731</v>
      </c>
    </row>
    <row r="27" spans="1:3" ht="15">
      <c r="A27" s="143"/>
      <c r="B27" s="84"/>
      <c r="C27" t="s">
        <v>4731</v>
      </c>
    </row>
    <row r="28" spans="1:3" ht="15">
      <c r="A28" s="143"/>
      <c r="B28" s="84"/>
      <c r="C28" t="s">
        <v>4731</v>
      </c>
    </row>
    <row r="29" spans="1:3" ht="15">
      <c r="A29" s="143"/>
      <c r="B29" s="84"/>
      <c r="C29" t="s">
        <v>4731</v>
      </c>
    </row>
    <row r="30" spans="1:3" ht="15">
      <c r="A30" s="143"/>
      <c r="B30" s="84"/>
      <c r="C30" t="s">
        <v>4731</v>
      </c>
    </row>
    <row r="31" spans="1:3" ht="15">
      <c r="A31" s="143"/>
      <c r="B31" s="84"/>
      <c r="C31" t="s">
        <v>4731</v>
      </c>
    </row>
    <row r="32" spans="1:3" ht="15">
      <c r="A32" s="143"/>
      <c r="B32" s="84"/>
      <c r="C32" t="s">
        <v>4731</v>
      </c>
    </row>
    <row r="33" spans="1:3" ht="15">
      <c r="A33" s="143"/>
      <c r="B33" s="84"/>
      <c r="C33" t="s">
        <v>4731</v>
      </c>
    </row>
    <row r="34" spans="1:3" ht="15">
      <c r="A34" s="143"/>
      <c r="B34" s="84"/>
      <c r="C34" t="s">
        <v>4731</v>
      </c>
    </row>
    <row r="35" spans="1:3" ht="15">
      <c r="A35" s="143"/>
      <c r="B35" s="84"/>
      <c r="C35" t="s">
        <v>4731</v>
      </c>
    </row>
    <row r="36" spans="1:3" ht="15">
      <c r="A36" s="143"/>
      <c r="B36" s="84"/>
      <c r="C36" t="s">
        <v>4731</v>
      </c>
    </row>
    <row r="37" spans="1:3" ht="15">
      <c r="A37" s="143"/>
      <c r="B37" s="84"/>
      <c r="C37" t="s">
        <v>4731</v>
      </c>
    </row>
    <row r="38" spans="1:3" ht="15">
      <c r="A38" s="143"/>
      <c r="B38" s="84"/>
      <c r="C38" t="s">
        <v>4731</v>
      </c>
    </row>
    <row r="39" spans="1:3" ht="15">
      <c r="A39" s="143"/>
      <c r="B39" s="84"/>
      <c r="C39" t="s">
        <v>4731</v>
      </c>
    </row>
    <row r="40" spans="1:3" ht="15">
      <c r="A40" s="143"/>
      <c r="B40" s="84"/>
      <c r="C40" t="s">
        <v>4731</v>
      </c>
    </row>
    <row r="41" spans="1:3" ht="15">
      <c r="A41" s="143"/>
      <c r="B41" s="84"/>
      <c r="C41" t="s">
        <v>4731</v>
      </c>
    </row>
    <row r="42" spans="1:3" ht="15">
      <c r="A42" s="143"/>
      <c r="B42" s="84"/>
      <c r="C42" t="s">
        <v>4731</v>
      </c>
    </row>
    <row r="43" spans="1:3" ht="15">
      <c r="A43" s="143"/>
      <c r="B43" s="84"/>
      <c r="C43" t="s">
        <v>4731</v>
      </c>
    </row>
    <row r="44" spans="1:3" ht="15">
      <c r="A44" s="143"/>
      <c r="B44" s="84"/>
      <c r="C44" t="s">
        <v>4731</v>
      </c>
    </row>
    <row r="45" spans="1:3" ht="15">
      <c r="A45" s="143"/>
      <c r="B45" s="84"/>
      <c r="C45" t="s">
        <v>4731</v>
      </c>
    </row>
    <row r="46" spans="1:3" ht="15">
      <c r="A46" s="143"/>
      <c r="B46" s="84"/>
      <c r="C46" t="s">
        <v>4731</v>
      </c>
    </row>
    <row r="47" spans="1:3" ht="15">
      <c r="A47" s="143"/>
      <c r="B47" s="84"/>
      <c r="C47" t="s">
        <v>4731</v>
      </c>
    </row>
    <row r="48" spans="1:3" ht="15">
      <c r="A48" s="143"/>
      <c r="B48" s="84"/>
      <c r="C48" t="s">
        <v>4731</v>
      </c>
    </row>
    <row r="49" spans="1:3" ht="15">
      <c r="A49" s="143"/>
      <c r="B49" s="84"/>
      <c r="C49" t="s">
        <v>4731</v>
      </c>
    </row>
    <row r="50" spans="1:3" ht="15">
      <c r="A50" s="143"/>
      <c r="B50" s="84"/>
      <c r="C50" t="s">
        <v>4731</v>
      </c>
    </row>
    <row r="51" spans="1:3" ht="15">
      <c r="A51" s="143"/>
      <c r="B51" s="84"/>
      <c r="C51" t="s">
        <v>4731</v>
      </c>
    </row>
    <row r="52" spans="1:3" ht="15">
      <c r="A52" s="143"/>
      <c r="B52" s="84"/>
      <c r="C52" t="s">
        <v>4731</v>
      </c>
    </row>
    <row r="53" spans="1:3" ht="15">
      <c r="A53" s="111"/>
      <c r="B53" s="84"/>
      <c r="C53" t="s">
        <v>4731</v>
      </c>
    </row>
    <row r="54" spans="1:3" ht="15">
      <c r="A54" s="111"/>
      <c r="B54" s="84"/>
      <c r="C54" t="s">
        <v>4731</v>
      </c>
    </row>
    <row r="55" spans="1:3" ht="15">
      <c r="A55" s="111"/>
      <c r="B55" s="84"/>
      <c r="C55" t="s">
        <v>4731</v>
      </c>
    </row>
    <row r="56" spans="1:3" ht="15">
      <c r="A56" s="111"/>
      <c r="B56" s="84"/>
      <c r="C56" t="s">
        <v>4731</v>
      </c>
    </row>
    <row r="57" spans="1:3" ht="15">
      <c r="A57" s="111"/>
      <c r="B57" s="84"/>
      <c r="C57" t="s">
        <v>4731</v>
      </c>
    </row>
    <row r="58" spans="1:3" ht="15">
      <c r="A58" s="111"/>
      <c r="B58" s="84"/>
      <c r="C58" t="s">
        <v>4731</v>
      </c>
    </row>
    <row r="59" spans="1:3" ht="15">
      <c r="A59" s="111"/>
      <c r="B59" s="84"/>
      <c r="C59" t="s">
        <v>4731</v>
      </c>
    </row>
    <row r="60" spans="1:3" ht="15">
      <c r="A60" s="111"/>
      <c r="B60" s="84"/>
      <c r="C60" t="s">
        <v>4731</v>
      </c>
    </row>
    <row r="61" spans="1:3" ht="15">
      <c r="A61" s="111"/>
      <c r="B61" s="84"/>
      <c r="C61" t="s">
        <v>4731</v>
      </c>
    </row>
    <row r="62" spans="1:3" ht="15">
      <c r="A62" s="111"/>
      <c r="B62" s="84"/>
      <c r="C62" t="s">
        <v>4731</v>
      </c>
    </row>
    <row r="63" spans="1:3" ht="15">
      <c r="A63" s="111"/>
      <c r="B63" s="84"/>
      <c r="C63" t="s">
        <v>4731</v>
      </c>
    </row>
    <row r="64" spans="1:3" ht="15">
      <c r="A64" s="111"/>
      <c r="B64" s="84"/>
      <c r="C64" t="s">
        <v>4731</v>
      </c>
    </row>
    <row r="65" spans="1:3" ht="15">
      <c r="A65" s="111"/>
      <c r="B65" s="84"/>
      <c r="C65" t="s">
        <v>4731</v>
      </c>
    </row>
    <row r="66" spans="1:3" ht="15">
      <c r="A66" s="111"/>
      <c r="B66" s="84"/>
      <c r="C66" t="s">
        <v>4731</v>
      </c>
    </row>
    <row r="67" spans="1:3" ht="15">
      <c r="A67" s="111"/>
      <c r="B67" s="84"/>
      <c r="C67" t="s">
        <v>4731</v>
      </c>
    </row>
    <row r="68" spans="1:3" ht="15">
      <c r="A68" s="111"/>
      <c r="B68" s="84"/>
      <c r="C68" t="s">
        <v>4731</v>
      </c>
    </row>
    <row r="69" spans="1:3" ht="15">
      <c r="A69" s="111"/>
      <c r="B69" s="84"/>
      <c r="C69" t="s">
        <v>4731</v>
      </c>
    </row>
    <row r="70" spans="1:3" ht="15">
      <c r="A70" s="111"/>
      <c r="B70" s="84"/>
      <c r="C70" t="s">
        <v>4731</v>
      </c>
    </row>
    <row r="71" spans="1:3" ht="15">
      <c r="A71" s="111"/>
      <c r="B71" s="84"/>
      <c r="C71" t="s">
        <v>4731</v>
      </c>
    </row>
    <row r="72" spans="1:3" ht="15">
      <c r="A72" s="111"/>
      <c r="B72" s="84"/>
      <c r="C72" t="s">
        <v>4731</v>
      </c>
    </row>
    <row r="73" spans="1:3" ht="15">
      <c r="A73" s="111"/>
      <c r="B73" s="84"/>
      <c r="C73" t="s">
        <v>4731</v>
      </c>
    </row>
    <row r="74" spans="1:3" ht="15">
      <c r="A74" s="111"/>
      <c r="B74" s="84"/>
      <c r="C74" t="s">
        <v>4731</v>
      </c>
    </row>
    <row r="75" spans="1:3" ht="15">
      <c r="A75" s="111"/>
      <c r="B75" s="84"/>
      <c r="C75" t="s">
        <v>4731</v>
      </c>
    </row>
    <row r="76" spans="1:3" ht="15">
      <c r="A76" s="111"/>
      <c r="B76" s="84"/>
      <c r="C76" t="s">
        <v>4731</v>
      </c>
    </row>
    <row r="77" spans="1:3" ht="15">
      <c r="A77" s="111"/>
      <c r="B77" s="84"/>
      <c r="C77" t="s">
        <v>4731</v>
      </c>
    </row>
    <row r="78" spans="1:3" ht="15">
      <c r="A78" s="111"/>
      <c r="B78" s="84"/>
      <c r="C78" t="s">
        <v>4731</v>
      </c>
    </row>
    <row r="79" spans="1:3" ht="15">
      <c r="A79" s="111"/>
      <c r="B79" s="84"/>
      <c r="C79" t="s">
        <v>4731</v>
      </c>
    </row>
    <row r="80" spans="1:3" ht="15">
      <c r="A80" s="111"/>
      <c r="B80" s="84"/>
      <c r="C80" t="s">
        <v>4731</v>
      </c>
    </row>
    <row r="81" spans="1:3" ht="15">
      <c r="A81" s="111"/>
      <c r="B81" s="84"/>
      <c r="C81" t="s">
        <v>4731</v>
      </c>
    </row>
    <row r="82" spans="1:3" ht="15">
      <c r="A82" s="111"/>
      <c r="B82" s="84"/>
      <c r="C82" t="s">
        <v>4731</v>
      </c>
    </row>
    <row r="83" spans="1:3" ht="15">
      <c r="A83" s="111"/>
      <c r="B83" s="84"/>
      <c r="C83" t="s">
        <v>4731</v>
      </c>
    </row>
    <row r="84" spans="1:3" ht="15">
      <c r="A84" s="111"/>
      <c r="B84" s="84"/>
      <c r="C84" t="s">
        <v>4731</v>
      </c>
    </row>
    <row r="85" spans="1:3" ht="15">
      <c r="A85" s="111"/>
      <c r="B85" s="84"/>
      <c r="C85" t="s">
        <v>4731</v>
      </c>
    </row>
    <row r="86" spans="1:3" ht="15">
      <c r="A86" s="111"/>
      <c r="B86" s="84"/>
      <c r="C86" t="s">
        <v>4731</v>
      </c>
    </row>
    <row r="87" spans="1:3" ht="15">
      <c r="A87" s="111"/>
      <c r="B87" s="84"/>
      <c r="C87" t="s">
        <v>4731</v>
      </c>
    </row>
    <row r="88" spans="1:3" ht="15">
      <c r="A88" s="111"/>
      <c r="B88" s="84"/>
      <c r="C88" t="s">
        <v>4731</v>
      </c>
    </row>
    <row r="89" spans="1:3" ht="15">
      <c r="A89" s="111"/>
      <c r="B89" s="84"/>
      <c r="C89" t="s">
        <v>4731</v>
      </c>
    </row>
    <row r="90" spans="1:3" ht="15">
      <c r="A90" s="111"/>
      <c r="B90" s="84"/>
      <c r="C90" t="s">
        <v>4731</v>
      </c>
    </row>
    <row r="91" spans="1:3" ht="15">
      <c r="A91" s="111"/>
      <c r="B91" s="84"/>
      <c r="C91" t="s">
        <v>4731</v>
      </c>
    </row>
    <row r="92" spans="1:3" ht="15">
      <c r="A92" s="111"/>
      <c r="B92" s="84"/>
      <c r="C92" t="s">
        <v>4731</v>
      </c>
    </row>
    <row r="93" spans="1:3" ht="15">
      <c r="A93" s="111"/>
      <c r="B93" s="84"/>
      <c r="C93" t="s">
        <v>4731</v>
      </c>
    </row>
    <row r="94" spans="1:3" ht="15">
      <c r="A94" s="111"/>
      <c r="B94" s="84"/>
      <c r="C94" t="s">
        <v>4731</v>
      </c>
    </row>
    <row r="95" spans="1:3" ht="15">
      <c r="A95" s="111"/>
      <c r="B95" s="84"/>
      <c r="C95" t="s">
        <v>4731</v>
      </c>
    </row>
    <row r="96" spans="1:3" ht="15">
      <c r="A96" s="111"/>
      <c r="B96" s="84"/>
      <c r="C96" t="s">
        <v>4731</v>
      </c>
    </row>
    <row r="97" spans="1:3" ht="15">
      <c r="A97" s="111"/>
      <c r="B97" s="84"/>
      <c r="C97" t="s">
        <v>4731</v>
      </c>
    </row>
    <row r="98" spans="1:3" ht="15">
      <c r="A98" s="111"/>
      <c r="B98" s="84"/>
      <c r="C98" t="s">
        <v>4731</v>
      </c>
    </row>
    <row r="99" spans="1:3" ht="15">
      <c r="A99" s="111"/>
      <c r="B99" s="84"/>
      <c r="C99" t="s">
        <v>4731</v>
      </c>
    </row>
    <row r="100" spans="1:3" ht="15">
      <c r="A100" s="111"/>
      <c r="B100" s="84"/>
      <c r="C100" t="s">
        <v>4731</v>
      </c>
    </row>
    <row r="101" spans="1:3" ht="15">
      <c r="A101" s="111"/>
      <c r="B101" s="84"/>
      <c r="C101" t="s">
        <v>4731</v>
      </c>
    </row>
    <row r="102" spans="1:3" ht="15">
      <c r="A102" s="111"/>
      <c r="B102" s="84"/>
      <c r="C102" t="s">
        <v>4731</v>
      </c>
    </row>
    <row r="103" spans="1:3" ht="15">
      <c r="A103" s="111"/>
      <c r="B103" s="84"/>
      <c r="C103" t="s">
        <v>4731</v>
      </c>
    </row>
    <row r="104" spans="1:3" ht="15">
      <c r="A104" s="111"/>
      <c r="B104" s="84"/>
      <c r="C104" t="s">
        <v>4731</v>
      </c>
    </row>
    <row r="105" spans="1:3" ht="15">
      <c r="A105" s="111"/>
      <c r="B105" s="84"/>
      <c r="C105" t="s">
        <v>4731</v>
      </c>
    </row>
    <row r="106" spans="1:3" ht="15">
      <c r="A106" s="111"/>
      <c r="B106" s="84"/>
      <c r="C106" t="s">
        <v>4731</v>
      </c>
    </row>
    <row r="107" spans="1:3" ht="15">
      <c r="A107" s="111"/>
      <c r="B107" s="84"/>
      <c r="C107" t="s">
        <v>4731</v>
      </c>
    </row>
    <row r="108" spans="1:3" ht="15">
      <c r="A108" s="87"/>
      <c r="B108" s="84"/>
      <c r="C108" t="s">
        <v>4731</v>
      </c>
    </row>
    <row r="109" spans="1:3" ht="15">
      <c r="A109" s="87"/>
      <c r="B109" s="84"/>
      <c r="C109" t="s">
        <v>4731</v>
      </c>
    </row>
    <row r="110" spans="1:3" ht="15">
      <c r="A110" s="87"/>
      <c r="B110" s="84"/>
      <c r="C110" t="s">
        <v>4731</v>
      </c>
    </row>
    <row r="111" spans="1:3" ht="15">
      <c r="A111" s="87"/>
      <c r="B111" s="84"/>
      <c r="C111" t="s">
        <v>4731</v>
      </c>
    </row>
    <row r="112" spans="1:3" ht="15">
      <c r="A112" s="87"/>
      <c r="B112" s="84"/>
      <c r="C112" t="s">
        <v>4731</v>
      </c>
    </row>
    <row r="113" spans="1:3" ht="15">
      <c r="A113" s="87"/>
      <c r="B113" s="84"/>
      <c r="C113" t="s">
        <v>4731</v>
      </c>
    </row>
    <row r="114" spans="1:3" ht="15">
      <c r="A114" s="87"/>
      <c r="B114" s="84"/>
      <c r="C114" t="s">
        <v>4731</v>
      </c>
    </row>
    <row r="115" spans="1:3" ht="15">
      <c r="A115" s="87"/>
      <c r="B115" s="84"/>
      <c r="C115" t="s">
        <v>4731</v>
      </c>
    </row>
    <row r="116" spans="1:3" ht="15">
      <c r="A116" s="87"/>
      <c r="B116" s="84"/>
      <c r="C116" t="s">
        <v>4731</v>
      </c>
    </row>
    <row r="117" spans="1:3" ht="15">
      <c r="A117" s="87"/>
      <c r="B117" s="84"/>
      <c r="C117" t="s">
        <v>4731</v>
      </c>
    </row>
    <row r="118" spans="1:3" ht="15">
      <c r="A118" s="87"/>
      <c r="B118" s="84"/>
      <c r="C118" t="s">
        <v>4731</v>
      </c>
    </row>
    <row r="119" spans="1:3" ht="15">
      <c r="A119" s="87"/>
      <c r="B119" s="84"/>
      <c r="C119" t="s">
        <v>4731</v>
      </c>
    </row>
    <row r="120" spans="1:3" ht="15">
      <c r="A120" s="87"/>
      <c r="B120" s="84"/>
      <c r="C120" t="s">
        <v>4731</v>
      </c>
    </row>
    <row r="121" spans="1:3" ht="15">
      <c r="A121" s="87"/>
      <c r="B121" s="84"/>
      <c r="C121" t="s">
        <v>4731</v>
      </c>
    </row>
    <row r="122" spans="1:3" ht="15">
      <c r="A122" s="87"/>
      <c r="B122" s="84"/>
      <c r="C122" t="s">
        <v>4731</v>
      </c>
    </row>
    <row r="123" spans="1:3" ht="15">
      <c r="A123" s="87"/>
      <c r="B123" s="84"/>
      <c r="C123" t="s">
        <v>4731</v>
      </c>
    </row>
    <row r="124" spans="1:3" ht="15">
      <c r="A124" s="87"/>
      <c r="B124" s="84"/>
      <c r="C124" t="s">
        <v>4731</v>
      </c>
    </row>
    <row r="125" spans="1:3" ht="15">
      <c r="A125" s="87"/>
      <c r="B125" s="84"/>
      <c r="C125" t="s">
        <v>4731</v>
      </c>
    </row>
    <row r="126" spans="1:3" ht="15">
      <c r="A126" s="87"/>
      <c r="B126" s="84"/>
      <c r="C126" t="s">
        <v>4731</v>
      </c>
    </row>
    <row r="127" spans="1:3" ht="15">
      <c r="A127" s="87"/>
      <c r="B127" s="84"/>
      <c r="C127" t="s">
        <v>4731</v>
      </c>
    </row>
    <row r="128" spans="1:3" ht="15">
      <c r="A128" s="87"/>
      <c r="B128" s="84"/>
      <c r="C128" t="s">
        <v>4731</v>
      </c>
    </row>
    <row r="129" spans="1:3" ht="15">
      <c r="A129" s="87"/>
      <c r="B129" s="84"/>
      <c r="C129" t="s">
        <v>4731</v>
      </c>
    </row>
    <row r="130" spans="1:3" ht="15">
      <c r="A130" s="87"/>
      <c r="B130" s="84"/>
      <c r="C130" t="s">
        <v>4731</v>
      </c>
    </row>
    <row r="131" spans="1:3" ht="15">
      <c r="A131" s="87"/>
      <c r="B131" s="84"/>
      <c r="C131" t="s">
        <v>4731</v>
      </c>
    </row>
    <row r="132" spans="1:3" ht="15">
      <c r="A132" s="87"/>
      <c r="B132" s="84"/>
      <c r="C132" t="s">
        <v>4731</v>
      </c>
    </row>
    <row r="133" spans="1:3" ht="15">
      <c r="A133" s="87"/>
      <c r="B133" s="84"/>
      <c r="C133" t="s">
        <v>4731</v>
      </c>
    </row>
    <row r="134" spans="1:3" ht="15">
      <c r="A134" s="87"/>
      <c r="B134" s="84"/>
      <c r="C134" t="s">
        <v>4731</v>
      </c>
    </row>
    <row r="135" spans="1:3" ht="15">
      <c r="A135" s="87"/>
      <c r="B135" s="84"/>
      <c r="C135" t="s">
        <v>4731</v>
      </c>
    </row>
    <row r="136" spans="1:3" ht="15">
      <c r="A136" s="87"/>
      <c r="B136" s="84"/>
      <c r="C136" t="s">
        <v>4731</v>
      </c>
    </row>
    <row r="137" spans="1:3" ht="15">
      <c r="A137" s="87"/>
      <c r="B137" s="84"/>
      <c r="C137" t="s">
        <v>4731</v>
      </c>
    </row>
    <row r="138" spans="1:3" ht="15">
      <c r="A138" s="87"/>
      <c r="B138" s="84"/>
      <c r="C138" t="s">
        <v>4731</v>
      </c>
    </row>
    <row r="139" spans="1:3" ht="15">
      <c r="A139" s="87"/>
      <c r="B139" s="84"/>
      <c r="C139" t="s">
        <v>4731</v>
      </c>
    </row>
    <row r="140" spans="1:3" ht="15">
      <c r="A140" s="87"/>
      <c r="B140" s="84"/>
      <c r="C140" t="s">
        <v>4731</v>
      </c>
    </row>
    <row r="141" spans="1:3" ht="15">
      <c r="A141" s="87"/>
      <c r="B141" s="84"/>
      <c r="C141" t="s">
        <v>4731</v>
      </c>
    </row>
    <row r="142" spans="1:3" ht="15">
      <c r="A142" s="87"/>
      <c r="B142" s="84"/>
      <c r="C142" t="s">
        <v>4731</v>
      </c>
    </row>
    <row r="143" spans="1:3" ht="15">
      <c r="A143" s="87"/>
      <c r="B143" s="84"/>
      <c r="C143" t="s">
        <v>4731</v>
      </c>
    </row>
    <row r="144" spans="1:3" ht="15">
      <c r="A144" s="87"/>
      <c r="B144" s="84"/>
      <c r="C144" t="s">
        <v>4731</v>
      </c>
    </row>
    <row r="145" spans="1:3" ht="15">
      <c r="A145" s="87"/>
      <c r="B145" s="84"/>
      <c r="C145" t="s">
        <v>4731</v>
      </c>
    </row>
    <row r="146" spans="1:3" ht="15">
      <c r="A146" s="87"/>
      <c r="B146" s="84"/>
      <c r="C146" t="s">
        <v>4731</v>
      </c>
    </row>
    <row r="147" spans="1:3" ht="15">
      <c r="A147" s="87"/>
      <c r="B147" s="84"/>
      <c r="C147" t="s">
        <v>4731</v>
      </c>
    </row>
    <row r="148" spans="1:3" ht="15">
      <c r="A148" s="87"/>
      <c r="B148" s="84"/>
      <c r="C148" t="s">
        <v>4731</v>
      </c>
    </row>
    <row r="149" spans="1:3" ht="15">
      <c r="A149" s="87"/>
      <c r="B149" s="84"/>
      <c r="C149" t="s">
        <v>4731</v>
      </c>
    </row>
    <row r="150" spans="1:3" ht="15">
      <c r="A150" s="87"/>
      <c r="B150" s="84"/>
      <c r="C150" t="s">
        <v>4731</v>
      </c>
    </row>
    <row r="151" spans="1:3" ht="15">
      <c r="A151" s="87"/>
      <c r="B151" s="84"/>
      <c r="C151" t="s">
        <v>4731</v>
      </c>
    </row>
    <row r="152" spans="1:3" ht="15">
      <c r="A152" s="87"/>
      <c r="B152" s="84"/>
      <c r="C152" t="s">
        <v>4731</v>
      </c>
    </row>
    <row r="153" spans="1:3" ht="15">
      <c r="A153" s="87"/>
      <c r="B153" s="84"/>
      <c r="C153" t="s">
        <v>4731</v>
      </c>
    </row>
    <row r="154" spans="1:3" ht="15">
      <c r="A154" s="87"/>
      <c r="B154" s="84"/>
      <c r="C154" t="s">
        <v>4731</v>
      </c>
    </row>
    <row r="155" spans="1:3" ht="15">
      <c r="A155" s="87"/>
      <c r="B155" s="84"/>
      <c r="C155" t="s">
        <v>4731</v>
      </c>
    </row>
    <row r="156" spans="1:3" ht="15">
      <c r="A156" s="87"/>
      <c r="B156" s="84"/>
      <c r="C156" t="s">
        <v>4731</v>
      </c>
    </row>
    <row r="157" spans="1:3" ht="15">
      <c r="A157" s="87"/>
      <c r="B157" s="84"/>
      <c r="C157" t="s">
        <v>4731</v>
      </c>
    </row>
    <row r="158" spans="1:3" ht="15">
      <c r="A158" s="87"/>
      <c r="B158" s="84"/>
      <c r="C158" t="s">
        <v>4731</v>
      </c>
    </row>
    <row r="159" spans="1:3" ht="15">
      <c r="A159" s="87"/>
      <c r="B159" s="84"/>
      <c r="C159" t="s">
        <v>4731</v>
      </c>
    </row>
    <row r="160" spans="1:3" ht="15">
      <c r="A160" s="87"/>
      <c r="B160" s="84"/>
      <c r="C160" t="s">
        <v>4731</v>
      </c>
    </row>
    <row r="161" spans="1:3" ht="15">
      <c r="A161" s="87"/>
      <c r="B161" s="84"/>
      <c r="C161" t="s">
        <v>4731</v>
      </c>
    </row>
    <row r="162" spans="1:3" ht="15">
      <c r="A162" s="87"/>
      <c r="B162" s="84"/>
      <c r="C162" t="s">
        <v>4731</v>
      </c>
    </row>
    <row r="163" spans="1:3" ht="15">
      <c r="A163" s="87"/>
      <c r="B163" s="84"/>
      <c r="C163" t="s">
        <v>4731</v>
      </c>
    </row>
    <row r="164" spans="1:3" ht="15">
      <c r="A164" s="87"/>
      <c r="B164" s="84"/>
      <c r="C164" t="s">
        <v>4731</v>
      </c>
    </row>
    <row r="165" spans="1:3" ht="15">
      <c r="A165" s="87"/>
      <c r="B165" s="84"/>
      <c r="C165" t="s">
        <v>4731</v>
      </c>
    </row>
    <row r="166" spans="1:3" ht="15">
      <c r="A166" s="87"/>
      <c r="B166" s="84"/>
      <c r="C166" t="s">
        <v>4731</v>
      </c>
    </row>
    <row r="167" spans="1:3" ht="15">
      <c r="A167" s="87"/>
      <c r="B167" s="84"/>
      <c r="C167" t="s">
        <v>4731</v>
      </c>
    </row>
    <row r="168" spans="1:3" ht="15">
      <c r="A168" s="87"/>
      <c r="B168" s="84"/>
      <c r="C168" t="s">
        <v>4731</v>
      </c>
    </row>
    <row r="169" spans="1:3" ht="15">
      <c r="A169" s="87"/>
      <c r="B169" s="84"/>
      <c r="C169" t="s">
        <v>4731</v>
      </c>
    </row>
    <row r="170" spans="1:3" ht="15">
      <c r="A170" s="87"/>
      <c r="B170" s="84"/>
      <c r="C170" t="s">
        <v>4731</v>
      </c>
    </row>
    <row r="171" spans="1:3" ht="15">
      <c r="A171" s="87"/>
      <c r="B171" s="84"/>
      <c r="C171" t="s">
        <v>4731</v>
      </c>
    </row>
    <row r="172" spans="1:3" ht="15">
      <c r="A172" s="87"/>
      <c r="B172" s="84"/>
      <c r="C172" t="s">
        <v>4731</v>
      </c>
    </row>
    <row r="173" spans="1:3" ht="15">
      <c r="A173" s="87"/>
      <c r="B173" s="84"/>
      <c r="C173" t="s">
        <v>4731</v>
      </c>
    </row>
    <row r="174" spans="1:3" ht="15">
      <c r="A174" s="87"/>
      <c r="B174" s="84"/>
      <c r="C174" t="s">
        <v>4731</v>
      </c>
    </row>
    <row r="175" spans="1:3" ht="15">
      <c r="A175" s="87"/>
      <c r="B175" s="84"/>
      <c r="C175" t="s">
        <v>4731</v>
      </c>
    </row>
    <row r="176" spans="1:3" ht="15">
      <c r="A176" s="87"/>
      <c r="B176" s="84"/>
      <c r="C176" t="s">
        <v>4731</v>
      </c>
    </row>
    <row r="177" spans="1:3" ht="15">
      <c r="A177" s="87"/>
      <c r="B177" s="84"/>
      <c r="C177" t="s">
        <v>4731</v>
      </c>
    </row>
    <row r="178" spans="1:3" ht="15">
      <c r="A178" s="87"/>
      <c r="B178" s="84"/>
      <c r="C178" t="s">
        <v>4731</v>
      </c>
    </row>
    <row r="179" spans="1:3" ht="15">
      <c r="A179" s="87"/>
      <c r="B179" s="84"/>
      <c r="C179" t="s">
        <v>4731</v>
      </c>
    </row>
    <row r="180" spans="1:3" ht="15">
      <c r="A180" s="87"/>
      <c r="B180" s="84"/>
      <c r="C180" t="s">
        <v>4731</v>
      </c>
    </row>
    <row r="181" spans="1:3" ht="15">
      <c r="A181" s="87"/>
      <c r="B181" s="84"/>
      <c r="C181" t="s">
        <v>4731</v>
      </c>
    </row>
    <row r="182" spans="1:3" ht="15">
      <c r="A182" s="87"/>
      <c r="B182" s="84"/>
      <c r="C182" t="s">
        <v>4731</v>
      </c>
    </row>
    <row r="183" spans="1:3" ht="15">
      <c r="A183" s="87"/>
      <c r="B183" s="84"/>
      <c r="C183" t="s">
        <v>4731</v>
      </c>
    </row>
    <row r="184" spans="1:3" ht="15">
      <c r="A184" s="87"/>
      <c r="B184" s="84"/>
      <c r="C184" t="s">
        <v>4731</v>
      </c>
    </row>
    <row r="185" spans="1:3" ht="15">
      <c r="A185" s="87"/>
      <c r="B185" s="84"/>
      <c r="C185" t="s">
        <v>4731</v>
      </c>
    </row>
    <row r="186" spans="1:3" ht="15">
      <c r="A186" s="87"/>
      <c r="B186" s="84"/>
      <c r="C186" t="s">
        <v>4731</v>
      </c>
    </row>
    <row r="187" spans="1:3" ht="15">
      <c r="A187" s="87"/>
      <c r="B187" s="84"/>
      <c r="C187" t="s">
        <v>4731</v>
      </c>
    </row>
    <row r="188" spans="1:3" ht="15">
      <c r="A188" s="87"/>
      <c r="B188" s="84"/>
      <c r="C188" t="s">
        <v>4731</v>
      </c>
    </row>
    <row r="189" spans="1:3" ht="15">
      <c r="A189" s="87"/>
      <c r="B189" s="84"/>
      <c r="C189" t="s">
        <v>4731</v>
      </c>
    </row>
    <row r="190" spans="1:3" ht="15">
      <c r="A190" s="87"/>
      <c r="B190" s="84"/>
      <c r="C190" t="s">
        <v>4731</v>
      </c>
    </row>
    <row r="191" spans="1:3" ht="15">
      <c r="A191" s="87"/>
      <c r="B191" s="84"/>
      <c r="C191" t="s">
        <v>4731</v>
      </c>
    </row>
    <row r="192" spans="1:3" ht="15">
      <c r="A192" s="87"/>
      <c r="B192" s="84"/>
      <c r="C192" t="s">
        <v>4731</v>
      </c>
    </row>
    <row r="193" spans="1:3" ht="15">
      <c r="A193" s="87"/>
      <c r="B193" s="84"/>
      <c r="C193" t="s">
        <v>4731</v>
      </c>
    </row>
    <row r="194" spans="1:3" ht="15">
      <c r="A194" s="87"/>
      <c r="B194" s="84"/>
      <c r="C194" t="s">
        <v>4731</v>
      </c>
    </row>
    <row r="195" spans="1:3" ht="15">
      <c r="A195" s="87"/>
      <c r="B195" s="84"/>
      <c r="C195" t="s">
        <v>4731</v>
      </c>
    </row>
    <row r="196" spans="1:3" ht="15">
      <c r="A196" s="87"/>
      <c r="B196" s="84"/>
      <c r="C196" t="s">
        <v>4731</v>
      </c>
    </row>
    <row r="197" spans="1:3" ht="15">
      <c r="A197" s="87"/>
      <c r="B197" s="84"/>
      <c r="C197" t="s">
        <v>4731</v>
      </c>
    </row>
    <row r="198" spans="1:3" ht="15">
      <c r="A198" s="87"/>
      <c r="B198" s="84"/>
      <c r="C198" t="s">
        <v>4731</v>
      </c>
    </row>
    <row r="199" spans="1:3" ht="15">
      <c r="A199" s="87"/>
      <c r="B199" s="84"/>
      <c r="C199" t="s">
        <v>4731</v>
      </c>
    </row>
    <row r="200" spans="1:3" ht="15">
      <c r="A200" s="87"/>
      <c r="B200" s="84"/>
      <c r="C200" t="s">
        <v>4731</v>
      </c>
    </row>
    <row r="201" spans="1:3" ht="15">
      <c r="A201" s="87"/>
      <c r="B201" s="84"/>
      <c r="C201" t="s">
        <v>4731</v>
      </c>
    </row>
    <row r="202" spans="1:3" ht="15">
      <c r="A202" s="87"/>
      <c r="B202" s="84"/>
      <c r="C202" t="s">
        <v>4731</v>
      </c>
    </row>
    <row r="203" spans="1:3" ht="15">
      <c r="A203" s="87"/>
      <c r="B203" s="84"/>
      <c r="C203" t="s">
        <v>4731</v>
      </c>
    </row>
    <row r="204" spans="1:3" ht="15">
      <c r="A204" s="87"/>
      <c r="B204" s="84"/>
      <c r="C204" t="s">
        <v>4731</v>
      </c>
    </row>
    <row r="205" spans="1:3" ht="15">
      <c r="A205" s="87"/>
      <c r="B205" s="84"/>
      <c r="C205" t="s">
        <v>4731</v>
      </c>
    </row>
    <row r="206" spans="1:3" ht="15">
      <c r="A206" s="87"/>
      <c r="B206" s="84"/>
      <c r="C206" t="s">
        <v>4731</v>
      </c>
    </row>
    <row r="207" spans="1:3" ht="15">
      <c r="A207" s="87"/>
      <c r="B207" s="84"/>
      <c r="C207" t="s">
        <v>4731</v>
      </c>
    </row>
    <row r="208" spans="1:3" ht="15">
      <c r="A208" s="87"/>
      <c r="B208" s="84"/>
      <c r="C208" t="s">
        <v>4731</v>
      </c>
    </row>
    <row r="209" spans="1:3" ht="15">
      <c r="A209" s="87"/>
      <c r="B209" s="84"/>
      <c r="C209" t="s">
        <v>4731</v>
      </c>
    </row>
    <row r="210" spans="1:3" ht="15">
      <c r="A210" s="87"/>
      <c r="B210" s="84"/>
      <c r="C210" t="s">
        <v>4731</v>
      </c>
    </row>
    <row r="211" spans="1:3" ht="15">
      <c r="A211" s="87"/>
      <c r="B211" s="84"/>
      <c r="C211" t="s">
        <v>4731</v>
      </c>
    </row>
    <row r="212" spans="1:3" ht="15">
      <c r="A212" s="87"/>
      <c r="B212" s="84"/>
      <c r="C212" t="s">
        <v>4731</v>
      </c>
    </row>
    <row r="213" spans="1:3" ht="15">
      <c r="A213" s="87"/>
      <c r="B213" s="84"/>
      <c r="C213" t="s">
        <v>4731</v>
      </c>
    </row>
    <row r="214" spans="1:3" ht="15">
      <c r="A214" s="87"/>
      <c r="B214" s="84"/>
      <c r="C214" t="s">
        <v>4731</v>
      </c>
    </row>
    <row r="215" spans="1:3" ht="15">
      <c r="A215" s="87"/>
      <c r="B215" s="84"/>
      <c r="C215" t="s">
        <v>4731</v>
      </c>
    </row>
    <row r="216" spans="1:3" ht="15">
      <c r="A216" s="87"/>
      <c r="B216" s="84"/>
      <c r="C216" t="s">
        <v>4731</v>
      </c>
    </row>
    <row r="217" spans="1:3" ht="15">
      <c r="A217" s="87"/>
      <c r="B217" s="84"/>
      <c r="C217" t="s">
        <v>4731</v>
      </c>
    </row>
    <row r="218" spans="1:3" ht="15">
      <c r="A218" s="87"/>
      <c r="B218" s="84"/>
      <c r="C218" t="s">
        <v>4731</v>
      </c>
    </row>
    <row r="219" spans="1:3" ht="15">
      <c r="A219" s="87"/>
      <c r="B219" s="84"/>
      <c r="C219" t="s">
        <v>4731</v>
      </c>
    </row>
    <row r="220" spans="1:3" ht="15">
      <c r="A220" s="87"/>
      <c r="B220" s="84"/>
      <c r="C220" t="s">
        <v>4731</v>
      </c>
    </row>
    <row r="221" spans="1:3" ht="15">
      <c r="A221" s="87"/>
      <c r="B221" s="84"/>
      <c r="C221" t="s">
        <v>4731</v>
      </c>
    </row>
    <row r="222" spans="1:3" ht="15">
      <c r="A222" s="87"/>
      <c r="B222" s="84"/>
      <c r="C222" t="s">
        <v>4731</v>
      </c>
    </row>
    <row r="223" spans="1:3" ht="15">
      <c r="A223" s="87"/>
      <c r="B223" s="84"/>
      <c r="C223" t="s">
        <v>4731</v>
      </c>
    </row>
    <row r="224" spans="1:3" ht="15">
      <c r="A224" s="87"/>
      <c r="B224" s="84"/>
      <c r="C224" t="s">
        <v>4731</v>
      </c>
    </row>
    <row r="225" spans="1:3" ht="15">
      <c r="A225" s="87"/>
      <c r="B225" s="84"/>
      <c r="C225" t="s">
        <v>4731</v>
      </c>
    </row>
    <row r="226" spans="1:3" ht="15">
      <c r="A226" s="87"/>
      <c r="B226" s="84"/>
      <c r="C226" t="s">
        <v>4731</v>
      </c>
    </row>
    <row r="227" spans="1:3" ht="15">
      <c r="A227" s="87"/>
      <c r="B227" s="84"/>
      <c r="C227" t="s">
        <v>4731</v>
      </c>
    </row>
    <row r="228" spans="1:3" ht="15">
      <c r="A228" s="87"/>
      <c r="B228" s="84"/>
      <c r="C228" t="s">
        <v>4731</v>
      </c>
    </row>
    <row r="229" spans="1:3" ht="15">
      <c r="A229" s="87"/>
      <c r="B229" s="84"/>
      <c r="C229" t="s">
        <v>4731</v>
      </c>
    </row>
    <row r="230" spans="1:3" ht="15">
      <c r="A230" s="87"/>
      <c r="B230" s="84"/>
      <c r="C230" t="s">
        <v>4731</v>
      </c>
    </row>
    <row r="231" spans="1:3" ht="15">
      <c r="A231" s="87"/>
      <c r="B231" s="84"/>
      <c r="C231" t="s">
        <v>4731</v>
      </c>
    </row>
    <row r="232" spans="1:3" ht="15">
      <c r="A232" s="87"/>
      <c r="B232" s="84"/>
      <c r="C232" t="s">
        <v>4731</v>
      </c>
    </row>
    <row r="233" spans="1:3" ht="15">
      <c r="A233" s="87"/>
      <c r="B233" s="84"/>
      <c r="C233" t="s">
        <v>4731</v>
      </c>
    </row>
    <row r="234" spans="1:3" ht="15">
      <c r="A234" s="87"/>
      <c r="B234" s="84"/>
      <c r="C234" t="s">
        <v>4731</v>
      </c>
    </row>
    <row r="235" spans="1:3" ht="15">
      <c r="A235" s="87"/>
      <c r="B235" s="84"/>
      <c r="C235" t="s">
        <v>4731</v>
      </c>
    </row>
    <row r="236" spans="1:3" ht="15">
      <c r="A236" s="87"/>
      <c r="B236" s="84"/>
      <c r="C236" t="s">
        <v>4731</v>
      </c>
    </row>
    <row r="237" spans="1:3" ht="15">
      <c r="A237" s="87"/>
      <c r="B237" s="84"/>
      <c r="C237" t="s">
        <v>4731</v>
      </c>
    </row>
    <row r="238" spans="1:3" ht="15">
      <c r="A238" s="87"/>
      <c r="B238" s="84"/>
      <c r="C238" t="s">
        <v>4731</v>
      </c>
    </row>
    <row r="239" spans="1:3" ht="15">
      <c r="A239" s="87"/>
      <c r="B239" s="84"/>
      <c r="C239" t="s">
        <v>4731</v>
      </c>
    </row>
    <row r="240" spans="1:3" ht="15">
      <c r="A240" s="87"/>
      <c r="B240" s="84"/>
      <c r="C240" t="s">
        <v>4731</v>
      </c>
    </row>
    <row r="241" spans="1:3" ht="15">
      <c r="A241" s="87"/>
      <c r="B241" s="84"/>
      <c r="C241" t="s">
        <v>4731</v>
      </c>
    </row>
    <row r="242" spans="1:3" ht="15">
      <c r="A242" s="87"/>
      <c r="B242" s="84"/>
      <c r="C242" t="s">
        <v>4731</v>
      </c>
    </row>
    <row r="243" spans="1:3" ht="15">
      <c r="A243" s="87"/>
      <c r="B243" s="84"/>
      <c r="C243" t="s">
        <v>4731</v>
      </c>
    </row>
    <row r="244" spans="1:3" ht="15">
      <c r="A244" s="87"/>
      <c r="B244" s="84"/>
      <c r="C244" t="s">
        <v>4731</v>
      </c>
    </row>
    <row r="245" spans="1:3" ht="15">
      <c r="A245" s="87"/>
      <c r="B245" s="84"/>
      <c r="C245" t="s">
        <v>4731</v>
      </c>
    </row>
    <row r="246" spans="1:3" ht="15">
      <c r="A246" s="87"/>
      <c r="B246" s="84"/>
      <c r="C246" t="s">
        <v>4731</v>
      </c>
    </row>
    <row r="247" spans="1:3" ht="15">
      <c r="A247" s="87"/>
      <c r="B247" s="84"/>
      <c r="C247" t="s">
        <v>4731</v>
      </c>
    </row>
    <row r="248" spans="1:3" ht="15">
      <c r="A248" s="87"/>
      <c r="B248" s="84"/>
      <c r="C248" t="s">
        <v>4731</v>
      </c>
    </row>
    <row r="249" spans="1:3" ht="15">
      <c r="A249" s="87"/>
      <c r="B249" s="84"/>
      <c r="C249" t="s">
        <v>4731</v>
      </c>
    </row>
    <row r="250" spans="1:3" ht="15">
      <c r="A250" s="87"/>
      <c r="B250" s="84"/>
      <c r="C250" t="s">
        <v>4731</v>
      </c>
    </row>
    <row r="251" spans="1:3" ht="15">
      <c r="A251" s="87"/>
      <c r="B251" s="84"/>
      <c r="C251" t="s">
        <v>4731</v>
      </c>
    </row>
    <row r="252" spans="1:3" ht="15">
      <c r="A252" s="87"/>
      <c r="B252" s="84"/>
      <c r="C252" t="s">
        <v>4731</v>
      </c>
    </row>
    <row r="253" spans="1:3" ht="15">
      <c r="A253" s="87"/>
      <c r="B253" s="84"/>
      <c r="C253" t="s">
        <v>4731</v>
      </c>
    </row>
    <row r="254" spans="1:3" ht="15">
      <c r="A254" s="87"/>
      <c r="B254" s="84"/>
      <c r="C254" t="s">
        <v>4731</v>
      </c>
    </row>
    <row r="255" spans="1:3" ht="15">
      <c r="A255" s="87"/>
      <c r="B255" s="84"/>
      <c r="C255" t="s">
        <v>4731</v>
      </c>
    </row>
    <row r="256" spans="1:3" ht="15">
      <c r="A256" s="87"/>
      <c r="B256" s="84"/>
      <c r="C256" t="s">
        <v>4731</v>
      </c>
    </row>
    <row r="257" spans="1:3" ht="15">
      <c r="A257" s="87"/>
      <c r="B257" s="84"/>
      <c r="C257" t="s">
        <v>4731</v>
      </c>
    </row>
    <row r="258" spans="1:3" ht="15">
      <c r="A258" s="87"/>
      <c r="B258" s="84"/>
      <c r="C258" t="s">
        <v>4731</v>
      </c>
    </row>
    <row r="259" spans="1:3" ht="15">
      <c r="A259" s="87"/>
      <c r="B259" s="84"/>
      <c r="C259" t="s">
        <v>4731</v>
      </c>
    </row>
    <row r="260" spans="1:3" ht="15">
      <c r="A260" s="87"/>
      <c r="B260" s="84"/>
      <c r="C260" t="s">
        <v>4731</v>
      </c>
    </row>
    <row r="261" spans="1:3" ht="15">
      <c r="A261" s="87"/>
      <c r="B261" s="84"/>
      <c r="C261" t="s">
        <v>4731</v>
      </c>
    </row>
    <row r="262" spans="1:3" ht="15">
      <c r="A262" s="87"/>
      <c r="B262" s="84"/>
      <c r="C262" t="s">
        <v>4731</v>
      </c>
    </row>
    <row r="263" spans="1:3" ht="15">
      <c r="A263" s="87"/>
      <c r="B263" s="84"/>
      <c r="C263" t="s">
        <v>4731</v>
      </c>
    </row>
    <row r="264" spans="1:3" ht="15">
      <c r="A264" s="87"/>
      <c r="B264" s="84"/>
      <c r="C264" t="s">
        <v>4731</v>
      </c>
    </row>
    <row r="265" spans="1:3" ht="15">
      <c r="A265" s="87"/>
      <c r="B265" s="84"/>
      <c r="C265" t="s">
        <v>4731</v>
      </c>
    </row>
    <row r="266" spans="1:3" ht="15">
      <c r="A266" s="87"/>
      <c r="B266" s="84"/>
      <c r="C266" t="s">
        <v>4731</v>
      </c>
    </row>
    <row r="267" spans="1:3" ht="15">
      <c r="A267" s="87"/>
      <c r="B267" s="84"/>
      <c r="C267" t="s">
        <v>4731</v>
      </c>
    </row>
    <row r="268" spans="1:3" ht="15">
      <c r="A268" s="87"/>
      <c r="B268" s="84"/>
      <c r="C268" t="s">
        <v>4731</v>
      </c>
    </row>
    <row r="269" spans="1:3" ht="15">
      <c r="A269" s="87"/>
      <c r="B269" s="84"/>
      <c r="C269" t="s">
        <v>4731</v>
      </c>
    </row>
    <row r="270" spans="1:3" ht="15">
      <c r="A270" s="87"/>
      <c r="B270" s="84"/>
      <c r="C270" t="s">
        <v>4731</v>
      </c>
    </row>
    <row r="271" spans="1:3" ht="15">
      <c r="A271" s="87"/>
      <c r="B271" s="84"/>
      <c r="C271" t="s">
        <v>4731</v>
      </c>
    </row>
    <row r="272" spans="1:3" ht="15">
      <c r="A272" s="87"/>
      <c r="B272" s="84"/>
      <c r="C272" t="s">
        <v>4731</v>
      </c>
    </row>
    <row r="273" spans="1:3" ht="15">
      <c r="A273" s="87"/>
      <c r="B273" s="84"/>
      <c r="C273" t="s">
        <v>4731</v>
      </c>
    </row>
    <row r="274" spans="1:3" ht="15">
      <c r="A274" s="87"/>
      <c r="B274" s="84"/>
      <c r="C274" t="s">
        <v>4731</v>
      </c>
    </row>
    <row r="275" spans="1:3" ht="15">
      <c r="A275" s="87"/>
      <c r="B275" s="84"/>
      <c r="C275" t="s">
        <v>4731</v>
      </c>
    </row>
    <row r="276" spans="1:3" ht="15">
      <c r="A276" s="87"/>
      <c r="B276" s="84"/>
      <c r="C276" t="s">
        <v>4731</v>
      </c>
    </row>
    <row r="277" spans="1:3" ht="15">
      <c r="A277" s="87"/>
      <c r="B277" s="84"/>
      <c r="C277" t="s">
        <v>4731</v>
      </c>
    </row>
    <row r="278" spans="1:3" ht="15">
      <c r="A278" s="87"/>
      <c r="B278" s="84"/>
      <c r="C278" t="s">
        <v>4731</v>
      </c>
    </row>
    <row r="279" spans="1:3" ht="15">
      <c r="A279" s="87"/>
      <c r="B279" s="84"/>
      <c r="C279" t="s">
        <v>4731</v>
      </c>
    </row>
    <row r="280" spans="1:3" ht="15">
      <c r="A280" s="87"/>
      <c r="B280" s="84"/>
      <c r="C280" t="s">
        <v>4731</v>
      </c>
    </row>
    <row r="281" spans="1:3" ht="15">
      <c r="A281" s="87"/>
      <c r="B281" s="84"/>
      <c r="C281" t="s">
        <v>4731</v>
      </c>
    </row>
    <row r="282" spans="1:3" ht="15">
      <c r="A282" s="87"/>
      <c r="B282" s="84"/>
      <c r="C282" t="s">
        <v>4731</v>
      </c>
    </row>
    <row r="283" spans="1:3" ht="15">
      <c r="A283" s="87"/>
      <c r="B283" s="84"/>
      <c r="C283" t="s">
        <v>4731</v>
      </c>
    </row>
    <row r="284" spans="1:3" ht="15">
      <c r="A284" s="87"/>
      <c r="B284" s="84"/>
      <c r="C284" t="s">
        <v>4731</v>
      </c>
    </row>
    <row r="285" spans="1:3" ht="15">
      <c r="A285" s="87"/>
      <c r="B285" s="84"/>
      <c r="C285" t="s">
        <v>4731</v>
      </c>
    </row>
    <row r="286" spans="1:3" ht="15">
      <c r="A286" s="87"/>
      <c r="B286" s="84"/>
      <c r="C286" t="s">
        <v>4731</v>
      </c>
    </row>
    <row r="287" spans="1:3" ht="15">
      <c r="A287" s="87"/>
      <c r="B287" s="84"/>
      <c r="C287" t="s">
        <v>4731</v>
      </c>
    </row>
    <row r="288" spans="1:3" ht="15">
      <c r="A288" s="87"/>
      <c r="B288" s="84"/>
      <c r="C288" t="s">
        <v>4731</v>
      </c>
    </row>
    <row r="289" spans="1:3" ht="15">
      <c r="A289" s="87"/>
      <c r="B289" s="84"/>
      <c r="C289" t="s">
        <v>4731</v>
      </c>
    </row>
    <row r="290" spans="1:3" ht="15">
      <c r="A290" s="87"/>
      <c r="B290" s="84"/>
      <c r="C290" t="s">
        <v>4731</v>
      </c>
    </row>
    <row r="291" spans="1:3" ht="15">
      <c r="A291" s="87"/>
      <c r="B291" s="84"/>
      <c r="C291" t="s">
        <v>4731</v>
      </c>
    </row>
    <row r="292" spans="1:3" ht="15">
      <c r="A292" s="87"/>
      <c r="B292" s="84"/>
      <c r="C292" t="s">
        <v>4731</v>
      </c>
    </row>
    <row r="293" spans="1:3" ht="15">
      <c r="A293" s="87"/>
      <c r="B293" s="84"/>
      <c r="C293" t="s">
        <v>4731</v>
      </c>
    </row>
    <row r="294" spans="1:3" ht="15">
      <c r="A294" s="87"/>
      <c r="B294" s="84"/>
      <c r="C294" t="s">
        <v>4731</v>
      </c>
    </row>
    <row r="295" spans="1:3" ht="15">
      <c r="A295" s="87"/>
      <c r="B295" s="84"/>
      <c r="C295" t="s">
        <v>4731</v>
      </c>
    </row>
    <row r="296" spans="1:3" ht="15">
      <c r="A296" s="87"/>
      <c r="B296" s="84"/>
      <c r="C296" t="s">
        <v>4731</v>
      </c>
    </row>
    <row r="297" spans="1:3" ht="15">
      <c r="A297" s="87"/>
      <c r="B297" s="84"/>
      <c r="C297" t="s">
        <v>4731</v>
      </c>
    </row>
    <row r="298" spans="1:3" ht="15">
      <c r="A298" s="87"/>
      <c r="B298" s="84"/>
      <c r="C298" t="s">
        <v>4731</v>
      </c>
    </row>
    <row r="299" spans="1:3" ht="15">
      <c r="A299" s="87"/>
      <c r="B299" s="84"/>
      <c r="C299" t="s">
        <v>4731</v>
      </c>
    </row>
    <row r="300" spans="1:3" ht="15">
      <c r="A300" s="87"/>
      <c r="B300" s="84"/>
      <c r="C300" t="s">
        <v>4731</v>
      </c>
    </row>
    <row r="301" spans="1:3" ht="15">
      <c r="A301" s="87"/>
      <c r="B301" s="84"/>
      <c r="C301" t="s">
        <v>4731</v>
      </c>
    </row>
    <row r="302" spans="1:3" ht="15">
      <c r="A302" s="87"/>
      <c r="B302" s="84"/>
      <c r="C302" t="s">
        <v>4731</v>
      </c>
    </row>
    <row r="303" spans="1:3" ht="15">
      <c r="A303" s="87"/>
      <c r="B303" s="84"/>
      <c r="C303" t="s">
        <v>4731</v>
      </c>
    </row>
    <row r="304" spans="1:3" ht="15">
      <c r="A304" s="87"/>
      <c r="B304" s="84"/>
      <c r="C304" t="s">
        <v>4731</v>
      </c>
    </row>
    <row r="305" spans="1:3" ht="15">
      <c r="A305" s="87"/>
      <c r="B305" s="84"/>
      <c r="C305" t="s">
        <v>4731</v>
      </c>
    </row>
    <row r="306" spans="1:3" ht="15">
      <c r="A306" s="87"/>
      <c r="B306" s="84"/>
      <c r="C306" t="s">
        <v>4731</v>
      </c>
    </row>
    <row r="307" spans="1:3" ht="15">
      <c r="A307" s="87"/>
      <c r="B307" s="84"/>
      <c r="C307" t="s">
        <v>4731</v>
      </c>
    </row>
    <row r="308" spans="1:3" ht="15">
      <c r="A308" s="87"/>
      <c r="B308" s="84"/>
      <c r="C308" t="s">
        <v>4731</v>
      </c>
    </row>
    <row r="309" spans="1:3" ht="15">
      <c r="A309" s="87"/>
      <c r="B309" s="84"/>
      <c r="C309" t="s">
        <v>4731</v>
      </c>
    </row>
    <row r="310" spans="1:3" ht="15">
      <c r="A310" s="87"/>
      <c r="B310" s="84"/>
      <c r="C310" t="s">
        <v>4731</v>
      </c>
    </row>
    <row r="311" spans="1:3" ht="15">
      <c r="A311" s="87"/>
      <c r="B311" s="84"/>
      <c r="C311" t="s">
        <v>4731</v>
      </c>
    </row>
    <row r="312" spans="1:3" ht="15">
      <c r="A312" s="87"/>
      <c r="B312" s="84"/>
      <c r="C312" t="s">
        <v>4731</v>
      </c>
    </row>
    <row r="313" spans="1:3" ht="15">
      <c r="A313" s="87"/>
      <c r="B313" s="84"/>
      <c r="C313" t="s">
        <v>4731</v>
      </c>
    </row>
    <row r="314" spans="1:3" ht="15">
      <c r="A314" s="87"/>
      <c r="B314" s="84"/>
      <c r="C314" t="s">
        <v>4731</v>
      </c>
    </row>
    <row r="315" spans="1:3" ht="15">
      <c r="A315" s="87"/>
      <c r="B315" s="84"/>
      <c r="C315" t="s">
        <v>4731</v>
      </c>
    </row>
    <row r="316" spans="1:3" ht="15">
      <c r="A316" s="87"/>
      <c r="B316" s="84"/>
      <c r="C316" t="s">
        <v>4731</v>
      </c>
    </row>
    <row r="317" spans="1:3" ht="15">
      <c r="A317" s="87"/>
      <c r="B317" s="84"/>
      <c r="C317" t="s">
        <v>4731</v>
      </c>
    </row>
    <row r="318" spans="1:3" ht="15">
      <c r="A318" s="87"/>
      <c r="B318" s="84"/>
      <c r="C318" t="s">
        <v>4731</v>
      </c>
    </row>
    <row r="319" spans="1:3" ht="15">
      <c r="A319" s="87"/>
      <c r="B319" s="84"/>
      <c r="C319" t="s">
        <v>4731</v>
      </c>
    </row>
    <row r="320" spans="1:3" ht="15">
      <c r="A320" s="87"/>
      <c r="B320" s="84"/>
      <c r="C320" t="s">
        <v>4731</v>
      </c>
    </row>
    <row r="321" spans="1:3" ht="15">
      <c r="A321" s="87"/>
      <c r="B321" s="84"/>
      <c r="C321" t="s">
        <v>4731</v>
      </c>
    </row>
    <row r="322" spans="1:3" ht="15">
      <c r="A322" s="87"/>
      <c r="B322" s="84"/>
      <c r="C322" t="s">
        <v>4731</v>
      </c>
    </row>
    <row r="323" spans="1:3" ht="15">
      <c r="A323" s="87"/>
      <c r="B323" s="84"/>
      <c r="C323" t="s">
        <v>4731</v>
      </c>
    </row>
    <row r="324" spans="1:3" ht="15">
      <c r="A324" s="87"/>
      <c r="B324" s="84"/>
      <c r="C324" t="s">
        <v>4731</v>
      </c>
    </row>
    <row r="325" spans="1:3" ht="15">
      <c r="A325" s="87"/>
      <c r="B325" s="84"/>
      <c r="C325" t="s">
        <v>4731</v>
      </c>
    </row>
    <row r="326" spans="1:3" ht="15">
      <c r="A326" s="87"/>
      <c r="B326" s="84"/>
      <c r="C326" t="s">
        <v>4731</v>
      </c>
    </row>
    <row r="327" spans="1:3" ht="15">
      <c r="A327" s="87"/>
      <c r="B327" s="84"/>
      <c r="C327" t="s">
        <v>4731</v>
      </c>
    </row>
    <row r="328" spans="1:3" ht="15">
      <c r="A328" s="87"/>
      <c r="B328" s="84"/>
      <c r="C328" t="s">
        <v>4731</v>
      </c>
    </row>
    <row r="329" spans="1:3" ht="15">
      <c r="A329" s="87"/>
      <c r="B329" s="84"/>
      <c r="C329" t="s">
        <v>4731</v>
      </c>
    </row>
    <row r="330" spans="1:3" ht="15">
      <c r="A330" s="87"/>
      <c r="B330" s="84"/>
      <c r="C330" t="s">
        <v>4731</v>
      </c>
    </row>
    <row r="331" spans="1:3" ht="15">
      <c r="A331" s="87"/>
      <c r="B331" s="84"/>
      <c r="C331" t="s">
        <v>4731</v>
      </c>
    </row>
    <row r="332" spans="1:3" ht="15">
      <c r="A332" s="87"/>
      <c r="B332" s="84"/>
      <c r="C332" t="s">
        <v>4731</v>
      </c>
    </row>
    <row r="333" spans="1:3" ht="15">
      <c r="A333" s="87"/>
      <c r="B333" s="84"/>
      <c r="C333" t="s">
        <v>4731</v>
      </c>
    </row>
    <row r="334" spans="1:3" ht="15">
      <c r="A334" s="87"/>
      <c r="B334" s="84"/>
      <c r="C334" t="s">
        <v>4731</v>
      </c>
    </row>
    <row r="335" spans="1:3" ht="15">
      <c r="A335" s="87"/>
      <c r="B335" s="84"/>
      <c r="C335" t="s">
        <v>4731</v>
      </c>
    </row>
    <row r="336" spans="1:3" ht="15">
      <c r="A336" s="87"/>
      <c r="B336" s="84"/>
      <c r="C336" t="s">
        <v>4731</v>
      </c>
    </row>
    <row r="337" spans="1:3" ht="15">
      <c r="A337" s="87"/>
      <c r="B337" s="84"/>
      <c r="C337" t="s">
        <v>4731</v>
      </c>
    </row>
    <row r="338" spans="1:3" ht="15">
      <c r="A338" s="87"/>
      <c r="B338" s="84"/>
      <c r="C338" t="s">
        <v>4731</v>
      </c>
    </row>
    <row r="339" spans="1:3" ht="15">
      <c r="A339" s="87"/>
      <c r="B339" s="84"/>
      <c r="C339" t="s">
        <v>4731</v>
      </c>
    </row>
    <row r="340" spans="1:3" ht="15">
      <c r="A340" s="87"/>
      <c r="B340" s="84"/>
      <c r="C340" t="s">
        <v>4731</v>
      </c>
    </row>
    <row r="341" spans="1:3" ht="15">
      <c r="A341" s="87"/>
      <c r="B341" s="84"/>
      <c r="C341" t="s">
        <v>4731</v>
      </c>
    </row>
    <row r="342" spans="1:3" ht="15">
      <c r="A342" s="87"/>
      <c r="B342" s="84"/>
      <c r="C342" t="s">
        <v>4731</v>
      </c>
    </row>
    <row r="343" spans="1:3" ht="15">
      <c r="A343" s="87"/>
      <c r="B343" s="84"/>
      <c r="C343" t="s">
        <v>4731</v>
      </c>
    </row>
    <row r="344" spans="1:3" ht="15">
      <c r="A344" s="87"/>
      <c r="B344" s="84"/>
      <c r="C344" t="s">
        <v>4731</v>
      </c>
    </row>
    <row r="345" spans="1:3" ht="15">
      <c r="A345" s="87"/>
      <c r="B345" s="84"/>
      <c r="C345" t="s">
        <v>4731</v>
      </c>
    </row>
    <row r="346" spans="1:3" ht="15">
      <c r="A346" s="87"/>
      <c r="B346" s="84"/>
      <c r="C346" t="s">
        <v>4731</v>
      </c>
    </row>
    <row r="347" spans="1:3" ht="15">
      <c r="A347" s="87"/>
      <c r="B347" s="84"/>
      <c r="C347" t="s">
        <v>4731</v>
      </c>
    </row>
    <row r="348" spans="1:3" ht="15">
      <c r="A348" s="87"/>
      <c r="B348" s="84"/>
      <c r="C348" t="s">
        <v>4731</v>
      </c>
    </row>
    <row r="349" spans="1:3" ht="15">
      <c r="A349" s="87"/>
      <c r="B349" s="84"/>
      <c r="C349" t="s">
        <v>4731</v>
      </c>
    </row>
    <row r="350" spans="1:3" ht="15">
      <c r="A350" s="87"/>
      <c r="B350" s="84"/>
      <c r="C350" t="s">
        <v>4731</v>
      </c>
    </row>
    <row r="351" spans="1:3" ht="15">
      <c r="A351" s="87"/>
      <c r="B351" s="84"/>
      <c r="C351" t="s">
        <v>4731</v>
      </c>
    </row>
    <row r="352" spans="1:3" ht="15">
      <c r="A352" s="87"/>
      <c r="B352" s="84"/>
      <c r="C352" t="s">
        <v>4731</v>
      </c>
    </row>
    <row r="353" spans="1:3" ht="15">
      <c r="A353" s="87"/>
      <c r="B353" s="84"/>
      <c r="C353" t="s">
        <v>4731</v>
      </c>
    </row>
    <row r="354" spans="1:3" ht="15">
      <c r="A354" s="87"/>
      <c r="B354" s="84"/>
      <c r="C354" t="s">
        <v>4731</v>
      </c>
    </row>
    <row r="355" spans="1:3" ht="15">
      <c r="A355" s="87"/>
      <c r="B355" s="84"/>
      <c r="C355" t="s">
        <v>4731</v>
      </c>
    </row>
    <row r="356" spans="1:3" ht="15">
      <c r="A356" s="87"/>
      <c r="B356" s="84"/>
      <c r="C356" t="s">
        <v>4731</v>
      </c>
    </row>
    <row r="357" spans="1:3" ht="15">
      <c r="A357" s="87"/>
      <c r="B357" s="84"/>
      <c r="C357" t="s">
        <v>4731</v>
      </c>
    </row>
    <row r="358" spans="1:3" ht="15">
      <c r="A358" s="87"/>
      <c r="B358" s="84"/>
      <c r="C358" t="s">
        <v>4731</v>
      </c>
    </row>
    <row r="359" spans="1:3" ht="15">
      <c r="A359" s="87"/>
      <c r="B359" s="84"/>
      <c r="C359" t="s">
        <v>4731</v>
      </c>
    </row>
    <row r="360" spans="1:3" ht="15">
      <c r="A360" s="87"/>
      <c r="B360" s="84"/>
      <c r="C360" t="s">
        <v>4731</v>
      </c>
    </row>
    <row r="361" spans="1:3" ht="15">
      <c r="A361" s="87"/>
      <c r="B361" s="84"/>
      <c r="C361" t="s">
        <v>4731</v>
      </c>
    </row>
    <row r="362" spans="1:3" ht="15">
      <c r="A362" s="87"/>
      <c r="B362" s="84"/>
      <c r="C362" t="s">
        <v>4731</v>
      </c>
    </row>
    <row r="363" spans="1:3" ht="15">
      <c r="A363" s="87"/>
      <c r="B363" s="84"/>
      <c r="C363" t="s">
        <v>4731</v>
      </c>
    </row>
    <row r="364" spans="1:3" ht="15">
      <c r="A364" s="87"/>
      <c r="B364" s="84"/>
      <c r="C364" t="s">
        <v>4731</v>
      </c>
    </row>
    <row r="365" spans="1:3" ht="15">
      <c r="A365" s="87"/>
      <c r="B365" s="84"/>
      <c r="C365" t="s">
        <v>4731</v>
      </c>
    </row>
    <row r="366" spans="1:3" ht="15">
      <c r="A366" s="87"/>
      <c r="B366" s="84"/>
      <c r="C366" t="s">
        <v>4731</v>
      </c>
    </row>
    <row r="367" spans="1:3" ht="15">
      <c r="A367" s="87"/>
      <c r="B367" s="84"/>
      <c r="C367" t="s">
        <v>4731</v>
      </c>
    </row>
    <row r="368" spans="1:3" ht="15">
      <c r="A368" s="87"/>
      <c r="B368" s="84"/>
      <c r="C368" t="s">
        <v>4731</v>
      </c>
    </row>
    <row r="369" spans="1:3" ht="15">
      <c r="A369" s="87"/>
      <c r="B369" s="84"/>
      <c r="C369" t="s">
        <v>4731</v>
      </c>
    </row>
    <row r="370" spans="1:3" ht="15">
      <c r="A370" s="87"/>
      <c r="B370" s="84"/>
      <c r="C370" t="s">
        <v>4731</v>
      </c>
    </row>
    <row r="371" spans="1:3" ht="15">
      <c r="A371" s="87"/>
      <c r="B371" s="84"/>
      <c r="C371" t="s">
        <v>4731</v>
      </c>
    </row>
    <row r="372" spans="1:3" ht="15">
      <c r="A372" s="87"/>
      <c r="B372" s="84"/>
      <c r="C372" t="s">
        <v>4731</v>
      </c>
    </row>
    <row r="373" spans="1:3" ht="15">
      <c r="A373" s="87"/>
      <c r="B373" s="84"/>
      <c r="C373" t="s">
        <v>4731</v>
      </c>
    </row>
    <row r="374" spans="1:3" ht="15">
      <c r="A374" s="87"/>
      <c r="B374" s="84"/>
      <c r="C374" t="s">
        <v>4731</v>
      </c>
    </row>
    <row r="375" spans="1:3" ht="15">
      <c r="A375" s="87"/>
      <c r="B375" s="84"/>
      <c r="C375" t="s">
        <v>4731</v>
      </c>
    </row>
    <row r="376" spans="1:3" ht="15">
      <c r="A376" s="87"/>
      <c r="B376" s="84"/>
      <c r="C376" t="s">
        <v>4731</v>
      </c>
    </row>
    <row r="377" spans="1:3" ht="15">
      <c r="A377" s="87"/>
      <c r="B377" s="84"/>
      <c r="C377" t="s">
        <v>4731</v>
      </c>
    </row>
    <row r="378" spans="1:3" ht="15">
      <c r="A378" s="87"/>
      <c r="B378" s="84"/>
      <c r="C378" t="s">
        <v>4731</v>
      </c>
    </row>
    <row r="379" spans="1:3" ht="15">
      <c r="A379" s="87"/>
      <c r="B379" s="84"/>
      <c r="C379" t="s">
        <v>4731</v>
      </c>
    </row>
    <row r="380" spans="1:3" ht="15">
      <c r="A380" s="87"/>
      <c r="B380" s="84"/>
      <c r="C380" t="s">
        <v>4731</v>
      </c>
    </row>
    <row r="381" spans="1:3" ht="15">
      <c r="A381" s="87"/>
      <c r="B381" s="84"/>
      <c r="C381" t="s">
        <v>4731</v>
      </c>
    </row>
    <row r="382" spans="1:3" ht="15">
      <c r="A382" s="87"/>
      <c r="B382" s="84"/>
      <c r="C382" t="s">
        <v>4731</v>
      </c>
    </row>
    <row r="383" spans="1:3" ht="15">
      <c r="A383" s="87"/>
      <c r="B383" s="84"/>
      <c r="C383" t="s">
        <v>4731</v>
      </c>
    </row>
    <row r="384" spans="1:3" ht="15">
      <c r="A384" s="87"/>
      <c r="B384" s="84"/>
      <c r="C384" t="s">
        <v>4731</v>
      </c>
    </row>
    <row r="385" spans="1:3" ht="15">
      <c r="A385" s="87"/>
      <c r="B385" s="84"/>
      <c r="C385" t="s">
        <v>4731</v>
      </c>
    </row>
    <row r="386" spans="1:3" ht="15">
      <c r="A386" s="87"/>
      <c r="B386" s="84"/>
      <c r="C386" t="s">
        <v>4731</v>
      </c>
    </row>
    <row r="387" spans="1:3" ht="15">
      <c r="A387" s="87"/>
      <c r="B387" s="84"/>
      <c r="C387" t="s">
        <v>4731</v>
      </c>
    </row>
    <row r="388" spans="1:3" ht="15">
      <c r="A388" s="87"/>
      <c r="B388" s="84"/>
      <c r="C388" t="s">
        <v>4731</v>
      </c>
    </row>
    <row r="389" spans="1:3" ht="15">
      <c r="A389" s="87"/>
      <c r="B389" s="84"/>
      <c r="C389" t="s">
        <v>4731</v>
      </c>
    </row>
    <row r="390" spans="1:3" ht="15">
      <c r="A390" s="87"/>
      <c r="B390" s="84"/>
      <c r="C390" t="s">
        <v>4731</v>
      </c>
    </row>
    <row r="391" spans="1:3" ht="15">
      <c r="A391" s="87"/>
      <c r="B391" s="84"/>
      <c r="C391" t="s">
        <v>4731</v>
      </c>
    </row>
    <row r="392" spans="1:3" ht="15">
      <c r="A392" s="87"/>
      <c r="B392" s="84"/>
      <c r="C392" t="s">
        <v>4731</v>
      </c>
    </row>
    <row r="393" spans="1:3" ht="15">
      <c r="A393" s="87"/>
      <c r="B393" s="84"/>
      <c r="C393" t="s">
        <v>4731</v>
      </c>
    </row>
    <row r="394" spans="1:3" ht="15">
      <c r="A394" s="87"/>
      <c r="B394" s="84"/>
      <c r="C394" t="s">
        <v>4731</v>
      </c>
    </row>
    <row r="395" spans="1:3" ht="15">
      <c r="A395" s="87"/>
      <c r="B395" s="84"/>
      <c r="C395" t="s">
        <v>4731</v>
      </c>
    </row>
    <row r="396" spans="1:3" ht="15">
      <c r="A396" s="87"/>
      <c r="B396" s="84"/>
      <c r="C396" t="s">
        <v>4731</v>
      </c>
    </row>
    <row r="397" spans="1:3" ht="15">
      <c r="A397" s="87"/>
      <c r="B397" s="84"/>
      <c r="C397" t="s">
        <v>4731</v>
      </c>
    </row>
    <row r="398" spans="1:3" ht="15">
      <c r="A398" s="87"/>
      <c r="B398" s="84"/>
      <c r="C398" t="s">
        <v>4731</v>
      </c>
    </row>
    <row r="399" spans="1:3" ht="15">
      <c r="A399" s="87"/>
      <c r="B399" s="84"/>
      <c r="C399" t="s">
        <v>4731</v>
      </c>
    </row>
    <row r="400" spans="1:3" ht="15">
      <c r="A400" s="87"/>
      <c r="B400" s="84"/>
      <c r="C400" t="s">
        <v>4731</v>
      </c>
    </row>
    <row r="401" spans="1:3" ht="15">
      <c r="A401" s="87"/>
      <c r="B401" s="84"/>
      <c r="C401" t="s">
        <v>4731</v>
      </c>
    </row>
    <row r="402" spans="1:3" ht="15">
      <c r="A402" s="87"/>
      <c r="B402" s="84"/>
      <c r="C402" t="s">
        <v>4731</v>
      </c>
    </row>
    <row r="403" spans="1:3" ht="15">
      <c r="A403" s="87"/>
      <c r="B403" s="84"/>
      <c r="C403" t="s">
        <v>4731</v>
      </c>
    </row>
    <row r="404" spans="1:3" ht="15">
      <c r="A404" s="87"/>
      <c r="B404" s="84"/>
      <c r="C404" t="s">
        <v>4731</v>
      </c>
    </row>
    <row r="405" spans="1:3" ht="15">
      <c r="A405" s="87"/>
      <c r="B405" s="84"/>
      <c r="C405" t="s">
        <v>4731</v>
      </c>
    </row>
    <row r="406" spans="1:3" ht="15">
      <c r="A406" s="87"/>
      <c r="B406" s="84"/>
      <c r="C406" t="s">
        <v>4731</v>
      </c>
    </row>
    <row r="407" spans="1:3" ht="15">
      <c r="A407" s="87"/>
      <c r="B407" s="84"/>
      <c r="C407" t="s">
        <v>4731</v>
      </c>
    </row>
    <row r="408" spans="1:3" ht="15">
      <c r="A408" s="87"/>
      <c r="B408" s="84"/>
      <c r="C408" t="s">
        <v>4731</v>
      </c>
    </row>
    <row r="409" spans="1:3" ht="15">
      <c r="A409" s="87"/>
      <c r="B409" s="84"/>
      <c r="C409" t="s">
        <v>4731</v>
      </c>
    </row>
    <row r="410" spans="1:3" ht="15">
      <c r="A410" s="87"/>
      <c r="B410" s="84"/>
      <c r="C410" t="s">
        <v>4731</v>
      </c>
    </row>
    <row r="411" spans="1:3" ht="15">
      <c r="A411" s="87"/>
      <c r="B411" s="84"/>
      <c r="C411" t="s">
        <v>4731</v>
      </c>
    </row>
    <row r="412" spans="1:3" ht="15">
      <c r="A412" s="87"/>
      <c r="B412" s="84"/>
      <c r="C412" t="s">
        <v>4731</v>
      </c>
    </row>
    <row r="413" spans="1:3" ht="15">
      <c r="A413" s="87"/>
      <c r="B413" s="84"/>
      <c r="C413" t="s">
        <v>4731</v>
      </c>
    </row>
    <row r="414" spans="1:3" ht="15">
      <c r="A414" s="87"/>
      <c r="B414" s="84"/>
      <c r="C414" t="s">
        <v>4731</v>
      </c>
    </row>
    <row r="415" spans="1:3" ht="15">
      <c r="A415" s="87"/>
      <c r="B415" s="84"/>
      <c r="C415" t="s">
        <v>4731</v>
      </c>
    </row>
    <row r="416" spans="1:3" ht="15">
      <c r="A416" s="87"/>
      <c r="B416" s="84"/>
      <c r="C416" t="s">
        <v>4731</v>
      </c>
    </row>
    <row r="417" spans="1:3" ht="15">
      <c r="A417" s="87"/>
      <c r="B417" s="84"/>
      <c r="C417" t="s">
        <v>4731</v>
      </c>
    </row>
    <row r="418" spans="1:3" ht="15">
      <c r="A418" s="87"/>
      <c r="B418" s="84"/>
      <c r="C418" t="s">
        <v>4731</v>
      </c>
    </row>
    <row r="419" spans="1:3" ht="15">
      <c r="A419" s="87"/>
      <c r="B419" s="84"/>
      <c r="C419" t="s">
        <v>4731</v>
      </c>
    </row>
    <row r="420" spans="1:3" ht="15">
      <c r="A420" s="87"/>
      <c r="B420" s="84"/>
      <c r="C420" t="s">
        <v>4731</v>
      </c>
    </row>
    <row r="421" spans="1:3" ht="15">
      <c r="A421" s="87"/>
      <c r="B421" s="84"/>
      <c r="C421" t="s">
        <v>4731</v>
      </c>
    </row>
    <row r="422" spans="1:3" ht="15">
      <c r="A422" s="87"/>
      <c r="B422" s="84"/>
      <c r="C422" t="s">
        <v>4731</v>
      </c>
    </row>
    <row r="423" spans="1:3" ht="15">
      <c r="A423" s="87"/>
      <c r="B423" s="84"/>
      <c r="C423" t="s">
        <v>4731</v>
      </c>
    </row>
    <row r="424" spans="1:3" ht="15">
      <c r="A424" s="87"/>
      <c r="B424" s="84"/>
      <c r="C424" t="s">
        <v>4731</v>
      </c>
    </row>
    <row r="425" spans="1:3" ht="15">
      <c r="A425" s="87"/>
      <c r="B425" s="84"/>
      <c r="C425" t="s">
        <v>4731</v>
      </c>
    </row>
    <row r="426" spans="1:3" ht="15">
      <c r="A426" s="87"/>
      <c r="B426" s="84"/>
      <c r="C426" t="s">
        <v>4731</v>
      </c>
    </row>
    <row r="427" spans="1:3" ht="15">
      <c r="A427" s="87"/>
      <c r="B427" s="84"/>
      <c r="C427" t="s">
        <v>4731</v>
      </c>
    </row>
    <row r="428" spans="1:3" ht="15">
      <c r="A428" s="87"/>
      <c r="B428" s="84"/>
      <c r="C428" t="s">
        <v>4731</v>
      </c>
    </row>
    <row r="429" spans="1:3" ht="15">
      <c r="A429" s="87"/>
      <c r="B429" s="84"/>
      <c r="C429" t="s">
        <v>4731</v>
      </c>
    </row>
    <row r="430" spans="1:3" ht="15">
      <c r="A430" s="87"/>
      <c r="B430" s="84"/>
      <c r="C430" t="s">
        <v>4731</v>
      </c>
    </row>
    <row r="431" spans="1:3" ht="15">
      <c r="A431" s="87"/>
      <c r="B431" s="84"/>
      <c r="C431" t="s">
        <v>4731</v>
      </c>
    </row>
    <row r="432" spans="1:3" ht="15">
      <c r="A432" s="87"/>
      <c r="B432" s="84"/>
      <c r="C432" t="s">
        <v>4731</v>
      </c>
    </row>
    <row r="433" spans="1:3" ht="15">
      <c r="A433" s="87"/>
      <c r="B433" s="84"/>
      <c r="C433" t="s">
        <v>4731</v>
      </c>
    </row>
    <row r="434" spans="1:3" ht="15">
      <c r="A434" s="87"/>
      <c r="B434" s="84"/>
      <c r="C434" t="s">
        <v>4731</v>
      </c>
    </row>
    <row r="435" spans="1:3" ht="15">
      <c r="A435" s="87"/>
      <c r="B435" s="84"/>
      <c r="C435" t="s">
        <v>4731</v>
      </c>
    </row>
    <row r="436" spans="1:3" ht="15">
      <c r="A436" s="87"/>
      <c r="B436" s="84"/>
      <c r="C436" t="s">
        <v>4731</v>
      </c>
    </row>
    <row r="437" spans="1:3" ht="15">
      <c r="A437" s="87"/>
      <c r="B437" s="84"/>
      <c r="C437" t="s">
        <v>4731</v>
      </c>
    </row>
    <row r="438" spans="1:3" ht="15">
      <c r="A438" s="87"/>
      <c r="B438" s="84"/>
      <c r="C438" t="s">
        <v>4731</v>
      </c>
    </row>
    <row r="439" spans="1:3" ht="15">
      <c r="A439" s="87"/>
      <c r="B439" s="84"/>
      <c r="C439" t="s">
        <v>4731</v>
      </c>
    </row>
    <row r="440" spans="1:3" ht="15">
      <c r="A440" s="87"/>
      <c r="B440" s="84"/>
      <c r="C440" t="s">
        <v>4731</v>
      </c>
    </row>
    <row r="441" spans="1:3" ht="15">
      <c r="A441" s="87"/>
      <c r="B441" s="84"/>
      <c r="C441" t="s">
        <v>4731</v>
      </c>
    </row>
    <row r="442" spans="1:3" ht="15">
      <c r="A442" s="87"/>
      <c r="B442" s="84"/>
      <c r="C442" t="s">
        <v>4731</v>
      </c>
    </row>
    <row r="443" spans="1:3" ht="15">
      <c r="A443" s="87"/>
      <c r="B443" s="84"/>
      <c r="C443" t="s">
        <v>4731</v>
      </c>
    </row>
    <row r="444" spans="1:3" ht="15">
      <c r="A444" s="87"/>
      <c r="B444" s="84"/>
      <c r="C444" t="s">
        <v>4731</v>
      </c>
    </row>
    <row r="445" spans="1:3" ht="15">
      <c r="A445" s="87"/>
      <c r="B445" s="84"/>
      <c r="C445" t="s">
        <v>4731</v>
      </c>
    </row>
    <row r="446" spans="1:3" ht="15">
      <c r="A446" s="87"/>
      <c r="B446" s="84"/>
      <c r="C446" t="s">
        <v>4731</v>
      </c>
    </row>
    <row r="447" spans="1:3" ht="15">
      <c r="A447" s="87"/>
      <c r="B447" s="84"/>
      <c r="C447" t="s">
        <v>4731</v>
      </c>
    </row>
    <row r="448" spans="1:3" ht="15">
      <c r="A448" s="87"/>
      <c r="B448" s="84"/>
      <c r="C448" t="s">
        <v>4731</v>
      </c>
    </row>
    <row r="449" spans="1:3" ht="15">
      <c r="A449" s="87"/>
      <c r="B449" s="84"/>
      <c r="C449" t="s">
        <v>4731</v>
      </c>
    </row>
    <row r="450" spans="1:3" ht="15">
      <c r="A450" s="87"/>
      <c r="B450" s="84"/>
      <c r="C450" t="s">
        <v>4731</v>
      </c>
    </row>
    <row r="451" spans="1:3" ht="15">
      <c r="A451" s="87"/>
      <c r="B451" s="84"/>
      <c r="C451" t="s">
        <v>4731</v>
      </c>
    </row>
    <row r="452" spans="1:3" ht="15">
      <c r="A452" s="87"/>
      <c r="B452" s="84"/>
      <c r="C452" t="s">
        <v>4731</v>
      </c>
    </row>
    <row r="453" spans="1:3" ht="15">
      <c r="A453" s="87"/>
      <c r="B453" s="84"/>
      <c r="C453" t="s">
        <v>4731</v>
      </c>
    </row>
    <row r="454" spans="1:3" ht="15">
      <c r="A454" s="87"/>
      <c r="B454" s="84"/>
      <c r="C454" t="s">
        <v>4731</v>
      </c>
    </row>
    <row r="455" spans="1:3" ht="15">
      <c r="A455" s="87"/>
      <c r="B455" s="84"/>
      <c r="C455" t="s">
        <v>4731</v>
      </c>
    </row>
    <row r="456" spans="1:3" ht="15">
      <c r="A456" s="87"/>
      <c r="B456" s="84"/>
      <c r="C456" t="s">
        <v>4731</v>
      </c>
    </row>
    <row r="457" spans="1:3" ht="15">
      <c r="A457" s="87"/>
      <c r="B457" s="84"/>
      <c r="C457" t="s">
        <v>4731</v>
      </c>
    </row>
    <row r="458" spans="1:3" ht="15">
      <c r="A458" s="87"/>
      <c r="B458" s="84"/>
      <c r="C458" t="s">
        <v>4731</v>
      </c>
    </row>
    <row r="459" spans="1:3" ht="15">
      <c r="A459" s="87"/>
      <c r="B459" s="84"/>
      <c r="C459" t="s">
        <v>4731</v>
      </c>
    </row>
    <row r="460" spans="1:3" ht="15">
      <c r="A460" s="87"/>
      <c r="B460" s="84"/>
      <c r="C460" t="s">
        <v>4731</v>
      </c>
    </row>
    <row r="461" spans="1:3" ht="15">
      <c r="A461" s="87"/>
      <c r="B461" s="84"/>
      <c r="C461" t="s">
        <v>4731</v>
      </c>
    </row>
    <row r="462" spans="1:3" ht="15">
      <c r="A462" s="87"/>
      <c r="B462" s="84"/>
      <c r="C462" t="s">
        <v>4731</v>
      </c>
    </row>
    <row r="463" spans="1:3" ht="15">
      <c r="A463" s="87"/>
      <c r="B463" s="84"/>
      <c r="C463" t="s">
        <v>4731</v>
      </c>
    </row>
    <row r="464" spans="1:3" ht="15">
      <c r="A464" s="87"/>
      <c r="B464" s="84"/>
      <c r="C464" t="s">
        <v>4731</v>
      </c>
    </row>
    <row r="465" spans="1:3" ht="15">
      <c r="A465" s="87"/>
      <c r="B465" s="84"/>
      <c r="C465" t="s">
        <v>4731</v>
      </c>
    </row>
    <row r="466" spans="1:3" ht="15">
      <c r="A466" s="87"/>
      <c r="B466" s="84"/>
      <c r="C466" t="s">
        <v>4731</v>
      </c>
    </row>
    <row r="467" spans="1:3" ht="15">
      <c r="A467" s="87"/>
      <c r="B467" s="84"/>
      <c r="C467" t="s">
        <v>4731</v>
      </c>
    </row>
    <row r="468" spans="1:3" ht="15">
      <c r="A468" s="87"/>
      <c r="B468" s="84"/>
      <c r="C468" t="s">
        <v>4731</v>
      </c>
    </row>
    <row r="469" spans="1:3" ht="15">
      <c r="A469" s="87"/>
      <c r="B469" s="84"/>
      <c r="C469" t="s">
        <v>4731</v>
      </c>
    </row>
    <row r="470" spans="1:3" ht="15">
      <c r="A470" s="87"/>
      <c r="B470" s="84"/>
      <c r="C470" t="s">
        <v>4731</v>
      </c>
    </row>
    <row r="471" spans="1:3" ht="15">
      <c r="A471" s="87"/>
      <c r="B471" s="84"/>
      <c r="C471" t="s">
        <v>4731</v>
      </c>
    </row>
    <row r="472" spans="1:3" ht="15">
      <c r="A472" s="87"/>
      <c r="B472" s="84"/>
      <c r="C472" t="s">
        <v>4731</v>
      </c>
    </row>
    <row r="473" spans="1:3" ht="15">
      <c r="A473" s="87"/>
      <c r="B473" s="84"/>
      <c r="C473" t="s">
        <v>4731</v>
      </c>
    </row>
    <row r="474" spans="1:3" ht="15">
      <c r="A474" s="87"/>
      <c r="B474" s="84"/>
      <c r="C474" t="s">
        <v>4731</v>
      </c>
    </row>
    <row r="475" spans="1:3" ht="15">
      <c r="A475" s="87"/>
      <c r="B475" s="84"/>
      <c r="C475" t="s">
        <v>4731</v>
      </c>
    </row>
    <row r="476" spans="1:3" ht="15">
      <c r="A476" s="87"/>
      <c r="B476" s="84"/>
      <c r="C476" t="s">
        <v>4731</v>
      </c>
    </row>
    <row r="477" spans="1:3" ht="15">
      <c r="A477" s="87"/>
      <c r="B477" s="84"/>
      <c r="C477" t="s">
        <v>4731</v>
      </c>
    </row>
    <row r="478" spans="1:3" ht="15">
      <c r="A478" s="87"/>
      <c r="B478" s="84"/>
      <c r="C478" t="s">
        <v>4731</v>
      </c>
    </row>
    <row r="479" spans="1:3" ht="15">
      <c r="A479" s="87"/>
      <c r="B479" s="84"/>
      <c r="C479" t="s">
        <v>4731</v>
      </c>
    </row>
    <row r="480" spans="1:3" ht="15">
      <c r="A480" s="87"/>
      <c r="B480" s="84"/>
      <c r="C480" t="s">
        <v>4731</v>
      </c>
    </row>
    <row r="481" spans="1:3" ht="15">
      <c r="A481" s="87"/>
      <c r="B481" s="84"/>
      <c r="C481" t="s">
        <v>4731</v>
      </c>
    </row>
    <row r="482" spans="1:3" ht="15">
      <c r="A482" s="87"/>
      <c r="B482" s="84"/>
      <c r="C482" t="s">
        <v>4731</v>
      </c>
    </row>
    <row r="483" spans="1:3" ht="15">
      <c r="A483" s="87"/>
      <c r="B483" s="84"/>
      <c r="C483" t="s">
        <v>4731</v>
      </c>
    </row>
    <row r="484" spans="1:3" ht="15">
      <c r="A484" s="87"/>
      <c r="B484" s="84"/>
      <c r="C484" t="s">
        <v>4731</v>
      </c>
    </row>
    <row r="485" spans="1:3" ht="15">
      <c r="A485" s="87"/>
      <c r="B485" s="84"/>
      <c r="C485" t="s">
        <v>4731</v>
      </c>
    </row>
    <row r="486" spans="1:3" ht="15">
      <c r="A486" s="87"/>
      <c r="B486" s="84"/>
      <c r="C486" t="s">
        <v>4731</v>
      </c>
    </row>
    <row r="487" spans="1:3" ht="15">
      <c r="A487" s="87"/>
      <c r="B487" s="84"/>
      <c r="C487" t="s">
        <v>4731</v>
      </c>
    </row>
    <row r="488" spans="1:3" ht="15">
      <c r="A488" s="87"/>
      <c r="B488" s="84"/>
      <c r="C488" t="s">
        <v>4731</v>
      </c>
    </row>
    <row r="489" spans="1:3" ht="15">
      <c r="A489" s="87"/>
      <c r="B489" s="84"/>
      <c r="C489" t="s">
        <v>4731</v>
      </c>
    </row>
    <row r="490" spans="1:3" ht="15">
      <c r="A490" s="87"/>
      <c r="B490" s="84"/>
      <c r="C490" t="s">
        <v>4731</v>
      </c>
    </row>
    <row r="491" spans="1:3" ht="15">
      <c r="A491" s="87"/>
      <c r="B491" s="84"/>
      <c r="C491" t="s">
        <v>4731</v>
      </c>
    </row>
    <row r="492" spans="1:3" ht="15">
      <c r="A492" s="87"/>
      <c r="B492" s="84"/>
      <c r="C492" t="s">
        <v>4731</v>
      </c>
    </row>
    <row r="493" spans="1:3" ht="15">
      <c r="A493" s="87"/>
      <c r="B493" s="84"/>
      <c r="C493" t="s">
        <v>4731</v>
      </c>
    </row>
    <row r="494" spans="1:3" ht="15">
      <c r="A494" s="87"/>
      <c r="B494" s="84"/>
      <c r="C494" t="s">
        <v>4731</v>
      </c>
    </row>
    <row r="495" spans="1:3" ht="15">
      <c r="A495" s="87"/>
      <c r="B495" s="84"/>
      <c r="C495" t="s">
        <v>4731</v>
      </c>
    </row>
    <row r="496" spans="1:3" ht="15">
      <c r="A496" s="87"/>
      <c r="B496" s="84"/>
      <c r="C496" t="s">
        <v>4731</v>
      </c>
    </row>
    <row r="497" spans="1:3" ht="15">
      <c r="A497" s="87"/>
      <c r="B497" s="84"/>
      <c r="C497" t="s">
        <v>4731</v>
      </c>
    </row>
    <row r="498" spans="1:3" ht="15">
      <c r="A498" s="87"/>
      <c r="B498" s="84"/>
      <c r="C498" t="s">
        <v>4731</v>
      </c>
    </row>
    <row r="499" spans="1:3" ht="15">
      <c r="A499" s="87"/>
      <c r="B499" s="84"/>
      <c r="C499" t="s">
        <v>4731</v>
      </c>
    </row>
    <row r="500" spans="1:3" ht="15">
      <c r="A500" s="87"/>
      <c r="B500" s="84"/>
      <c r="C500" t="s">
        <v>4731</v>
      </c>
    </row>
    <row r="501" spans="1:3" ht="15">
      <c r="A501" s="87"/>
      <c r="B501" s="84"/>
      <c r="C501" t="s">
        <v>4731</v>
      </c>
    </row>
    <row r="502" spans="1:3" ht="15">
      <c r="A502" s="87"/>
      <c r="B502" s="84"/>
      <c r="C502" t="s">
        <v>4731</v>
      </c>
    </row>
    <row r="503" spans="1:3" ht="15">
      <c r="A503" s="87"/>
      <c r="B503" s="84"/>
      <c r="C503" t="s">
        <v>4731</v>
      </c>
    </row>
    <row r="504" spans="1:3" ht="15">
      <c r="A504" s="87"/>
      <c r="B504" s="84"/>
      <c r="C504" t="s">
        <v>4731</v>
      </c>
    </row>
    <row r="505" spans="1:3" ht="15">
      <c r="A505" s="87"/>
      <c r="B505" s="84"/>
      <c r="C505" t="s">
        <v>4731</v>
      </c>
    </row>
    <row r="506" spans="1:3" ht="15">
      <c r="A506" s="87"/>
      <c r="B506" s="84"/>
      <c r="C506" t="s">
        <v>4731</v>
      </c>
    </row>
    <row r="507" spans="1:3" ht="15">
      <c r="A507" s="87"/>
      <c r="B507" s="84"/>
      <c r="C507" t="s">
        <v>4731</v>
      </c>
    </row>
    <row r="508" spans="1:3" ht="15">
      <c r="A508" s="87"/>
      <c r="B508" s="84"/>
      <c r="C508" t="s">
        <v>4731</v>
      </c>
    </row>
    <row r="509" spans="1:3" ht="15">
      <c r="A509" s="87"/>
      <c r="B509" s="84"/>
      <c r="C509" t="s">
        <v>4731</v>
      </c>
    </row>
    <row r="510" spans="1:3" ht="15">
      <c r="A510" s="87"/>
      <c r="B510" s="84"/>
      <c r="C510" t="s">
        <v>4731</v>
      </c>
    </row>
    <row r="511" spans="1:3" ht="15">
      <c r="A511" s="87"/>
      <c r="B511" s="84"/>
      <c r="C511" t="s">
        <v>4731</v>
      </c>
    </row>
    <row r="512" spans="1:3" ht="15">
      <c r="A512" s="87"/>
      <c r="B512" s="84"/>
      <c r="C512" t="s">
        <v>4731</v>
      </c>
    </row>
    <row r="513" spans="1:3" ht="15">
      <c r="A513" s="87"/>
      <c r="B513" s="84"/>
      <c r="C513" t="s">
        <v>4731</v>
      </c>
    </row>
    <row r="514" spans="1:3" ht="15">
      <c r="A514" s="87"/>
      <c r="B514" s="84"/>
      <c r="C514" t="s">
        <v>4731</v>
      </c>
    </row>
    <row r="515" spans="1:3" ht="15">
      <c r="A515" s="87"/>
      <c r="B515" s="84"/>
      <c r="C515" t="s">
        <v>4731</v>
      </c>
    </row>
    <row r="516" spans="1:3" ht="15">
      <c r="A516" s="87"/>
      <c r="B516" s="84"/>
      <c r="C516" t="s">
        <v>4731</v>
      </c>
    </row>
    <row r="517" spans="1:3" ht="15">
      <c r="A517" s="87"/>
      <c r="B517" s="84"/>
      <c r="C517" t="s">
        <v>4731</v>
      </c>
    </row>
    <row r="518" spans="1:3" ht="15">
      <c r="A518" s="87"/>
      <c r="B518" s="84"/>
      <c r="C518" t="s">
        <v>4731</v>
      </c>
    </row>
    <row r="519" spans="1:3" ht="15">
      <c r="A519" s="87"/>
      <c r="B519" s="84"/>
      <c r="C519" t="s">
        <v>4731</v>
      </c>
    </row>
    <row r="520" spans="1:3" ht="15">
      <c r="A520" s="87"/>
      <c r="B520" s="84"/>
      <c r="C520" t="s">
        <v>4731</v>
      </c>
    </row>
    <row r="521" spans="1:3" ht="15">
      <c r="A521" s="87"/>
      <c r="B521" s="84"/>
      <c r="C521" t="s">
        <v>4731</v>
      </c>
    </row>
    <row r="522" spans="1:3" ht="15">
      <c r="A522" s="87"/>
      <c r="B522" s="84"/>
      <c r="C522" t="s">
        <v>4731</v>
      </c>
    </row>
    <row r="523" spans="1:3" ht="15">
      <c r="A523" s="87"/>
      <c r="B523" s="84"/>
      <c r="C523" t="s">
        <v>4731</v>
      </c>
    </row>
    <row r="524" spans="1:3" ht="15">
      <c r="A524" s="87"/>
      <c r="B524" s="84"/>
      <c r="C524" t="s">
        <v>4731</v>
      </c>
    </row>
    <row r="525" spans="1:3" ht="15">
      <c r="A525" s="87"/>
      <c r="B525" s="84"/>
      <c r="C525" t="s">
        <v>4731</v>
      </c>
    </row>
    <row r="526" spans="1:3" ht="15">
      <c r="A526" s="87"/>
      <c r="B526" s="84"/>
      <c r="C526" t="s">
        <v>4731</v>
      </c>
    </row>
    <row r="527" spans="1:3" ht="15">
      <c r="A527" s="87"/>
      <c r="B527" s="84"/>
      <c r="C527" t="s">
        <v>4731</v>
      </c>
    </row>
    <row r="528" spans="1:3" ht="15">
      <c r="A528" s="87"/>
      <c r="B528" s="84"/>
      <c r="C528" t="s">
        <v>4731</v>
      </c>
    </row>
    <row r="529" spans="1:3" ht="15">
      <c r="A529" s="87"/>
      <c r="B529" s="84"/>
      <c r="C529" t="s">
        <v>4731</v>
      </c>
    </row>
    <row r="530" spans="1:3" ht="15">
      <c r="A530" s="87"/>
      <c r="B530" s="84"/>
      <c r="C530" t="s">
        <v>4731</v>
      </c>
    </row>
    <row r="531" spans="1:3" ht="15">
      <c r="A531" s="87"/>
      <c r="B531" s="84"/>
      <c r="C531" t="s">
        <v>4731</v>
      </c>
    </row>
    <row r="532" spans="1:3" ht="15">
      <c r="A532" s="87"/>
      <c r="B532" s="84"/>
      <c r="C532" t="s">
        <v>4731</v>
      </c>
    </row>
    <row r="533" spans="1:3" ht="15">
      <c r="A533" s="87"/>
      <c r="B533" s="84"/>
      <c r="C533" t="s">
        <v>4731</v>
      </c>
    </row>
    <row r="534" spans="1:3" ht="15">
      <c r="A534" s="87"/>
      <c r="B534" s="84"/>
      <c r="C534" t="s">
        <v>4731</v>
      </c>
    </row>
    <row r="535" spans="1:3" ht="15">
      <c r="A535" s="87"/>
      <c r="B535" s="84"/>
      <c r="C535" t="s">
        <v>4731</v>
      </c>
    </row>
    <row r="536" spans="1:3" ht="15">
      <c r="A536" s="87"/>
      <c r="B536" s="84"/>
      <c r="C536" t="s">
        <v>4731</v>
      </c>
    </row>
    <row r="537" spans="1:3" ht="15">
      <c r="A537" s="87"/>
      <c r="B537" s="84"/>
      <c r="C537" t="s">
        <v>4731</v>
      </c>
    </row>
    <row r="538" spans="1:3" ht="15">
      <c r="A538" s="87"/>
      <c r="B538" s="84"/>
      <c r="C538" t="s">
        <v>4731</v>
      </c>
    </row>
    <row r="539" spans="1:3" ht="15">
      <c r="A539" s="87"/>
      <c r="B539" s="84"/>
      <c r="C539" t="s">
        <v>4731</v>
      </c>
    </row>
    <row r="540" spans="1:3" ht="15">
      <c r="A540" s="87"/>
      <c r="B540" s="84"/>
      <c r="C540" t="s">
        <v>4731</v>
      </c>
    </row>
    <row r="541" spans="1:3" ht="15">
      <c r="A541" s="87"/>
      <c r="B541" s="84"/>
      <c r="C541" t="s">
        <v>4731</v>
      </c>
    </row>
    <row r="542" spans="1:3" ht="15">
      <c r="A542" s="87"/>
      <c r="B542" s="84"/>
      <c r="C542" t="s">
        <v>4731</v>
      </c>
    </row>
    <row r="543" spans="1:3" ht="15">
      <c r="A543" s="87"/>
      <c r="B543" s="84"/>
      <c r="C543" t="s">
        <v>4731</v>
      </c>
    </row>
    <row r="544" spans="1:3" ht="15">
      <c r="A544" s="87"/>
      <c r="B544" s="84"/>
      <c r="C544" t="s">
        <v>4731</v>
      </c>
    </row>
    <row r="545" spans="1:3" ht="15">
      <c r="A545" s="87"/>
      <c r="B545" s="84"/>
      <c r="C545" t="s">
        <v>4731</v>
      </c>
    </row>
    <row r="546" spans="1:3" ht="15">
      <c r="A546" s="87"/>
      <c r="B546" s="84"/>
      <c r="C546" t="s">
        <v>4731</v>
      </c>
    </row>
    <row r="547" spans="1:3" ht="15">
      <c r="A547" s="87"/>
      <c r="B547" s="84"/>
      <c r="C547" t="s">
        <v>4731</v>
      </c>
    </row>
    <row r="548" spans="1:3" ht="15">
      <c r="A548" s="87"/>
      <c r="B548" s="84"/>
      <c r="C548" t="s">
        <v>4731</v>
      </c>
    </row>
    <row r="549" spans="1:3" ht="15">
      <c r="A549" s="87"/>
      <c r="B549" s="84"/>
      <c r="C549" t="s">
        <v>4731</v>
      </c>
    </row>
    <row r="550" spans="1:3" ht="15">
      <c r="A550" s="87"/>
      <c r="B550" s="84"/>
      <c r="C550" t="s">
        <v>4731</v>
      </c>
    </row>
    <row r="551" spans="1:3" ht="15">
      <c r="A551" s="87"/>
      <c r="B551" s="84"/>
      <c r="C551" t="s">
        <v>4731</v>
      </c>
    </row>
    <row r="552" spans="1:3" ht="15">
      <c r="A552" s="87"/>
      <c r="B552" s="84"/>
      <c r="C552" t="s">
        <v>4731</v>
      </c>
    </row>
    <row r="553" spans="1:3" ht="15">
      <c r="A553" s="87"/>
      <c r="B553" s="84"/>
      <c r="C553" t="s">
        <v>4731</v>
      </c>
    </row>
    <row r="554" spans="1:3" ht="15">
      <c r="A554" s="87"/>
      <c r="B554" s="84"/>
      <c r="C554" t="s">
        <v>4731</v>
      </c>
    </row>
    <row r="555" spans="1:3" ht="15">
      <c r="A555" s="87"/>
      <c r="B555" s="84"/>
      <c r="C555" t="s">
        <v>4731</v>
      </c>
    </row>
    <row r="556" spans="1:3" ht="15">
      <c r="A556" s="87"/>
      <c r="B556" s="84"/>
      <c r="C556" t="s">
        <v>4731</v>
      </c>
    </row>
    <row r="557" spans="1:3" ht="15">
      <c r="A557" s="87"/>
      <c r="B557" s="84"/>
      <c r="C557" t="s">
        <v>4731</v>
      </c>
    </row>
    <row r="558" spans="1:3" ht="15">
      <c r="A558" s="87"/>
      <c r="B558" s="84"/>
      <c r="C558" t="s">
        <v>4731</v>
      </c>
    </row>
    <row r="559" spans="1:3" ht="15">
      <c r="A559" s="87"/>
      <c r="B559" s="84"/>
      <c r="C559" t="s">
        <v>4731</v>
      </c>
    </row>
    <row r="560" spans="1:3" ht="15">
      <c r="A560" s="87"/>
      <c r="B560" s="84"/>
      <c r="C560" t="s">
        <v>4731</v>
      </c>
    </row>
    <row r="561" spans="1:3" ht="15">
      <c r="A561" s="87"/>
      <c r="B561" s="84"/>
      <c r="C561" t="s">
        <v>4731</v>
      </c>
    </row>
    <row r="562" spans="1:3" ht="15">
      <c r="A562" s="87"/>
      <c r="B562" s="84"/>
      <c r="C562" t="s">
        <v>4731</v>
      </c>
    </row>
    <row r="563" spans="1:3" ht="15">
      <c r="A563" s="87"/>
      <c r="B563" s="84"/>
      <c r="C563" t="s">
        <v>4731</v>
      </c>
    </row>
    <row r="564" spans="1:3" ht="15">
      <c r="A564" s="87"/>
      <c r="B564" s="84"/>
      <c r="C564" t="s">
        <v>4731</v>
      </c>
    </row>
    <row r="565" spans="1:3" ht="15">
      <c r="A565" s="87"/>
      <c r="B565" s="84"/>
      <c r="C565" t="s">
        <v>4731</v>
      </c>
    </row>
    <row r="566" spans="1:3" ht="15">
      <c r="A566" s="87"/>
      <c r="B566" s="84"/>
      <c r="C566" t="s">
        <v>4731</v>
      </c>
    </row>
    <row r="567" spans="1:3" ht="15">
      <c r="A567" s="87"/>
      <c r="B567" s="84"/>
      <c r="C567" t="s">
        <v>4731</v>
      </c>
    </row>
    <row r="568" spans="1:3" ht="15">
      <c r="A568" s="87"/>
      <c r="B568" s="84"/>
      <c r="C568" t="s">
        <v>4731</v>
      </c>
    </row>
    <row r="569" spans="1:3" ht="15">
      <c r="A569" s="87"/>
      <c r="B569" s="84"/>
      <c r="C569" t="s">
        <v>4731</v>
      </c>
    </row>
    <row r="570" spans="1:3" ht="15">
      <c r="A570" s="87"/>
      <c r="B570" s="84"/>
      <c r="C570" t="s">
        <v>4731</v>
      </c>
    </row>
    <row r="571" spans="1:3" ht="15">
      <c r="A571" s="87"/>
      <c r="B571" s="84"/>
      <c r="C571" t="s">
        <v>4731</v>
      </c>
    </row>
    <row r="572" spans="1:3" ht="15">
      <c r="A572" s="87"/>
      <c r="B572" s="84"/>
      <c r="C572" t="s">
        <v>4731</v>
      </c>
    </row>
    <row r="573" spans="1:3" ht="15">
      <c r="A573" s="87"/>
      <c r="B573" s="84"/>
      <c r="C573" t="s">
        <v>4731</v>
      </c>
    </row>
    <row r="574" spans="1:3" ht="15">
      <c r="A574" s="87"/>
      <c r="B574" s="84"/>
      <c r="C574" t="s">
        <v>4731</v>
      </c>
    </row>
    <row r="575" spans="1:3" ht="15">
      <c r="A575" s="87"/>
      <c r="B575" s="84"/>
      <c r="C575" t="s">
        <v>4731</v>
      </c>
    </row>
    <row r="576" spans="1:3" ht="15">
      <c r="A576" s="87"/>
      <c r="B576" s="84"/>
      <c r="C576" t="s">
        <v>4731</v>
      </c>
    </row>
    <row r="577" spans="1:3" ht="15">
      <c r="A577" s="87"/>
      <c r="B577" s="84"/>
      <c r="C577" t="s">
        <v>4731</v>
      </c>
    </row>
    <row r="578" spans="1:3" ht="15">
      <c r="A578" s="87"/>
      <c r="B578" s="84"/>
      <c r="C578" t="s">
        <v>4731</v>
      </c>
    </row>
    <row r="579" spans="1:3" ht="15">
      <c r="A579" s="87"/>
      <c r="B579" s="84"/>
      <c r="C579" t="s">
        <v>4731</v>
      </c>
    </row>
    <row r="580" spans="1:3" ht="15">
      <c r="A580" s="87"/>
      <c r="B580" s="84"/>
      <c r="C580" t="s">
        <v>4731</v>
      </c>
    </row>
    <row r="581" spans="1:3" ht="15">
      <c r="A581" s="87"/>
      <c r="B581" s="84"/>
      <c r="C581" t="s">
        <v>4731</v>
      </c>
    </row>
    <row r="582" spans="1:3" ht="15">
      <c r="A582" s="87"/>
      <c r="B582" s="84"/>
      <c r="C582" t="s">
        <v>4731</v>
      </c>
    </row>
    <row r="583" spans="1:3" ht="15">
      <c r="A583" s="87"/>
      <c r="B583" s="84"/>
      <c r="C583" t="s">
        <v>4731</v>
      </c>
    </row>
    <row r="584" spans="1:3" ht="15">
      <c r="A584" s="87"/>
      <c r="B584" s="84"/>
      <c r="C584" t="s">
        <v>4731</v>
      </c>
    </row>
    <row r="585" spans="1:3" ht="15">
      <c r="A585" s="87"/>
      <c r="B585" s="84"/>
      <c r="C585" t="s">
        <v>4731</v>
      </c>
    </row>
    <row r="586" spans="1:3" ht="15">
      <c r="A586" s="87"/>
      <c r="B586" s="84"/>
      <c r="C586" t="s">
        <v>4731</v>
      </c>
    </row>
    <row r="587" spans="1:3" ht="15">
      <c r="A587" s="87"/>
      <c r="B587" s="84"/>
      <c r="C587" t="s">
        <v>4731</v>
      </c>
    </row>
    <row r="588" spans="1:3" ht="15">
      <c r="A588" s="87"/>
      <c r="B588" s="84"/>
      <c r="C588" t="s">
        <v>4731</v>
      </c>
    </row>
    <row r="589" spans="1:3" ht="15">
      <c r="A589" s="87"/>
      <c r="B589" s="84"/>
      <c r="C589" t="s">
        <v>4731</v>
      </c>
    </row>
    <row r="590" spans="1:3" ht="15">
      <c r="A590" s="87"/>
      <c r="B590" s="84"/>
      <c r="C590" t="s">
        <v>4731</v>
      </c>
    </row>
    <row r="591" spans="1:3" ht="15">
      <c r="A591" s="87"/>
      <c r="B591" s="84"/>
      <c r="C591" t="s">
        <v>4731</v>
      </c>
    </row>
    <row r="592" spans="1:3" ht="15">
      <c r="A592" s="87"/>
      <c r="B592" s="84"/>
      <c r="C592" t="s">
        <v>4731</v>
      </c>
    </row>
    <row r="593" spans="1:3" ht="15">
      <c r="A593" s="87"/>
      <c r="B593" s="84"/>
      <c r="C593" t="s">
        <v>4731</v>
      </c>
    </row>
    <row r="594" spans="1:3" ht="15">
      <c r="A594" s="87"/>
      <c r="B594" s="84"/>
      <c r="C594" t="s">
        <v>4731</v>
      </c>
    </row>
    <row r="595" spans="1:3" ht="15">
      <c r="A595" s="87"/>
      <c r="B595" s="84"/>
      <c r="C595" t="s">
        <v>4731</v>
      </c>
    </row>
    <row r="596" spans="1:3" ht="15">
      <c r="A596" s="87"/>
      <c r="B596" s="84"/>
      <c r="C596" t="s">
        <v>4731</v>
      </c>
    </row>
    <row r="597" spans="1:3" ht="15">
      <c r="A597" s="87"/>
      <c r="B597" s="84"/>
      <c r="C597" t="s">
        <v>4731</v>
      </c>
    </row>
    <row r="598" spans="1:3" ht="15">
      <c r="A598" s="87"/>
      <c r="B598" s="84"/>
      <c r="C598" t="s">
        <v>4731</v>
      </c>
    </row>
    <row r="599" spans="1:3" ht="15">
      <c r="A599" s="87"/>
      <c r="B599" s="84"/>
      <c r="C599" t="s">
        <v>4731</v>
      </c>
    </row>
    <row r="600" spans="1:3" ht="15">
      <c r="A600" s="87"/>
      <c r="B600" s="84"/>
      <c r="C600" t="s">
        <v>4731</v>
      </c>
    </row>
    <row r="601" spans="1:3" ht="15">
      <c r="A601" s="87"/>
      <c r="B601" s="84"/>
      <c r="C601" t="s">
        <v>4731</v>
      </c>
    </row>
    <row r="602" spans="1:3" ht="15">
      <c r="A602" s="87"/>
      <c r="B602" s="84"/>
      <c r="C602" t="s">
        <v>4731</v>
      </c>
    </row>
    <row r="603" spans="1:3" ht="15">
      <c r="A603" s="87"/>
      <c r="B603" s="84"/>
      <c r="C603" t="s">
        <v>4731</v>
      </c>
    </row>
    <row r="604" spans="1:3" ht="15">
      <c r="A604" s="87"/>
      <c r="B604" s="84"/>
      <c r="C604" t="s">
        <v>4731</v>
      </c>
    </row>
    <row r="605" spans="1:3" ht="15">
      <c r="A605" s="87"/>
      <c r="B605" s="84"/>
      <c r="C605" t="s">
        <v>4731</v>
      </c>
    </row>
    <row r="606" spans="1:3" ht="15">
      <c r="A606" s="87"/>
      <c r="B606" s="84"/>
      <c r="C606" t="s">
        <v>4731</v>
      </c>
    </row>
    <row r="607" spans="1:3" ht="15">
      <c r="A607" s="87"/>
      <c r="B607" s="84"/>
      <c r="C607" t="s">
        <v>4731</v>
      </c>
    </row>
    <row r="608" spans="1:3" ht="15">
      <c r="A608" s="87"/>
      <c r="B608" s="84"/>
      <c r="C608" t="s">
        <v>4731</v>
      </c>
    </row>
    <row r="609" spans="1:3" ht="15">
      <c r="A609" s="87"/>
      <c r="B609" s="84"/>
      <c r="C609" t="s">
        <v>4731</v>
      </c>
    </row>
    <row r="610" spans="1:3" ht="15">
      <c r="A610" s="87"/>
      <c r="B610" s="84"/>
      <c r="C610" t="s">
        <v>4731</v>
      </c>
    </row>
    <row r="611" spans="1:3" ht="15">
      <c r="A611" s="87"/>
      <c r="B611" s="84"/>
      <c r="C611" t="s">
        <v>4731</v>
      </c>
    </row>
    <row r="612" spans="1:3" ht="15">
      <c r="A612" s="87"/>
      <c r="B612" s="84"/>
      <c r="C612" t="s">
        <v>4731</v>
      </c>
    </row>
    <row r="613" spans="1:3" ht="15">
      <c r="A613" s="87"/>
      <c r="B613" s="84"/>
      <c r="C613" t="s">
        <v>4731</v>
      </c>
    </row>
    <row r="614" spans="1:3" ht="15">
      <c r="A614" s="87"/>
      <c r="B614" s="84"/>
      <c r="C614" t="s">
        <v>4731</v>
      </c>
    </row>
    <row r="615" spans="1:3" ht="15">
      <c r="A615" s="87"/>
      <c r="B615" s="84"/>
      <c r="C615" t="s">
        <v>4731</v>
      </c>
    </row>
    <row r="616" spans="1:3" ht="15">
      <c r="A616" s="87"/>
      <c r="B616" s="84"/>
      <c r="C616" t="s">
        <v>4731</v>
      </c>
    </row>
    <row r="617" spans="1:3" ht="15">
      <c r="A617" s="87"/>
      <c r="B617" s="84"/>
      <c r="C617" t="s">
        <v>4731</v>
      </c>
    </row>
    <row r="618" spans="1:3" ht="15">
      <c r="A618" s="87"/>
      <c r="B618" s="84"/>
      <c r="C618" t="s">
        <v>4731</v>
      </c>
    </row>
    <row r="619" spans="1:3" ht="15">
      <c r="A619" s="87"/>
      <c r="B619" s="84"/>
      <c r="C619" t="s">
        <v>4731</v>
      </c>
    </row>
    <row r="620" spans="1:3" ht="15">
      <c r="A620" s="87"/>
      <c r="B620" s="84"/>
      <c r="C620" t="s">
        <v>4731</v>
      </c>
    </row>
    <row r="621" spans="1:3" ht="15">
      <c r="A621" s="87"/>
      <c r="B621" s="84"/>
      <c r="C621" t="s">
        <v>4731</v>
      </c>
    </row>
    <row r="622" spans="1:3" ht="15">
      <c r="A622" s="87"/>
      <c r="B622" s="84"/>
      <c r="C622" t="s">
        <v>4731</v>
      </c>
    </row>
    <row r="623" spans="1:3" ht="15">
      <c r="A623" s="87"/>
      <c r="B623" s="84"/>
      <c r="C623" t="s">
        <v>4731</v>
      </c>
    </row>
    <row r="624" spans="1:3" ht="15">
      <c r="A624" s="87"/>
      <c r="B624" s="84"/>
      <c r="C624" t="s">
        <v>4731</v>
      </c>
    </row>
    <row r="625" spans="1:3" ht="15">
      <c r="A625" s="87"/>
      <c r="B625" s="84"/>
      <c r="C625" t="s">
        <v>4731</v>
      </c>
    </row>
    <row r="626" spans="1:3" ht="15">
      <c r="A626" s="87"/>
      <c r="B626" s="84"/>
      <c r="C626" t="s">
        <v>4731</v>
      </c>
    </row>
    <row r="627" spans="1:3" ht="15">
      <c r="A627" s="87"/>
      <c r="B627" s="84"/>
      <c r="C627" t="s">
        <v>4731</v>
      </c>
    </row>
    <row r="628" spans="1:3" ht="15">
      <c r="A628" s="87"/>
      <c r="B628" s="84"/>
      <c r="C628" t="s">
        <v>4731</v>
      </c>
    </row>
    <row r="629" spans="1:3" ht="15">
      <c r="A629" s="87"/>
      <c r="B629" s="84"/>
      <c r="C629" t="s">
        <v>4731</v>
      </c>
    </row>
    <row r="630" spans="1:3" ht="15">
      <c r="A630" s="87"/>
      <c r="B630" s="84"/>
      <c r="C630" t="s">
        <v>4731</v>
      </c>
    </row>
    <row r="631" spans="1:3" ht="15">
      <c r="A631" s="87"/>
      <c r="B631" s="84"/>
      <c r="C631" t="s">
        <v>4731</v>
      </c>
    </row>
    <row r="632" spans="1:3" ht="15">
      <c r="A632" s="87"/>
      <c r="B632" s="84"/>
      <c r="C632" t="s">
        <v>4731</v>
      </c>
    </row>
    <row r="633" spans="1:3" ht="15">
      <c r="A633" s="87"/>
      <c r="B633" s="84"/>
      <c r="C633" t="s">
        <v>4731</v>
      </c>
    </row>
    <row r="634" spans="1:3" ht="15">
      <c r="A634" s="87"/>
      <c r="B634" s="84"/>
      <c r="C634" t="s">
        <v>4731</v>
      </c>
    </row>
    <row r="635" spans="1:3" ht="15">
      <c r="A635" s="87"/>
      <c r="B635" s="84"/>
      <c r="C635" t="s">
        <v>4731</v>
      </c>
    </row>
    <row r="636" spans="1:3" ht="15">
      <c r="A636" s="87"/>
      <c r="B636" s="84"/>
      <c r="C636" t="s">
        <v>4731</v>
      </c>
    </row>
    <row r="637" spans="1:3" ht="15">
      <c r="A637" s="87"/>
      <c r="B637" s="84"/>
      <c r="C637" t="s">
        <v>4731</v>
      </c>
    </row>
    <row r="638" spans="1:3" ht="15">
      <c r="A638" s="87"/>
      <c r="B638" s="84"/>
      <c r="C638" t="s">
        <v>4731</v>
      </c>
    </row>
    <row r="639" spans="1:3" ht="15">
      <c r="A639" s="87"/>
      <c r="B639" s="84"/>
      <c r="C639" t="s">
        <v>4731</v>
      </c>
    </row>
    <row r="640" spans="1:3" ht="15">
      <c r="A640" s="87"/>
      <c r="B640" s="84"/>
      <c r="C640" t="s">
        <v>4731</v>
      </c>
    </row>
    <row r="641" spans="1:3" ht="15">
      <c r="A641" s="87"/>
      <c r="B641" s="84"/>
      <c r="C641" t="s">
        <v>4731</v>
      </c>
    </row>
    <row r="642" spans="1:3" ht="15">
      <c r="A642" s="87"/>
      <c r="B642" s="84"/>
      <c r="C642" t="s">
        <v>4731</v>
      </c>
    </row>
    <row r="643" spans="1:3" ht="15">
      <c r="A643" s="87"/>
      <c r="B643" s="84"/>
      <c r="C643" t="s">
        <v>4731</v>
      </c>
    </row>
    <row r="644" spans="1:3" ht="15">
      <c r="A644" s="87"/>
      <c r="B644" s="84"/>
      <c r="C644" t="s">
        <v>4731</v>
      </c>
    </row>
    <row r="645" spans="1:3" ht="15">
      <c r="A645" s="87"/>
      <c r="B645" s="84"/>
      <c r="C645" t="s">
        <v>4731</v>
      </c>
    </row>
    <row r="646" spans="1:3" ht="15">
      <c r="A646" s="87"/>
      <c r="B646" s="84"/>
      <c r="C646" t="s">
        <v>4731</v>
      </c>
    </row>
    <row r="647" spans="1:3" ht="15">
      <c r="A647" s="87"/>
      <c r="B647" s="84"/>
      <c r="C647" t="s">
        <v>4731</v>
      </c>
    </row>
    <row r="648" spans="1:3" ht="15">
      <c r="A648" s="87"/>
      <c r="B648" s="84"/>
      <c r="C648" t="s">
        <v>4731</v>
      </c>
    </row>
    <row r="649" spans="1:3" ht="15">
      <c r="A649" s="87"/>
      <c r="B649" s="84"/>
      <c r="C649" t="s">
        <v>4731</v>
      </c>
    </row>
    <row r="650" spans="1:3" ht="15">
      <c r="A650" s="87"/>
      <c r="B650" s="84"/>
      <c r="C650" t="s">
        <v>4731</v>
      </c>
    </row>
    <row r="651" spans="1:3" ht="15">
      <c r="A651" s="87"/>
      <c r="B651" s="84"/>
      <c r="C651" t="s">
        <v>4731</v>
      </c>
    </row>
    <row r="652" spans="1:3" ht="15">
      <c r="A652" s="87"/>
      <c r="B652" s="84"/>
      <c r="C652" t="s">
        <v>4731</v>
      </c>
    </row>
    <row r="653" spans="1:3" ht="15">
      <c r="A653" s="87"/>
      <c r="B653" s="84"/>
      <c r="C653" t="s">
        <v>4731</v>
      </c>
    </row>
    <row r="654" spans="1:3" ht="15">
      <c r="A654" s="87"/>
      <c r="B654" s="84"/>
      <c r="C654" t="s">
        <v>4731</v>
      </c>
    </row>
    <row r="655" spans="1:3" ht="15">
      <c r="A655" s="87"/>
      <c r="B655" s="84"/>
      <c r="C655" t="s">
        <v>4731</v>
      </c>
    </row>
    <row r="656" spans="1:3" ht="15">
      <c r="A656" s="87"/>
      <c r="B656" s="84"/>
      <c r="C656" t="s">
        <v>4731</v>
      </c>
    </row>
    <row r="657" spans="1:3" ht="15">
      <c r="A657" s="87"/>
      <c r="B657" s="84"/>
      <c r="C657" t="s">
        <v>4731</v>
      </c>
    </row>
    <row r="658" spans="1:3" ht="15">
      <c r="A658" s="87"/>
      <c r="B658" s="84"/>
      <c r="C658" t="s">
        <v>4731</v>
      </c>
    </row>
    <row r="659" spans="1:3" ht="15">
      <c r="A659" s="87"/>
      <c r="B659" s="84"/>
      <c r="C659" t="s">
        <v>4731</v>
      </c>
    </row>
    <row r="660" spans="1:3" ht="15">
      <c r="A660" s="87"/>
      <c r="B660" s="84"/>
      <c r="C660" t="s">
        <v>4731</v>
      </c>
    </row>
    <row r="661" spans="1:3" ht="15">
      <c r="A661" s="87"/>
      <c r="B661" s="84"/>
      <c r="C661" t="s">
        <v>4731</v>
      </c>
    </row>
    <row r="662" spans="1:3" ht="15">
      <c r="A662" s="87"/>
      <c r="B662" s="84"/>
      <c r="C662" t="s">
        <v>4731</v>
      </c>
    </row>
    <row r="663" spans="1:3" ht="15">
      <c r="A663" s="87"/>
      <c r="B663" s="84"/>
      <c r="C663" t="s">
        <v>4731</v>
      </c>
    </row>
    <row r="664" spans="1:3" ht="15">
      <c r="A664" s="87"/>
      <c r="B664" s="84"/>
      <c r="C664" t="s">
        <v>4731</v>
      </c>
    </row>
    <row r="665" spans="1:3" ht="15">
      <c r="A665" s="87"/>
      <c r="B665" s="84"/>
      <c r="C665" t="s">
        <v>4731</v>
      </c>
    </row>
    <row r="666" spans="1:3" ht="15">
      <c r="A666" s="87"/>
      <c r="B666" s="84"/>
      <c r="C666" t="s">
        <v>4731</v>
      </c>
    </row>
    <row r="667" spans="1:3" ht="15">
      <c r="A667" s="87"/>
      <c r="B667" s="84"/>
      <c r="C667" t="s">
        <v>4731</v>
      </c>
    </row>
    <row r="668" spans="1:3" ht="15">
      <c r="A668" s="87"/>
      <c r="B668" s="84"/>
      <c r="C668" t="s">
        <v>4731</v>
      </c>
    </row>
    <row r="669" spans="1:3" ht="15">
      <c r="A669" s="87"/>
      <c r="B669" s="84"/>
      <c r="C669" t="s">
        <v>4731</v>
      </c>
    </row>
    <row r="670" spans="1:3" ht="15">
      <c r="A670" s="87"/>
      <c r="B670" s="84"/>
      <c r="C670" t="s">
        <v>4731</v>
      </c>
    </row>
    <row r="671" spans="1:3" ht="15">
      <c r="A671" s="87"/>
      <c r="B671" s="84"/>
      <c r="C671" t="s">
        <v>4731</v>
      </c>
    </row>
    <row r="672" spans="1:3" ht="15">
      <c r="A672" s="87"/>
      <c r="B672" s="84"/>
      <c r="C672" t="s">
        <v>4731</v>
      </c>
    </row>
    <row r="673" spans="1:3" ht="15">
      <c r="A673" s="87"/>
      <c r="B673" s="84"/>
      <c r="C673" t="s">
        <v>4731</v>
      </c>
    </row>
    <row r="674" spans="1:3" ht="15">
      <c r="A674" s="87"/>
      <c r="B674" s="84"/>
      <c r="C674" t="s">
        <v>4731</v>
      </c>
    </row>
    <row r="675" spans="1:3" ht="15">
      <c r="A675" s="87"/>
      <c r="B675" s="84"/>
      <c r="C675" t="s">
        <v>4731</v>
      </c>
    </row>
    <row r="676" spans="1:3" ht="15">
      <c r="A676" s="87"/>
      <c r="B676" s="84"/>
      <c r="C676" t="s">
        <v>4731</v>
      </c>
    </row>
    <row r="677" spans="1:3" ht="15">
      <c r="A677" s="87"/>
      <c r="B677" s="84"/>
      <c r="C677" t="s">
        <v>4731</v>
      </c>
    </row>
    <row r="678" spans="1:3" ht="15">
      <c r="A678" s="87"/>
      <c r="B678" s="84"/>
      <c r="C678" t="s">
        <v>4731</v>
      </c>
    </row>
    <row r="679" spans="1:3" ht="15">
      <c r="A679" s="87"/>
      <c r="B679" s="84"/>
      <c r="C679" t="s">
        <v>4731</v>
      </c>
    </row>
    <row r="680" spans="1:3" ht="15">
      <c r="A680" s="87"/>
      <c r="B680" s="84"/>
      <c r="C680" t="s">
        <v>4731</v>
      </c>
    </row>
    <row r="681" spans="1:3" ht="15">
      <c r="A681" s="87"/>
      <c r="B681" s="84"/>
      <c r="C681" t="s">
        <v>4731</v>
      </c>
    </row>
    <row r="682" spans="1:3" ht="15">
      <c r="A682" s="87"/>
      <c r="B682" s="84"/>
      <c r="C682" t="s">
        <v>4731</v>
      </c>
    </row>
    <row r="683" spans="1:3" ht="15">
      <c r="A683" s="87"/>
      <c r="B683" s="84"/>
      <c r="C683" t="s">
        <v>4731</v>
      </c>
    </row>
    <row r="684" spans="1:3" ht="15">
      <c r="A684" s="87"/>
      <c r="B684" s="84"/>
      <c r="C684" t="s">
        <v>4731</v>
      </c>
    </row>
    <row r="685" spans="1:3" ht="15">
      <c r="A685" s="87"/>
      <c r="B685" s="84"/>
      <c r="C685" t="s">
        <v>4731</v>
      </c>
    </row>
    <row r="686" spans="1:3" ht="15">
      <c r="A686" s="87"/>
      <c r="B686" s="84"/>
      <c r="C686" t="s">
        <v>4731</v>
      </c>
    </row>
    <row r="687" spans="1:3" ht="15">
      <c r="A687" s="87"/>
      <c r="B687" s="84"/>
      <c r="C687" t="s">
        <v>4731</v>
      </c>
    </row>
    <row r="688" spans="1:3" ht="15">
      <c r="A688" s="87"/>
      <c r="B688" s="84"/>
      <c r="C688" t="s">
        <v>4731</v>
      </c>
    </row>
    <row r="689" spans="1:3" ht="15">
      <c r="A689" s="87"/>
      <c r="B689" s="84"/>
      <c r="C689" t="s">
        <v>4731</v>
      </c>
    </row>
    <row r="690" spans="1:3" ht="15">
      <c r="A690" s="87"/>
      <c r="B690" s="84"/>
      <c r="C690" t="s">
        <v>4731</v>
      </c>
    </row>
    <row r="691" spans="1:3" ht="15">
      <c r="A691" s="87"/>
      <c r="B691" s="84"/>
      <c r="C691" t="s">
        <v>4731</v>
      </c>
    </row>
    <row r="692" spans="1:3" ht="15">
      <c r="A692" s="87"/>
      <c r="B692" s="84"/>
      <c r="C692" t="s">
        <v>4731</v>
      </c>
    </row>
    <row r="693" spans="1:3" ht="15">
      <c r="A693" s="87"/>
      <c r="B693" s="84"/>
      <c r="C693" t="s">
        <v>4731</v>
      </c>
    </row>
    <row r="694" spans="1:3" ht="15">
      <c r="A694" s="87"/>
      <c r="B694" s="84"/>
      <c r="C694" t="s">
        <v>4731</v>
      </c>
    </row>
    <row r="695" spans="1:3" ht="15">
      <c r="A695" s="87"/>
      <c r="B695" s="84"/>
      <c r="C695" t="s">
        <v>4731</v>
      </c>
    </row>
    <row r="696" spans="1:3" ht="15">
      <c r="A696" s="87"/>
      <c r="B696" s="84"/>
      <c r="C696" t="s">
        <v>4731</v>
      </c>
    </row>
    <row r="697" spans="1:3" ht="15">
      <c r="A697" s="87"/>
      <c r="B697" s="84"/>
      <c r="C697" t="s">
        <v>4731</v>
      </c>
    </row>
    <row r="698" spans="1:3" ht="15">
      <c r="A698" s="87"/>
      <c r="B698" s="84"/>
      <c r="C698" t="s">
        <v>4731</v>
      </c>
    </row>
    <row r="699" spans="1:3" ht="15">
      <c r="A699" s="87"/>
      <c r="B699" s="84"/>
      <c r="C699" t="s">
        <v>4731</v>
      </c>
    </row>
    <row r="700" spans="1:3" ht="15">
      <c r="A700" s="87"/>
      <c r="B700" s="84"/>
      <c r="C700" t="s">
        <v>4731</v>
      </c>
    </row>
    <row r="701" spans="1:3" ht="15">
      <c r="A701" s="87"/>
      <c r="B701" s="84"/>
      <c r="C701" t="s">
        <v>4731</v>
      </c>
    </row>
    <row r="702" spans="1:3" ht="15">
      <c r="A702" s="87"/>
      <c r="B702" s="84"/>
      <c r="C702" t="s">
        <v>4731</v>
      </c>
    </row>
    <row r="703" spans="1:3" ht="15">
      <c r="A703" s="87"/>
      <c r="B703" s="84"/>
      <c r="C703" t="s">
        <v>4731</v>
      </c>
    </row>
    <row r="704" spans="1:3" ht="15">
      <c r="A704" s="87"/>
      <c r="B704" s="84"/>
      <c r="C704" t="s">
        <v>4731</v>
      </c>
    </row>
    <row r="705" spans="1:3" ht="15">
      <c r="A705" s="87"/>
      <c r="B705" s="84"/>
      <c r="C705" t="s">
        <v>4731</v>
      </c>
    </row>
    <row r="706" spans="1:3" ht="15">
      <c r="A706" s="87"/>
      <c r="B706" s="84"/>
      <c r="C706" t="s">
        <v>4731</v>
      </c>
    </row>
    <row r="707" spans="1:3" ht="15">
      <c r="A707" s="87"/>
      <c r="B707" s="84"/>
      <c r="C707" t="s">
        <v>4731</v>
      </c>
    </row>
    <row r="708" spans="1:3" ht="15">
      <c r="A708" s="87"/>
      <c r="B708" s="84"/>
      <c r="C708" t="s">
        <v>4731</v>
      </c>
    </row>
    <row r="709" spans="1:3" ht="15">
      <c r="A709" s="87"/>
      <c r="B709" s="84"/>
      <c r="C709" t="s">
        <v>4731</v>
      </c>
    </row>
    <row r="710" spans="1:3" ht="15">
      <c r="A710" s="87"/>
      <c r="B710" s="84"/>
      <c r="C710" t="s">
        <v>4731</v>
      </c>
    </row>
    <row r="711" spans="1:3" ht="15">
      <c r="A711" s="87"/>
      <c r="B711" s="84"/>
      <c r="C711" t="s">
        <v>4731</v>
      </c>
    </row>
    <row r="712" spans="1:3" ht="15">
      <c r="A712" s="87"/>
      <c r="B712" s="84"/>
      <c r="C712" t="s">
        <v>4731</v>
      </c>
    </row>
    <row r="713" spans="1:3" ht="15">
      <c r="A713" s="87"/>
      <c r="B713" s="84"/>
      <c r="C713" t="s">
        <v>4731</v>
      </c>
    </row>
    <row r="714" spans="1:3" ht="15">
      <c r="A714" s="87"/>
      <c r="B714" s="84"/>
      <c r="C714" t="s">
        <v>4731</v>
      </c>
    </row>
    <row r="715" spans="1:3" ht="15">
      <c r="A715" s="87"/>
      <c r="B715" s="84"/>
      <c r="C715" t="s">
        <v>4731</v>
      </c>
    </row>
    <row r="716" spans="1:3" ht="15">
      <c r="A716" s="87"/>
      <c r="B716" s="84"/>
      <c r="C716" t="s">
        <v>4731</v>
      </c>
    </row>
    <row r="717" spans="1:3" ht="15">
      <c r="A717" s="87"/>
      <c r="B717" s="84"/>
      <c r="C717" t="s">
        <v>4731</v>
      </c>
    </row>
    <row r="718" spans="1:3" ht="15">
      <c r="A718" s="87"/>
      <c r="B718" s="84"/>
      <c r="C718" t="s">
        <v>4731</v>
      </c>
    </row>
    <row r="719" spans="1:3" ht="15">
      <c r="A719" s="87"/>
      <c r="B719" s="84"/>
      <c r="C719" t="s">
        <v>4731</v>
      </c>
    </row>
    <row r="720" spans="1:3" ht="15">
      <c r="A720" s="87"/>
      <c r="B720" s="84"/>
      <c r="C720" t="s">
        <v>4731</v>
      </c>
    </row>
    <row r="721" spans="1:3" ht="15">
      <c r="A721" s="87"/>
      <c r="B721" s="84"/>
      <c r="C721" t="s">
        <v>4731</v>
      </c>
    </row>
    <row r="722" spans="1:3" ht="15">
      <c r="A722" s="87"/>
      <c r="B722" s="84"/>
      <c r="C722" t="s">
        <v>4731</v>
      </c>
    </row>
    <row r="723" spans="1:3" ht="15">
      <c r="A723" s="87"/>
      <c r="B723" s="84"/>
      <c r="C723" t="s">
        <v>4731</v>
      </c>
    </row>
    <row r="724" spans="1:3" ht="15">
      <c r="A724" s="87"/>
      <c r="B724" s="84"/>
      <c r="C724" t="s">
        <v>4731</v>
      </c>
    </row>
    <row r="725" spans="1:3" ht="15">
      <c r="A725" s="87"/>
      <c r="B725" s="84"/>
      <c r="C725" t="s">
        <v>4731</v>
      </c>
    </row>
    <row r="726" spans="1:3" ht="15">
      <c r="A726" s="87"/>
      <c r="B726" s="84"/>
      <c r="C726" t="s">
        <v>4731</v>
      </c>
    </row>
    <row r="727" spans="1:3" ht="15">
      <c r="A727" s="87"/>
      <c r="B727" s="84"/>
      <c r="C727" t="s">
        <v>4731</v>
      </c>
    </row>
    <row r="728" spans="1:3" ht="15">
      <c r="A728" s="87"/>
      <c r="B728" s="84"/>
      <c r="C728" t="s">
        <v>4731</v>
      </c>
    </row>
    <row r="729" spans="1:3" ht="15">
      <c r="A729" s="87"/>
      <c r="B729" s="84"/>
      <c r="C729" t="s">
        <v>4731</v>
      </c>
    </row>
    <row r="730" spans="1:3" ht="15">
      <c r="A730" s="87"/>
      <c r="B730" s="84"/>
      <c r="C730" t="s">
        <v>4731</v>
      </c>
    </row>
    <row r="731" spans="1:3" ht="15">
      <c r="A731" s="87"/>
      <c r="B731" s="84"/>
      <c r="C731" t="s">
        <v>4731</v>
      </c>
    </row>
    <row r="732" spans="1:3" ht="15">
      <c r="A732" s="87"/>
      <c r="B732" s="84"/>
      <c r="C732" t="s">
        <v>4731</v>
      </c>
    </row>
    <row r="733" spans="1:3" ht="15">
      <c r="A733" s="87"/>
      <c r="B733" s="84"/>
      <c r="C733" t="s">
        <v>4731</v>
      </c>
    </row>
    <row r="734" spans="1:3" ht="15">
      <c r="A734" s="87"/>
      <c r="B734" s="84"/>
      <c r="C734" t="s">
        <v>4731</v>
      </c>
    </row>
    <row r="735" spans="1:3" ht="15">
      <c r="A735" s="87"/>
      <c r="B735" s="84"/>
      <c r="C735" t="s">
        <v>4731</v>
      </c>
    </row>
    <row r="736" spans="1:3" ht="15">
      <c r="A736" s="87"/>
      <c r="B736" s="84"/>
      <c r="C736" t="s">
        <v>4731</v>
      </c>
    </row>
    <row r="737" spans="1:3" ht="15">
      <c r="A737" s="87"/>
      <c r="B737" s="84"/>
      <c r="C737" t="s">
        <v>4731</v>
      </c>
    </row>
    <row r="738" spans="1:3" ht="15">
      <c r="A738" s="87"/>
      <c r="B738" s="84"/>
      <c r="C738" t="s">
        <v>4731</v>
      </c>
    </row>
    <row r="739" spans="1:3" ht="15">
      <c r="A739" s="87"/>
      <c r="B739" s="84"/>
      <c r="C739" t="s">
        <v>4731</v>
      </c>
    </row>
    <row r="740" spans="1:3" ht="15">
      <c r="A740" s="87"/>
      <c r="B740" s="84"/>
      <c r="C740" t="s">
        <v>4731</v>
      </c>
    </row>
    <row r="741" spans="1:3" ht="15">
      <c r="A741" s="87"/>
      <c r="B741" s="84"/>
      <c r="C741" t="s">
        <v>4731</v>
      </c>
    </row>
    <row r="742" spans="1:3" ht="15">
      <c r="A742" s="87"/>
      <c r="B742" s="84"/>
      <c r="C742" t="s">
        <v>4731</v>
      </c>
    </row>
    <row r="743" spans="1:3" ht="15">
      <c r="A743" s="87"/>
      <c r="B743" s="84"/>
      <c r="C743" t="s">
        <v>4731</v>
      </c>
    </row>
    <row r="744" spans="1:3" ht="15">
      <c r="A744" s="87"/>
      <c r="B744" s="84"/>
      <c r="C744" t="s">
        <v>4731</v>
      </c>
    </row>
    <row r="745" spans="1:3" ht="15">
      <c r="A745" s="87"/>
      <c r="B745" s="84"/>
      <c r="C745" t="s">
        <v>4731</v>
      </c>
    </row>
    <row r="746" spans="1:3" ht="15">
      <c r="A746" s="87"/>
      <c r="B746" s="84"/>
      <c r="C746" t="s">
        <v>4731</v>
      </c>
    </row>
    <row r="747" spans="1:3" ht="15">
      <c r="A747" s="87"/>
      <c r="B747" s="84"/>
      <c r="C747" t="s">
        <v>4731</v>
      </c>
    </row>
    <row r="748" spans="1:3" ht="15">
      <c r="A748" s="87"/>
      <c r="B748" s="84"/>
      <c r="C748" t="s">
        <v>4731</v>
      </c>
    </row>
    <row r="749" spans="1:3" ht="15">
      <c r="A749" s="87"/>
      <c r="B749" s="84"/>
      <c r="C749" t="s">
        <v>4731</v>
      </c>
    </row>
    <row r="750" spans="1:3" ht="15">
      <c r="A750" s="87"/>
      <c r="B750" s="84"/>
      <c r="C750" t="s">
        <v>4731</v>
      </c>
    </row>
    <row r="751" spans="1:3" ht="15">
      <c r="A751" s="87"/>
      <c r="B751" s="84"/>
      <c r="C751" t="s">
        <v>4731</v>
      </c>
    </row>
    <row r="752" spans="1:3" ht="15">
      <c r="A752" s="87"/>
      <c r="B752" s="84"/>
      <c r="C752" t="s">
        <v>4731</v>
      </c>
    </row>
    <row r="753" spans="1:3" ht="15">
      <c r="A753" s="87"/>
      <c r="B753" s="84"/>
      <c r="C753" t="s">
        <v>4731</v>
      </c>
    </row>
    <row r="754" spans="1:3" ht="15">
      <c r="A754" s="87"/>
      <c r="B754" s="84"/>
      <c r="C754" t="s">
        <v>4731</v>
      </c>
    </row>
    <row r="755" spans="1:3" ht="15">
      <c r="A755" s="87"/>
      <c r="B755" s="84"/>
      <c r="C755" t="s">
        <v>4731</v>
      </c>
    </row>
    <row r="756" spans="1:3" ht="15">
      <c r="A756" s="87"/>
      <c r="B756" s="84"/>
      <c r="C756" t="s">
        <v>4731</v>
      </c>
    </row>
    <row r="757" spans="1:3" ht="15">
      <c r="A757" s="87"/>
      <c r="B757" s="84"/>
      <c r="C757" t="s">
        <v>4731</v>
      </c>
    </row>
    <row r="758" spans="1:3" ht="15">
      <c r="A758" s="87"/>
      <c r="B758" s="84"/>
      <c r="C758" t="s">
        <v>4731</v>
      </c>
    </row>
    <row r="759" spans="1:3" ht="15">
      <c r="A759" s="87"/>
      <c r="B759" s="84"/>
      <c r="C759" t="s">
        <v>4731</v>
      </c>
    </row>
    <row r="760" spans="1:3" ht="15">
      <c r="A760" s="87"/>
      <c r="B760" s="84"/>
      <c r="C760" t="s">
        <v>4731</v>
      </c>
    </row>
    <row r="761" spans="1:3" ht="15">
      <c r="A761" s="87"/>
      <c r="B761" s="84"/>
      <c r="C761" t="s">
        <v>4731</v>
      </c>
    </row>
    <row r="762" spans="1:3" ht="15">
      <c r="A762" s="87"/>
      <c r="B762" s="84"/>
      <c r="C762" t="s">
        <v>4731</v>
      </c>
    </row>
    <row r="763" spans="1:3" ht="15">
      <c r="A763" s="87"/>
      <c r="B763" s="84"/>
      <c r="C763" t="s">
        <v>4731</v>
      </c>
    </row>
    <row r="764" spans="1:3" ht="15">
      <c r="A764" s="87"/>
      <c r="B764" s="84"/>
      <c r="C764" t="s">
        <v>4731</v>
      </c>
    </row>
    <row r="765" spans="1:3" ht="15">
      <c r="A765" s="87"/>
      <c r="B765" s="84"/>
      <c r="C765" t="s">
        <v>4731</v>
      </c>
    </row>
    <row r="766" spans="1:3" ht="15">
      <c r="A766" s="87"/>
      <c r="B766" s="84"/>
      <c r="C766" t="s">
        <v>4731</v>
      </c>
    </row>
    <row r="767" spans="1:3" ht="15">
      <c r="A767" s="87"/>
      <c r="B767" s="84"/>
      <c r="C767" t="s">
        <v>4731</v>
      </c>
    </row>
    <row r="768" spans="1:3" ht="15">
      <c r="A768" s="87"/>
      <c r="B768" s="84"/>
      <c r="C768" t="s">
        <v>4731</v>
      </c>
    </row>
    <row r="769" spans="1:3" ht="15">
      <c r="A769" s="87"/>
      <c r="B769" s="84"/>
      <c r="C769" t="s">
        <v>4731</v>
      </c>
    </row>
    <row r="770" spans="1:3" ht="15">
      <c r="A770" s="87"/>
      <c r="B770" s="84"/>
      <c r="C770" t="s">
        <v>4731</v>
      </c>
    </row>
    <row r="771" spans="1:3" ht="15">
      <c r="A771" s="87"/>
      <c r="B771" s="84"/>
      <c r="C771" t="s">
        <v>4731</v>
      </c>
    </row>
    <row r="772" spans="1:3" ht="15">
      <c r="A772" s="87"/>
      <c r="B772" s="84"/>
      <c r="C772" t="s">
        <v>4731</v>
      </c>
    </row>
    <row r="773" spans="1:3" ht="15">
      <c r="A773" s="87"/>
      <c r="B773" s="84"/>
      <c r="C773" t="s">
        <v>4731</v>
      </c>
    </row>
    <row r="774" spans="1:3" ht="15">
      <c r="A774" s="87"/>
      <c r="B774" s="84"/>
      <c r="C774" t="s">
        <v>4731</v>
      </c>
    </row>
    <row r="775" spans="1:3" ht="15">
      <c r="A775" s="87"/>
      <c r="B775" s="84"/>
      <c r="C775" t="s">
        <v>4731</v>
      </c>
    </row>
    <row r="776" spans="1:3" ht="15">
      <c r="A776" s="87"/>
      <c r="B776" s="84"/>
      <c r="C776" t="s">
        <v>4731</v>
      </c>
    </row>
    <row r="777" spans="1:3" ht="15">
      <c r="A777" s="87"/>
      <c r="B777" s="84"/>
      <c r="C777" t="s">
        <v>4731</v>
      </c>
    </row>
    <row r="778" spans="1:3" ht="15">
      <c r="A778" s="87"/>
      <c r="B778" s="84"/>
      <c r="C778" t="s">
        <v>4731</v>
      </c>
    </row>
    <row r="779" spans="1:3" ht="15">
      <c r="A779" s="87"/>
      <c r="B779" s="84"/>
      <c r="C779" t="s">
        <v>4731</v>
      </c>
    </row>
    <row r="780" spans="1:3" ht="15">
      <c r="A780" s="87"/>
      <c r="B780" s="84"/>
      <c r="C780" t="s">
        <v>4731</v>
      </c>
    </row>
    <row r="781" spans="1:3" ht="15">
      <c r="A781" s="87"/>
      <c r="B781" s="84"/>
      <c r="C781" t="s">
        <v>4731</v>
      </c>
    </row>
    <row r="782" spans="1:3" ht="15">
      <c r="A782" s="87"/>
      <c r="B782" s="84"/>
      <c r="C782" t="s">
        <v>4731</v>
      </c>
    </row>
    <row r="783" spans="1:3" ht="15">
      <c r="A783" s="87"/>
      <c r="B783" s="84"/>
      <c r="C783" t="s">
        <v>4731</v>
      </c>
    </row>
    <row r="784" spans="1:3" ht="15">
      <c r="A784" s="87"/>
      <c r="B784" s="84"/>
      <c r="C784" t="s">
        <v>4731</v>
      </c>
    </row>
    <row r="785" spans="1:3" ht="15">
      <c r="A785" s="87"/>
      <c r="B785" s="84"/>
      <c r="C785" t="s">
        <v>4731</v>
      </c>
    </row>
    <row r="786" spans="1:3" ht="15">
      <c r="A786" s="87"/>
      <c r="B786" s="84"/>
      <c r="C786" t="s">
        <v>4731</v>
      </c>
    </row>
    <row r="787" spans="1:3" ht="15">
      <c r="A787" s="87"/>
      <c r="B787" s="84"/>
      <c r="C787" t="s">
        <v>4731</v>
      </c>
    </row>
    <row r="788" spans="1:3" ht="15">
      <c r="A788" s="87"/>
      <c r="B788" s="84"/>
      <c r="C788" t="s">
        <v>4731</v>
      </c>
    </row>
    <row r="789" spans="1:3" ht="15">
      <c r="A789" s="87"/>
      <c r="B789" s="84"/>
      <c r="C789" t="s">
        <v>4731</v>
      </c>
    </row>
    <row r="790" spans="1:3" ht="15">
      <c r="A790" s="87"/>
      <c r="B790" s="84"/>
      <c r="C790" t="s">
        <v>4731</v>
      </c>
    </row>
    <row r="791" spans="1:3" ht="15">
      <c r="A791" s="87"/>
      <c r="B791" s="84"/>
      <c r="C791" t="s">
        <v>4731</v>
      </c>
    </row>
    <row r="792" spans="1:3" ht="15">
      <c r="A792" s="87"/>
      <c r="B792" s="84"/>
      <c r="C792" t="s">
        <v>4731</v>
      </c>
    </row>
    <row r="793" spans="1:3" ht="15">
      <c r="A793" s="87"/>
      <c r="B793" s="84"/>
      <c r="C793" t="s">
        <v>4731</v>
      </c>
    </row>
    <row r="794" spans="1:3" ht="15">
      <c r="A794" s="87"/>
      <c r="B794" s="84"/>
      <c r="C794" t="s">
        <v>4731</v>
      </c>
    </row>
    <row r="795" spans="1:3" ht="15">
      <c r="A795" s="87"/>
      <c r="B795" s="84"/>
      <c r="C795" t="s">
        <v>4731</v>
      </c>
    </row>
    <row r="796" spans="1:3" ht="15">
      <c r="A796" s="87"/>
      <c r="B796" s="84"/>
      <c r="C796" t="s">
        <v>4731</v>
      </c>
    </row>
    <row r="797" spans="1:3" ht="15">
      <c r="A797" s="87"/>
      <c r="B797" s="84"/>
      <c r="C797" t="s">
        <v>4731</v>
      </c>
    </row>
    <row r="798" spans="1:3" ht="15">
      <c r="A798" s="87"/>
      <c r="B798" s="84"/>
      <c r="C798" t="s">
        <v>4731</v>
      </c>
    </row>
    <row r="799" spans="1:3" ht="15">
      <c r="A799" s="87"/>
      <c r="B799" s="84"/>
      <c r="C799" t="s">
        <v>4731</v>
      </c>
    </row>
    <row r="800" spans="1:3" ht="15">
      <c r="A800" s="87"/>
      <c r="B800" s="84"/>
      <c r="C800" t="s">
        <v>4731</v>
      </c>
    </row>
    <row r="801" spans="1:3" ht="15">
      <c r="A801" s="87"/>
      <c r="B801" s="84"/>
      <c r="C801" t="s">
        <v>4731</v>
      </c>
    </row>
    <row r="802" spans="1:3" ht="15">
      <c r="A802" s="87"/>
      <c r="B802" s="84"/>
      <c r="C802" t="s">
        <v>4731</v>
      </c>
    </row>
    <row r="803" spans="1:3" ht="15">
      <c r="A803" s="87"/>
      <c r="B803" s="84"/>
      <c r="C803" t="s">
        <v>4731</v>
      </c>
    </row>
    <row r="804" spans="1:3" ht="15">
      <c r="A804" s="87"/>
      <c r="B804" s="84"/>
      <c r="C804" t="s">
        <v>4731</v>
      </c>
    </row>
    <row r="805" spans="1:3" ht="15">
      <c r="A805" s="87"/>
      <c r="B805" s="84"/>
      <c r="C805" t="s">
        <v>4731</v>
      </c>
    </row>
    <row r="806" spans="1:3" ht="15">
      <c r="A806" s="87"/>
      <c r="B806" s="84"/>
      <c r="C806" t="s">
        <v>4731</v>
      </c>
    </row>
    <row r="807" spans="1:3" ht="15">
      <c r="A807" s="87"/>
      <c r="B807" s="84"/>
      <c r="C807" t="s">
        <v>4731</v>
      </c>
    </row>
    <row r="808" spans="1:3" ht="15">
      <c r="A808" s="87"/>
      <c r="B808" s="84"/>
      <c r="C808" t="s">
        <v>4731</v>
      </c>
    </row>
    <row r="809" spans="1:3" ht="15">
      <c r="A809" s="87"/>
      <c r="B809" s="84"/>
      <c r="C809" t="s">
        <v>4731</v>
      </c>
    </row>
    <row r="810" spans="1:3" ht="15">
      <c r="A810" s="87"/>
      <c r="B810" s="84"/>
      <c r="C810" t="s">
        <v>4731</v>
      </c>
    </row>
    <row r="811" spans="1:3" ht="15">
      <c r="A811" s="87"/>
      <c r="B811" s="84"/>
      <c r="C811" t="s">
        <v>4731</v>
      </c>
    </row>
    <row r="812" spans="1:3" ht="15">
      <c r="A812" s="87"/>
      <c r="B812" s="84"/>
      <c r="C812" t="s">
        <v>4731</v>
      </c>
    </row>
    <row r="813" spans="1:3" ht="15">
      <c r="A813" s="87"/>
      <c r="B813" s="84"/>
      <c r="C813" t="s">
        <v>4731</v>
      </c>
    </row>
    <row r="814" spans="1:3" ht="15">
      <c r="A814" s="87"/>
      <c r="B814" s="84"/>
      <c r="C814" t="s">
        <v>4731</v>
      </c>
    </row>
    <row r="815" spans="1:3" ht="15">
      <c r="A815" s="87"/>
      <c r="B815" s="84"/>
      <c r="C815" t="s">
        <v>4731</v>
      </c>
    </row>
    <row r="816" spans="1:3" ht="15">
      <c r="A816" s="87"/>
      <c r="B816" s="84"/>
      <c r="C816" t="s">
        <v>4731</v>
      </c>
    </row>
    <row r="817" spans="1:3" ht="15">
      <c r="A817" s="87"/>
      <c r="B817" s="84"/>
      <c r="C817" t="s">
        <v>4731</v>
      </c>
    </row>
    <row r="818" spans="1:3" ht="15">
      <c r="A818" s="87"/>
      <c r="B818" s="84"/>
      <c r="C818" t="s">
        <v>4731</v>
      </c>
    </row>
    <row r="819" spans="1:3" ht="15">
      <c r="A819" s="87"/>
      <c r="B819" s="84"/>
      <c r="C819" t="s">
        <v>4731</v>
      </c>
    </row>
    <row r="820" spans="1:3" ht="15">
      <c r="A820" s="87"/>
      <c r="B820" s="84"/>
      <c r="C820" t="s">
        <v>4731</v>
      </c>
    </row>
    <row r="821" spans="1:3" ht="15">
      <c r="A821" s="87"/>
      <c r="B821" s="84"/>
      <c r="C821" t="s">
        <v>4731</v>
      </c>
    </row>
    <row r="822" spans="1:3" ht="15">
      <c r="A822" s="88"/>
      <c r="B822" s="84"/>
      <c r="C822" t="s">
        <v>4731</v>
      </c>
    </row>
    <row r="823" spans="1:3" ht="15">
      <c r="A823" s="85"/>
      <c r="B823" s="84"/>
      <c r="C823" t="s">
        <v>4731</v>
      </c>
    </row>
    <row r="824" spans="1:3" ht="15">
      <c r="A824" s="85"/>
      <c r="B824" s="84"/>
      <c r="C824" t="s">
        <v>4731</v>
      </c>
    </row>
    <row r="825" spans="1:3" ht="15">
      <c r="A825" s="85"/>
      <c r="B825" s="84"/>
      <c r="C825" t="s">
        <v>4731</v>
      </c>
    </row>
    <row r="826" spans="1:3" ht="15">
      <c r="A826" s="85"/>
      <c r="B826" s="84"/>
      <c r="C826" t="s">
        <v>4731</v>
      </c>
    </row>
    <row r="827" spans="1:3" ht="15">
      <c r="A827" s="85"/>
      <c r="B827" s="84"/>
      <c r="C827" t="s">
        <v>4731</v>
      </c>
    </row>
    <row r="828" spans="1:3" ht="15">
      <c r="A828" s="85"/>
      <c r="B828" s="84"/>
      <c r="C828" t="s">
        <v>4731</v>
      </c>
    </row>
    <row r="829" spans="1:3" ht="15">
      <c r="A829" s="85"/>
      <c r="B829" s="84"/>
      <c r="C829" t="s">
        <v>4731</v>
      </c>
    </row>
    <row r="830" spans="1:3" ht="15">
      <c r="A830" s="85"/>
      <c r="B830" s="84"/>
      <c r="C830" t="s">
        <v>4731</v>
      </c>
    </row>
    <row r="831" spans="1:3" ht="15">
      <c r="A831" s="85"/>
      <c r="B831" s="84"/>
      <c r="C831" t="s">
        <v>4731</v>
      </c>
    </row>
    <row r="832" spans="1:3" ht="15">
      <c r="A832" s="85"/>
      <c r="B832" s="84"/>
      <c r="C832" t="s">
        <v>4731</v>
      </c>
    </row>
    <row r="833" spans="1:3" ht="15">
      <c r="A833" s="85"/>
      <c r="B833" s="84"/>
      <c r="C833" t="s">
        <v>4731</v>
      </c>
    </row>
    <row r="834" spans="1:3" ht="15">
      <c r="A834" s="85"/>
      <c r="B834" s="84"/>
      <c r="C834" t="s">
        <v>4731</v>
      </c>
    </row>
    <row r="835" spans="1:3" ht="15">
      <c r="A835" s="85"/>
      <c r="B835" s="84"/>
      <c r="C835" t="s">
        <v>4731</v>
      </c>
    </row>
    <row r="836" spans="1:3" ht="15">
      <c r="A836" s="85"/>
      <c r="B836" s="84"/>
      <c r="C836" t="s">
        <v>4731</v>
      </c>
    </row>
    <row r="837" spans="1:3" ht="15">
      <c r="A837" s="85"/>
      <c r="B837" s="84"/>
      <c r="C837" t="s">
        <v>4731</v>
      </c>
    </row>
    <row r="838" spans="1:3" ht="15">
      <c r="A838" s="85"/>
      <c r="B838" s="84"/>
      <c r="C838" t="s">
        <v>4731</v>
      </c>
    </row>
    <row r="839" spans="1:3" ht="15">
      <c r="A839" s="85"/>
      <c r="B839" s="84"/>
      <c r="C839" t="s">
        <v>4731</v>
      </c>
    </row>
    <row r="840" spans="1:3" ht="15">
      <c r="A840" s="85"/>
      <c r="B840" s="84"/>
      <c r="C840" t="s">
        <v>4731</v>
      </c>
    </row>
    <row r="841" spans="1:3" ht="15">
      <c r="A841" s="85"/>
      <c r="B841" s="84"/>
      <c r="C841" t="s">
        <v>4731</v>
      </c>
    </row>
    <row r="842" spans="1:3" ht="15">
      <c r="A842" s="85"/>
      <c r="B842" s="84"/>
      <c r="C842" t="s">
        <v>4731</v>
      </c>
    </row>
    <row r="843" spans="1:3" ht="15">
      <c r="A843" s="85"/>
      <c r="B843" s="84"/>
      <c r="C843" t="s">
        <v>4731</v>
      </c>
    </row>
    <row r="844" spans="1:3" ht="15">
      <c r="A844" s="85"/>
      <c r="B844" s="84"/>
      <c r="C844" t="s">
        <v>4731</v>
      </c>
    </row>
    <row r="845" spans="1:3" ht="15">
      <c r="A845" s="85"/>
      <c r="B845" s="84"/>
      <c r="C845" t="s">
        <v>4731</v>
      </c>
    </row>
    <row r="846" spans="1:3" ht="15">
      <c r="A846" s="85"/>
      <c r="B846" s="84"/>
      <c r="C846" t="s">
        <v>4731</v>
      </c>
    </row>
    <row r="847" spans="1:3" ht="15">
      <c r="A847" s="85"/>
      <c r="B847" s="84"/>
      <c r="C847" t="s">
        <v>4731</v>
      </c>
    </row>
    <row r="848" spans="1:3" ht="15">
      <c r="A848" s="85"/>
      <c r="B848" s="84"/>
      <c r="C848" t="s">
        <v>4731</v>
      </c>
    </row>
    <row r="849" spans="1:3" ht="15">
      <c r="A849" s="85"/>
      <c r="B849" s="84"/>
      <c r="C849" t="s">
        <v>4731</v>
      </c>
    </row>
    <row r="850" spans="1:3" ht="15">
      <c r="A850" s="85"/>
      <c r="B850" s="84"/>
      <c r="C850" t="s">
        <v>4731</v>
      </c>
    </row>
    <row r="851" spans="1:3" ht="15">
      <c r="A851" s="85"/>
      <c r="B851" s="84"/>
      <c r="C851" t="s">
        <v>4731</v>
      </c>
    </row>
    <row r="852" spans="1:3" ht="15">
      <c r="A852" s="85"/>
      <c r="B852" s="84"/>
      <c r="C852" t="s">
        <v>4731</v>
      </c>
    </row>
    <row r="853" spans="1:3" ht="15">
      <c r="A853" s="85"/>
      <c r="B853" s="84"/>
      <c r="C853" t="s">
        <v>4731</v>
      </c>
    </row>
    <row r="854" spans="1:3" ht="15">
      <c r="A854" s="85"/>
      <c r="B854" s="84"/>
      <c r="C854" t="s">
        <v>4731</v>
      </c>
    </row>
    <row r="855" spans="1:3" ht="15">
      <c r="A855" s="85"/>
      <c r="B855" s="84"/>
      <c r="C855" t="s">
        <v>4731</v>
      </c>
    </row>
    <row r="856" spans="1:3" ht="15">
      <c r="A856" s="85"/>
      <c r="B856" s="84"/>
      <c r="C856" t="s">
        <v>4731</v>
      </c>
    </row>
    <row r="857" spans="1:3" ht="15">
      <c r="A857" s="85"/>
      <c r="B857" s="84"/>
      <c r="C857" t="s">
        <v>4731</v>
      </c>
    </row>
    <row r="858" spans="1:3" ht="15">
      <c r="A858" s="85"/>
      <c r="B858" s="84"/>
      <c r="C858" t="s">
        <v>4731</v>
      </c>
    </row>
    <row r="859" spans="1:3" ht="15">
      <c r="A859" s="85"/>
      <c r="B859" s="84"/>
      <c r="C859" t="s">
        <v>4731</v>
      </c>
    </row>
    <row r="860" spans="1:3" ht="15">
      <c r="A860" s="85"/>
      <c r="B860" s="84"/>
      <c r="C860" t="s">
        <v>4731</v>
      </c>
    </row>
    <row r="861" spans="1:3" ht="15">
      <c r="A861" s="85"/>
      <c r="B861" s="84"/>
      <c r="C861" t="s">
        <v>4731</v>
      </c>
    </row>
    <row r="862" spans="1:3" ht="15">
      <c r="A862" s="85"/>
      <c r="B862" s="84"/>
      <c r="C862" t="s">
        <v>4731</v>
      </c>
    </row>
    <row r="863" spans="1:3" ht="15">
      <c r="A863" s="85"/>
      <c r="B863" s="84"/>
      <c r="C863" t="s">
        <v>4731</v>
      </c>
    </row>
    <row r="864" spans="1:3" ht="15">
      <c r="A864" s="85"/>
      <c r="B864" s="84"/>
      <c r="C864" t="s">
        <v>4731</v>
      </c>
    </row>
    <row r="865" spans="1:3" ht="15">
      <c r="A865" s="85"/>
      <c r="B865" s="84"/>
      <c r="C865" t="s">
        <v>4731</v>
      </c>
    </row>
    <row r="866" spans="1:3" ht="15">
      <c r="A866" s="85"/>
      <c r="B866" s="84"/>
      <c r="C866" t="s">
        <v>4731</v>
      </c>
    </row>
    <row r="867" spans="1:3" ht="15">
      <c r="A867" s="85"/>
      <c r="B867" s="84"/>
      <c r="C867" t="s">
        <v>4731</v>
      </c>
    </row>
    <row r="868" spans="1:3" ht="15">
      <c r="A868" s="85"/>
      <c r="B868" s="84"/>
      <c r="C868" t="s">
        <v>4731</v>
      </c>
    </row>
    <row r="869" spans="1:3" ht="15">
      <c r="A869" s="85"/>
      <c r="B869" s="84"/>
      <c r="C869" t="s">
        <v>4731</v>
      </c>
    </row>
    <row r="870" spans="1:3" ht="15">
      <c r="A870" s="85"/>
      <c r="B870" s="84"/>
      <c r="C870" t="s">
        <v>4731</v>
      </c>
    </row>
    <row r="871" spans="1:3" ht="15">
      <c r="A871" s="85"/>
      <c r="B871" s="84"/>
      <c r="C871" t="s">
        <v>4731</v>
      </c>
    </row>
    <row r="872" spans="1:3" ht="15">
      <c r="A872" s="85"/>
      <c r="B872" s="84"/>
      <c r="C872" t="s">
        <v>4731</v>
      </c>
    </row>
    <row r="873" spans="1:3" ht="15">
      <c r="A873" s="85"/>
      <c r="B873" s="84"/>
      <c r="C873" t="s">
        <v>4731</v>
      </c>
    </row>
    <row r="874" spans="1:3" ht="15">
      <c r="A874" s="85"/>
      <c r="B874" s="84"/>
      <c r="C874" t="s">
        <v>4731</v>
      </c>
    </row>
    <row r="875" spans="1:3" ht="15">
      <c r="A875" s="85"/>
      <c r="B875" s="84"/>
      <c r="C875" t="s">
        <v>4731</v>
      </c>
    </row>
    <row r="876" spans="1:3" ht="15">
      <c r="A876" s="85"/>
      <c r="B876" s="84"/>
      <c r="C876" t="s">
        <v>4731</v>
      </c>
    </row>
    <row r="877" spans="1:3" ht="15">
      <c r="A877" s="85"/>
      <c r="B877" s="84"/>
      <c r="C877" t="s">
        <v>4731</v>
      </c>
    </row>
    <row r="878" spans="1:3" ht="15">
      <c r="A878" s="85"/>
      <c r="B878" s="84"/>
      <c r="C878" t="s">
        <v>4731</v>
      </c>
    </row>
    <row r="879" spans="1:3" ht="15">
      <c r="A879" s="85"/>
      <c r="B879" s="84"/>
      <c r="C879" t="s">
        <v>4731</v>
      </c>
    </row>
    <row r="880" spans="1:3" ht="15">
      <c r="A880" s="85"/>
      <c r="B880" s="84"/>
      <c r="C880" t="s">
        <v>4731</v>
      </c>
    </row>
    <row r="881" spans="1:3" ht="15">
      <c r="A881" s="85"/>
      <c r="B881" s="84"/>
      <c r="C881" t="s">
        <v>4731</v>
      </c>
    </row>
    <row r="882" spans="1:3" ht="15">
      <c r="A882" s="85"/>
      <c r="B882" s="84"/>
      <c r="C882" t="s">
        <v>4731</v>
      </c>
    </row>
    <row r="883" spans="1:3" ht="15">
      <c r="A883" s="85"/>
      <c r="B883" s="84"/>
      <c r="C883" t="s">
        <v>4731</v>
      </c>
    </row>
    <row r="884" spans="1:3" ht="15">
      <c r="A884" s="85"/>
      <c r="B884" s="84"/>
      <c r="C884" t="s">
        <v>4731</v>
      </c>
    </row>
    <row r="885" spans="1:3" ht="15">
      <c r="A885" s="85"/>
      <c r="B885" s="84"/>
      <c r="C885" t="s">
        <v>4731</v>
      </c>
    </row>
    <row r="886" spans="1:3" ht="15">
      <c r="A886" s="85"/>
      <c r="B886" s="84"/>
      <c r="C886" t="s">
        <v>4731</v>
      </c>
    </row>
    <row r="887" spans="1:3" ht="15">
      <c r="A887" s="85"/>
      <c r="B887" s="84"/>
      <c r="C887" t="s">
        <v>4731</v>
      </c>
    </row>
    <row r="888" spans="1:3" ht="15">
      <c r="A888" s="85"/>
      <c r="B888" s="84"/>
      <c r="C888" t="s">
        <v>4731</v>
      </c>
    </row>
    <row r="889" spans="1:3" ht="15">
      <c r="A889" s="85"/>
      <c r="B889" s="84"/>
      <c r="C889" t="s">
        <v>4731</v>
      </c>
    </row>
    <row r="890" spans="1:3" ht="15">
      <c r="A890" s="85"/>
      <c r="B890" s="84"/>
      <c r="C890" t="s">
        <v>4731</v>
      </c>
    </row>
    <row r="891" spans="1:3" ht="15">
      <c r="A891" s="85"/>
      <c r="B891" s="84"/>
      <c r="C891" t="s">
        <v>4731</v>
      </c>
    </row>
    <row r="892" spans="1:3" ht="15">
      <c r="A892" s="85"/>
      <c r="B892" s="84"/>
      <c r="C892" t="s">
        <v>4731</v>
      </c>
    </row>
    <row r="893" spans="1:3" ht="15">
      <c r="A893" s="85"/>
      <c r="B893" s="84"/>
      <c r="C893" t="s">
        <v>4731</v>
      </c>
    </row>
    <row r="894" spans="1:3" ht="15">
      <c r="A894" s="85"/>
      <c r="B894" s="84"/>
      <c r="C894" t="s">
        <v>4731</v>
      </c>
    </row>
    <row r="895" spans="1:3" ht="15">
      <c r="A895" s="85"/>
      <c r="B895" s="84"/>
      <c r="C895" t="s">
        <v>4731</v>
      </c>
    </row>
    <row r="896" spans="1:3" ht="15">
      <c r="A896" s="85"/>
      <c r="B896" s="84"/>
      <c r="C896" t="s">
        <v>4731</v>
      </c>
    </row>
    <row r="897" spans="1:3" ht="15">
      <c r="A897" s="85"/>
      <c r="B897" s="84"/>
      <c r="C897" t="s">
        <v>4731</v>
      </c>
    </row>
    <row r="898" spans="1:3" ht="15">
      <c r="A898" s="85"/>
      <c r="B898" s="84"/>
      <c r="C898" t="s">
        <v>4731</v>
      </c>
    </row>
    <row r="899" spans="1:3" ht="15">
      <c r="A899" s="85"/>
      <c r="B899" s="84"/>
      <c r="C899" t="s">
        <v>4731</v>
      </c>
    </row>
    <row r="900" spans="1:3" ht="15">
      <c r="A900" s="85"/>
      <c r="B900" s="84"/>
      <c r="C900" t="s">
        <v>4731</v>
      </c>
    </row>
    <row r="901" spans="1:3" ht="15">
      <c r="A901" s="85"/>
      <c r="B901" s="84"/>
      <c r="C901" t="s">
        <v>4731</v>
      </c>
    </row>
    <row r="902" spans="1:3" ht="15">
      <c r="A902" s="85"/>
      <c r="B902" s="84"/>
      <c r="C902" t="s">
        <v>4731</v>
      </c>
    </row>
    <row r="903" spans="1:3" ht="15">
      <c r="A903" s="85"/>
      <c r="B903" s="84"/>
      <c r="C903" t="s">
        <v>4731</v>
      </c>
    </row>
    <row r="904" spans="1:3" ht="15">
      <c r="A904" s="85"/>
      <c r="B904" s="84"/>
      <c r="C904" t="s">
        <v>4731</v>
      </c>
    </row>
    <row r="905" spans="1:3" ht="15">
      <c r="A905" s="85"/>
      <c r="B905" s="84"/>
      <c r="C905" t="s">
        <v>4731</v>
      </c>
    </row>
    <row r="906" spans="1:3" ht="15">
      <c r="A906" s="85"/>
      <c r="B906" s="84"/>
      <c r="C906" t="s">
        <v>4731</v>
      </c>
    </row>
    <row r="907" spans="1:3" ht="15">
      <c r="A907" s="85"/>
      <c r="B907" s="84"/>
      <c r="C907" t="s">
        <v>4731</v>
      </c>
    </row>
    <row r="908" spans="1:3" ht="15">
      <c r="A908" s="85"/>
      <c r="B908" s="84"/>
      <c r="C908" t="s">
        <v>4731</v>
      </c>
    </row>
    <row r="909" spans="1:3" ht="15">
      <c r="A909" s="85"/>
      <c r="B909" s="84"/>
      <c r="C909" t="s">
        <v>4731</v>
      </c>
    </row>
    <row r="910" spans="1:3" ht="15">
      <c r="A910" s="85"/>
      <c r="B910" s="84"/>
      <c r="C910" t="s">
        <v>4731</v>
      </c>
    </row>
    <row r="911" spans="1:3" ht="15">
      <c r="A911" s="85"/>
      <c r="B911" s="84"/>
      <c r="C911" t="s">
        <v>4731</v>
      </c>
    </row>
    <row r="912" spans="1:3" ht="15">
      <c r="A912" s="85"/>
      <c r="B912" s="84"/>
      <c r="C912" t="s">
        <v>4731</v>
      </c>
    </row>
    <row r="913" spans="1:3" ht="15">
      <c r="A913" s="85"/>
      <c r="B913" s="84"/>
      <c r="C913" t="s">
        <v>4731</v>
      </c>
    </row>
    <row r="914" spans="1:3" ht="15">
      <c r="A914" s="85"/>
      <c r="B914" s="84"/>
      <c r="C914" t="s">
        <v>4731</v>
      </c>
    </row>
    <row r="915" spans="1:3" ht="15">
      <c r="A915" s="85"/>
      <c r="B915" s="84"/>
      <c r="C915" t="s">
        <v>4731</v>
      </c>
    </row>
    <row r="916" spans="1:3" ht="15">
      <c r="A916" s="85"/>
      <c r="B916" s="84"/>
      <c r="C916" t="s">
        <v>4731</v>
      </c>
    </row>
    <row r="917" spans="1:3" ht="15">
      <c r="A917" s="85"/>
      <c r="B917" s="84"/>
      <c r="C917" t="s">
        <v>4731</v>
      </c>
    </row>
    <row r="918" spans="1:3" ht="15">
      <c r="A918" s="85"/>
      <c r="B918" s="84"/>
      <c r="C918" t="s">
        <v>4731</v>
      </c>
    </row>
    <row r="919" spans="1:3" ht="15">
      <c r="A919" s="85"/>
      <c r="B919" s="84"/>
      <c r="C919" t="s">
        <v>4731</v>
      </c>
    </row>
    <row r="920" spans="1:3" ht="15">
      <c r="A920" s="85"/>
      <c r="B920" s="84"/>
      <c r="C920" t="s">
        <v>4731</v>
      </c>
    </row>
    <row r="921" spans="1:3" ht="15">
      <c r="A921" s="85"/>
      <c r="B921" s="84"/>
      <c r="C921" t="s">
        <v>4731</v>
      </c>
    </row>
    <row r="922" spans="1:3" ht="15">
      <c r="A922" s="85"/>
      <c r="B922" s="84"/>
      <c r="C922" t="s">
        <v>4731</v>
      </c>
    </row>
    <row r="923" spans="1:3" ht="15">
      <c r="A923" s="85"/>
      <c r="B923" s="84"/>
      <c r="C923" t="s">
        <v>4731</v>
      </c>
    </row>
    <row r="924" spans="1:3" ht="15">
      <c r="A924" s="85"/>
      <c r="B924" s="84"/>
      <c r="C924" t="s">
        <v>4731</v>
      </c>
    </row>
    <row r="925" spans="1:3" ht="15">
      <c r="A925" s="85"/>
      <c r="B925" s="84"/>
      <c r="C925" t="s">
        <v>4731</v>
      </c>
    </row>
    <row r="926" spans="1:3" ht="15">
      <c r="A926" s="85"/>
      <c r="B926" s="84"/>
      <c r="C926" t="s">
        <v>4731</v>
      </c>
    </row>
    <row r="927" spans="1:3" ht="15">
      <c r="A927" s="85"/>
      <c r="B927" s="84"/>
      <c r="C927" t="s">
        <v>4731</v>
      </c>
    </row>
    <row r="928" spans="1:3" ht="15">
      <c r="A928" s="85"/>
      <c r="B928" s="84"/>
      <c r="C928" t="s">
        <v>4731</v>
      </c>
    </row>
    <row r="929" spans="1:3" ht="15">
      <c r="A929" s="85"/>
      <c r="B929" s="84"/>
      <c r="C929" t="s">
        <v>4731</v>
      </c>
    </row>
    <row r="930" spans="1:3" ht="15">
      <c r="A930" s="85"/>
      <c r="B930" s="84"/>
      <c r="C930" t="s">
        <v>4731</v>
      </c>
    </row>
    <row r="931" spans="1:3" ht="15">
      <c r="A931" s="85"/>
      <c r="B931" s="84"/>
      <c r="C931" t="s">
        <v>4731</v>
      </c>
    </row>
    <row r="932" spans="1:3" ht="15">
      <c r="A932" s="85"/>
      <c r="B932" s="84"/>
      <c r="C932" t="s">
        <v>4731</v>
      </c>
    </row>
    <row r="933" spans="1:3" ht="15">
      <c r="A933" s="85"/>
      <c r="B933" s="84"/>
      <c r="C933" t="s">
        <v>4731</v>
      </c>
    </row>
    <row r="934" spans="1:3" ht="15">
      <c r="A934" s="85"/>
      <c r="B934" s="84"/>
      <c r="C934" t="s">
        <v>4731</v>
      </c>
    </row>
    <row r="935" spans="1:3" ht="15">
      <c r="A935" s="85"/>
      <c r="B935" s="84"/>
      <c r="C935" t="s">
        <v>4731</v>
      </c>
    </row>
    <row r="936" spans="1:3" ht="15">
      <c r="A936" s="85"/>
      <c r="B936" s="84"/>
      <c r="C936" t="s">
        <v>4731</v>
      </c>
    </row>
    <row r="937" spans="1:3" ht="15">
      <c r="A937" s="85"/>
      <c r="B937" s="84"/>
      <c r="C937" t="s">
        <v>4731</v>
      </c>
    </row>
    <row r="938" spans="1:3" ht="15">
      <c r="A938" s="85"/>
      <c r="B938" s="84"/>
      <c r="C938" t="s">
        <v>4731</v>
      </c>
    </row>
    <row r="939" spans="1:3" ht="15">
      <c r="A939" s="85"/>
      <c r="B939" s="84"/>
      <c r="C939" t="s">
        <v>4731</v>
      </c>
    </row>
    <row r="940" spans="1:3" ht="15">
      <c r="A940" s="85"/>
      <c r="B940" s="84"/>
      <c r="C940" t="s">
        <v>4731</v>
      </c>
    </row>
    <row r="941" spans="1:3" ht="15">
      <c r="A941" s="85"/>
      <c r="B941" s="84"/>
      <c r="C941" t="s">
        <v>4731</v>
      </c>
    </row>
    <row r="942" spans="1:3" ht="15">
      <c r="A942" s="85"/>
      <c r="B942" s="84"/>
      <c r="C942" t="s">
        <v>4731</v>
      </c>
    </row>
    <row r="943" spans="1:3" ht="15">
      <c r="A943" s="85"/>
      <c r="B943" s="84"/>
      <c r="C943" t="s">
        <v>4731</v>
      </c>
    </row>
    <row r="944" spans="1:3" ht="15">
      <c r="A944" s="85"/>
      <c r="B944" s="84"/>
      <c r="C944" t="s">
        <v>4731</v>
      </c>
    </row>
    <row r="945" spans="1:3" ht="15">
      <c r="A945" s="85"/>
      <c r="B945" s="84"/>
      <c r="C945" t="s">
        <v>4731</v>
      </c>
    </row>
    <row r="946" spans="1:3" ht="15">
      <c r="A946" s="85"/>
      <c r="B946" s="84"/>
      <c r="C946" t="s">
        <v>4731</v>
      </c>
    </row>
    <row r="947" spans="1:3" ht="15">
      <c r="A947" s="85"/>
      <c r="B947" s="84"/>
      <c r="C947" t="s">
        <v>4731</v>
      </c>
    </row>
    <row r="948" spans="1:3" ht="15">
      <c r="A948" s="85"/>
      <c r="B948" s="84"/>
      <c r="C948" t="s">
        <v>4731</v>
      </c>
    </row>
    <row r="949" spans="1:3" ht="15">
      <c r="A949" s="85"/>
      <c r="B949" s="84"/>
      <c r="C949" t="s">
        <v>4731</v>
      </c>
    </row>
    <row r="950" spans="1:3" ht="15">
      <c r="A950" s="85"/>
      <c r="B950" s="84"/>
      <c r="C950" t="s">
        <v>4731</v>
      </c>
    </row>
    <row r="951" spans="1:3" ht="15">
      <c r="A951" s="85"/>
      <c r="B951" s="84"/>
      <c r="C951" t="s">
        <v>4731</v>
      </c>
    </row>
    <row r="952" spans="1:3" ht="15">
      <c r="A952" s="85"/>
      <c r="B952" s="84"/>
      <c r="C952" t="s">
        <v>4731</v>
      </c>
    </row>
    <row r="953" spans="1:3" ht="15">
      <c r="A953" s="85"/>
      <c r="B953" s="84"/>
      <c r="C953" t="s">
        <v>4731</v>
      </c>
    </row>
    <row r="954" spans="1:3" ht="15">
      <c r="A954" s="85"/>
      <c r="B954" s="84"/>
      <c r="C954" t="s">
        <v>4731</v>
      </c>
    </row>
    <row r="955" spans="1:3" ht="15">
      <c r="A955" s="85"/>
      <c r="B955" s="84"/>
      <c r="C955" t="s">
        <v>4731</v>
      </c>
    </row>
    <row r="956" spans="1:3" ht="15">
      <c r="A956" s="85"/>
      <c r="B956" s="84"/>
      <c r="C956" t="s">
        <v>4731</v>
      </c>
    </row>
    <row r="957" spans="1:3" ht="15">
      <c r="A957" s="85"/>
      <c r="B957" s="84"/>
      <c r="C957" t="s">
        <v>4731</v>
      </c>
    </row>
    <row r="958" spans="1:3" ht="15">
      <c r="A958" s="85"/>
      <c r="B958" s="84"/>
      <c r="C958" t="s">
        <v>4731</v>
      </c>
    </row>
    <row r="959" spans="1:3" ht="15">
      <c r="A959" s="85"/>
      <c r="B959" s="84"/>
      <c r="C959" t="s">
        <v>4731</v>
      </c>
    </row>
    <row r="960" spans="1:3" ht="15">
      <c r="A960" s="85"/>
      <c r="B960" s="84"/>
      <c r="C960" t="s">
        <v>4731</v>
      </c>
    </row>
    <row r="961" spans="1:3" ht="15">
      <c r="A961" s="85"/>
      <c r="B961" s="84"/>
      <c r="C961" t="s">
        <v>4731</v>
      </c>
    </row>
    <row r="962" spans="1:3" ht="15">
      <c r="A962" s="85"/>
      <c r="B962" s="84"/>
      <c r="C962" t="s">
        <v>4731</v>
      </c>
    </row>
    <row r="963" spans="1:3" ht="15">
      <c r="A963" s="85"/>
      <c r="B963" s="84"/>
      <c r="C963" t="s">
        <v>4731</v>
      </c>
    </row>
    <row r="964" spans="1:3" ht="15">
      <c r="A964" s="85"/>
      <c r="B964" s="84"/>
      <c r="C964" t="s">
        <v>4731</v>
      </c>
    </row>
    <row r="965" spans="1:3" ht="15">
      <c r="A965" s="85"/>
      <c r="B965" s="84"/>
      <c r="C965" t="s">
        <v>4731</v>
      </c>
    </row>
    <row r="966" spans="1:3" ht="15">
      <c r="A966" s="85"/>
      <c r="B966" s="84"/>
      <c r="C966" t="s">
        <v>4731</v>
      </c>
    </row>
    <row r="967" spans="1:3" ht="15">
      <c r="A967" s="85"/>
      <c r="B967" s="84"/>
      <c r="C967" t="s">
        <v>4731</v>
      </c>
    </row>
    <row r="968" spans="1:3" ht="15">
      <c r="A968" s="85"/>
      <c r="B968" s="84"/>
      <c r="C968" t="s">
        <v>4731</v>
      </c>
    </row>
    <row r="969" spans="1:3" ht="15">
      <c r="A969" s="85"/>
      <c r="B969" s="84"/>
      <c r="C969" t="s">
        <v>4731</v>
      </c>
    </row>
    <row r="970" spans="1:3" ht="15">
      <c r="A970" s="85"/>
      <c r="B970" s="84"/>
      <c r="C970" t="s">
        <v>4731</v>
      </c>
    </row>
    <row r="971" spans="1:3" ht="15">
      <c r="A971" s="85"/>
      <c r="B971" s="84"/>
      <c r="C971" t="s">
        <v>4731</v>
      </c>
    </row>
    <row r="972" spans="1:3" ht="15">
      <c r="A972" s="85"/>
      <c r="B972" s="84"/>
      <c r="C972" t="s">
        <v>4731</v>
      </c>
    </row>
    <row r="973" spans="1:3" ht="15">
      <c r="A973" s="85"/>
      <c r="B973" s="84"/>
      <c r="C973" t="s">
        <v>4731</v>
      </c>
    </row>
    <row r="974" spans="1:3" ht="15">
      <c r="A974" s="85"/>
      <c r="B974" s="84"/>
      <c r="C974" t="s">
        <v>4731</v>
      </c>
    </row>
    <row r="975" spans="1:3" ht="15">
      <c r="A975" s="85"/>
      <c r="B975" s="84"/>
      <c r="C975" t="s">
        <v>4731</v>
      </c>
    </row>
    <row r="976" spans="1:3" ht="15">
      <c r="A976" s="85"/>
      <c r="B976" s="84"/>
      <c r="C976" t="s">
        <v>4731</v>
      </c>
    </row>
    <row r="977" spans="1:3" ht="15">
      <c r="A977" s="85"/>
      <c r="B977" s="84"/>
      <c r="C977" t="s">
        <v>4731</v>
      </c>
    </row>
    <row r="978" spans="1:3" ht="15">
      <c r="A978" s="85"/>
      <c r="B978" s="84"/>
      <c r="C978" t="s">
        <v>4731</v>
      </c>
    </row>
    <row r="979" spans="1:3" ht="15">
      <c r="A979" s="85"/>
      <c r="B979" s="84"/>
      <c r="C979" t="s">
        <v>4731</v>
      </c>
    </row>
    <row r="980" spans="1:3" ht="15">
      <c r="A980" s="85"/>
      <c r="B980" s="84"/>
      <c r="C980" t="s">
        <v>4731</v>
      </c>
    </row>
    <row r="981" spans="1:3" ht="15">
      <c r="A981" s="85"/>
      <c r="B981" s="84"/>
      <c r="C981" t="s">
        <v>4731</v>
      </c>
    </row>
    <row r="982" spans="1:3" ht="15">
      <c r="A982" s="85"/>
      <c r="B982" s="84"/>
      <c r="C982" t="s">
        <v>4731</v>
      </c>
    </row>
    <row r="983" spans="1:3" ht="15">
      <c r="A983" s="85"/>
      <c r="B983" s="84"/>
      <c r="C983" t="s">
        <v>4731</v>
      </c>
    </row>
    <row r="984" spans="1:3" ht="15">
      <c r="A984" s="85"/>
      <c r="B984" s="84"/>
      <c r="C984" t="s">
        <v>4731</v>
      </c>
    </row>
    <row r="985" spans="1:3" ht="15">
      <c r="A985" s="85"/>
      <c r="B985" s="84"/>
      <c r="C985" t="s">
        <v>4731</v>
      </c>
    </row>
    <row r="986" spans="1:3" ht="15">
      <c r="A986" s="85"/>
      <c r="B986" s="84"/>
      <c r="C986" t="s">
        <v>4731</v>
      </c>
    </row>
    <row r="987" spans="1:3" ht="15">
      <c r="A987" s="85"/>
      <c r="B987" s="84"/>
      <c r="C987" t="s">
        <v>4731</v>
      </c>
    </row>
    <row r="988" spans="1:3" ht="15">
      <c r="A988" s="85"/>
      <c r="B988" s="84"/>
      <c r="C988" t="s">
        <v>4731</v>
      </c>
    </row>
    <row r="989" spans="1:3" ht="15">
      <c r="A989" s="85"/>
      <c r="B989" s="84"/>
      <c r="C989" t="s">
        <v>4731</v>
      </c>
    </row>
    <row r="990" spans="1:3" ht="15">
      <c r="A990" s="85"/>
      <c r="B990" s="84"/>
      <c r="C990" t="s">
        <v>4731</v>
      </c>
    </row>
    <row r="991" spans="1:3" ht="15">
      <c r="A991" s="85"/>
      <c r="B991" s="84"/>
      <c r="C991" t="s">
        <v>4731</v>
      </c>
    </row>
    <row r="992" spans="1:3" ht="15">
      <c r="A992" s="85"/>
      <c r="B992" s="84"/>
      <c r="C992" t="s">
        <v>4731</v>
      </c>
    </row>
    <row r="993" spans="1:3" ht="15">
      <c r="A993" s="85"/>
      <c r="B993" s="84"/>
      <c r="C993" t="s">
        <v>4731</v>
      </c>
    </row>
    <row r="994" spans="1:3" ht="15">
      <c r="A994" s="85"/>
      <c r="B994" s="84"/>
      <c r="C994" t="s">
        <v>4731</v>
      </c>
    </row>
    <row r="995" spans="1:3" ht="15">
      <c r="A995" s="85"/>
      <c r="B995" s="84"/>
      <c r="C995" t="s">
        <v>4731</v>
      </c>
    </row>
    <row r="996" spans="1:3" ht="15">
      <c r="A996" s="85"/>
      <c r="B996" s="84"/>
      <c r="C996" t="s">
        <v>4731</v>
      </c>
    </row>
    <row r="997" spans="1:3" ht="15">
      <c r="A997" s="85"/>
      <c r="B997" s="84"/>
      <c r="C997" t="s">
        <v>4731</v>
      </c>
    </row>
    <row r="998" spans="1:3" ht="15">
      <c r="A998" s="85"/>
      <c r="B998" s="84"/>
      <c r="C998" t="s">
        <v>4731</v>
      </c>
    </row>
    <row r="999" spans="1:3" ht="15">
      <c r="A999" s="85"/>
      <c r="B999" s="84"/>
      <c r="C999" t="s">
        <v>4731</v>
      </c>
    </row>
    <row r="1000" spans="1:3" ht="15">
      <c r="A1000" s="85"/>
      <c r="B1000" s="84"/>
      <c r="C1000" t="s">
        <v>4731</v>
      </c>
    </row>
    <row r="1001" spans="1:3" ht="15">
      <c r="A1001" s="85"/>
      <c r="B1001" s="84"/>
      <c r="C1001" t="s">
        <v>4731</v>
      </c>
    </row>
    <row r="1002" spans="1:3" ht="15">
      <c r="A1002" s="85"/>
      <c r="B1002" s="84"/>
      <c r="C1002" t="s">
        <v>4731</v>
      </c>
    </row>
    <row r="1003" spans="1:3" ht="15">
      <c r="A1003" s="85"/>
      <c r="B1003" s="84"/>
      <c r="C1003" t="s">
        <v>4731</v>
      </c>
    </row>
    <row r="1004" spans="1:3" ht="15">
      <c r="A1004" s="85"/>
      <c r="B1004" s="84"/>
      <c r="C1004" t="s">
        <v>4731</v>
      </c>
    </row>
    <row r="1005" spans="1:3" ht="15">
      <c r="A1005" s="85"/>
      <c r="B1005" s="84"/>
      <c r="C1005" t="s">
        <v>4731</v>
      </c>
    </row>
    <row r="1006" spans="1:3" ht="15">
      <c r="A1006" s="85"/>
      <c r="B1006" s="84"/>
      <c r="C1006" t="s">
        <v>4731</v>
      </c>
    </row>
    <row r="1007" spans="1:3" ht="15">
      <c r="A1007" s="85"/>
      <c r="B1007" s="84"/>
      <c r="C1007" t="s">
        <v>4731</v>
      </c>
    </row>
    <row r="1008" spans="1:3" ht="15">
      <c r="A1008" s="85"/>
      <c r="B1008" s="84"/>
      <c r="C1008" t="s">
        <v>4731</v>
      </c>
    </row>
    <row r="1009" spans="1:3" ht="15">
      <c r="A1009" s="85"/>
      <c r="B1009" s="84"/>
      <c r="C1009" t="s">
        <v>4731</v>
      </c>
    </row>
    <row r="1010" spans="1:3" ht="15">
      <c r="A1010" s="85"/>
      <c r="B1010" s="84"/>
      <c r="C1010" t="s">
        <v>4731</v>
      </c>
    </row>
    <row r="1011" spans="1:3" ht="15">
      <c r="A1011" s="85"/>
      <c r="B1011" s="84"/>
      <c r="C1011" t="s">
        <v>4731</v>
      </c>
    </row>
    <row r="1012" spans="1:3" ht="15">
      <c r="A1012" s="85"/>
      <c r="B1012" s="84"/>
      <c r="C1012" t="s">
        <v>4731</v>
      </c>
    </row>
    <row r="1013" spans="1:3" ht="15">
      <c r="A1013" s="85"/>
      <c r="B1013" s="84"/>
      <c r="C1013" t="s">
        <v>4731</v>
      </c>
    </row>
    <row r="1014" spans="1:3" ht="15">
      <c r="A1014" s="85"/>
      <c r="B1014" s="84"/>
      <c r="C1014" t="s">
        <v>4731</v>
      </c>
    </row>
    <row r="1015" spans="1:3" ht="15">
      <c r="A1015" s="85"/>
      <c r="B1015" s="84"/>
      <c r="C1015" t="s">
        <v>4731</v>
      </c>
    </row>
    <row r="1016" spans="1:3" ht="15">
      <c r="A1016" s="85"/>
      <c r="B1016" s="84"/>
      <c r="C1016" t="s">
        <v>4731</v>
      </c>
    </row>
    <row r="1017" spans="1:3" ht="15">
      <c r="A1017" s="85"/>
      <c r="B1017" s="84"/>
      <c r="C1017" t="s">
        <v>4731</v>
      </c>
    </row>
    <row r="1018" spans="1:3" ht="15">
      <c r="A1018" s="85"/>
      <c r="B1018" s="84"/>
      <c r="C1018" t="s">
        <v>4731</v>
      </c>
    </row>
    <row r="1019" spans="1:3" ht="15">
      <c r="A1019" s="85"/>
      <c r="B1019" s="84"/>
      <c r="C1019" t="s">
        <v>4731</v>
      </c>
    </row>
    <row r="1020" spans="1:3" ht="15">
      <c r="A1020" s="85"/>
      <c r="B1020" s="84"/>
      <c r="C1020" t="s">
        <v>4731</v>
      </c>
    </row>
    <row r="1021" spans="1:3" ht="15">
      <c r="A1021" s="85"/>
      <c r="B1021" s="84"/>
      <c r="C1021" t="s">
        <v>4731</v>
      </c>
    </row>
    <row r="1022" spans="1:3" ht="15">
      <c r="A1022" s="85"/>
      <c r="B1022" s="84"/>
      <c r="C1022" t="s">
        <v>4731</v>
      </c>
    </row>
    <row r="1023" spans="1:3" ht="15">
      <c r="A1023" s="85"/>
      <c r="B1023" s="84"/>
      <c r="C1023" t="s">
        <v>4731</v>
      </c>
    </row>
    <row r="1024" spans="1:3" ht="15">
      <c r="A1024" s="85"/>
      <c r="B1024" s="84"/>
      <c r="C1024" t="s">
        <v>4731</v>
      </c>
    </row>
    <row r="1025" spans="1:3" ht="15">
      <c r="A1025" s="85"/>
      <c r="B1025" s="84"/>
      <c r="C1025" t="s">
        <v>4731</v>
      </c>
    </row>
    <row r="1026" spans="1:3" ht="15">
      <c r="A1026" s="85"/>
      <c r="B1026" s="84"/>
      <c r="C1026" t="s">
        <v>4731</v>
      </c>
    </row>
    <row r="1027" spans="1:3" ht="15">
      <c r="A1027" s="85"/>
      <c r="B1027" s="84"/>
      <c r="C1027" t="s">
        <v>4731</v>
      </c>
    </row>
    <row r="1028" spans="1:3" ht="15">
      <c r="A1028" s="85"/>
      <c r="B1028" s="84"/>
      <c r="C1028" t="s">
        <v>4731</v>
      </c>
    </row>
    <row r="1029" spans="1:3" ht="15">
      <c r="A1029" s="85"/>
      <c r="B1029" s="84"/>
      <c r="C1029" t="s">
        <v>4731</v>
      </c>
    </row>
    <row r="1030" spans="1:3" ht="15">
      <c r="A1030" s="85"/>
      <c r="B1030" s="84"/>
      <c r="C1030" t="s">
        <v>4731</v>
      </c>
    </row>
    <row r="1031" spans="1:3" ht="15">
      <c r="A1031" s="85"/>
      <c r="B1031" s="84"/>
      <c r="C1031" t="s">
        <v>4731</v>
      </c>
    </row>
    <row r="1032" spans="1:3" ht="15">
      <c r="A1032" s="85"/>
      <c r="B1032" s="84"/>
      <c r="C1032" t="s">
        <v>4731</v>
      </c>
    </row>
    <row r="1033" spans="1:3" ht="15">
      <c r="A1033" s="85"/>
      <c r="B1033" s="84"/>
      <c r="C1033" t="s">
        <v>4731</v>
      </c>
    </row>
    <row r="1034" spans="1:3" ht="15">
      <c r="A1034" s="85"/>
      <c r="B1034" s="84"/>
      <c r="C1034" t="s">
        <v>4731</v>
      </c>
    </row>
    <row r="1035" spans="1:3" ht="15">
      <c r="A1035" s="85"/>
      <c r="B1035" s="84"/>
      <c r="C1035" t="s">
        <v>4731</v>
      </c>
    </row>
    <row r="1036" spans="1:3" ht="15">
      <c r="A1036" s="85"/>
      <c r="B1036" s="84"/>
      <c r="C1036" t="s">
        <v>4731</v>
      </c>
    </row>
    <row r="1037" spans="1:3" ht="15">
      <c r="A1037" s="85"/>
      <c r="B1037" s="84"/>
      <c r="C1037" t="s">
        <v>4731</v>
      </c>
    </row>
    <row r="1038" spans="1:3" ht="15">
      <c r="A1038" s="85"/>
      <c r="B1038" s="84"/>
      <c r="C1038" t="s">
        <v>4731</v>
      </c>
    </row>
    <row r="1039" spans="1:3" ht="15">
      <c r="A1039" s="85"/>
      <c r="B1039" s="84"/>
      <c r="C1039" t="s">
        <v>4731</v>
      </c>
    </row>
    <row r="1040" spans="1:3" ht="15">
      <c r="A1040" s="85"/>
      <c r="B1040" s="84"/>
      <c r="C1040" t="s">
        <v>4731</v>
      </c>
    </row>
    <row r="1041" spans="1:3" ht="15">
      <c r="A1041" s="85"/>
      <c r="B1041" s="84"/>
      <c r="C1041" t="s">
        <v>4731</v>
      </c>
    </row>
    <row r="1042" spans="1:3" ht="15">
      <c r="A1042" s="85"/>
      <c r="B1042" s="84"/>
      <c r="C1042" t="s">
        <v>4731</v>
      </c>
    </row>
    <row r="1043" spans="1:3" ht="15">
      <c r="A1043" s="85"/>
      <c r="B1043" s="84"/>
      <c r="C1043" t="s">
        <v>4731</v>
      </c>
    </row>
    <row r="1044" spans="1:3" ht="15">
      <c r="A1044" s="85"/>
      <c r="B1044" s="84"/>
      <c r="C1044" t="s">
        <v>4731</v>
      </c>
    </row>
    <row r="1045" spans="1:3" ht="15">
      <c r="A1045" s="85"/>
      <c r="B1045" s="84"/>
      <c r="C1045" t="s">
        <v>4731</v>
      </c>
    </row>
    <row r="1046" spans="1:3" ht="15">
      <c r="A1046" s="85"/>
      <c r="B1046" s="84"/>
      <c r="C1046" t="s">
        <v>4731</v>
      </c>
    </row>
    <row r="1047" spans="1:3" ht="15">
      <c r="A1047" s="85"/>
      <c r="B1047" s="84"/>
      <c r="C1047" t="s">
        <v>4731</v>
      </c>
    </row>
    <row r="1048" spans="1:3" ht="15">
      <c r="A1048" s="85"/>
      <c r="B1048" s="84"/>
      <c r="C1048" t="s">
        <v>4731</v>
      </c>
    </row>
    <row r="1049" spans="1:3" ht="15">
      <c r="A1049" s="85"/>
      <c r="B1049" s="84"/>
      <c r="C1049" t="s">
        <v>4731</v>
      </c>
    </row>
    <row r="1050" spans="1:3" ht="15">
      <c r="A1050" s="85"/>
      <c r="B1050" s="84"/>
      <c r="C1050" t="s">
        <v>4731</v>
      </c>
    </row>
    <row r="1051" spans="1:3" ht="15">
      <c r="A1051" s="85"/>
      <c r="B1051" s="84"/>
      <c r="C1051" t="s">
        <v>4731</v>
      </c>
    </row>
    <row r="1052" spans="1:3" ht="15">
      <c r="A1052" s="85"/>
      <c r="B1052" s="84"/>
      <c r="C1052" t="s">
        <v>4731</v>
      </c>
    </row>
    <row r="1053" spans="1:3" ht="15">
      <c r="A1053" s="85"/>
      <c r="B1053" s="84"/>
      <c r="C1053" t="s">
        <v>4731</v>
      </c>
    </row>
    <row r="1054" spans="1:3" ht="15">
      <c r="A1054" s="85"/>
      <c r="B1054" s="84"/>
      <c r="C1054" t="s">
        <v>4731</v>
      </c>
    </row>
    <row r="1055" spans="1:3" ht="15">
      <c r="A1055" s="85"/>
      <c r="B1055" s="84"/>
      <c r="C1055" t="s">
        <v>4731</v>
      </c>
    </row>
    <row r="1056" spans="1:3" ht="15">
      <c r="A1056" s="85"/>
      <c r="B1056" s="84"/>
      <c r="C1056" t="s">
        <v>4731</v>
      </c>
    </row>
    <row r="1057" spans="1:3" ht="15">
      <c r="A1057" s="85"/>
      <c r="B1057" s="84"/>
      <c r="C1057" t="s">
        <v>4731</v>
      </c>
    </row>
    <row r="1058" spans="1:3" ht="15">
      <c r="A1058" s="85"/>
      <c r="B1058" s="84"/>
      <c r="C1058" t="s">
        <v>4731</v>
      </c>
    </row>
    <row r="1059" spans="1:3" ht="15">
      <c r="A1059" s="85"/>
      <c r="B1059" s="84"/>
      <c r="C1059" t="s">
        <v>4731</v>
      </c>
    </row>
    <row r="1060" spans="1:3" ht="15">
      <c r="A1060" s="85"/>
      <c r="B1060" s="84"/>
      <c r="C1060" t="s">
        <v>4731</v>
      </c>
    </row>
    <row r="1061" spans="1:3" ht="15">
      <c r="A1061" s="85"/>
      <c r="B1061" s="84"/>
      <c r="C1061" t="s">
        <v>4731</v>
      </c>
    </row>
    <row r="1062" spans="1:3" ht="15">
      <c r="A1062" s="85"/>
      <c r="B1062" s="84"/>
      <c r="C1062" t="s">
        <v>4731</v>
      </c>
    </row>
    <row r="1063" spans="1:3" ht="15">
      <c r="A1063" s="85"/>
      <c r="B1063" s="84"/>
      <c r="C1063" t="s">
        <v>4731</v>
      </c>
    </row>
    <row r="1064" spans="1:3" ht="15">
      <c r="A1064" s="85"/>
      <c r="B1064" s="84"/>
      <c r="C1064" t="s">
        <v>4731</v>
      </c>
    </row>
    <row r="1065" spans="1:3" ht="15">
      <c r="A1065" s="85"/>
      <c r="B1065" s="84"/>
      <c r="C1065" t="s">
        <v>4731</v>
      </c>
    </row>
    <row r="1066" spans="1:3" ht="15">
      <c r="A1066" s="85"/>
      <c r="B1066" s="84"/>
      <c r="C1066" t="s">
        <v>4731</v>
      </c>
    </row>
    <row r="1067" spans="1:3" ht="15">
      <c r="A1067" s="85"/>
      <c r="B1067" s="84"/>
      <c r="C1067" t="s">
        <v>4731</v>
      </c>
    </row>
    <row r="1068" spans="1:3" ht="15">
      <c r="A1068" s="85"/>
      <c r="B1068" s="84"/>
      <c r="C1068" t="s">
        <v>4731</v>
      </c>
    </row>
    <row r="1069" spans="1:3" ht="15">
      <c r="A1069" s="85"/>
      <c r="B1069" s="84"/>
      <c r="C1069" t="s">
        <v>4731</v>
      </c>
    </row>
    <row r="1070" spans="1:3" ht="15">
      <c r="A1070" s="85"/>
      <c r="B1070" s="84"/>
      <c r="C1070" t="s">
        <v>4731</v>
      </c>
    </row>
    <row r="1071" spans="1:3" ht="15">
      <c r="A1071" s="85"/>
      <c r="B1071" s="84"/>
      <c r="C1071" t="s">
        <v>4731</v>
      </c>
    </row>
    <row r="1072" spans="1:3" ht="15">
      <c r="A1072" s="85"/>
      <c r="B1072" s="84"/>
      <c r="C1072" t="s">
        <v>4731</v>
      </c>
    </row>
    <row r="1073" spans="1:3" ht="15">
      <c r="A1073" s="85"/>
      <c r="B1073" s="84"/>
      <c r="C1073" t="s">
        <v>4731</v>
      </c>
    </row>
    <row r="1074" spans="1:3" ht="15">
      <c r="A1074" s="85"/>
      <c r="B1074" s="84"/>
      <c r="C1074" t="s">
        <v>4731</v>
      </c>
    </row>
    <row r="1075" spans="1:3" ht="15">
      <c r="A1075" s="85"/>
      <c r="B1075" s="84"/>
      <c r="C1075" t="s">
        <v>4731</v>
      </c>
    </row>
    <row r="1076" spans="1:3" ht="15">
      <c r="A1076" s="85"/>
      <c r="B1076" s="84"/>
      <c r="C1076" t="s">
        <v>4731</v>
      </c>
    </row>
    <row r="1077" spans="1:3" ht="15">
      <c r="A1077" s="85"/>
      <c r="B1077" s="84"/>
      <c r="C1077" t="s">
        <v>4731</v>
      </c>
    </row>
    <row r="1078" spans="1:3" ht="15">
      <c r="A1078" s="85"/>
      <c r="B1078" s="84"/>
      <c r="C1078" t="s">
        <v>4731</v>
      </c>
    </row>
    <row r="1079" spans="1:3" ht="15">
      <c r="A1079" s="85"/>
      <c r="B1079" s="84"/>
      <c r="C1079" t="s">
        <v>4731</v>
      </c>
    </row>
    <row r="1080" spans="1:3" ht="15">
      <c r="A1080" s="85"/>
      <c r="B1080" s="84"/>
      <c r="C1080" t="s">
        <v>4731</v>
      </c>
    </row>
    <row r="1081" spans="1:3" ht="15">
      <c r="A1081" s="85"/>
      <c r="B1081" s="84"/>
      <c r="C1081" t="s">
        <v>4731</v>
      </c>
    </row>
    <row r="1082" spans="1:3" ht="15">
      <c r="A1082" s="85"/>
      <c r="B1082" s="84"/>
      <c r="C1082" t="s">
        <v>4731</v>
      </c>
    </row>
    <row r="1083" spans="1:3" ht="15">
      <c r="A1083" s="85"/>
      <c r="B1083" s="84"/>
      <c r="C1083" t="s">
        <v>4731</v>
      </c>
    </row>
    <row r="1084" spans="1:3" ht="15">
      <c r="A1084" s="85"/>
      <c r="B1084" s="84"/>
      <c r="C1084" t="s">
        <v>4731</v>
      </c>
    </row>
    <row r="1085" spans="1:3" ht="15">
      <c r="A1085" s="85"/>
      <c r="B1085" s="84"/>
      <c r="C1085" t="s">
        <v>4731</v>
      </c>
    </row>
    <row r="1086" spans="1:3" ht="15">
      <c r="A1086" s="85"/>
      <c r="B1086" s="84"/>
      <c r="C1086" t="s">
        <v>4731</v>
      </c>
    </row>
    <row r="1087" spans="1:3" ht="15">
      <c r="A1087" s="85"/>
      <c r="B1087" s="84"/>
      <c r="C1087" t="s">
        <v>4731</v>
      </c>
    </row>
    <row r="1088" spans="1:3" ht="15">
      <c r="A1088" s="85"/>
      <c r="B1088" s="84"/>
      <c r="C1088" t="s">
        <v>4731</v>
      </c>
    </row>
    <row r="1089" spans="1:3" ht="15">
      <c r="A1089" s="85"/>
      <c r="B1089" s="84"/>
      <c r="C1089" t="s">
        <v>4731</v>
      </c>
    </row>
    <row r="1090" spans="1:3" ht="15">
      <c r="A1090" s="85"/>
      <c r="B1090" s="84"/>
      <c r="C1090" t="s">
        <v>4731</v>
      </c>
    </row>
    <row r="1091" spans="1:3" ht="15">
      <c r="A1091" s="85"/>
      <c r="B1091" s="84"/>
      <c r="C1091" t="s">
        <v>4731</v>
      </c>
    </row>
    <row r="1092" spans="1:3" ht="15">
      <c r="A1092" s="85"/>
      <c r="B1092" s="84"/>
      <c r="C1092" t="s">
        <v>4731</v>
      </c>
    </row>
    <row r="1093" spans="1:3" ht="15">
      <c r="A1093" s="85"/>
      <c r="B1093" s="84"/>
      <c r="C1093" t="s">
        <v>4731</v>
      </c>
    </row>
    <row r="1094" spans="1:3" ht="15">
      <c r="A1094" s="85"/>
      <c r="B1094" s="84"/>
      <c r="C1094" t="s">
        <v>4731</v>
      </c>
    </row>
    <row r="1095" spans="1:3" ht="15">
      <c r="A1095" s="85"/>
      <c r="B1095" s="84"/>
      <c r="C1095" t="s">
        <v>4731</v>
      </c>
    </row>
    <row r="1096" spans="1:3" ht="15">
      <c r="A1096" s="85"/>
      <c r="B1096" s="84"/>
      <c r="C1096" t="s">
        <v>4731</v>
      </c>
    </row>
    <row r="1097" spans="1:3" ht="15">
      <c r="A1097" s="85"/>
      <c r="B1097" s="84"/>
      <c r="C1097" t="s">
        <v>4731</v>
      </c>
    </row>
    <row r="1098" spans="1:3" ht="15">
      <c r="A1098" s="85"/>
      <c r="B1098" s="84"/>
      <c r="C1098" t="s">
        <v>4731</v>
      </c>
    </row>
    <row r="1099" spans="1:3" ht="15">
      <c r="A1099" s="85"/>
      <c r="B1099" s="84"/>
      <c r="C1099" t="s">
        <v>4731</v>
      </c>
    </row>
    <row r="1100" spans="1:3" ht="15">
      <c r="A1100" s="85"/>
      <c r="B1100" s="84"/>
      <c r="C1100" t="s">
        <v>4731</v>
      </c>
    </row>
    <row r="1101" spans="1:3" ht="15">
      <c r="A1101" s="85"/>
      <c r="B1101" s="84"/>
      <c r="C1101" t="s">
        <v>4731</v>
      </c>
    </row>
    <row r="1102" spans="1:3" ht="15">
      <c r="A1102" s="85"/>
      <c r="B1102" s="84"/>
      <c r="C1102" t="s">
        <v>4731</v>
      </c>
    </row>
    <row r="1103" spans="1:3" ht="15">
      <c r="A1103" s="85"/>
      <c r="B1103" s="84"/>
      <c r="C1103" t="s">
        <v>4731</v>
      </c>
    </row>
    <row r="1104" spans="1:3" ht="15">
      <c r="A1104" s="85"/>
      <c r="B1104" s="84"/>
      <c r="C1104" t="s">
        <v>4731</v>
      </c>
    </row>
    <row r="1105" spans="1:3" ht="15">
      <c r="A1105" s="85"/>
      <c r="B1105" s="84"/>
      <c r="C1105" t="s">
        <v>4731</v>
      </c>
    </row>
    <row r="1106" spans="1:3" ht="15">
      <c r="A1106" s="85"/>
      <c r="B1106" s="84"/>
      <c r="C1106" t="s">
        <v>4731</v>
      </c>
    </row>
    <row r="1107" spans="1:3" ht="15">
      <c r="A1107" s="85"/>
      <c r="B1107" s="84"/>
      <c r="C1107" t="s">
        <v>4731</v>
      </c>
    </row>
    <row r="1108" spans="1:3" ht="15">
      <c r="A1108" s="85"/>
      <c r="B1108" s="84"/>
      <c r="C1108" t="s">
        <v>4731</v>
      </c>
    </row>
    <row r="1109" spans="1:3" ht="15">
      <c r="A1109" s="85"/>
      <c r="B1109" s="84"/>
      <c r="C1109" t="s">
        <v>4731</v>
      </c>
    </row>
    <row r="1110" spans="1:3" ht="15">
      <c r="A1110" s="85"/>
      <c r="B1110" s="84"/>
      <c r="C1110" t="s">
        <v>4731</v>
      </c>
    </row>
    <row r="1111" spans="1:3" ht="15">
      <c r="A1111" s="85"/>
      <c r="B1111" s="84"/>
      <c r="C1111" t="s">
        <v>4731</v>
      </c>
    </row>
    <row r="1112" spans="1:3" ht="15">
      <c r="A1112" s="85"/>
      <c r="B1112" s="84"/>
      <c r="C1112" t="s">
        <v>4731</v>
      </c>
    </row>
    <row r="1113" spans="1:3" ht="15">
      <c r="A1113" s="85"/>
      <c r="B1113" s="84"/>
      <c r="C1113" t="s">
        <v>4731</v>
      </c>
    </row>
    <row r="1114" spans="1:3" ht="15">
      <c r="A1114" s="85"/>
      <c r="B1114" s="84"/>
      <c r="C1114" t="s">
        <v>4731</v>
      </c>
    </row>
    <row r="1115" spans="1:3" ht="15">
      <c r="A1115" s="85"/>
      <c r="B1115" s="84"/>
      <c r="C1115" t="s">
        <v>4731</v>
      </c>
    </row>
    <row r="1116" spans="1:3" ht="15">
      <c r="A1116" s="85"/>
      <c r="B1116" s="84"/>
      <c r="C1116" t="s">
        <v>4731</v>
      </c>
    </row>
    <row r="1117" spans="1:3" ht="15">
      <c r="A1117" s="85"/>
      <c r="B1117" s="84"/>
      <c r="C1117" t="s">
        <v>4731</v>
      </c>
    </row>
    <row r="1118" spans="1:3" ht="15">
      <c r="A1118" s="85"/>
      <c r="B1118" s="84"/>
      <c r="C1118" t="s">
        <v>4731</v>
      </c>
    </row>
    <row r="1119" spans="1:3" ht="15">
      <c r="A1119" s="85"/>
      <c r="B1119" s="84"/>
      <c r="C1119" t="s">
        <v>4731</v>
      </c>
    </row>
    <row r="1120" spans="1:3" ht="15">
      <c r="A1120" s="85"/>
      <c r="B1120" s="84"/>
      <c r="C1120" t="s">
        <v>4731</v>
      </c>
    </row>
    <row r="1121" spans="1:3" ht="15">
      <c r="A1121" s="85"/>
      <c r="B1121" s="84"/>
      <c r="C1121" t="s">
        <v>4731</v>
      </c>
    </row>
    <row r="1122" spans="1:3" ht="15">
      <c r="A1122" s="85"/>
      <c r="B1122" s="84"/>
      <c r="C1122" t="s">
        <v>4731</v>
      </c>
    </row>
    <row r="1123" spans="1:3" ht="15">
      <c r="A1123" s="85"/>
      <c r="B1123" s="84"/>
      <c r="C1123" t="s">
        <v>4731</v>
      </c>
    </row>
    <row r="1124" spans="1:3" ht="15">
      <c r="A1124" s="85"/>
      <c r="B1124" s="84"/>
      <c r="C1124" t="s">
        <v>4731</v>
      </c>
    </row>
    <row r="1125" spans="1:3" ht="15">
      <c r="A1125" s="85"/>
      <c r="B1125" s="84"/>
      <c r="C1125" t="s">
        <v>4731</v>
      </c>
    </row>
    <row r="1126" spans="1:3" ht="15">
      <c r="A1126" s="85"/>
      <c r="B1126" s="84"/>
      <c r="C1126" t="s">
        <v>4731</v>
      </c>
    </row>
    <row r="1127" spans="1:3" ht="15">
      <c r="A1127" s="85"/>
      <c r="B1127" s="84"/>
      <c r="C1127" t="s">
        <v>4731</v>
      </c>
    </row>
    <row r="1128" spans="1:3" ht="15">
      <c r="A1128" s="85"/>
      <c r="B1128" s="84"/>
      <c r="C1128" t="s">
        <v>4731</v>
      </c>
    </row>
    <row r="1129" spans="1:3" ht="15">
      <c r="A1129" s="85"/>
      <c r="B1129" s="84"/>
      <c r="C1129" t="s">
        <v>4731</v>
      </c>
    </row>
    <row r="1130" spans="1:3" ht="15">
      <c r="A1130" s="85"/>
      <c r="B1130" s="84"/>
      <c r="C1130" t="s">
        <v>4731</v>
      </c>
    </row>
    <row r="1131" spans="1:3" ht="15">
      <c r="A1131" s="85"/>
      <c r="B1131" s="84"/>
      <c r="C1131" t="s">
        <v>4731</v>
      </c>
    </row>
    <row r="1132" spans="1:3" ht="15">
      <c r="A1132" s="85"/>
      <c r="B1132" s="84"/>
      <c r="C1132" t="s">
        <v>4731</v>
      </c>
    </row>
    <row r="1133" spans="1:3" ht="15">
      <c r="A1133" s="85"/>
      <c r="B1133" s="84"/>
      <c r="C1133" t="s">
        <v>4731</v>
      </c>
    </row>
    <row r="1134" spans="1:3" ht="15">
      <c r="A1134" s="85"/>
      <c r="B1134" s="84"/>
      <c r="C1134" t="s">
        <v>4731</v>
      </c>
    </row>
    <row r="1135" spans="1:3" ht="15">
      <c r="A1135" s="85"/>
      <c r="B1135" s="84"/>
      <c r="C1135" t="s">
        <v>4731</v>
      </c>
    </row>
    <row r="1136" spans="1:3" ht="15">
      <c r="A1136" s="85"/>
      <c r="B1136" s="84"/>
      <c r="C1136" t="s">
        <v>4731</v>
      </c>
    </row>
    <row r="1137" spans="1:3" ht="15">
      <c r="A1137" s="85"/>
      <c r="B1137" s="84"/>
      <c r="C1137" t="s">
        <v>4731</v>
      </c>
    </row>
    <row r="1138" spans="1:3" ht="15">
      <c r="A1138" s="85"/>
      <c r="B1138" s="84"/>
      <c r="C1138" t="s">
        <v>4731</v>
      </c>
    </row>
    <row r="1139" spans="1:3" ht="15">
      <c r="A1139" s="85"/>
      <c r="B1139" s="84"/>
      <c r="C1139" t="s">
        <v>4731</v>
      </c>
    </row>
    <row r="1140" spans="1:3" ht="15">
      <c r="A1140" s="85"/>
      <c r="B1140" s="84"/>
      <c r="C1140" t="s">
        <v>4731</v>
      </c>
    </row>
    <row r="1141" spans="1:3" ht="15">
      <c r="A1141" s="85"/>
      <c r="B1141" s="84"/>
      <c r="C1141" t="s">
        <v>4731</v>
      </c>
    </row>
    <row r="1142" spans="1:3" ht="15">
      <c r="A1142" s="85"/>
      <c r="B1142" s="84"/>
      <c r="C1142" t="s">
        <v>4731</v>
      </c>
    </row>
    <row r="1143" spans="1:3" ht="15">
      <c r="A1143" s="85"/>
      <c r="B1143" s="84"/>
      <c r="C1143" t="s">
        <v>4731</v>
      </c>
    </row>
    <row r="1144" spans="1:3" ht="15">
      <c r="A1144" s="85"/>
      <c r="B1144" s="84"/>
      <c r="C1144" t="s">
        <v>4731</v>
      </c>
    </row>
    <row r="1145" spans="1:3" ht="15">
      <c r="A1145" s="85"/>
      <c r="B1145" s="84"/>
      <c r="C1145" t="s">
        <v>4731</v>
      </c>
    </row>
    <row r="1146" spans="1:3" ht="15">
      <c r="A1146" s="85"/>
      <c r="B1146" s="84"/>
      <c r="C1146" t="s">
        <v>4731</v>
      </c>
    </row>
    <row r="1147" spans="1:3" ht="15">
      <c r="A1147" s="85"/>
      <c r="B1147" s="84"/>
      <c r="C1147" t="s">
        <v>4731</v>
      </c>
    </row>
    <row r="1148" spans="1:3" ht="15">
      <c r="A1148" s="85"/>
      <c r="B1148" s="84"/>
      <c r="C1148" t="s">
        <v>4731</v>
      </c>
    </row>
    <row r="1149" spans="1:3" ht="15">
      <c r="A1149" s="85"/>
      <c r="B1149" s="84"/>
      <c r="C1149" t="s">
        <v>4731</v>
      </c>
    </row>
    <row r="1150" spans="1:3" ht="15">
      <c r="A1150" s="85"/>
      <c r="B1150" s="84"/>
      <c r="C1150" t="s">
        <v>4731</v>
      </c>
    </row>
    <row r="1151" spans="1:3" ht="15">
      <c r="A1151" s="85"/>
      <c r="B1151" s="84"/>
      <c r="C1151" t="s">
        <v>4731</v>
      </c>
    </row>
    <row r="1152" spans="1:3" ht="15">
      <c r="A1152" s="85"/>
      <c r="B1152" s="84"/>
      <c r="C1152" t="s">
        <v>4731</v>
      </c>
    </row>
    <row r="1153" spans="1:3" ht="15">
      <c r="A1153" s="85"/>
      <c r="B1153" s="84"/>
      <c r="C1153" t="s">
        <v>4731</v>
      </c>
    </row>
    <row r="1154" spans="1:3" ht="15">
      <c r="A1154" s="85"/>
      <c r="B1154" s="84"/>
      <c r="C1154" t="s">
        <v>4731</v>
      </c>
    </row>
    <row r="1155" spans="1:3" ht="15">
      <c r="A1155" s="85"/>
      <c r="B1155" s="84"/>
      <c r="C1155" t="s">
        <v>4731</v>
      </c>
    </row>
    <row r="1156" spans="1:3" ht="15">
      <c r="A1156" s="85"/>
      <c r="B1156" s="84"/>
      <c r="C1156" t="s">
        <v>4731</v>
      </c>
    </row>
    <row r="1157" spans="1:3" ht="15">
      <c r="A1157" s="85"/>
      <c r="B1157" s="84"/>
      <c r="C1157" t="s">
        <v>4731</v>
      </c>
    </row>
    <row r="1158" spans="1:3" ht="15">
      <c r="A1158" s="85"/>
      <c r="B1158" s="84"/>
      <c r="C1158" t="s">
        <v>4731</v>
      </c>
    </row>
    <row r="1159" spans="1:3" ht="15">
      <c r="A1159" s="85"/>
      <c r="B1159" s="84"/>
      <c r="C1159" t="s">
        <v>4731</v>
      </c>
    </row>
    <row r="1160" spans="1:3" ht="15">
      <c r="A1160" s="85"/>
      <c r="B1160" s="84"/>
      <c r="C1160" t="s">
        <v>4731</v>
      </c>
    </row>
    <row r="1161" spans="1:3" ht="15">
      <c r="A1161" s="85"/>
      <c r="B1161" s="84"/>
      <c r="C1161" t="s">
        <v>4731</v>
      </c>
    </row>
    <row r="1162" spans="1:3" ht="15">
      <c r="A1162" s="85"/>
      <c r="B1162" s="84"/>
      <c r="C1162" t="s">
        <v>4731</v>
      </c>
    </row>
    <row r="1163" spans="1:3" ht="15">
      <c r="A1163" s="85"/>
      <c r="B1163" s="84"/>
      <c r="C1163" t="s">
        <v>4731</v>
      </c>
    </row>
    <row r="1164" spans="1:3" ht="15">
      <c r="A1164" s="85"/>
      <c r="B1164" s="84"/>
      <c r="C1164" t="s">
        <v>4731</v>
      </c>
    </row>
    <row r="1165" spans="1:3" ht="15">
      <c r="A1165" s="85"/>
      <c r="B1165" s="84"/>
      <c r="C1165" t="s">
        <v>4731</v>
      </c>
    </row>
    <row r="1166" spans="1:3" ht="15">
      <c r="A1166" s="85"/>
      <c r="B1166" s="84"/>
      <c r="C1166" t="s">
        <v>4731</v>
      </c>
    </row>
    <row r="1167" spans="1:3" ht="15">
      <c r="A1167" s="85"/>
      <c r="B1167" s="84"/>
      <c r="C1167" t="s">
        <v>4731</v>
      </c>
    </row>
    <row r="1168" spans="1:3" ht="15">
      <c r="A1168" s="85"/>
      <c r="B1168" s="84"/>
      <c r="C1168" t="s">
        <v>4731</v>
      </c>
    </row>
    <row r="1169" spans="1:3" ht="15">
      <c r="A1169" s="85"/>
      <c r="B1169" s="84"/>
      <c r="C1169" t="s">
        <v>4731</v>
      </c>
    </row>
    <row r="1170" spans="1:3" ht="15">
      <c r="A1170" s="85"/>
      <c r="B1170" s="84"/>
      <c r="C1170" t="s">
        <v>4731</v>
      </c>
    </row>
    <row r="1171" spans="1:3" ht="15">
      <c r="A1171" s="85"/>
      <c r="B1171" s="84"/>
      <c r="C1171" t="s">
        <v>4731</v>
      </c>
    </row>
    <row r="1172" spans="1:3" ht="15">
      <c r="A1172" s="85"/>
      <c r="B1172" s="84"/>
      <c r="C1172" t="s">
        <v>4731</v>
      </c>
    </row>
    <row r="1173" spans="1:3" ht="15">
      <c r="A1173" s="85"/>
      <c r="B1173" s="84"/>
      <c r="C1173" t="s">
        <v>4731</v>
      </c>
    </row>
    <row r="1174" spans="1:3" ht="15">
      <c r="A1174" s="85"/>
      <c r="B1174" s="84"/>
      <c r="C1174" t="s">
        <v>4731</v>
      </c>
    </row>
    <row r="1175" spans="1:3" ht="15">
      <c r="A1175" s="85"/>
      <c r="B1175" s="84"/>
      <c r="C1175" t="s">
        <v>4731</v>
      </c>
    </row>
    <row r="1176" spans="1:3" ht="15">
      <c r="A1176" s="85"/>
      <c r="B1176" s="84"/>
      <c r="C1176" t="s">
        <v>4731</v>
      </c>
    </row>
    <row r="1177" spans="1:3" ht="15">
      <c r="A1177" s="85"/>
      <c r="B1177" s="84"/>
      <c r="C1177" t="s">
        <v>4731</v>
      </c>
    </row>
    <row r="1178" spans="1:3" ht="15">
      <c r="A1178" s="85"/>
      <c r="B1178" s="84"/>
      <c r="C1178" t="s">
        <v>4731</v>
      </c>
    </row>
    <row r="1179" spans="1:3" ht="15">
      <c r="A1179" s="85"/>
      <c r="B1179" s="84"/>
      <c r="C1179" t="s">
        <v>4731</v>
      </c>
    </row>
    <row r="1180" spans="1:3" ht="15">
      <c r="A1180" s="85"/>
      <c r="B1180" s="84"/>
      <c r="C1180" t="s">
        <v>4731</v>
      </c>
    </row>
    <row r="1181" spans="1:3" ht="15">
      <c r="A1181" s="85"/>
      <c r="B1181" s="84"/>
      <c r="C1181" t="s">
        <v>4731</v>
      </c>
    </row>
    <row r="1182" spans="1:3" ht="15">
      <c r="A1182" s="85"/>
      <c r="B1182" s="84"/>
      <c r="C1182" t="s">
        <v>4731</v>
      </c>
    </row>
    <row r="1183" spans="1:3" ht="15">
      <c r="A1183" s="85"/>
      <c r="B1183" s="84"/>
      <c r="C1183" t="s">
        <v>4731</v>
      </c>
    </row>
    <row r="1184" spans="1:3" ht="15">
      <c r="A1184" s="85"/>
      <c r="B1184" s="84"/>
      <c r="C1184" t="s">
        <v>4731</v>
      </c>
    </row>
    <row r="1185" spans="1:3" ht="15">
      <c r="A1185" s="85"/>
      <c r="B1185" s="84"/>
      <c r="C1185" t="s">
        <v>4731</v>
      </c>
    </row>
    <row r="1186" spans="1:3" ht="15">
      <c r="A1186" s="85"/>
      <c r="B1186" s="84"/>
      <c r="C1186" t="s">
        <v>4731</v>
      </c>
    </row>
    <row r="1187" spans="1:3" ht="15">
      <c r="A1187" s="85"/>
      <c r="B1187" s="84"/>
      <c r="C1187" t="s">
        <v>4731</v>
      </c>
    </row>
    <row r="1188" spans="1:3" ht="15">
      <c r="A1188" s="85"/>
      <c r="B1188" s="84"/>
      <c r="C1188" t="s">
        <v>4731</v>
      </c>
    </row>
    <row r="1189" spans="1:3" ht="15">
      <c r="A1189" s="85"/>
      <c r="B1189" s="84"/>
      <c r="C1189" t="s">
        <v>4731</v>
      </c>
    </row>
    <row r="1190" spans="1:3" ht="15">
      <c r="A1190" s="85"/>
      <c r="B1190" s="84"/>
      <c r="C1190" t="s">
        <v>4731</v>
      </c>
    </row>
    <row r="1191" spans="1:3" ht="15">
      <c r="A1191" s="85"/>
      <c r="B1191" s="84"/>
      <c r="C1191" t="s">
        <v>4731</v>
      </c>
    </row>
    <row r="1192" spans="1:3" ht="15">
      <c r="A1192" s="85"/>
      <c r="B1192" s="84"/>
      <c r="C1192" t="s">
        <v>4731</v>
      </c>
    </row>
    <row r="1193" spans="1:3" ht="15">
      <c r="A1193" s="85"/>
      <c r="B1193" s="84"/>
      <c r="C1193" t="s">
        <v>4731</v>
      </c>
    </row>
    <row r="1194" spans="1:3" ht="15">
      <c r="A1194" s="85"/>
      <c r="B1194" s="84"/>
      <c r="C1194" t="s">
        <v>4731</v>
      </c>
    </row>
    <row r="1195" spans="1:3" ht="15">
      <c r="A1195" s="85"/>
      <c r="B1195" s="84"/>
      <c r="C1195" t="s">
        <v>4731</v>
      </c>
    </row>
    <row r="1196" spans="1:3" ht="15">
      <c r="A1196" s="85"/>
      <c r="B1196" s="84"/>
      <c r="C1196" t="s">
        <v>4731</v>
      </c>
    </row>
    <row r="1197" spans="1:3" ht="15">
      <c r="A1197" s="85"/>
      <c r="B1197" s="84"/>
      <c r="C1197" t="s">
        <v>4731</v>
      </c>
    </row>
    <row r="1198" spans="1:3" ht="15">
      <c r="A1198" s="85"/>
      <c r="B1198" s="84"/>
      <c r="C1198" t="s">
        <v>4731</v>
      </c>
    </row>
    <row r="1199" spans="1:3" ht="15">
      <c r="A1199" s="85"/>
      <c r="B1199" s="84"/>
      <c r="C1199" t="s">
        <v>4731</v>
      </c>
    </row>
    <row r="1200" spans="1:3" ht="15">
      <c r="A1200" s="85"/>
      <c r="B1200" s="84"/>
      <c r="C1200" t="s">
        <v>4731</v>
      </c>
    </row>
    <row r="1201" spans="1:3" ht="15">
      <c r="A1201" s="85"/>
      <c r="B1201" s="84"/>
      <c r="C1201" t="s">
        <v>4731</v>
      </c>
    </row>
    <row r="1202" spans="1:3" ht="15">
      <c r="A1202" s="85"/>
      <c r="B1202" s="84"/>
      <c r="C1202" t="s">
        <v>4731</v>
      </c>
    </row>
    <row r="1203" spans="1:3" ht="15">
      <c r="A1203" s="85"/>
      <c r="B1203" s="84"/>
      <c r="C1203" t="s">
        <v>4731</v>
      </c>
    </row>
    <row r="1204" spans="1:3" ht="15">
      <c r="A1204" s="85"/>
      <c r="B1204" s="84"/>
      <c r="C1204" t="s">
        <v>4731</v>
      </c>
    </row>
    <row r="1205" spans="1:3" ht="15">
      <c r="A1205" s="85"/>
      <c r="B1205" s="84"/>
      <c r="C1205" t="s">
        <v>4731</v>
      </c>
    </row>
    <row r="1206" spans="1:3" ht="15">
      <c r="A1206" s="85"/>
      <c r="B1206" s="84"/>
      <c r="C1206" t="s">
        <v>4731</v>
      </c>
    </row>
    <row r="1207" spans="1:3" ht="15">
      <c r="A1207" s="85"/>
      <c r="B1207" s="84"/>
      <c r="C1207" t="s">
        <v>4731</v>
      </c>
    </row>
    <row r="1208" spans="1:3" ht="15">
      <c r="A1208" s="85"/>
      <c r="B1208" s="84"/>
      <c r="C1208" t="s">
        <v>4731</v>
      </c>
    </row>
    <row r="1209" spans="1:3" ht="15">
      <c r="A1209" s="85"/>
      <c r="B1209" s="84"/>
      <c r="C1209" t="s">
        <v>4731</v>
      </c>
    </row>
    <row r="1210" spans="1:3" ht="15">
      <c r="A1210" s="85"/>
      <c r="B1210" s="84"/>
      <c r="C1210" t="s">
        <v>4731</v>
      </c>
    </row>
    <row r="1211" spans="1:3" ht="15">
      <c r="A1211" s="85"/>
      <c r="B1211" s="84"/>
      <c r="C1211" t="s">
        <v>4731</v>
      </c>
    </row>
    <row r="1212" spans="1:3" ht="15">
      <c r="A1212" s="85"/>
      <c r="B1212" s="84"/>
      <c r="C1212" t="s">
        <v>4731</v>
      </c>
    </row>
    <row r="1213" spans="1:3" ht="15">
      <c r="A1213" s="85"/>
      <c r="B1213" s="84"/>
      <c r="C1213" t="s">
        <v>4731</v>
      </c>
    </row>
    <row r="1214" spans="1:3" ht="15">
      <c r="A1214" s="85"/>
      <c r="B1214" s="84"/>
      <c r="C1214" t="s">
        <v>4731</v>
      </c>
    </row>
    <row r="1215" spans="1:3" ht="15">
      <c r="A1215" s="85"/>
      <c r="B1215" s="84"/>
      <c r="C1215" t="s">
        <v>4731</v>
      </c>
    </row>
    <row r="1216" spans="1:3" ht="15">
      <c r="A1216" s="85"/>
      <c r="B1216" s="84"/>
      <c r="C1216" t="s">
        <v>4731</v>
      </c>
    </row>
    <row r="1217" spans="1:3" ht="15">
      <c r="A1217" s="85"/>
      <c r="B1217" s="84"/>
      <c r="C1217" t="s">
        <v>4731</v>
      </c>
    </row>
    <row r="1218" spans="1:3" ht="15">
      <c r="A1218" s="85"/>
      <c r="B1218" s="84"/>
      <c r="C1218" t="s">
        <v>4731</v>
      </c>
    </row>
    <row r="1219" spans="1:3" ht="15">
      <c r="A1219" s="85"/>
      <c r="B1219" s="84"/>
      <c r="C1219" t="s">
        <v>4731</v>
      </c>
    </row>
    <row r="1220" spans="1:3" ht="15">
      <c r="A1220" s="85"/>
      <c r="B1220" s="84"/>
      <c r="C1220" t="s">
        <v>4731</v>
      </c>
    </row>
    <row r="1221" spans="1:3" ht="15">
      <c r="A1221" s="85"/>
      <c r="B1221" s="84"/>
      <c r="C1221" t="s">
        <v>4731</v>
      </c>
    </row>
    <row r="1222" spans="1:3" ht="15">
      <c r="A1222" s="85"/>
      <c r="B1222" s="84"/>
      <c r="C1222" t="s">
        <v>4731</v>
      </c>
    </row>
    <row r="1223" spans="1:3" ht="15">
      <c r="A1223" s="85"/>
      <c r="B1223" s="84"/>
      <c r="C1223" t="s">
        <v>4731</v>
      </c>
    </row>
    <row r="1224" spans="1:3" ht="15">
      <c r="A1224" s="85"/>
      <c r="B1224" s="84"/>
      <c r="C1224" t="s">
        <v>4731</v>
      </c>
    </row>
    <row r="1225" spans="1:3" ht="15">
      <c r="A1225" s="85"/>
      <c r="B1225" s="84"/>
      <c r="C1225" t="s">
        <v>4731</v>
      </c>
    </row>
    <row r="1226" spans="1:3" ht="15">
      <c r="A1226" s="85"/>
      <c r="B1226" s="84"/>
      <c r="C1226" t="s">
        <v>4731</v>
      </c>
    </row>
    <row r="1227" spans="1:3" ht="15">
      <c r="A1227" s="85"/>
      <c r="B1227" s="84"/>
      <c r="C1227" t="s">
        <v>4731</v>
      </c>
    </row>
    <row r="1228" spans="1:3" ht="15">
      <c r="A1228" s="85"/>
      <c r="B1228" s="84"/>
      <c r="C1228" t="s">
        <v>4731</v>
      </c>
    </row>
    <row r="1229" spans="1:3" ht="15">
      <c r="A1229" s="85"/>
      <c r="B1229" s="84"/>
      <c r="C1229" t="s">
        <v>4731</v>
      </c>
    </row>
    <row r="1230" spans="1:3" ht="15">
      <c r="A1230" s="85"/>
      <c r="B1230" s="84"/>
      <c r="C1230" t="s">
        <v>4731</v>
      </c>
    </row>
    <row r="1231" spans="1:3" ht="15">
      <c r="A1231" s="85"/>
      <c r="B1231" s="84"/>
      <c r="C1231" t="s">
        <v>4731</v>
      </c>
    </row>
    <row r="1232" spans="1:3" ht="15">
      <c r="A1232" s="85"/>
      <c r="B1232" s="84"/>
      <c r="C1232" t="s">
        <v>4731</v>
      </c>
    </row>
    <row r="1233" spans="1:3" ht="15">
      <c r="A1233" s="85"/>
      <c r="B1233" s="84"/>
      <c r="C1233" t="s">
        <v>4731</v>
      </c>
    </row>
    <row r="1234" spans="1:3" ht="15">
      <c r="A1234" s="85"/>
      <c r="B1234" s="84"/>
      <c r="C1234" t="s">
        <v>4731</v>
      </c>
    </row>
    <row r="1235" spans="1:3" ht="15">
      <c r="A1235" s="85"/>
      <c r="B1235" s="84"/>
      <c r="C1235" t="s">
        <v>4731</v>
      </c>
    </row>
    <row r="1236" spans="1:3" ht="15">
      <c r="A1236" s="85"/>
      <c r="B1236" s="84"/>
      <c r="C1236" t="s">
        <v>4731</v>
      </c>
    </row>
    <row r="1237" spans="1:3" ht="15">
      <c r="A1237" s="85"/>
      <c r="B1237" s="84"/>
      <c r="C1237" t="s">
        <v>4731</v>
      </c>
    </row>
    <row r="1238" spans="1:3" ht="15">
      <c r="A1238" s="85"/>
      <c r="B1238" s="84"/>
      <c r="C1238" t="s">
        <v>4731</v>
      </c>
    </row>
    <row r="1239" spans="1:3" ht="15">
      <c r="A1239" s="85"/>
      <c r="B1239" s="84"/>
      <c r="C1239" t="s">
        <v>4731</v>
      </c>
    </row>
    <row r="1240" spans="1:3" ht="15">
      <c r="A1240" s="85"/>
      <c r="B1240" s="84"/>
      <c r="C1240" t="s">
        <v>4731</v>
      </c>
    </row>
    <row r="1241" spans="1:3" ht="15">
      <c r="A1241" s="85"/>
      <c r="B1241" s="84"/>
      <c r="C1241" t="s">
        <v>4731</v>
      </c>
    </row>
    <row r="1242" spans="1:3" ht="15">
      <c r="A1242" s="85"/>
      <c r="B1242" s="84"/>
      <c r="C1242" t="s">
        <v>4731</v>
      </c>
    </row>
    <row r="1243" spans="1:3" ht="15">
      <c r="A1243" s="85"/>
      <c r="B1243" s="84"/>
      <c r="C1243" t="s">
        <v>4731</v>
      </c>
    </row>
    <row r="1244" spans="1:3" ht="15">
      <c r="A1244" s="85"/>
      <c r="B1244" s="84"/>
      <c r="C1244" t="s">
        <v>4731</v>
      </c>
    </row>
    <row r="1245" spans="1:3" ht="15">
      <c r="A1245" s="85"/>
      <c r="B1245" s="84"/>
      <c r="C1245" t="s">
        <v>4731</v>
      </c>
    </row>
    <row r="1246" spans="1:3" ht="15">
      <c r="A1246" s="85"/>
      <c r="B1246" s="84"/>
      <c r="C1246" t="s">
        <v>4731</v>
      </c>
    </row>
    <row r="1247" spans="1:3" ht="15">
      <c r="A1247" s="85"/>
      <c r="B1247" s="84"/>
      <c r="C1247" t="s">
        <v>4731</v>
      </c>
    </row>
    <row r="1248" spans="1:3" ht="15">
      <c r="A1248" s="85"/>
      <c r="B1248" s="84"/>
      <c r="C1248" t="s">
        <v>4731</v>
      </c>
    </row>
    <row r="1249" spans="1:3" ht="15">
      <c r="A1249" s="85"/>
      <c r="B1249" s="84"/>
      <c r="C1249" t="s">
        <v>4731</v>
      </c>
    </row>
    <row r="1250" spans="1:3" ht="15">
      <c r="A1250" s="85"/>
      <c r="B1250" s="84"/>
      <c r="C1250" t="s">
        <v>4731</v>
      </c>
    </row>
    <row r="1251" spans="1:3" ht="15">
      <c r="A1251" s="85"/>
      <c r="B1251" s="84"/>
      <c r="C1251" t="s">
        <v>4731</v>
      </c>
    </row>
    <row r="1252" spans="1:3" ht="15">
      <c r="A1252" s="85"/>
      <c r="B1252" s="84"/>
      <c r="C1252" t="s">
        <v>4731</v>
      </c>
    </row>
    <row r="1253" spans="1:3" ht="15">
      <c r="A1253" s="85"/>
      <c r="B1253" s="84"/>
      <c r="C1253" t="s">
        <v>4731</v>
      </c>
    </row>
    <row r="1254" spans="1:3" ht="15">
      <c r="A1254" s="85"/>
      <c r="B1254" s="84"/>
      <c r="C1254" t="s">
        <v>4731</v>
      </c>
    </row>
    <row r="1255" spans="1:3" ht="15">
      <c r="A1255" s="85"/>
      <c r="B1255" s="84"/>
      <c r="C1255" t="s">
        <v>4731</v>
      </c>
    </row>
    <row r="1256" spans="1:3" ht="15">
      <c r="A1256" s="85"/>
      <c r="B1256" s="84"/>
      <c r="C1256" t="s">
        <v>4731</v>
      </c>
    </row>
    <row r="1257" spans="1:3" ht="15">
      <c r="A1257" s="85"/>
      <c r="B1257" s="84"/>
      <c r="C1257" t="s">
        <v>4731</v>
      </c>
    </row>
    <row r="1258" spans="1:3" ht="15">
      <c r="A1258" s="85"/>
      <c r="B1258" s="84"/>
      <c r="C1258" t="s">
        <v>4731</v>
      </c>
    </row>
    <row r="1259" spans="1:3" ht="15">
      <c r="A1259" s="85"/>
      <c r="B1259" s="84"/>
      <c r="C1259" t="s">
        <v>4731</v>
      </c>
    </row>
    <row r="1260" spans="1:3" ht="15">
      <c r="A1260" s="85"/>
      <c r="B1260" s="84"/>
      <c r="C1260" t="s">
        <v>4731</v>
      </c>
    </row>
    <row r="1261" spans="1:3" ht="15">
      <c r="A1261" s="85"/>
      <c r="B1261" s="84"/>
      <c r="C1261" t="s">
        <v>4731</v>
      </c>
    </row>
    <row r="1262" spans="1:3" ht="15">
      <c r="A1262" s="85"/>
      <c r="B1262" s="84"/>
      <c r="C1262" t="s">
        <v>4731</v>
      </c>
    </row>
    <row r="1263" spans="1:3" ht="15">
      <c r="A1263" s="85"/>
      <c r="B1263" s="84"/>
      <c r="C1263" t="s">
        <v>4731</v>
      </c>
    </row>
    <row r="1264" spans="1:3" ht="15">
      <c r="A1264" s="85"/>
      <c r="B1264" s="84"/>
      <c r="C1264" t="s">
        <v>4731</v>
      </c>
    </row>
    <row r="1265" spans="1:3" ht="15">
      <c r="A1265" s="85"/>
      <c r="B1265" s="84"/>
      <c r="C1265" t="s">
        <v>4731</v>
      </c>
    </row>
    <row r="1266" spans="1:3" ht="15">
      <c r="A1266" s="85"/>
      <c r="B1266" s="84"/>
      <c r="C1266" t="s">
        <v>4731</v>
      </c>
    </row>
    <row r="1267" spans="1:3" ht="15">
      <c r="A1267" s="85"/>
      <c r="B1267" s="84"/>
      <c r="C1267" t="s">
        <v>4731</v>
      </c>
    </row>
    <row r="1268" spans="1:3" ht="15">
      <c r="A1268" s="85"/>
      <c r="B1268" s="84"/>
      <c r="C1268" t="s">
        <v>4731</v>
      </c>
    </row>
    <row r="1269" spans="1:3" ht="15">
      <c r="A1269" s="85"/>
      <c r="B1269" s="84"/>
      <c r="C1269" t="s">
        <v>4731</v>
      </c>
    </row>
    <row r="1270" spans="1:3" ht="15">
      <c r="A1270" s="85"/>
      <c r="B1270" s="84"/>
      <c r="C1270" t="s">
        <v>4731</v>
      </c>
    </row>
    <row r="1271" spans="1:3" ht="15">
      <c r="A1271" s="85"/>
      <c r="B1271" s="84"/>
      <c r="C1271" t="s">
        <v>4731</v>
      </c>
    </row>
    <row r="1272" spans="1:3" ht="15">
      <c r="A1272" s="85"/>
      <c r="B1272" s="84"/>
      <c r="C1272" t="s">
        <v>4731</v>
      </c>
    </row>
    <row r="1273" spans="1:3" ht="15">
      <c r="A1273" s="85"/>
      <c r="B1273" s="84"/>
      <c r="C1273" t="s">
        <v>4731</v>
      </c>
    </row>
    <row r="1274" spans="1:3" ht="15">
      <c r="A1274" s="85"/>
      <c r="B1274" s="84"/>
      <c r="C1274" t="s">
        <v>4731</v>
      </c>
    </row>
    <row r="1275" spans="1:3" ht="15">
      <c r="A1275" s="85"/>
      <c r="B1275" s="84"/>
      <c r="C1275" t="s">
        <v>4731</v>
      </c>
    </row>
    <row r="1276" spans="1:3" ht="15">
      <c r="A1276" s="85"/>
      <c r="B1276" s="84"/>
      <c r="C1276" t="s">
        <v>4731</v>
      </c>
    </row>
    <row r="1277" spans="1:3" ht="15">
      <c r="A1277" s="85"/>
      <c r="B1277" s="84"/>
      <c r="C1277" t="s">
        <v>4731</v>
      </c>
    </row>
    <row r="1278" spans="1:3" ht="15">
      <c r="A1278" s="85"/>
      <c r="B1278" s="84"/>
      <c r="C1278" t="s">
        <v>4731</v>
      </c>
    </row>
    <row r="1279" spans="1:3" ht="15">
      <c r="A1279" s="85"/>
      <c r="B1279" s="84"/>
      <c r="C1279" t="s">
        <v>4731</v>
      </c>
    </row>
    <row r="1280" spans="1:3" ht="15">
      <c r="A1280" s="85"/>
      <c r="B1280" s="84"/>
      <c r="C1280" t="s">
        <v>4731</v>
      </c>
    </row>
    <row r="1281" spans="1:3" ht="15">
      <c r="A1281" s="85"/>
      <c r="B1281" s="84"/>
      <c r="C1281" t="s">
        <v>4731</v>
      </c>
    </row>
    <row r="1282" spans="1:3" ht="15">
      <c r="A1282" s="85"/>
      <c r="B1282" s="84"/>
      <c r="C1282" t="s">
        <v>4731</v>
      </c>
    </row>
    <row r="1283" spans="1:3" ht="15">
      <c r="A1283" s="85"/>
      <c r="B1283" s="84"/>
      <c r="C1283" t="s">
        <v>4731</v>
      </c>
    </row>
    <row r="1284" spans="1:3" ht="15">
      <c r="A1284" s="85"/>
      <c r="B1284" s="84"/>
      <c r="C1284" t="s">
        <v>4731</v>
      </c>
    </row>
    <row r="1285" spans="1:3" ht="15">
      <c r="A1285" s="85"/>
      <c r="B1285" s="84"/>
      <c r="C1285" t="s">
        <v>4731</v>
      </c>
    </row>
    <row r="1286" spans="1:3" ht="15">
      <c r="A1286" s="85"/>
      <c r="B1286" s="84"/>
      <c r="C1286" t="s">
        <v>4731</v>
      </c>
    </row>
    <row r="1287" spans="1:3" ht="15">
      <c r="A1287" s="85"/>
      <c r="B1287" s="84"/>
      <c r="C1287" t="s">
        <v>4731</v>
      </c>
    </row>
    <row r="1288" spans="1:3" ht="15">
      <c r="A1288" s="85"/>
      <c r="B1288" s="84"/>
      <c r="C1288" t="s">
        <v>4731</v>
      </c>
    </row>
    <row r="1289" spans="1:3" ht="15">
      <c r="A1289" s="85"/>
      <c r="B1289" s="84"/>
      <c r="C1289" t="s">
        <v>4731</v>
      </c>
    </row>
    <row r="1290" spans="1:3" ht="15">
      <c r="A1290" s="85"/>
      <c r="B1290" s="84"/>
      <c r="C1290" t="s">
        <v>4731</v>
      </c>
    </row>
    <row r="1291" spans="1:3" ht="15">
      <c r="A1291" s="85"/>
      <c r="B1291" s="84"/>
      <c r="C1291" t="s">
        <v>4731</v>
      </c>
    </row>
    <row r="1292" spans="1:3" ht="15">
      <c r="A1292" s="85"/>
      <c r="B1292" s="84"/>
      <c r="C1292" t="s">
        <v>4731</v>
      </c>
    </row>
    <row r="1293" spans="1:3" ht="15">
      <c r="A1293" s="85"/>
      <c r="B1293" s="84"/>
      <c r="C1293" t="s">
        <v>4731</v>
      </c>
    </row>
    <row r="1294" spans="1:3" ht="15">
      <c r="A1294" s="85"/>
      <c r="B1294" s="84"/>
      <c r="C1294" t="s">
        <v>4731</v>
      </c>
    </row>
    <row r="1295" spans="1:3" ht="15">
      <c r="A1295" s="85"/>
      <c r="B1295" s="84"/>
      <c r="C1295" t="s">
        <v>4731</v>
      </c>
    </row>
    <row r="1296" spans="1:3" ht="15">
      <c r="A1296" s="85"/>
      <c r="B1296" s="84"/>
      <c r="C1296" t="s">
        <v>4731</v>
      </c>
    </row>
    <row r="1297" spans="1:3" ht="15">
      <c r="A1297" s="85"/>
      <c r="B1297" s="84"/>
      <c r="C1297" t="s">
        <v>4731</v>
      </c>
    </row>
    <row r="1298" spans="1:3" ht="15">
      <c r="A1298" s="85"/>
      <c r="B1298" s="84"/>
      <c r="C1298" t="s">
        <v>4731</v>
      </c>
    </row>
    <row r="1299" spans="1:3" ht="15">
      <c r="A1299" s="85"/>
      <c r="B1299" s="84"/>
      <c r="C1299" t="s">
        <v>4731</v>
      </c>
    </row>
    <row r="1300" spans="1:3" ht="15">
      <c r="A1300" s="85"/>
      <c r="B1300" s="84"/>
      <c r="C1300" t="s">
        <v>4731</v>
      </c>
    </row>
    <row r="1301" spans="1:3" ht="15">
      <c r="A1301" s="85"/>
      <c r="B1301" s="84"/>
      <c r="C1301" t="s">
        <v>4731</v>
      </c>
    </row>
    <row r="1302" spans="1:3" ht="15">
      <c r="A1302" s="85"/>
      <c r="B1302" s="84"/>
      <c r="C1302" t="s">
        <v>4731</v>
      </c>
    </row>
    <row r="1303" spans="1:3" ht="15">
      <c r="A1303" s="85"/>
      <c r="B1303" s="84"/>
      <c r="C1303" t="s">
        <v>4731</v>
      </c>
    </row>
    <row r="1304" spans="1:3" ht="15">
      <c r="A1304" s="85"/>
      <c r="B1304" s="84"/>
      <c r="C1304" t="s">
        <v>4731</v>
      </c>
    </row>
    <row r="1305" spans="1:3" ht="15">
      <c r="A1305" s="85"/>
      <c r="B1305" s="84"/>
      <c r="C1305" t="s">
        <v>4731</v>
      </c>
    </row>
    <row r="1306" spans="1:3" ht="15">
      <c r="A1306" s="85"/>
      <c r="B1306" s="84"/>
      <c r="C1306" t="s">
        <v>4731</v>
      </c>
    </row>
    <row r="1307" spans="1:3" ht="15">
      <c r="A1307" s="85"/>
      <c r="B1307" s="84"/>
      <c r="C1307" t="s">
        <v>4731</v>
      </c>
    </row>
    <row r="1308" spans="1:3" ht="15">
      <c r="A1308" s="85"/>
      <c r="B1308" s="84"/>
      <c r="C1308" t="s">
        <v>4731</v>
      </c>
    </row>
    <row r="1309" spans="1:3" ht="15">
      <c r="A1309" s="85"/>
      <c r="B1309" s="84"/>
      <c r="C1309" t="s">
        <v>4731</v>
      </c>
    </row>
    <row r="1310" spans="1:3" ht="15">
      <c r="A1310" s="85"/>
      <c r="B1310" s="84"/>
      <c r="C1310" t="s">
        <v>4731</v>
      </c>
    </row>
    <row r="1311" spans="1:3" ht="15">
      <c r="A1311" s="85"/>
      <c r="B1311" s="84"/>
      <c r="C1311" t="s">
        <v>4731</v>
      </c>
    </row>
    <row r="1312" spans="1:3" ht="15">
      <c r="A1312" s="85"/>
      <c r="B1312" s="84"/>
      <c r="C1312" t="s">
        <v>4731</v>
      </c>
    </row>
    <row r="1313" spans="1:3" ht="15">
      <c r="A1313" s="85"/>
      <c r="B1313" s="84"/>
      <c r="C1313" t="s">
        <v>4731</v>
      </c>
    </row>
    <row r="1314" spans="1:3" ht="15">
      <c r="A1314" s="85"/>
      <c r="B1314" s="84"/>
      <c r="C1314" t="s">
        <v>4731</v>
      </c>
    </row>
    <row r="1315" spans="1:3" ht="15">
      <c r="A1315" s="85"/>
      <c r="B1315" s="84"/>
      <c r="C1315" t="s">
        <v>4731</v>
      </c>
    </row>
    <row r="1316" spans="1:3" ht="15">
      <c r="A1316" s="85"/>
      <c r="B1316" s="84"/>
      <c r="C1316" t="s">
        <v>4731</v>
      </c>
    </row>
    <row r="1317" spans="1:3" ht="15">
      <c r="A1317" s="85"/>
      <c r="B1317" s="84"/>
      <c r="C1317" t="s">
        <v>4731</v>
      </c>
    </row>
    <row r="1318" spans="1:3" ht="15">
      <c r="A1318" s="85"/>
      <c r="B1318" s="84"/>
      <c r="C1318" t="s">
        <v>4731</v>
      </c>
    </row>
    <row r="1319" spans="1:3" ht="15">
      <c r="A1319" s="85"/>
      <c r="B1319" s="84"/>
      <c r="C1319" t="s">
        <v>4731</v>
      </c>
    </row>
    <row r="1320" spans="1:3" ht="15">
      <c r="A1320" s="85"/>
      <c r="B1320" s="84"/>
      <c r="C1320" t="s">
        <v>4731</v>
      </c>
    </row>
    <row r="1321" spans="1:3" ht="15">
      <c r="A1321" s="85"/>
      <c r="B1321" s="84"/>
      <c r="C1321" t="s">
        <v>4731</v>
      </c>
    </row>
    <row r="1322" spans="1:3" ht="15">
      <c r="A1322" s="85"/>
      <c r="B1322" s="84"/>
      <c r="C1322" t="s">
        <v>4731</v>
      </c>
    </row>
    <row r="1323" spans="1:3" ht="15">
      <c r="A1323" s="85"/>
      <c r="B1323" s="84"/>
      <c r="C1323" t="s">
        <v>4731</v>
      </c>
    </row>
    <row r="1324" spans="1:3" ht="15">
      <c r="A1324" s="85"/>
      <c r="B1324" s="84"/>
      <c r="C1324" t="s">
        <v>4731</v>
      </c>
    </row>
    <row r="1325" spans="1:3" ht="15">
      <c r="A1325" s="85"/>
      <c r="B1325" s="84"/>
      <c r="C1325" t="s">
        <v>4731</v>
      </c>
    </row>
    <row r="1326" spans="1:3" ht="15">
      <c r="A1326" s="85"/>
      <c r="B1326" s="84"/>
      <c r="C1326" t="s">
        <v>4731</v>
      </c>
    </row>
    <row r="1327" spans="1:3" ht="15">
      <c r="A1327" s="85"/>
      <c r="B1327" s="84"/>
      <c r="C1327" t="s">
        <v>4731</v>
      </c>
    </row>
    <row r="1328" spans="1:3" ht="15">
      <c r="A1328" s="85"/>
      <c r="B1328" s="84"/>
      <c r="C1328" t="s">
        <v>4731</v>
      </c>
    </row>
    <row r="1329" spans="1:3" ht="15">
      <c r="A1329" s="85"/>
      <c r="B1329" s="84"/>
      <c r="C1329" t="s">
        <v>4731</v>
      </c>
    </row>
    <row r="1330" spans="1:3" ht="15">
      <c r="A1330" s="85"/>
      <c r="B1330" s="84"/>
      <c r="C1330" t="s">
        <v>4731</v>
      </c>
    </row>
    <row r="1331" spans="1:3" ht="15">
      <c r="A1331" s="85"/>
      <c r="B1331" s="84"/>
      <c r="C1331" t="s">
        <v>4731</v>
      </c>
    </row>
    <row r="1332" spans="1:3" ht="15">
      <c r="A1332" s="85"/>
      <c r="B1332" s="84"/>
      <c r="C1332" t="s">
        <v>4731</v>
      </c>
    </row>
    <row r="1333" spans="1:3" ht="15">
      <c r="A1333" s="85"/>
      <c r="B1333" s="84"/>
      <c r="C1333" t="s">
        <v>4731</v>
      </c>
    </row>
    <row r="1334" spans="1:3" ht="15">
      <c r="A1334" s="85"/>
      <c r="B1334" s="84"/>
      <c r="C1334" t="s">
        <v>4731</v>
      </c>
    </row>
    <row r="1335" spans="1:3" ht="15">
      <c r="A1335" s="85"/>
      <c r="B1335" s="84"/>
      <c r="C1335" t="s">
        <v>4731</v>
      </c>
    </row>
    <row r="1336" spans="1:3" ht="15">
      <c r="A1336" s="85"/>
      <c r="B1336" s="84"/>
      <c r="C1336" t="s">
        <v>4731</v>
      </c>
    </row>
    <row r="1337" spans="1:3" ht="15">
      <c r="A1337" s="85"/>
      <c r="B1337" s="84"/>
      <c r="C1337" t="s">
        <v>4731</v>
      </c>
    </row>
    <row r="1338" spans="1:3" ht="15">
      <c r="A1338" s="85"/>
      <c r="B1338" s="84"/>
      <c r="C1338" t="s">
        <v>4731</v>
      </c>
    </row>
    <row r="1339" spans="1:3" ht="15">
      <c r="A1339" s="85"/>
      <c r="B1339" s="84"/>
      <c r="C1339" t="s">
        <v>4731</v>
      </c>
    </row>
    <row r="1340" spans="1:3" ht="15">
      <c r="A1340" s="85"/>
      <c r="B1340" s="84"/>
      <c r="C1340" t="s">
        <v>4731</v>
      </c>
    </row>
    <row r="1341" spans="1:3" ht="15">
      <c r="A1341" s="85"/>
      <c r="B1341" s="84"/>
      <c r="C1341" t="s">
        <v>4731</v>
      </c>
    </row>
    <row r="1342" spans="1:3" ht="15">
      <c r="A1342" s="85"/>
      <c r="B1342" s="84"/>
      <c r="C1342" t="s">
        <v>4731</v>
      </c>
    </row>
    <row r="1343" spans="1:3" ht="15">
      <c r="A1343" s="85"/>
      <c r="B1343" s="84"/>
      <c r="C1343" t="s">
        <v>4731</v>
      </c>
    </row>
    <row r="1344" spans="1:3" ht="15">
      <c r="A1344" s="85"/>
      <c r="B1344" s="84"/>
      <c r="C1344" t="s">
        <v>4731</v>
      </c>
    </row>
    <row r="1345" spans="1:3" ht="15">
      <c r="A1345" s="85"/>
      <c r="B1345" s="84"/>
      <c r="C1345" t="s">
        <v>4731</v>
      </c>
    </row>
    <row r="1346" spans="1:3" ht="15">
      <c r="A1346" s="85"/>
      <c r="B1346" s="84"/>
      <c r="C1346" t="s">
        <v>4731</v>
      </c>
    </row>
    <row r="1347" spans="1:3" ht="15">
      <c r="A1347" s="85"/>
      <c r="B1347" s="84"/>
      <c r="C1347" t="s">
        <v>4731</v>
      </c>
    </row>
    <row r="1348" spans="1:3" ht="15">
      <c r="A1348" s="85"/>
      <c r="B1348" s="84"/>
      <c r="C1348" t="s">
        <v>4731</v>
      </c>
    </row>
    <row r="1349" spans="1:3" ht="15">
      <c r="A1349" s="85"/>
      <c r="B1349" s="84"/>
      <c r="C1349" t="s">
        <v>4731</v>
      </c>
    </row>
    <row r="1350" spans="1:3" ht="15">
      <c r="A1350" s="85"/>
      <c r="B1350" s="84"/>
      <c r="C1350" t="s">
        <v>4731</v>
      </c>
    </row>
    <row r="1351" spans="1:3" ht="15">
      <c r="A1351" s="85"/>
      <c r="B1351" s="84"/>
      <c r="C1351" t="s">
        <v>4731</v>
      </c>
    </row>
    <row r="1352" spans="1:3" ht="15">
      <c r="A1352" s="85"/>
      <c r="B1352" s="84"/>
      <c r="C1352" t="s">
        <v>4731</v>
      </c>
    </row>
    <row r="1353" spans="1:3" ht="15">
      <c r="A1353" s="85"/>
      <c r="B1353" s="84"/>
      <c r="C1353" t="s">
        <v>4731</v>
      </c>
    </row>
    <row r="1354" spans="1:3" ht="15">
      <c r="A1354" s="85"/>
      <c r="B1354" s="84"/>
      <c r="C1354" t="s">
        <v>4731</v>
      </c>
    </row>
    <row r="1355" spans="1:3" ht="15">
      <c r="A1355" s="85"/>
      <c r="B1355" s="84"/>
      <c r="C1355" t="s">
        <v>4731</v>
      </c>
    </row>
    <row r="1356" spans="1:3" ht="15">
      <c r="A1356" s="85"/>
      <c r="B1356" s="84"/>
      <c r="C1356" t="s">
        <v>4731</v>
      </c>
    </row>
    <row r="1357" spans="1:3" ht="15">
      <c r="A1357" s="85"/>
      <c r="B1357" s="84"/>
      <c r="C1357" t="s">
        <v>4731</v>
      </c>
    </row>
    <row r="1358" spans="1:3" ht="15">
      <c r="A1358" s="85"/>
      <c r="B1358" s="84"/>
      <c r="C1358" t="s">
        <v>4731</v>
      </c>
    </row>
    <row r="1359" spans="1:3" ht="15">
      <c r="A1359" s="85"/>
      <c r="B1359" s="84"/>
      <c r="C1359" t="s">
        <v>4731</v>
      </c>
    </row>
    <row r="1360" spans="1:3" ht="15">
      <c r="A1360" s="85"/>
      <c r="B1360" s="84"/>
      <c r="C1360" t="s">
        <v>4731</v>
      </c>
    </row>
    <row r="1361" spans="1:3" ht="15">
      <c r="A1361" s="85"/>
      <c r="B1361" s="84"/>
      <c r="C1361" t="s">
        <v>4731</v>
      </c>
    </row>
    <row r="1362" spans="1:3" ht="15">
      <c r="A1362" s="85"/>
      <c r="B1362" s="84"/>
      <c r="C1362" t="s">
        <v>4731</v>
      </c>
    </row>
    <row r="1363" spans="1:3" ht="15">
      <c r="A1363" s="85"/>
      <c r="B1363" s="84"/>
      <c r="C1363" t="s">
        <v>4731</v>
      </c>
    </row>
    <row r="1364" spans="1:3" ht="15">
      <c r="A1364" s="85"/>
      <c r="B1364" s="84"/>
      <c r="C1364" t="s">
        <v>4731</v>
      </c>
    </row>
    <row r="1365" spans="1:3" ht="15">
      <c r="A1365" s="85"/>
      <c r="B1365" s="84"/>
      <c r="C1365" t="s">
        <v>4731</v>
      </c>
    </row>
    <row r="1366" spans="1:3" ht="15">
      <c r="A1366" s="85"/>
      <c r="B1366" s="84"/>
      <c r="C1366" t="s">
        <v>4731</v>
      </c>
    </row>
    <row r="1367" spans="1:3" ht="15">
      <c r="A1367" s="85"/>
      <c r="B1367" s="84"/>
      <c r="C1367" t="s">
        <v>4731</v>
      </c>
    </row>
    <row r="1368" spans="1:3" ht="15">
      <c r="A1368" s="85"/>
      <c r="B1368" s="84"/>
      <c r="C1368" t="s">
        <v>4731</v>
      </c>
    </row>
    <row r="1369" spans="1:3" ht="15">
      <c r="A1369" s="85"/>
      <c r="B1369" s="84"/>
      <c r="C1369" t="s">
        <v>4731</v>
      </c>
    </row>
    <row r="1370" spans="1:3" ht="15">
      <c r="A1370" s="85"/>
      <c r="B1370" s="84"/>
      <c r="C1370" t="s">
        <v>4731</v>
      </c>
    </row>
    <row r="1371" spans="1:3" ht="15">
      <c r="A1371" s="85"/>
      <c r="B1371" s="84"/>
      <c r="C1371" t="s">
        <v>4731</v>
      </c>
    </row>
    <row r="1372" spans="1:3" ht="15">
      <c r="A1372" s="85"/>
      <c r="B1372" s="84"/>
      <c r="C1372" t="s">
        <v>4731</v>
      </c>
    </row>
    <row r="1373" spans="1:3" ht="15">
      <c r="A1373" s="85"/>
      <c r="B1373" s="84"/>
      <c r="C1373" t="s">
        <v>4731</v>
      </c>
    </row>
    <row r="1374" spans="1:3" ht="15">
      <c r="A1374" s="85"/>
      <c r="B1374" s="84"/>
      <c r="C1374" t="s">
        <v>4731</v>
      </c>
    </row>
    <row r="1375" spans="1:3" ht="15">
      <c r="A1375" s="85"/>
      <c r="B1375" s="84"/>
      <c r="C1375" t="s">
        <v>4731</v>
      </c>
    </row>
    <row r="1376" spans="1:3" ht="15">
      <c r="A1376" s="85"/>
      <c r="B1376" s="84"/>
      <c r="C1376" t="s">
        <v>4731</v>
      </c>
    </row>
    <row r="1377" spans="1:3" ht="15">
      <c r="A1377" s="85"/>
      <c r="B1377" s="84"/>
      <c r="C1377" t="s">
        <v>4731</v>
      </c>
    </row>
    <row r="1378" spans="1:3" ht="15">
      <c r="A1378" s="85"/>
      <c r="B1378" s="84"/>
      <c r="C1378" t="s">
        <v>4731</v>
      </c>
    </row>
    <row r="1379" spans="1:3" ht="15">
      <c r="A1379" s="85"/>
      <c r="B1379" s="84"/>
      <c r="C1379" t="s">
        <v>4731</v>
      </c>
    </row>
    <row r="1380" spans="1:3" ht="15">
      <c r="A1380" s="85"/>
      <c r="B1380" s="84"/>
      <c r="C1380" t="s">
        <v>4731</v>
      </c>
    </row>
    <row r="1381" spans="1:3" ht="15">
      <c r="A1381" s="85"/>
      <c r="B1381" s="84"/>
      <c r="C1381" t="s">
        <v>4731</v>
      </c>
    </row>
    <row r="1382" spans="1:3" ht="15">
      <c r="A1382" s="85"/>
      <c r="B1382" s="84"/>
      <c r="C1382" t="s">
        <v>4731</v>
      </c>
    </row>
    <row r="1383" spans="1:3" ht="15">
      <c r="A1383" s="85"/>
      <c r="B1383" s="84"/>
      <c r="C1383" t="s">
        <v>4731</v>
      </c>
    </row>
    <row r="1384" spans="1:3" ht="15">
      <c r="A1384" s="85"/>
      <c r="B1384" s="84"/>
      <c r="C1384" t="s">
        <v>4731</v>
      </c>
    </row>
    <row r="1385" spans="1:3" ht="15">
      <c r="A1385" s="85"/>
      <c r="B1385" s="84"/>
      <c r="C1385" t="s">
        <v>4731</v>
      </c>
    </row>
    <row r="1386" spans="1:3" ht="15">
      <c r="A1386" s="85"/>
      <c r="B1386" s="84"/>
      <c r="C1386" t="s">
        <v>4731</v>
      </c>
    </row>
    <row r="1387" spans="1:3" ht="15">
      <c r="A1387" s="85"/>
      <c r="B1387" s="84"/>
      <c r="C1387" t="s">
        <v>4731</v>
      </c>
    </row>
    <row r="1388" spans="1:3" ht="15">
      <c r="A1388" s="85"/>
      <c r="B1388" s="84"/>
      <c r="C1388" t="s">
        <v>4731</v>
      </c>
    </row>
    <row r="1389" spans="1:3" ht="15">
      <c r="A1389" s="85"/>
      <c r="B1389" s="84"/>
      <c r="C1389" t="s">
        <v>4731</v>
      </c>
    </row>
    <row r="1390" spans="1:3" ht="15">
      <c r="A1390" s="85"/>
      <c r="B1390" s="84"/>
      <c r="C1390" t="s">
        <v>4731</v>
      </c>
    </row>
    <row r="1391" spans="1:3" ht="15">
      <c r="A1391" s="85"/>
      <c r="B1391" s="84"/>
      <c r="C1391" t="s">
        <v>4731</v>
      </c>
    </row>
    <row r="1392" spans="1:3" ht="15">
      <c r="A1392" s="85"/>
      <c r="B1392" s="84"/>
      <c r="C1392" t="s">
        <v>4731</v>
      </c>
    </row>
    <row r="1393" spans="1:3" ht="15">
      <c r="A1393" s="85"/>
      <c r="B1393" s="84"/>
      <c r="C1393" t="s">
        <v>4731</v>
      </c>
    </row>
    <row r="1394" spans="1:3" ht="15">
      <c r="A1394" s="85"/>
      <c r="B1394" s="84"/>
      <c r="C1394" t="s">
        <v>4731</v>
      </c>
    </row>
    <row r="1395" spans="1:3" ht="15">
      <c r="A1395" s="85"/>
      <c r="B1395" s="84"/>
      <c r="C1395" t="s">
        <v>4731</v>
      </c>
    </row>
    <row r="1396" spans="1:3" ht="15">
      <c r="A1396" s="85"/>
      <c r="B1396" s="84"/>
      <c r="C1396" t="s">
        <v>4731</v>
      </c>
    </row>
    <row r="1397" spans="1:3" ht="15">
      <c r="A1397" s="85"/>
      <c r="B1397" s="84"/>
      <c r="C1397" t="s">
        <v>4731</v>
      </c>
    </row>
    <row r="1398" spans="1:3" ht="15">
      <c r="A1398" s="85"/>
      <c r="B1398" s="84"/>
      <c r="C1398" t="s">
        <v>4731</v>
      </c>
    </row>
    <row r="1399" spans="1:3" ht="15">
      <c r="A1399" s="85"/>
      <c r="B1399" s="84"/>
      <c r="C1399" t="s">
        <v>4731</v>
      </c>
    </row>
    <row r="1400" spans="1:3" ht="15">
      <c r="A1400" s="85"/>
      <c r="B1400" s="84"/>
      <c r="C1400" t="s">
        <v>4731</v>
      </c>
    </row>
    <row r="1401" spans="1:3" ht="15">
      <c r="A1401" s="85"/>
      <c r="B1401" s="84"/>
      <c r="C1401" t="s">
        <v>4731</v>
      </c>
    </row>
    <row r="1402" spans="1:3" ht="15">
      <c r="A1402" s="85"/>
      <c r="B1402" s="84"/>
      <c r="C1402" t="s">
        <v>4731</v>
      </c>
    </row>
    <row r="1403" spans="1:3" ht="15">
      <c r="A1403" s="85"/>
      <c r="B1403" s="84"/>
      <c r="C1403" t="s">
        <v>4731</v>
      </c>
    </row>
    <row r="1404" spans="1:3" ht="15">
      <c r="A1404" s="85"/>
      <c r="B1404" s="84"/>
      <c r="C1404" t="s">
        <v>4731</v>
      </c>
    </row>
    <row r="1405" spans="1:3" ht="15">
      <c r="A1405" s="85"/>
      <c r="B1405" s="84"/>
      <c r="C1405" t="s">
        <v>4731</v>
      </c>
    </row>
    <row r="1406" spans="1:3" ht="15">
      <c r="A1406" s="85"/>
      <c r="B1406" s="84"/>
      <c r="C1406" t="s">
        <v>4731</v>
      </c>
    </row>
    <row r="1407" spans="1:3" ht="15">
      <c r="A1407" s="85"/>
      <c r="B1407" s="84"/>
      <c r="C1407" t="s">
        <v>4731</v>
      </c>
    </row>
    <row r="1408" spans="1:3" ht="15">
      <c r="A1408" s="85"/>
      <c r="B1408" s="84"/>
      <c r="C1408" t="s">
        <v>4731</v>
      </c>
    </row>
    <row r="1409" spans="1:3" ht="15">
      <c r="A1409" s="85"/>
      <c r="B1409" s="84"/>
      <c r="C1409" t="s">
        <v>4731</v>
      </c>
    </row>
    <row r="1410" spans="1:3" ht="15">
      <c r="A1410" s="85"/>
      <c r="B1410" s="84"/>
      <c r="C1410" t="s">
        <v>4731</v>
      </c>
    </row>
    <row r="1411" spans="1:3" ht="15">
      <c r="A1411" s="85"/>
      <c r="B1411" s="84"/>
      <c r="C1411" t="s">
        <v>4731</v>
      </c>
    </row>
    <row r="1412" spans="1:3" ht="15">
      <c r="A1412" s="85"/>
      <c r="B1412" s="84"/>
      <c r="C1412" t="s">
        <v>4731</v>
      </c>
    </row>
    <row r="1413" spans="1:3" ht="15">
      <c r="A1413" s="85"/>
      <c r="B1413" s="84"/>
      <c r="C1413" t="s">
        <v>4731</v>
      </c>
    </row>
    <row r="1414" spans="1:3" ht="15">
      <c r="A1414" s="85"/>
      <c r="B1414" s="84"/>
      <c r="C1414" t="s">
        <v>4731</v>
      </c>
    </row>
    <row r="1415" spans="1:3" ht="15">
      <c r="A1415" s="85"/>
      <c r="B1415" s="84"/>
      <c r="C1415" t="s">
        <v>4731</v>
      </c>
    </row>
    <row r="1416" spans="1:3" ht="15">
      <c r="A1416" s="85"/>
      <c r="B1416" s="84"/>
      <c r="C1416" t="s">
        <v>4731</v>
      </c>
    </row>
    <row r="1417" spans="1:3" ht="15">
      <c r="A1417" s="85"/>
      <c r="B1417" s="84"/>
      <c r="C1417" t="s">
        <v>4731</v>
      </c>
    </row>
    <row r="1418" spans="1:3" ht="15">
      <c r="A1418" s="85"/>
      <c r="B1418" s="84"/>
      <c r="C1418" t="s">
        <v>4731</v>
      </c>
    </row>
    <row r="1419" spans="1:3" ht="15">
      <c r="A1419" s="85"/>
      <c r="B1419" s="84"/>
      <c r="C1419" t="s">
        <v>4731</v>
      </c>
    </row>
    <row r="1420" spans="1:3" ht="15">
      <c r="A1420" s="85"/>
      <c r="B1420" s="84"/>
      <c r="C1420" t="s">
        <v>4731</v>
      </c>
    </row>
    <row r="1421" spans="1:3" ht="15">
      <c r="A1421" s="85"/>
      <c r="B1421" s="84"/>
      <c r="C1421" t="s">
        <v>4731</v>
      </c>
    </row>
    <row r="1422" spans="1:3" ht="15">
      <c r="A1422" s="85"/>
      <c r="B1422" s="84"/>
      <c r="C1422" t="s">
        <v>4731</v>
      </c>
    </row>
    <row r="1423" spans="1:3" ht="15">
      <c r="A1423" s="85"/>
      <c r="B1423" s="84"/>
      <c r="C1423" t="s">
        <v>4731</v>
      </c>
    </row>
    <row r="1424" spans="1:3" ht="15">
      <c r="A1424" s="85"/>
      <c r="B1424" s="84"/>
      <c r="C1424" t="s">
        <v>4731</v>
      </c>
    </row>
    <row r="1425" spans="1:3" ht="15">
      <c r="A1425" s="85"/>
      <c r="B1425" s="84"/>
      <c r="C1425" t="s">
        <v>4731</v>
      </c>
    </row>
    <row r="1426" spans="1:3" ht="15">
      <c r="A1426" s="85"/>
      <c r="B1426" s="84"/>
      <c r="C1426" t="s">
        <v>4731</v>
      </c>
    </row>
    <row r="1427" spans="1:3" ht="15">
      <c r="A1427" s="85"/>
      <c r="B1427" s="84"/>
      <c r="C1427" t="s">
        <v>4731</v>
      </c>
    </row>
    <row r="1428" spans="1:3" ht="15">
      <c r="A1428" s="85"/>
      <c r="B1428" s="84"/>
      <c r="C1428" t="s">
        <v>4731</v>
      </c>
    </row>
    <row r="1429" spans="1:3" ht="15">
      <c r="A1429" s="85"/>
      <c r="B1429" s="84"/>
      <c r="C1429" t="s">
        <v>4731</v>
      </c>
    </row>
    <row r="1430" spans="1:3" ht="15">
      <c r="A1430" s="85"/>
      <c r="B1430" s="84"/>
      <c r="C1430" t="s">
        <v>4731</v>
      </c>
    </row>
    <row r="1431" spans="1:3" ht="15">
      <c r="A1431" s="85"/>
      <c r="B1431" s="84"/>
      <c r="C1431" t="s">
        <v>4731</v>
      </c>
    </row>
    <row r="1432" spans="1:3" ht="15">
      <c r="A1432" s="85"/>
      <c r="B1432" s="84"/>
      <c r="C1432" t="s">
        <v>4731</v>
      </c>
    </row>
    <row r="1433" spans="1:3" ht="15">
      <c r="A1433" s="85"/>
      <c r="B1433" s="84"/>
      <c r="C1433" t="s">
        <v>4731</v>
      </c>
    </row>
    <row r="1434" spans="1:3" ht="15">
      <c r="A1434" s="85"/>
      <c r="B1434" s="84"/>
      <c r="C1434" t="s">
        <v>4731</v>
      </c>
    </row>
    <row r="1435" spans="1:3" ht="15">
      <c r="A1435" s="85"/>
      <c r="B1435" s="84"/>
      <c r="C1435" t="s">
        <v>4731</v>
      </c>
    </row>
    <row r="1436" spans="1:3" ht="15">
      <c r="A1436" s="85"/>
      <c r="B1436" s="84"/>
      <c r="C1436" t="s">
        <v>4731</v>
      </c>
    </row>
    <row r="1437" spans="1:3" ht="15">
      <c r="A1437" s="85"/>
      <c r="B1437" s="84"/>
      <c r="C1437" t="s">
        <v>4731</v>
      </c>
    </row>
    <row r="1438" spans="1:3" ht="15">
      <c r="A1438" s="85"/>
      <c r="B1438" s="84"/>
      <c r="C1438" t="s">
        <v>4731</v>
      </c>
    </row>
    <row r="1439" spans="1:3" ht="15">
      <c r="A1439" s="85"/>
      <c r="B1439" s="84"/>
      <c r="C1439" t="s">
        <v>4731</v>
      </c>
    </row>
    <row r="1440" spans="1:3" ht="15">
      <c r="A1440" s="85"/>
      <c r="B1440" s="84"/>
      <c r="C1440" t="s">
        <v>4731</v>
      </c>
    </row>
    <row r="1441" spans="1:3" ht="15">
      <c r="A1441" s="85"/>
      <c r="B1441" s="84"/>
      <c r="C1441" t="s">
        <v>4731</v>
      </c>
    </row>
    <row r="1442" spans="1:3" ht="15">
      <c r="A1442" s="85"/>
      <c r="B1442" s="84"/>
      <c r="C1442" t="s">
        <v>4731</v>
      </c>
    </row>
    <row r="1443" spans="1:3">
      <c r="C1443" t="s">
        <v>4731</v>
      </c>
    </row>
    <row r="1444" spans="1:3">
      <c r="C1444" t="s">
        <v>4731</v>
      </c>
    </row>
    <row r="1445" spans="1:3">
      <c r="C1445" t="s">
        <v>4731</v>
      </c>
    </row>
    <row r="1446" spans="1:3">
      <c r="C1446" t="s">
        <v>4731</v>
      </c>
    </row>
    <row r="1447" spans="1:3">
      <c r="C1447" t="s">
        <v>4731</v>
      </c>
    </row>
    <row r="1448" spans="1:3">
      <c r="C1448" t="s">
        <v>4731</v>
      </c>
    </row>
    <row r="1449" spans="1:3">
      <c r="C1449" t="s">
        <v>4731</v>
      </c>
    </row>
    <row r="1450" spans="1:3">
      <c r="C1450" t="s">
        <v>4731</v>
      </c>
    </row>
    <row r="1451" spans="1:3">
      <c r="C1451" t="s">
        <v>4731</v>
      </c>
    </row>
    <row r="1452" spans="1:3">
      <c r="C1452" t="s">
        <v>4731</v>
      </c>
    </row>
    <row r="1453" spans="1:3">
      <c r="C1453" t="s">
        <v>4731</v>
      </c>
    </row>
    <row r="1454" spans="1:3">
      <c r="C1454" t="s">
        <v>4731</v>
      </c>
    </row>
    <row r="1455" spans="1:3">
      <c r="C1455" t="s">
        <v>4731</v>
      </c>
    </row>
    <row r="1456" spans="1:3">
      <c r="C1456" t="s">
        <v>4731</v>
      </c>
    </row>
    <row r="1457" spans="3:3">
      <c r="C1457" t="s">
        <v>4731</v>
      </c>
    </row>
    <row r="1458" spans="3:3">
      <c r="C1458" t="s">
        <v>4731</v>
      </c>
    </row>
    <row r="1459" spans="3:3">
      <c r="C1459" t="s">
        <v>4731</v>
      </c>
    </row>
    <row r="1460" spans="3:3">
      <c r="C1460" t="s">
        <v>4731</v>
      </c>
    </row>
    <row r="1461" spans="3:3">
      <c r="C1461" t="s">
        <v>4731</v>
      </c>
    </row>
    <row r="1462" spans="3:3">
      <c r="C1462" t="s">
        <v>4731</v>
      </c>
    </row>
    <row r="1463" spans="3:3">
      <c r="C1463" t="s">
        <v>4731</v>
      </c>
    </row>
    <row r="1464" spans="3:3">
      <c r="C1464" t="s">
        <v>4731</v>
      </c>
    </row>
    <row r="1465" spans="3:3">
      <c r="C1465" t="s">
        <v>4731</v>
      </c>
    </row>
    <row r="1466" spans="3:3">
      <c r="C1466" t="s">
        <v>4731</v>
      </c>
    </row>
    <row r="1467" spans="3:3">
      <c r="C1467" t="s">
        <v>4731</v>
      </c>
    </row>
    <row r="1468" spans="3:3">
      <c r="C1468" t="s">
        <v>4731</v>
      </c>
    </row>
    <row r="1469" spans="3:3">
      <c r="C1469" t="s">
        <v>4731</v>
      </c>
    </row>
    <row r="1470" spans="3:3">
      <c r="C1470" t="s">
        <v>4731</v>
      </c>
    </row>
    <row r="1471" spans="3:3">
      <c r="C1471" t="s">
        <v>4731</v>
      </c>
    </row>
    <row r="1472" spans="3:3">
      <c r="C1472" t="s">
        <v>4731</v>
      </c>
    </row>
    <row r="1473" spans="3:3">
      <c r="C1473" t="s">
        <v>4731</v>
      </c>
    </row>
    <row r="1474" spans="3:3">
      <c r="C1474" t="s">
        <v>4731</v>
      </c>
    </row>
    <row r="1475" spans="3:3">
      <c r="C1475" t="s">
        <v>4731</v>
      </c>
    </row>
  </sheetData>
  <conditionalFormatting sqref="A2:A52">
    <cfRule type="duplicateValues" dxfId="58" priority="1"/>
    <cfRule type="duplicateValues" dxfId="57" priority="2"/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32A81-B1BF-4269-AB0D-5376CAA53138}">
  <dimension ref="A1:F4446"/>
  <sheetViews>
    <sheetView topLeftCell="L1" workbookViewId="0">
      <selection activeCell="L1" sqref="L1"/>
    </sheetView>
  </sheetViews>
  <sheetFormatPr defaultRowHeight="12.75" customHeight="1"/>
  <cols>
    <col min="1" max="1" width="11.42578125" bestFit="1" customWidth="1"/>
    <col min="2" max="2" width="26.5703125" customWidth="1"/>
    <col min="3" max="3" width="31.85546875" customWidth="1"/>
    <col min="4" max="4" width="47.42578125" customWidth="1"/>
    <col min="5" max="5" width="57.5703125" customWidth="1"/>
    <col min="6" max="6" width="41" customWidth="1"/>
  </cols>
  <sheetData>
    <row r="1" spans="1:6" ht="38.25">
      <c r="A1" t="s">
        <v>4732</v>
      </c>
      <c r="C1" t="s">
        <v>4733</v>
      </c>
      <c r="D1" s="109" t="s">
        <v>4730</v>
      </c>
    </row>
    <row r="2" spans="1:6" ht="15">
      <c r="A2" s="143"/>
      <c r="B2" s="95" t="s">
        <v>4734</v>
      </c>
      <c r="D2" s="23"/>
      <c r="E2" s="95"/>
      <c r="F2" s="95"/>
    </row>
    <row r="3" spans="1:6" ht="15">
      <c r="A3" s="143"/>
      <c r="B3" s="95" t="s">
        <v>4734</v>
      </c>
      <c r="D3" s="23"/>
      <c r="E3" s="95"/>
    </row>
    <row r="4" spans="1:6" ht="15">
      <c r="A4" s="143"/>
      <c r="B4" s="95" t="s">
        <v>4734</v>
      </c>
      <c r="D4" s="23"/>
      <c r="E4" s="95"/>
    </row>
    <row r="5" spans="1:6" ht="15">
      <c r="A5" s="143"/>
      <c r="B5" s="95" t="s">
        <v>4734</v>
      </c>
      <c r="D5" s="23"/>
      <c r="E5" s="95"/>
    </row>
    <row r="6" spans="1:6" ht="15">
      <c r="A6" s="143"/>
      <c r="B6" s="95" t="s">
        <v>4734</v>
      </c>
      <c r="D6" s="23"/>
      <c r="E6" s="95"/>
    </row>
    <row r="7" spans="1:6" ht="15">
      <c r="A7" s="143"/>
      <c r="B7" s="95" t="s">
        <v>4734</v>
      </c>
      <c r="D7" s="23"/>
      <c r="E7" s="95"/>
    </row>
    <row r="8" spans="1:6" ht="15">
      <c r="A8" s="143"/>
      <c r="B8" s="95" t="s">
        <v>4734</v>
      </c>
      <c r="D8" s="23"/>
      <c r="E8" s="95"/>
    </row>
    <row r="9" spans="1:6" ht="15">
      <c r="A9" s="143"/>
      <c r="B9" s="95" t="s">
        <v>4734</v>
      </c>
      <c r="D9" s="23"/>
      <c r="E9" s="95"/>
    </row>
    <row r="10" spans="1:6" ht="15">
      <c r="A10" s="143"/>
      <c r="B10" s="95" t="s">
        <v>4734</v>
      </c>
      <c r="D10" s="23"/>
      <c r="E10" s="95"/>
    </row>
    <row r="11" spans="1:6" ht="15">
      <c r="A11" s="143"/>
      <c r="B11" s="95" t="s">
        <v>4734</v>
      </c>
      <c r="D11" s="23"/>
      <c r="E11" s="95"/>
    </row>
    <row r="12" spans="1:6" ht="15">
      <c r="A12" s="143"/>
      <c r="B12" s="95" t="s">
        <v>4734</v>
      </c>
      <c r="D12" s="23"/>
      <c r="E12" s="95"/>
    </row>
    <row r="13" spans="1:6" ht="15">
      <c r="A13" s="143"/>
      <c r="B13" s="95" t="s">
        <v>4734</v>
      </c>
      <c r="D13" s="23"/>
      <c r="E13" s="95"/>
    </row>
    <row r="14" spans="1:6" ht="15">
      <c r="A14" s="143"/>
      <c r="B14" s="95" t="s">
        <v>4734</v>
      </c>
      <c r="D14" s="23"/>
      <c r="E14" s="95"/>
    </row>
    <row r="15" spans="1:6" ht="15">
      <c r="A15" s="143"/>
      <c r="B15" s="95" t="s">
        <v>4734</v>
      </c>
      <c r="D15" s="23"/>
      <c r="E15" s="95"/>
    </row>
    <row r="16" spans="1:6" ht="15">
      <c r="A16" s="143"/>
      <c r="B16" s="95" t="s">
        <v>4734</v>
      </c>
      <c r="D16" s="95"/>
      <c r="E16" s="95"/>
    </row>
    <row r="17" spans="1:5" ht="15">
      <c r="A17" s="143"/>
      <c r="B17" s="95" t="s">
        <v>4734</v>
      </c>
      <c r="D17" s="95"/>
      <c r="E17" s="95"/>
    </row>
    <row r="18" spans="1:5" ht="15">
      <c r="A18" s="143"/>
      <c r="B18" s="95" t="s">
        <v>4734</v>
      </c>
      <c r="D18" s="95"/>
      <c r="E18" s="95"/>
    </row>
    <row r="19" spans="1:5" ht="15">
      <c r="A19" s="143"/>
      <c r="B19" s="95" t="s">
        <v>4734</v>
      </c>
      <c r="D19" s="95"/>
      <c r="E19" s="95"/>
    </row>
    <row r="20" spans="1:5" ht="15">
      <c r="A20" s="143"/>
      <c r="B20" s="95" t="s">
        <v>4734</v>
      </c>
      <c r="D20" s="95"/>
      <c r="E20" s="95"/>
    </row>
    <row r="21" spans="1:5" ht="15">
      <c r="A21" s="143"/>
      <c r="B21" s="95" t="s">
        <v>4734</v>
      </c>
      <c r="D21" s="95"/>
      <c r="E21" s="95"/>
    </row>
    <row r="22" spans="1:5" ht="15">
      <c r="A22" s="143"/>
      <c r="B22" s="95" t="s">
        <v>4734</v>
      </c>
      <c r="D22" s="95"/>
      <c r="E22" s="95"/>
    </row>
    <row r="23" spans="1:5" ht="15">
      <c r="A23" s="143"/>
      <c r="B23" s="95" t="s">
        <v>4734</v>
      </c>
      <c r="D23" s="95"/>
      <c r="E23" s="95"/>
    </row>
    <row r="24" spans="1:5" ht="15">
      <c r="A24" s="143"/>
      <c r="B24" s="95" t="s">
        <v>4734</v>
      </c>
      <c r="D24" s="95"/>
      <c r="E24" s="95"/>
    </row>
    <row r="25" spans="1:5" ht="15">
      <c r="A25" s="143"/>
      <c r="B25" s="95" t="s">
        <v>4734</v>
      </c>
      <c r="D25" s="95"/>
      <c r="E25" s="95"/>
    </row>
    <row r="26" spans="1:5" ht="15">
      <c r="A26" s="143"/>
      <c r="B26" s="95" t="s">
        <v>4734</v>
      </c>
      <c r="D26" s="95"/>
      <c r="E26" s="95"/>
    </row>
    <row r="27" spans="1:5" ht="15">
      <c r="A27" s="143"/>
      <c r="B27" s="95" t="s">
        <v>4734</v>
      </c>
      <c r="D27" s="95"/>
      <c r="E27" s="95"/>
    </row>
    <row r="28" spans="1:5" ht="15">
      <c r="A28" s="143"/>
      <c r="B28" s="95" t="s">
        <v>4734</v>
      </c>
      <c r="D28" s="95"/>
      <c r="E28" s="95"/>
    </row>
    <row r="29" spans="1:5" ht="15">
      <c r="A29" s="143"/>
      <c r="B29" s="95" t="s">
        <v>4734</v>
      </c>
      <c r="D29" s="95"/>
      <c r="E29" s="95"/>
    </row>
    <row r="30" spans="1:5" ht="15">
      <c r="A30" s="143"/>
      <c r="B30" s="95" t="s">
        <v>4734</v>
      </c>
      <c r="D30" s="95"/>
      <c r="E30" s="95"/>
    </row>
    <row r="31" spans="1:5" ht="15">
      <c r="A31" s="143"/>
      <c r="B31" s="95" t="s">
        <v>4734</v>
      </c>
      <c r="D31" s="95"/>
      <c r="E31" s="95"/>
    </row>
    <row r="32" spans="1:5" ht="15">
      <c r="A32" s="143"/>
      <c r="B32" s="95" t="s">
        <v>4734</v>
      </c>
      <c r="D32" s="95"/>
      <c r="E32" s="95"/>
    </row>
    <row r="33" spans="1:5" ht="15">
      <c r="A33" s="143"/>
      <c r="B33" s="95" t="s">
        <v>4734</v>
      </c>
      <c r="D33" s="95"/>
      <c r="E33" s="95"/>
    </row>
    <row r="34" spans="1:5" ht="15">
      <c r="A34" s="143"/>
      <c r="B34" s="95" t="s">
        <v>4734</v>
      </c>
      <c r="D34" s="95"/>
      <c r="E34" s="95"/>
    </row>
    <row r="35" spans="1:5" ht="15">
      <c r="A35" s="143"/>
      <c r="B35" s="95" t="s">
        <v>4734</v>
      </c>
      <c r="D35" s="95"/>
      <c r="E35" s="95"/>
    </row>
    <row r="36" spans="1:5" ht="15">
      <c r="A36" s="143"/>
      <c r="B36" s="95" t="s">
        <v>4734</v>
      </c>
      <c r="D36" s="95"/>
      <c r="E36" s="95"/>
    </row>
    <row r="37" spans="1:5" ht="15">
      <c r="A37" s="143"/>
      <c r="B37" s="95" t="s">
        <v>4734</v>
      </c>
      <c r="D37" s="95"/>
      <c r="E37" s="95"/>
    </row>
    <row r="38" spans="1:5" ht="15">
      <c r="A38" s="143"/>
      <c r="B38" s="95" t="s">
        <v>4734</v>
      </c>
      <c r="D38" s="95"/>
      <c r="E38" s="95"/>
    </row>
    <row r="39" spans="1:5" ht="15">
      <c r="A39" s="143"/>
      <c r="B39" s="95" t="s">
        <v>4734</v>
      </c>
      <c r="D39" s="95"/>
      <c r="E39" s="95"/>
    </row>
    <row r="40" spans="1:5" ht="15">
      <c r="A40" s="143"/>
      <c r="B40" s="95" t="s">
        <v>4734</v>
      </c>
      <c r="D40" s="95"/>
      <c r="E40" s="95"/>
    </row>
    <row r="41" spans="1:5" ht="15">
      <c r="A41" s="143"/>
      <c r="B41" s="95" t="s">
        <v>4734</v>
      </c>
      <c r="D41" s="95"/>
      <c r="E41" s="95"/>
    </row>
    <row r="42" spans="1:5" ht="15">
      <c r="A42" s="143"/>
      <c r="B42" s="95" t="s">
        <v>4734</v>
      </c>
      <c r="D42" s="95"/>
      <c r="E42" s="95"/>
    </row>
    <row r="43" spans="1:5" ht="15">
      <c r="A43" s="143"/>
      <c r="B43" s="95" t="s">
        <v>4734</v>
      </c>
      <c r="D43" s="95"/>
      <c r="E43" s="95"/>
    </row>
    <row r="44" spans="1:5" ht="15">
      <c r="A44" s="143"/>
      <c r="B44" s="95" t="s">
        <v>4734</v>
      </c>
      <c r="D44" s="95"/>
      <c r="E44" s="95"/>
    </row>
    <row r="45" spans="1:5" ht="15">
      <c r="A45" s="143"/>
      <c r="B45" s="95" t="s">
        <v>4734</v>
      </c>
      <c r="D45" s="95"/>
      <c r="E45" s="95"/>
    </row>
    <row r="46" spans="1:5" ht="15">
      <c r="A46" s="143"/>
      <c r="B46" s="95" t="s">
        <v>4734</v>
      </c>
      <c r="D46" s="95"/>
      <c r="E46" s="95"/>
    </row>
    <row r="47" spans="1:5" ht="15">
      <c r="A47" s="143"/>
      <c r="B47" s="95" t="s">
        <v>4734</v>
      </c>
      <c r="D47" s="95"/>
      <c r="E47" s="95"/>
    </row>
    <row r="48" spans="1:5" ht="15">
      <c r="A48" s="143"/>
      <c r="B48" s="95" t="s">
        <v>4734</v>
      </c>
      <c r="D48" s="95"/>
      <c r="E48" s="95"/>
    </row>
    <row r="49" spans="1:5" ht="15">
      <c r="A49" s="143"/>
      <c r="B49" s="95" t="s">
        <v>4734</v>
      </c>
      <c r="D49" s="95"/>
      <c r="E49" s="95"/>
    </row>
    <row r="50" spans="1:5" ht="15">
      <c r="A50" s="143"/>
      <c r="B50" s="95" t="s">
        <v>4734</v>
      </c>
      <c r="D50" s="95"/>
      <c r="E50" s="95"/>
    </row>
    <row r="51" spans="1:5" ht="15">
      <c r="A51" s="143"/>
      <c r="B51" s="95" t="s">
        <v>4734</v>
      </c>
      <c r="D51" s="95"/>
      <c r="E51" s="95"/>
    </row>
    <row r="52" spans="1:5" ht="15">
      <c r="A52" s="143"/>
      <c r="B52" s="95" t="s">
        <v>4734</v>
      </c>
      <c r="D52" s="95"/>
      <c r="E52" s="95"/>
    </row>
    <row r="53" spans="1:5" ht="15">
      <c r="A53" s="143"/>
      <c r="B53" s="95" t="s">
        <v>4734</v>
      </c>
      <c r="D53" s="95"/>
      <c r="E53" s="95"/>
    </row>
    <row r="54" spans="1:5" ht="15">
      <c r="A54" s="143"/>
      <c r="B54" s="95" t="s">
        <v>4734</v>
      </c>
      <c r="D54" s="95"/>
      <c r="E54" s="95"/>
    </row>
    <row r="55" spans="1:5" ht="15">
      <c r="A55" s="143"/>
      <c r="B55" s="95" t="s">
        <v>4734</v>
      </c>
      <c r="D55" s="95"/>
      <c r="E55" s="95"/>
    </row>
    <row r="56" spans="1:5" ht="15">
      <c r="A56" s="143"/>
      <c r="B56" s="95" t="s">
        <v>4734</v>
      </c>
      <c r="D56" s="95"/>
      <c r="E56" s="95"/>
    </row>
    <row r="57" spans="1:5" ht="15">
      <c r="A57" s="143"/>
      <c r="B57" s="95" t="s">
        <v>4734</v>
      </c>
      <c r="D57" s="95"/>
      <c r="E57" s="95"/>
    </row>
    <row r="58" spans="1:5" ht="15">
      <c r="A58" s="143"/>
      <c r="B58" s="95" t="s">
        <v>4734</v>
      </c>
      <c r="D58" s="95"/>
      <c r="E58" s="95"/>
    </row>
    <row r="59" spans="1:5" ht="15">
      <c r="A59" s="143"/>
      <c r="B59" s="95" t="s">
        <v>4734</v>
      </c>
      <c r="D59" s="95"/>
      <c r="E59" s="95"/>
    </row>
    <row r="60" spans="1:5" ht="15">
      <c r="A60" s="143"/>
      <c r="B60" s="95" t="s">
        <v>4734</v>
      </c>
      <c r="D60" s="95"/>
      <c r="E60" s="95"/>
    </row>
    <row r="61" spans="1:5" ht="15">
      <c r="A61" s="143"/>
      <c r="B61" s="95" t="s">
        <v>4734</v>
      </c>
      <c r="D61" s="95"/>
      <c r="E61" s="95"/>
    </row>
    <row r="62" spans="1:5" ht="15">
      <c r="A62" s="143"/>
      <c r="B62" s="95" t="s">
        <v>4734</v>
      </c>
      <c r="D62" s="95"/>
      <c r="E62" s="95"/>
    </row>
    <row r="63" spans="1:5" ht="15">
      <c r="A63" s="143"/>
      <c r="B63" s="95" t="s">
        <v>4734</v>
      </c>
      <c r="D63" s="95"/>
      <c r="E63" s="95"/>
    </row>
    <row r="64" spans="1:5" ht="15">
      <c r="A64" s="143"/>
      <c r="B64" s="95" t="s">
        <v>4734</v>
      </c>
      <c r="D64" s="95"/>
      <c r="E64" s="95"/>
    </row>
    <row r="65" spans="1:5" ht="15">
      <c r="A65" s="143"/>
      <c r="B65" s="95" t="s">
        <v>4734</v>
      </c>
      <c r="D65" s="95"/>
      <c r="E65" s="95"/>
    </row>
    <row r="66" spans="1:5" ht="15">
      <c r="A66" s="143"/>
      <c r="B66" s="95" t="s">
        <v>4734</v>
      </c>
      <c r="D66" s="95"/>
      <c r="E66" s="95"/>
    </row>
    <row r="67" spans="1:5" ht="15">
      <c r="A67" s="143"/>
      <c r="B67" s="95" t="s">
        <v>4734</v>
      </c>
      <c r="D67" s="95"/>
      <c r="E67" s="95"/>
    </row>
    <row r="68" spans="1:5" ht="15">
      <c r="A68" s="143"/>
      <c r="B68" s="95" t="s">
        <v>4734</v>
      </c>
      <c r="D68" s="95"/>
      <c r="E68" s="95"/>
    </row>
    <row r="69" spans="1:5" ht="15">
      <c r="A69" s="143"/>
      <c r="B69" s="95" t="s">
        <v>4734</v>
      </c>
      <c r="D69" s="95"/>
      <c r="E69" s="95"/>
    </row>
    <row r="70" spans="1:5" ht="15">
      <c r="A70" s="143"/>
      <c r="B70" s="95" t="s">
        <v>4734</v>
      </c>
      <c r="D70" s="95"/>
      <c r="E70" s="95"/>
    </row>
    <row r="71" spans="1:5" ht="15">
      <c r="A71" s="143"/>
      <c r="B71" s="95" t="s">
        <v>4734</v>
      </c>
      <c r="D71" s="95"/>
      <c r="E71" s="95"/>
    </row>
    <row r="72" spans="1:5" ht="15">
      <c r="A72" s="143"/>
      <c r="B72" s="95" t="s">
        <v>4734</v>
      </c>
      <c r="D72" s="95"/>
      <c r="E72" s="95"/>
    </row>
    <row r="73" spans="1:5" ht="15">
      <c r="A73" s="143"/>
      <c r="B73" s="95" t="s">
        <v>4734</v>
      </c>
      <c r="D73" s="95"/>
      <c r="E73" s="95"/>
    </row>
    <row r="74" spans="1:5" ht="15">
      <c r="A74" s="143"/>
      <c r="B74" s="95" t="s">
        <v>4734</v>
      </c>
      <c r="D74" s="95"/>
      <c r="E74" s="95"/>
    </row>
    <row r="75" spans="1:5" ht="15">
      <c r="A75" s="143"/>
      <c r="B75" s="95" t="s">
        <v>4734</v>
      </c>
      <c r="D75" s="95"/>
      <c r="E75" s="95"/>
    </row>
    <row r="76" spans="1:5" ht="15">
      <c r="A76" s="143"/>
      <c r="B76" s="95" t="s">
        <v>4734</v>
      </c>
      <c r="D76" s="95"/>
      <c r="E76" s="95"/>
    </row>
    <row r="77" spans="1:5" ht="15">
      <c r="A77" s="143"/>
      <c r="B77" s="95" t="s">
        <v>4734</v>
      </c>
      <c r="D77" s="95"/>
      <c r="E77" s="95"/>
    </row>
    <row r="78" spans="1:5" ht="15">
      <c r="A78" s="143"/>
      <c r="B78" s="95" t="s">
        <v>4734</v>
      </c>
      <c r="D78" s="95"/>
      <c r="E78" s="95"/>
    </row>
    <row r="79" spans="1:5" ht="15">
      <c r="A79" s="143"/>
      <c r="B79" s="95" t="s">
        <v>4734</v>
      </c>
      <c r="D79" s="95"/>
      <c r="E79" s="95"/>
    </row>
    <row r="80" spans="1:5" ht="15">
      <c r="A80" s="143"/>
      <c r="B80" s="95" t="s">
        <v>4734</v>
      </c>
      <c r="D80" s="95"/>
      <c r="E80" s="95"/>
    </row>
    <row r="81" spans="1:5" ht="15">
      <c r="A81" s="143"/>
      <c r="B81" s="95" t="s">
        <v>4734</v>
      </c>
      <c r="D81" s="95"/>
      <c r="E81" s="95"/>
    </row>
    <row r="82" spans="1:5" ht="15">
      <c r="A82" s="143"/>
      <c r="B82" s="95" t="s">
        <v>4734</v>
      </c>
      <c r="D82" s="95"/>
      <c r="E82" s="95"/>
    </row>
    <row r="83" spans="1:5" ht="15">
      <c r="A83" s="143"/>
      <c r="B83" s="95" t="s">
        <v>4734</v>
      </c>
      <c r="D83" s="95"/>
      <c r="E83" s="95"/>
    </row>
    <row r="84" spans="1:5" ht="15">
      <c r="A84" s="143"/>
      <c r="B84" s="95" t="s">
        <v>4734</v>
      </c>
      <c r="D84" s="95"/>
      <c r="E84" s="95"/>
    </row>
    <row r="85" spans="1:5" ht="15">
      <c r="A85" s="143"/>
      <c r="B85" s="95" t="s">
        <v>4734</v>
      </c>
      <c r="D85" s="95"/>
      <c r="E85" s="95"/>
    </row>
    <row r="86" spans="1:5" ht="15">
      <c r="A86" s="143"/>
      <c r="B86" s="95" t="s">
        <v>4734</v>
      </c>
      <c r="D86" s="95"/>
      <c r="E86" s="95"/>
    </row>
    <row r="87" spans="1:5" ht="15">
      <c r="A87" s="143"/>
      <c r="B87" s="95" t="s">
        <v>4734</v>
      </c>
      <c r="D87" s="95"/>
      <c r="E87" s="95"/>
    </row>
    <row r="88" spans="1:5" ht="15">
      <c r="A88" s="143"/>
      <c r="B88" s="95" t="s">
        <v>4734</v>
      </c>
      <c r="D88" s="95"/>
      <c r="E88" s="95"/>
    </row>
    <row r="89" spans="1:5" ht="15">
      <c r="A89" s="143"/>
      <c r="B89" s="95" t="s">
        <v>4734</v>
      </c>
      <c r="D89" s="95"/>
      <c r="E89" s="95"/>
    </row>
    <row r="90" spans="1:5" ht="15">
      <c r="A90" s="143"/>
      <c r="B90" s="95" t="s">
        <v>4734</v>
      </c>
      <c r="D90" s="95"/>
      <c r="E90" s="95"/>
    </row>
    <row r="91" spans="1:5" ht="15">
      <c r="A91" s="143"/>
      <c r="B91" s="95" t="s">
        <v>4734</v>
      </c>
      <c r="D91" s="95"/>
      <c r="E91" s="95"/>
    </row>
    <row r="92" spans="1:5" ht="15">
      <c r="A92" s="143"/>
      <c r="B92" s="95" t="s">
        <v>4734</v>
      </c>
      <c r="D92" s="95"/>
      <c r="E92" s="95"/>
    </row>
    <row r="93" spans="1:5" ht="15">
      <c r="A93" s="143"/>
      <c r="B93" s="95" t="s">
        <v>4734</v>
      </c>
      <c r="D93" s="95"/>
      <c r="E93" s="95"/>
    </row>
    <row r="94" spans="1:5" ht="15">
      <c r="A94" s="143"/>
      <c r="B94" s="95" t="s">
        <v>4734</v>
      </c>
      <c r="D94" s="95"/>
      <c r="E94" s="95"/>
    </row>
    <row r="95" spans="1:5" ht="15">
      <c r="A95" s="143"/>
      <c r="B95" s="95" t="s">
        <v>4734</v>
      </c>
      <c r="D95" s="95"/>
      <c r="E95" s="95"/>
    </row>
    <row r="96" spans="1:5" ht="15">
      <c r="A96" s="143"/>
      <c r="B96" s="95" t="s">
        <v>4734</v>
      </c>
      <c r="D96" s="95"/>
      <c r="E96" s="95"/>
    </row>
    <row r="97" spans="1:5" ht="15">
      <c r="A97" s="143"/>
      <c r="B97" s="95" t="s">
        <v>4734</v>
      </c>
      <c r="D97" s="95"/>
      <c r="E97" s="95"/>
    </row>
    <row r="98" spans="1:5" ht="15">
      <c r="A98" s="143"/>
      <c r="B98" s="95" t="s">
        <v>4734</v>
      </c>
      <c r="D98" s="95"/>
      <c r="E98" s="95"/>
    </row>
    <row r="99" spans="1:5" ht="15">
      <c r="A99" s="143"/>
      <c r="B99" s="95" t="s">
        <v>4734</v>
      </c>
      <c r="D99" s="95"/>
      <c r="E99" s="95"/>
    </row>
    <row r="100" spans="1:5" ht="15">
      <c r="A100" s="143"/>
      <c r="B100" s="95" t="s">
        <v>4734</v>
      </c>
      <c r="D100" s="95"/>
      <c r="E100" s="95"/>
    </row>
    <row r="101" spans="1:5" ht="15">
      <c r="A101" s="143"/>
      <c r="B101" s="95" t="s">
        <v>4734</v>
      </c>
      <c r="D101" s="95"/>
      <c r="E101" s="95"/>
    </row>
    <row r="102" spans="1:5" ht="15">
      <c r="A102" s="143"/>
      <c r="B102" s="95" t="s">
        <v>4734</v>
      </c>
      <c r="D102" s="95"/>
      <c r="E102" s="95"/>
    </row>
    <row r="103" spans="1:5" ht="15">
      <c r="A103" s="143"/>
      <c r="B103" s="95" t="s">
        <v>4734</v>
      </c>
      <c r="D103" s="95"/>
      <c r="E103" s="95"/>
    </row>
    <row r="104" spans="1:5" ht="15">
      <c r="A104" s="143"/>
      <c r="B104" s="95" t="s">
        <v>4734</v>
      </c>
      <c r="D104" s="95"/>
      <c r="E104" s="95"/>
    </row>
    <row r="105" spans="1:5" ht="15">
      <c r="A105" s="143"/>
      <c r="B105" s="95" t="s">
        <v>4734</v>
      </c>
      <c r="D105" s="95"/>
      <c r="E105" s="95"/>
    </row>
    <row r="106" spans="1:5" ht="15">
      <c r="A106" s="143"/>
      <c r="B106" s="95" t="s">
        <v>4734</v>
      </c>
      <c r="D106" s="95"/>
      <c r="E106" s="95"/>
    </row>
    <row r="107" spans="1:5" ht="15">
      <c r="A107" s="143"/>
      <c r="B107" s="95" t="s">
        <v>4734</v>
      </c>
      <c r="D107" s="95"/>
      <c r="E107" s="95"/>
    </row>
    <row r="108" spans="1:5" ht="15">
      <c r="A108" s="143"/>
      <c r="B108" s="95" t="s">
        <v>4734</v>
      </c>
      <c r="D108" s="95"/>
      <c r="E108" s="95"/>
    </row>
    <row r="109" spans="1:5" ht="15">
      <c r="A109" s="143"/>
      <c r="B109" s="95" t="s">
        <v>4734</v>
      </c>
      <c r="D109" s="95"/>
      <c r="E109" s="95"/>
    </row>
    <row r="110" spans="1:5" ht="15">
      <c r="A110" s="143"/>
      <c r="B110" s="95" t="s">
        <v>4734</v>
      </c>
      <c r="D110" s="95"/>
      <c r="E110" s="95"/>
    </row>
    <row r="111" spans="1:5" ht="15">
      <c r="A111" s="143"/>
      <c r="B111" s="95" t="s">
        <v>4734</v>
      </c>
      <c r="D111" s="95"/>
      <c r="E111" s="95"/>
    </row>
    <row r="112" spans="1:5" ht="15">
      <c r="A112" s="143"/>
      <c r="B112" s="95" t="s">
        <v>4734</v>
      </c>
      <c r="D112" s="95"/>
      <c r="E112" s="95"/>
    </row>
    <row r="113" spans="1:5" ht="15">
      <c r="A113" s="143"/>
      <c r="B113" s="95" t="s">
        <v>4734</v>
      </c>
      <c r="D113" s="95"/>
      <c r="E113" s="95"/>
    </row>
    <row r="114" spans="1:5" ht="15">
      <c r="A114" s="143"/>
      <c r="B114" s="95" t="s">
        <v>4734</v>
      </c>
      <c r="D114" s="95"/>
      <c r="E114" s="95"/>
    </row>
    <row r="115" spans="1:5" ht="15">
      <c r="A115" s="143"/>
      <c r="B115" s="95" t="s">
        <v>4734</v>
      </c>
      <c r="D115" s="95"/>
      <c r="E115" s="95"/>
    </row>
    <row r="116" spans="1:5" ht="15">
      <c r="A116" s="143"/>
      <c r="B116" s="95" t="s">
        <v>4734</v>
      </c>
      <c r="D116" s="95"/>
      <c r="E116" s="95"/>
    </row>
    <row r="117" spans="1:5" ht="15">
      <c r="A117" s="143"/>
      <c r="B117" s="95" t="s">
        <v>4734</v>
      </c>
      <c r="D117" s="95"/>
      <c r="E117" s="95"/>
    </row>
    <row r="118" spans="1:5" ht="15">
      <c r="A118" s="143"/>
      <c r="B118" s="95" t="s">
        <v>4734</v>
      </c>
      <c r="D118" s="95"/>
      <c r="E118" s="95"/>
    </row>
    <row r="119" spans="1:5" ht="15">
      <c r="A119" s="143"/>
      <c r="B119" s="95" t="s">
        <v>4734</v>
      </c>
      <c r="D119" s="95"/>
      <c r="E119" s="95"/>
    </row>
    <row r="120" spans="1:5" ht="15">
      <c r="A120" s="143"/>
      <c r="B120" s="95" t="s">
        <v>4734</v>
      </c>
      <c r="D120" s="95"/>
      <c r="E120" s="95"/>
    </row>
    <row r="121" spans="1:5" ht="15">
      <c r="A121" s="143"/>
      <c r="B121" s="95" t="s">
        <v>4734</v>
      </c>
      <c r="D121" s="95"/>
      <c r="E121" s="95"/>
    </row>
    <row r="122" spans="1:5" ht="15">
      <c r="A122" s="143"/>
      <c r="B122" s="95" t="s">
        <v>4734</v>
      </c>
      <c r="D122" s="95"/>
      <c r="E122" s="95"/>
    </row>
    <row r="123" spans="1:5" ht="15">
      <c r="A123" s="143"/>
      <c r="B123" s="95" t="s">
        <v>4734</v>
      </c>
      <c r="D123" s="95"/>
      <c r="E123" s="95"/>
    </row>
    <row r="124" spans="1:5" ht="15">
      <c r="A124" s="143"/>
      <c r="B124" s="95" t="s">
        <v>4734</v>
      </c>
      <c r="D124" s="95"/>
      <c r="E124" s="95"/>
    </row>
    <row r="125" spans="1:5" ht="15">
      <c r="A125" s="143"/>
      <c r="B125" s="95" t="s">
        <v>4734</v>
      </c>
      <c r="D125" s="95"/>
      <c r="E125" s="95"/>
    </row>
    <row r="126" spans="1:5" ht="15">
      <c r="A126" s="143"/>
      <c r="B126" s="95" t="s">
        <v>4734</v>
      </c>
      <c r="D126" s="95"/>
      <c r="E126" s="95"/>
    </row>
    <row r="127" spans="1:5" ht="15">
      <c r="A127" s="143"/>
      <c r="B127" s="95" t="s">
        <v>4734</v>
      </c>
      <c r="D127" s="95"/>
      <c r="E127" s="95"/>
    </row>
    <row r="128" spans="1:5" ht="15">
      <c r="A128" s="143"/>
      <c r="B128" s="95" t="s">
        <v>4734</v>
      </c>
      <c r="D128" s="95"/>
      <c r="E128" s="95"/>
    </row>
    <row r="129" spans="1:5" ht="15">
      <c r="A129" s="143"/>
      <c r="B129" s="95" t="s">
        <v>4734</v>
      </c>
      <c r="D129" s="95"/>
      <c r="E129" s="95"/>
    </row>
    <row r="130" spans="1:5" ht="15">
      <c r="A130" s="143"/>
      <c r="B130" s="95" t="s">
        <v>4734</v>
      </c>
      <c r="D130" s="95"/>
      <c r="E130" s="95"/>
    </row>
    <row r="131" spans="1:5" ht="15">
      <c r="A131" s="143"/>
      <c r="B131" s="95" t="s">
        <v>4734</v>
      </c>
      <c r="D131" s="95"/>
      <c r="E131" s="95"/>
    </row>
    <row r="132" spans="1:5" ht="15">
      <c r="A132" s="143"/>
      <c r="B132" s="95" t="s">
        <v>4734</v>
      </c>
      <c r="D132" s="95"/>
      <c r="E132" s="95"/>
    </row>
    <row r="133" spans="1:5" ht="15">
      <c r="A133" s="143"/>
      <c r="B133" s="95" t="s">
        <v>4734</v>
      </c>
      <c r="D133" s="95"/>
      <c r="E133" s="95"/>
    </row>
    <row r="134" spans="1:5" ht="15">
      <c r="A134" s="143"/>
      <c r="B134" s="95" t="s">
        <v>4734</v>
      </c>
      <c r="D134" s="95"/>
      <c r="E134" s="95"/>
    </row>
    <row r="135" spans="1:5" ht="15">
      <c r="A135" s="143"/>
      <c r="B135" s="95" t="s">
        <v>4734</v>
      </c>
      <c r="D135" s="95"/>
      <c r="E135" s="95"/>
    </row>
    <row r="136" spans="1:5" ht="15">
      <c r="A136" s="143"/>
      <c r="B136" s="95" t="s">
        <v>4734</v>
      </c>
      <c r="D136" s="95"/>
      <c r="E136" s="95"/>
    </row>
    <row r="137" spans="1:5" ht="15">
      <c r="A137" s="143"/>
      <c r="B137" s="95" t="s">
        <v>4734</v>
      </c>
      <c r="D137" s="95"/>
      <c r="E137" s="95"/>
    </row>
    <row r="138" spans="1:5" ht="15">
      <c r="A138" s="143"/>
      <c r="B138" s="95" t="s">
        <v>4734</v>
      </c>
      <c r="D138" s="95"/>
      <c r="E138" s="95"/>
    </row>
    <row r="139" spans="1:5" ht="15">
      <c r="A139" s="143"/>
      <c r="B139" s="95" t="s">
        <v>4734</v>
      </c>
      <c r="D139" s="95"/>
      <c r="E139" s="95"/>
    </row>
    <row r="140" spans="1:5" ht="15">
      <c r="A140" s="143"/>
      <c r="B140" s="95" t="s">
        <v>4734</v>
      </c>
      <c r="D140" s="95"/>
      <c r="E140" s="95"/>
    </row>
    <row r="141" spans="1:5" ht="15">
      <c r="A141" s="143"/>
      <c r="B141" s="95" t="s">
        <v>4734</v>
      </c>
      <c r="D141" s="95"/>
      <c r="E141" s="95"/>
    </row>
    <row r="142" spans="1:5" ht="15">
      <c r="A142" s="143"/>
      <c r="B142" s="95" t="s">
        <v>4734</v>
      </c>
      <c r="D142" s="95"/>
      <c r="E142" s="95"/>
    </row>
    <row r="143" spans="1:5" ht="15">
      <c r="A143" s="143"/>
      <c r="B143" s="95" t="s">
        <v>4734</v>
      </c>
      <c r="D143" s="95"/>
      <c r="E143" s="95"/>
    </row>
    <row r="144" spans="1:5" ht="15">
      <c r="A144" s="143"/>
      <c r="B144" s="95" t="s">
        <v>4734</v>
      </c>
      <c r="D144" s="95"/>
      <c r="E144" s="95"/>
    </row>
    <row r="145" spans="1:5" ht="15">
      <c r="A145" s="143"/>
      <c r="B145" s="95" t="s">
        <v>4734</v>
      </c>
      <c r="D145" s="95"/>
      <c r="E145" s="95"/>
    </row>
    <row r="146" spans="1:5" ht="15">
      <c r="A146" s="143"/>
      <c r="B146" s="95" t="s">
        <v>4734</v>
      </c>
      <c r="D146" s="95"/>
      <c r="E146" s="95"/>
    </row>
    <row r="147" spans="1:5" ht="15">
      <c r="A147" s="143"/>
      <c r="B147" s="95" t="s">
        <v>4734</v>
      </c>
      <c r="D147" s="95"/>
      <c r="E147" s="95"/>
    </row>
    <row r="148" spans="1:5" ht="15">
      <c r="A148" s="143"/>
      <c r="B148" s="95" t="s">
        <v>4734</v>
      </c>
      <c r="D148" s="95"/>
      <c r="E148" s="95"/>
    </row>
    <row r="149" spans="1:5" ht="15">
      <c r="A149" s="143"/>
      <c r="B149" s="95" t="s">
        <v>4734</v>
      </c>
      <c r="D149" s="95"/>
      <c r="E149" s="95"/>
    </row>
    <row r="150" spans="1:5" ht="15">
      <c r="A150" s="143"/>
      <c r="B150" s="95" t="s">
        <v>4734</v>
      </c>
      <c r="D150" s="95"/>
      <c r="E150" s="95"/>
    </row>
    <row r="151" spans="1:5" ht="15">
      <c r="A151" s="143"/>
      <c r="B151" s="95" t="s">
        <v>4734</v>
      </c>
      <c r="D151" s="95"/>
      <c r="E151" s="95"/>
    </row>
    <row r="152" spans="1:5" ht="15">
      <c r="A152" s="143"/>
      <c r="B152" s="95" t="s">
        <v>4734</v>
      </c>
      <c r="D152" s="95"/>
      <c r="E152" s="95"/>
    </row>
    <row r="153" spans="1:5" ht="15">
      <c r="A153" s="143"/>
      <c r="B153" s="95" t="s">
        <v>4734</v>
      </c>
      <c r="D153" s="95"/>
      <c r="E153" s="95"/>
    </row>
    <row r="154" spans="1:5" ht="15">
      <c r="A154" s="143"/>
      <c r="B154" s="95" t="s">
        <v>4734</v>
      </c>
      <c r="D154" s="95"/>
      <c r="E154" s="95"/>
    </row>
    <row r="155" spans="1:5" ht="15">
      <c r="A155" s="143"/>
      <c r="B155" s="95" t="s">
        <v>4734</v>
      </c>
      <c r="D155" s="95"/>
      <c r="E155" s="95"/>
    </row>
    <row r="156" spans="1:5" ht="15">
      <c r="A156" s="143"/>
      <c r="B156" s="95" t="s">
        <v>4734</v>
      </c>
      <c r="D156" s="95"/>
      <c r="E156" s="95"/>
    </row>
    <row r="157" spans="1:5" ht="15">
      <c r="A157" s="143"/>
      <c r="B157" s="95" t="s">
        <v>4734</v>
      </c>
      <c r="D157" s="95"/>
      <c r="E157" s="95"/>
    </row>
    <row r="158" spans="1:5" ht="15">
      <c r="A158" s="143"/>
      <c r="B158" s="95" t="s">
        <v>4734</v>
      </c>
      <c r="D158" s="95"/>
      <c r="E158" s="95"/>
    </row>
    <row r="159" spans="1:5" ht="15">
      <c r="A159" s="143"/>
      <c r="B159" s="95" t="s">
        <v>4734</v>
      </c>
      <c r="D159" s="95"/>
      <c r="E159" s="95"/>
    </row>
    <row r="160" spans="1:5" ht="15">
      <c r="A160" s="143"/>
      <c r="B160" s="95" t="s">
        <v>4734</v>
      </c>
      <c r="D160" s="95"/>
      <c r="E160" s="95"/>
    </row>
    <row r="161" spans="1:5" ht="15">
      <c r="A161" s="143"/>
      <c r="B161" s="95" t="s">
        <v>4734</v>
      </c>
      <c r="D161" s="95"/>
      <c r="E161" s="95"/>
    </row>
    <row r="162" spans="1:5" ht="15">
      <c r="A162" s="143"/>
      <c r="B162" s="95" t="s">
        <v>4734</v>
      </c>
      <c r="D162" s="95"/>
      <c r="E162" s="95"/>
    </row>
    <row r="163" spans="1:5" ht="15">
      <c r="A163" s="143"/>
      <c r="B163" s="95" t="s">
        <v>4734</v>
      </c>
      <c r="D163" s="95"/>
      <c r="E163" s="95"/>
    </row>
    <row r="164" spans="1:5" ht="15">
      <c r="A164" s="143"/>
      <c r="B164" s="95" t="s">
        <v>4734</v>
      </c>
      <c r="D164" s="95"/>
      <c r="E164" s="95"/>
    </row>
    <row r="165" spans="1:5" ht="15">
      <c r="A165" s="143"/>
      <c r="B165" s="95" t="s">
        <v>4734</v>
      </c>
      <c r="D165" s="95"/>
      <c r="E165" s="95"/>
    </row>
    <row r="166" spans="1:5" ht="15">
      <c r="A166" s="143"/>
      <c r="B166" s="95" t="s">
        <v>4734</v>
      </c>
      <c r="D166" s="95"/>
      <c r="E166" s="95"/>
    </row>
    <row r="167" spans="1:5" ht="15">
      <c r="A167" s="143"/>
      <c r="B167" s="95" t="s">
        <v>4734</v>
      </c>
      <c r="D167" s="95"/>
      <c r="E167" s="95"/>
    </row>
    <row r="168" spans="1:5" ht="15">
      <c r="A168" s="143"/>
      <c r="B168" s="95" t="s">
        <v>4734</v>
      </c>
      <c r="D168" s="95"/>
      <c r="E168" s="95"/>
    </row>
    <row r="169" spans="1:5" ht="15">
      <c r="A169" s="143"/>
      <c r="B169" s="95" t="s">
        <v>4734</v>
      </c>
      <c r="D169" s="95"/>
      <c r="E169" s="95"/>
    </row>
    <row r="170" spans="1:5" ht="15">
      <c r="A170" s="143"/>
      <c r="B170" s="95" t="s">
        <v>4734</v>
      </c>
      <c r="D170" s="95"/>
      <c r="E170" s="95"/>
    </row>
    <row r="171" spans="1:5" ht="15">
      <c r="A171" s="143"/>
      <c r="B171" s="95" t="s">
        <v>4734</v>
      </c>
      <c r="D171" s="95"/>
      <c r="E171" s="95"/>
    </row>
    <row r="172" spans="1:5" ht="15">
      <c r="A172" s="143"/>
      <c r="B172" s="95" t="s">
        <v>4734</v>
      </c>
      <c r="D172" s="95"/>
      <c r="E172" s="95"/>
    </row>
    <row r="173" spans="1:5" ht="15">
      <c r="A173" s="143"/>
      <c r="B173" s="95" t="s">
        <v>4734</v>
      </c>
      <c r="D173" s="95"/>
      <c r="E173" s="95"/>
    </row>
    <row r="174" spans="1:5" ht="15">
      <c r="A174" s="143"/>
      <c r="B174" s="95" t="s">
        <v>4734</v>
      </c>
      <c r="D174" s="95"/>
      <c r="E174" s="95"/>
    </row>
    <row r="175" spans="1:5" ht="15">
      <c r="A175" s="143"/>
      <c r="B175" s="95" t="s">
        <v>4734</v>
      </c>
      <c r="D175" s="95"/>
      <c r="E175" s="95"/>
    </row>
    <row r="176" spans="1:5" ht="15">
      <c r="A176" s="143"/>
      <c r="B176" s="95" t="s">
        <v>4734</v>
      </c>
      <c r="D176" s="95"/>
      <c r="E176" s="95"/>
    </row>
    <row r="177" spans="1:5" ht="15">
      <c r="A177" s="143"/>
      <c r="B177" s="95" t="s">
        <v>4734</v>
      </c>
      <c r="D177" s="95"/>
      <c r="E177" s="95"/>
    </row>
    <row r="178" spans="1:5" ht="15">
      <c r="A178" s="143"/>
      <c r="B178" s="95" t="s">
        <v>4734</v>
      </c>
      <c r="D178" s="95"/>
      <c r="E178" s="95"/>
    </row>
    <row r="179" spans="1:5" ht="15">
      <c r="A179" s="143"/>
      <c r="B179" s="95" t="s">
        <v>4734</v>
      </c>
      <c r="D179" s="95"/>
      <c r="E179" s="95"/>
    </row>
    <row r="180" spans="1:5" ht="15">
      <c r="A180" s="143"/>
      <c r="B180" s="95" t="s">
        <v>4734</v>
      </c>
      <c r="D180" s="95"/>
      <c r="E180" s="95"/>
    </row>
    <row r="181" spans="1:5" ht="15">
      <c r="A181" s="143"/>
      <c r="B181" s="95" t="s">
        <v>4734</v>
      </c>
      <c r="D181" s="95"/>
      <c r="E181" s="95"/>
    </row>
    <row r="182" spans="1:5" ht="15">
      <c r="A182" s="143"/>
      <c r="B182" s="95" t="s">
        <v>4734</v>
      </c>
      <c r="D182" s="95"/>
      <c r="E182" s="95"/>
    </row>
    <row r="183" spans="1:5" ht="15">
      <c r="A183" s="143"/>
      <c r="B183" s="95" t="s">
        <v>4734</v>
      </c>
      <c r="D183" s="95"/>
      <c r="E183" s="95"/>
    </row>
    <row r="184" spans="1:5" ht="15">
      <c r="A184" s="143"/>
      <c r="B184" s="95" t="s">
        <v>4734</v>
      </c>
      <c r="D184" s="95"/>
      <c r="E184" s="95"/>
    </row>
    <row r="185" spans="1:5" ht="15">
      <c r="A185" s="143"/>
      <c r="B185" s="95" t="s">
        <v>4734</v>
      </c>
      <c r="D185" s="95"/>
      <c r="E185" s="95"/>
    </row>
    <row r="186" spans="1:5" ht="15">
      <c r="A186" s="143"/>
      <c r="B186" s="95" t="s">
        <v>4734</v>
      </c>
      <c r="D186" s="95"/>
      <c r="E186" s="95"/>
    </row>
    <row r="187" spans="1:5" ht="15">
      <c r="A187" s="143"/>
      <c r="B187" s="95" t="s">
        <v>4734</v>
      </c>
      <c r="D187" s="95"/>
      <c r="E187" s="95"/>
    </row>
    <row r="188" spans="1:5" ht="15">
      <c r="A188" s="143"/>
      <c r="B188" s="95" t="s">
        <v>4734</v>
      </c>
      <c r="D188" s="95"/>
      <c r="E188" s="95"/>
    </row>
    <row r="189" spans="1:5" ht="15">
      <c r="A189" s="143"/>
      <c r="B189" s="95" t="s">
        <v>4734</v>
      </c>
      <c r="D189" s="95"/>
      <c r="E189" s="95"/>
    </row>
    <row r="190" spans="1:5" ht="15">
      <c r="A190" s="143"/>
      <c r="B190" s="95" t="s">
        <v>4734</v>
      </c>
      <c r="D190" s="95"/>
      <c r="E190" s="95"/>
    </row>
    <row r="191" spans="1:5" ht="15">
      <c r="A191" s="143"/>
      <c r="B191" s="95" t="s">
        <v>4734</v>
      </c>
      <c r="D191" s="95"/>
      <c r="E191" s="95"/>
    </row>
    <row r="192" spans="1:5" ht="15">
      <c r="A192" s="143"/>
      <c r="B192" s="95" t="s">
        <v>4734</v>
      </c>
      <c r="D192" s="95"/>
      <c r="E192" s="95"/>
    </row>
    <row r="193" spans="1:5" ht="15">
      <c r="A193" s="143"/>
      <c r="B193" s="95" t="s">
        <v>4734</v>
      </c>
      <c r="D193" s="95"/>
      <c r="E193" s="95"/>
    </row>
    <row r="194" spans="1:5" ht="15">
      <c r="A194" s="143"/>
      <c r="B194" s="95" t="s">
        <v>4734</v>
      </c>
      <c r="D194" s="95"/>
      <c r="E194" s="95"/>
    </row>
    <row r="195" spans="1:5" ht="15">
      <c r="A195" s="143"/>
      <c r="B195" s="95" t="s">
        <v>4734</v>
      </c>
      <c r="D195" s="95"/>
      <c r="E195" s="95"/>
    </row>
    <row r="196" spans="1:5" ht="15">
      <c r="A196" s="143"/>
      <c r="B196" s="95" t="s">
        <v>4734</v>
      </c>
      <c r="D196" s="95"/>
      <c r="E196" s="95"/>
    </row>
    <row r="197" spans="1:5" ht="15">
      <c r="A197" s="143"/>
      <c r="B197" s="95" t="s">
        <v>4734</v>
      </c>
      <c r="D197" s="95"/>
      <c r="E197" s="95"/>
    </row>
    <row r="198" spans="1:5" ht="15">
      <c r="A198" s="143"/>
      <c r="B198" s="95" t="s">
        <v>4734</v>
      </c>
      <c r="D198" s="95"/>
      <c r="E198" s="95"/>
    </row>
    <row r="199" spans="1:5" ht="15">
      <c r="A199" s="143"/>
      <c r="B199" s="95" t="s">
        <v>4734</v>
      </c>
      <c r="D199" s="95"/>
      <c r="E199" s="95"/>
    </row>
    <row r="200" spans="1:5" ht="15">
      <c r="A200" s="143"/>
      <c r="B200" s="95" t="s">
        <v>4734</v>
      </c>
      <c r="D200" s="95"/>
      <c r="E200" s="95"/>
    </row>
    <row r="201" spans="1:5" ht="15">
      <c r="A201" s="143"/>
      <c r="B201" s="95" t="s">
        <v>4734</v>
      </c>
      <c r="D201" s="95"/>
      <c r="E201" s="95"/>
    </row>
    <row r="202" spans="1:5" ht="15">
      <c r="A202" s="143"/>
      <c r="B202" s="95" t="s">
        <v>4734</v>
      </c>
      <c r="D202" s="95"/>
      <c r="E202" s="95"/>
    </row>
    <row r="203" spans="1:5" ht="15">
      <c r="A203" s="143"/>
      <c r="B203" s="95" t="s">
        <v>4734</v>
      </c>
      <c r="D203" s="95"/>
      <c r="E203" s="95"/>
    </row>
    <row r="204" spans="1:5" ht="15">
      <c r="A204" s="143"/>
      <c r="B204" s="95" t="s">
        <v>4734</v>
      </c>
      <c r="D204" s="95"/>
      <c r="E204" s="95"/>
    </row>
    <row r="205" spans="1:5" ht="15">
      <c r="A205" s="143"/>
      <c r="B205" s="95" t="s">
        <v>4734</v>
      </c>
      <c r="D205" s="95"/>
      <c r="E205" s="95"/>
    </row>
    <row r="206" spans="1:5" ht="15">
      <c r="A206" s="143"/>
      <c r="B206" s="95" t="s">
        <v>4734</v>
      </c>
      <c r="D206" s="95"/>
      <c r="E206" s="95"/>
    </row>
    <row r="207" spans="1:5" ht="15">
      <c r="A207" s="143"/>
      <c r="B207" s="95" t="s">
        <v>4734</v>
      </c>
      <c r="D207" s="95"/>
      <c r="E207" s="95"/>
    </row>
    <row r="208" spans="1:5" ht="15">
      <c r="A208" s="143"/>
      <c r="B208" s="95" t="s">
        <v>4734</v>
      </c>
      <c r="D208" s="95"/>
      <c r="E208" s="95"/>
    </row>
    <row r="209" spans="1:5" ht="15">
      <c r="A209" s="143"/>
      <c r="B209" s="95" t="s">
        <v>4734</v>
      </c>
      <c r="D209" s="95"/>
      <c r="E209" s="95"/>
    </row>
    <row r="210" spans="1:5" ht="15">
      <c r="A210" s="143"/>
      <c r="B210" s="95" t="s">
        <v>4734</v>
      </c>
      <c r="D210" s="95"/>
      <c r="E210" s="95"/>
    </row>
    <row r="211" spans="1:5" ht="15">
      <c r="A211" s="143"/>
      <c r="B211" s="95" t="s">
        <v>4734</v>
      </c>
      <c r="D211" s="95"/>
      <c r="E211" s="95"/>
    </row>
    <row r="212" spans="1:5" ht="15">
      <c r="A212" s="143"/>
      <c r="B212" s="95" t="s">
        <v>4734</v>
      </c>
      <c r="D212" s="95"/>
      <c r="E212" s="95"/>
    </row>
    <row r="213" spans="1:5" ht="15">
      <c r="A213" s="143"/>
      <c r="B213" s="95" t="s">
        <v>4734</v>
      </c>
      <c r="D213" s="95"/>
      <c r="E213" s="95"/>
    </row>
    <row r="214" spans="1:5" ht="15">
      <c r="A214" s="143"/>
      <c r="B214" s="95" t="s">
        <v>4734</v>
      </c>
      <c r="D214" s="95"/>
      <c r="E214" s="95"/>
    </row>
    <row r="215" spans="1:5" ht="15">
      <c r="A215" s="143"/>
      <c r="B215" s="95" t="s">
        <v>4734</v>
      </c>
      <c r="D215" s="95"/>
      <c r="E215" s="95"/>
    </row>
    <row r="216" spans="1:5" ht="15">
      <c r="A216" s="143"/>
      <c r="B216" s="95" t="s">
        <v>4734</v>
      </c>
      <c r="D216" s="95"/>
      <c r="E216" s="95"/>
    </row>
    <row r="217" spans="1:5" ht="15">
      <c r="A217" s="143"/>
      <c r="B217" s="95" t="s">
        <v>4734</v>
      </c>
      <c r="D217" s="95"/>
      <c r="E217" s="95"/>
    </row>
    <row r="218" spans="1:5" ht="15">
      <c r="A218" s="143"/>
      <c r="B218" s="95" t="s">
        <v>4734</v>
      </c>
      <c r="D218" s="95"/>
      <c r="E218" s="95"/>
    </row>
    <row r="219" spans="1:5" ht="15">
      <c r="A219" s="143"/>
      <c r="B219" s="95" t="s">
        <v>4734</v>
      </c>
      <c r="D219" s="95"/>
      <c r="E219" s="95"/>
    </row>
    <row r="220" spans="1:5" ht="15">
      <c r="A220" s="143"/>
      <c r="B220" s="95" t="s">
        <v>4734</v>
      </c>
      <c r="D220" s="95"/>
      <c r="E220" s="95"/>
    </row>
    <row r="221" spans="1:5" ht="15">
      <c r="A221" s="143"/>
      <c r="B221" s="95" t="s">
        <v>4734</v>
      </c>
      <c r="D221" s="95"/>
      <c r="E221" s="95"/>
    </row>
    <row r="222" spans="1:5" ht="15">
      <c r="A222" s="143"/>
      <c r="B222" s="95" t="s">
        <v>4734</v>
      </c>
      <c r="D222" s="95"/>
      <c r="E222" s="95"/>
    </row>
    <row r="223" spans="1:5" ht="15">
      <c r="A223" s="143"/>
      <c r="B223" s="95" t="s">
        <v>4734</v>
      </c>
      <c r="D223" s="95"/>
      <c r="E223" s="95"/>
    </row>
    <row r="224" spans="1:5" ht="15">
      <c r="A224" s="143"/>
      <c r="B224" s="95" t="s">
        <v>4734</v>
      </c>
      <c r="D224" s="95"/>
      <c r="E224" s="95"/>
    </row>
    <row r="225" spans="1:5" ht="15">
      <c r="A225" s="143"/>
      <c r="B225" s="95" t="s">
        <v>4734</v>
      </c>
      <c r="D225" s="95"/>
      <c r="E225" s="95"/>
    </row>
    <row r="226" spans="1:5" ht="15">
      <c r="A226" s="143"/>
      <c r="B226" s="95" t="s">
        <v>4734</v>
      </c>
      <c r="D226" s="95"/>
      <c r="E226" s="95"/>
    </row>
    <row r="227" spans="1:5" ht="15">
      <c r="A227" s="143"/>
      <c r="B227" s="95" t="s">
        <v>4734</v>
      </c>
      <c r="D227" s="95"/>
      <c r="E227" s="95"/>
    </row>
    <row r="228" spans="1:5" ht="15">
      <c r="A228" s="143"/>
      <c r="B228" s="95" t="s">
        <v>4734</v>
      </c>
      <c r="D228" s="95"/>
      <c r="E228" s="95"/>
    </row>
    <row r="229" spans="1:5" ht="15">
      <c r="A229" s="143"/>
      <c r="B229" s="95" t="s">
        <v>4734</v>
      </c>
      <c r="D229" s="95"/>
      <c r="E229" s="95"/>
    </row>
    <row r="230" spans="1:5" ht="15">
      <c r="A230" s="143"/>
      <c r="B230" s="95" t="s">
        <v>4734</v>
      </c>
      <c r="D230" s="95"/>
      <c r="E230" s="95"/>
    </row>
    <row r="231" spans="1:5" ht="15">
      <c r="A231" s="143"/>
      <c r="B231" s="95" t="s">
        <v>4734</v>
      </c>
      <c r="D231" s="95"/>
      <c r="E231" s="95"/>
    </row>
    <row r="232" spans="1:5" ht="15">
      <c r="A232" s="143"/>
      <c r="B232" s="95" t="s">
        <v>4734</v>
      </c>
      <c r="D232" s="95"/>
      <c r="E232" s="95"/>
    </row>
    <row r="233" spans="1:5" ht="15">
      <c r="A233" s="143"/>
      <c r="B233" s="95" t="s">
        <v>4734</v>
      </c>
      <c r="D233" s="95"/>
      <c r="E233" s="95"/>
    </row>
    <row r="234" spans="1:5" ht="15">
      <c r="A234" s="143"/>
      <c r="B234" s="95" t="s">
        <v>4734</v>
      </c>
      <c r="D234" s="95"/>
      <c r="E234" s="95"/>
    </row>
    <row r="235" spans="1:5" ht="15">
      <c r="A235" s="143"/>
      <c r="B235" s="95" t="s">
        <v>4734</v>
      </c>
      <c r="D235" s="95"/>
      <c r="E235" s="95"/>
    </row>
    <row r="236" spans="1:5" ht="15">
      <c r="A236" s="143"/>
      <c r="B236" s="95" t="s">
        <v>4734</v>
      </c>
      <c r="D236" s="95"/>
      <c r="E236" s="95"/>
    </row>
    <row r="237" spans="1:5" ht="15">
      <c r="A237" s="143"/>
      <c r="B237" s="95" t="s">
        <v>4734</v>
      </c>
      <c r="D237" s="95"/>
      <c r="E237" s="95"/>
    </row>
    <row r="238" spans="1:5" ht="15">
      <c r="A238" s="143"/>
      <c r="B238" s="95" t="s">
        <v>4734</v>
      </c>
      <c r="D238" s="95"/>
      <c r="E238" s="95"/>
    </row>
    <row r="239" spans="1:5" ht="15">
      <c r="A239" s="143"/>
      <c r="B239" s="95" t="s">
        <v>4734</v>
      </c>
      <c r="D239" s="95"/>
      <c r="E239" s="95"/>
    </row>
    <row r="240" spans="1:5" ht="15">
      <c r="A240" s="143"/>
      <c r="B240" s="95" t="s">
        <v>4734</v>
      </c>
      <c r="D240" s="95"/>
      <c r="E240" s="95"/>
    </row>
    <row r="241" spans="1:5" ht="15">
      <c r="A241" s="143"/>
      <c r="B241" s="95" t="s">
        <v>4734</v>
      </c>
      <c r="D241" s="95"/>
      <c r="E241" s="95"/>
    </row>
    <row r="242" spans="1:5" ht="15">
      <c r="A242" s="143"/>
      <c r="B242" s="95" t="s">
        <v>4734</v>
      </c>
      <c r="D242" s="95"/>
      <c r="E242" s="95"/>
    </row>
    <row r="243" spans="1:5" ht="15">
      <c r="A243" s="143"/>
      <c r="B243" s="95" t="s">
        <v>4734</v>
      </c>
      <c r="D243" s="95"/>
      <c r="E243" s="95"/>
    </row>
    <row r="244" spans="1:5" ht="15">
      <c r="A244" s="143"/>
      <c r="B244" s="95" t="s">
        <v>4734</v>
      </c>
      <c r="D244" s="95"/>
      <c r="E244" s="95"/>
    </row>
    <row r="245" spans="1:5" ht="15">
      <c r="A245" s="143"/>
      <c r="B245" s="95" t="s">
        <v>4734</v>
      </c>
      <c r="D245" s="95"/>
      <c r="E245" s="95"/>
    </row>
    <row r="246" spans="1:5" ht="15">
      <c r="A246" s="143"/>
      <c r="B246" s="95" t="s">
        <v>4734</v>
      </c>
      <c r="D246" s="95"/>
      <c r="E246" s="95"/>
    </row>
    <row r="247" spans="1:5" ht="15">
      <c r="A247" s="143"/>
      <c r="B247" s="95" t="s">
        <v>4734</v>
      </c>
      <c r="D247" s="95"/>
      <c r="E247" s="95"/>
    </row>
    <row r="248" spans="1:5" ht="15">
      <c r="A248" s="143"/>
      <c r="B248" s="95" t="s">
        <v>4734</v>
      </c>
      <c r="D248" s="95"/>
      <c r="E248" s="95"/>
    </row>
    <row r="249" spans="1:5" ht="15">
      <c r="A249" s="143"/>
      <c r="B249" s="95" t="s">
        <v>4734</v>
      </c>
      <c r="D249" s="95"/>
      <c r="E249" s="95"/>
    </row>
    <row r="250" spans="1:5" ht="15">
      <c r="A250" s="143"/>
      <c r="B250" s="95" t="s">
        <v>4734</v>
      </c>
      <c r="D250" s="95"/>
      <c r="E250" s="95"/>
    </row>
    <row r="251" spans="1:5" ht="15">
      <c r="A251" s="143"/>
      <c r="B251" s="95" t="s">
        <v>4734</v>
      </c>
      <c r="D251" s="95"/>
      <c r="E251" s="95"/>
    </row>
    <row r="252" spans="1:5" ht="15">
      <c r="A252" s="143"/>
      <c r="B252" s="95" t="s">
        <v>4734</v>
      </c>
      <c r="D252" s="95"/>
      <c r="E252" s="95"/>
    </row>
    <row r="253" spans="1:5" ht="15">
      <c r="A253" s="143"/>
      <c r="B253" s="95" t="s">
        <v>4734</v>
      </c>
      <c r="D253" s="95"/>
      <c r="E253" s="95"/>
    </row>
    <row r="254" spans="1:5" ht="15">
      <c r="A254" s="143"/>
      <c r="B254" s="95" t="s">
        <v>4734</v>
      </c>
      <c r="D254" s="95"/>
      <c r="E254" s="95"/>
    </row>
    <row r="255" spans="1:5" ht="15">
      <c r="A255" s="143"/>
      <c r="B255" s="95" t="s">
        <v>4734</v>
      </c>
      <c r="D255" s="95"/>
      <c r="E255" s="95"/>
    </row>
    <row r="256" spans="1:5" ht="15">
      <c r="A256" s="143"/>
      <c r="B256" s="95" t="s">
        <v>4734</v>
      </c>
      <c r="D256" s="95"/>
      <c r="E256" s="95"/>
    </row>
    <row r="257" spans="1:5" ht="15">
      <c r="A257" s="143"/>
      <c r="B257" s="95" t="s">
        <v>4734</v>
      </c>
      <c r="D257" s="95"/>
      <c r="E257" s="95"/>
    </row>
    <row r="258" spans="1:5" ht="15">
      <c r="A258" s="143"/>
      <c r="B258" s="95" t="s">
        <v>4734</v>
      </c>
      <c r="D258" s="95"/>
      <c r="E258" s="95"/>
    </row>
    <row r="259" spans="1:5" ht="15">
      <c r="A259" s="143"/>
      <c r="B259" s="95" t="s">
        <v>4734</v>
      </c>
      <c r="D259" s="95"/>
      <c r="E259" s="95"/>
    </row>
    <row r="260" spans="1:5" ht="15">
      <c r="A260" s="143"/>
      <c r="B260" s="95" t="s">
        <v>4734</v>
      </c>
      <c r="D260" s="95"/>
      <c r="E260" s="95"/>
    </row>
    <row r="261" spans="1:5" ht="15">
      <c r="A261" s="143"/>
      <c r="B261" s="95" t="s">
        <v>4734</v>
      </c>
      <c r="D261" s="95"/>
      <c r="E261" s="95"/>
    </row>
    <row r="262" spans="1:5" ht="15">
      <c r="A262" s="143"/>
      <c r="B262" s="95" t="s">
        <v>4734</v>
      </c>
      <c r="D262" s="95"/>
      <c r="E262" s="95"/>
    </row>
    <row r="263" spans="1:5" ht="15">
      <c r="A263" s="143"/>
      <c r="B263" s="95" t="s">
        <v>4734</v>
      </c>
      <c r="D263" s="95"/>
      <c r="E263" s="95"/>
    </row>
    <row r="264" spans="1:5" ht="15">
      <c r="A264" s="143"/>
      <c r="B264" s="95" t="s">
        <v>4734</v>
      </c>
      <c r="D264" s="95"/>
      <c r="E264" s="95"/>
    </row>
    <row r="265" spans="1:5" ht="15">
      <c r="A265" s="143"/>
      <c r="B265" s="95" t="s">
        <v>4734</v>
      </c>
      <c r="D265" s="95"/>
      <c r="E265" s="95"/>
    </row>
    <row r="266" spans="1:5" ht="15">
      <c r="A266" s="143"/>
      <c r="B266" s="95" t="s">
        <v>4734</v>
      </c>
      <c r="D266" s="95"/>
      <c r="E266" s="95"/>
    </row>
    <row r="267" spans="1:5" ht="15">
      <c r="A267" s="143"/>
      <c r="B267" s="95" t="s">
        <v>4734</v>
      </c>
      <c r="D267" s="95"/>
      <c r="E267" s="95"/>
    </row>
    <row r="268" spans="1:5" ht="15">
      <c r="A268" s="143"/>
      <c r="B268" s="95" t="s">
        <v>4734</v>
      </c>
      <c r="D268" s="95"/>
      <c r="E268" s="95"/>
    </row>
    <row r="269" spans="1:5" ht="15">
      <c r="A269" s="143"/>
      <c r="B269" s="95" t="s">
        <v>4734</v>
      </c>
      <c r="D269" s="95"/>
      <c r="E269" s="95"/>
    </row>
    <row r="270" spans="1:5" ht="15">
      <c r="A270" s="143"/>
      <c r="B270" s="95" t="s">
        <v>4734</v>
      </c>
      <c r="D270" s="95"/>
      <c r="E270" s="95"/>
    </row>
    <row r="271" spans="1:5" ht="15">
      <c r="A271" s="143"/>
      <c r="B271" s="95" t="s">
        <v>4734</v>
      </c>
      <c r="D271" s="95"/>
      <c r="E271" s="95"/>
    </row>
    <row r="272" spans="1:5" ht="15">
      <c r="A272" s="143"/>
      <c r="B272" s="95" t="s">
        <v>4734</v>
      </c>
      <c r="D272" s="95"/>
      <c r="E272" s="95"/>
    </row>
    <row r="273" spans="1:5" ht="15">
      <c r="A273" s="143"/>
      <c r="B273" s="95" t="s">
        <v>4734</v>
      </c>
      <c r="D273" s="95"/>
      <c r="E273" s="95"/>
    </row>
    <row r="274" spans="1:5" ht="15">
      <c r="A274" s="143"/>
      <c r="B274" s="95" t="s">
        <v>4734</v>
      </c>
      <c r="D274" s="95"/>
      <c r="E274" s="95"/>
    </row>
    <row r="275" spans="1:5" ht="15">
      <c r="A275" s="143"/>
      <c r="B275" s="95" t="s">
        <v>4734</v>
      </c>
      <c r="D275" s="95"/>
      <c r="E275" s="95"/>
    </row>
    <row r="276" spans="1:5" ht="15">
      <c r="A276" s="143"/>
      <c r="B276" s="95" t="s">
        <v>4734</v>
      </c>
      <c r="D276" s="95"/>
      <c r="E276" s="95"/>
    </row>
    <row r="277" spans="1:5" ht="15">
      <c r="A277" s="143"/>
      <c r="B277" s="95" t="s">
        <v>4734</v>
      </c>
      <c r="D277" s="95"/>
      <c r="E277" s="95"/>
    </row>
    <row r="278" spans="1:5" ht="15">
      <c r="A278" s="143"/>
      <c r="B278" s="95" t="s">
        <v>4734</v>
      </c>
      <c r="D278" s="95"/>
      <c r="E278" s="95"/>
    </row>
    <row r="279" spans="1:5" ht="15">
      <c r="A279" s="143"/>
      <c r="B279" s="95" t="s">
        <v>4734</v>
      </c>
      <c r="D279" s="95"/>
      <c r="E279" s="95"/>
    </row>
    <row r="280" spans="1:5" ht="15">
      <c r="A280" s="144"/>
      <c r="B280" s="95" t="s">
        <v>4734</v>
      </c>
      <c r="D280" s="95"/>
      <c r="E280" s="95"/>
    </row>
    <row r="281" spans="1:5" ht="15">
      <c r="A281" s="143"/>
      <c r="B281" s="95" t="s">
        <v>4734</v>
      </c>
      <c r="D281" s="95"/>
      <c r="E281" s="95"/>
    </row>
    <row r="282" spans="1:5" ht="15">
      <c r="A282" s="143"/>
      <c r="B282" s="95" t="s">
        <v>4734</v>
      </c>
      <c r="D282" s="95"/>
      <c r="E282" s="95"/>
    </row>
    <row r="283" spans="1:5" ht="15">
      <c r="A283" s="144"/>
      <c r="B283" s="95" t="s">
        <v>4734</v>
      </c>
      <c r="D283" s="95"/>
      <c r="E283" s="95"/>
    </row>
    <row r="284" spans="1:5" ht="15">
      <c r="A284" s="143"/>
      <c r="B284" s="95" t="s">
        <v>4734</v>
      </c>
      <c r="D284" s="95"/>
      <c r="E284" s="95"/>
    </row>
    <row r="285" spans="1:5" ht="15">
      <c r="A285" s="143"/>
      <c r="B285" s="95" t="s">
        <v>4734</v>
      </c>
      <c r="D285" s="95"/>
      <c r="E285" s="95"/>
    </row>
    <row r="286" spans="1:5" ht="15">
      <c r="A286" s="143"/>
      <c r="B286" s="95" t="s">
        <v>4734</v>
      </c>
      <c r="D286" s="95"/>
      <c r="E286" s="95"/>
    </row>
    <row r="287" spans="1:5" ht="15">
      <c r="A287" s="143"/>
      <c r="B287" s="95" t="s">
        <v>4734</v>
      </c>
      <c r="D287" s="95"/>
      <c r="E287" s="95"/>
    </row>
    <row r="288" spans="1:5" ht="15">
      <c r="A288" s="143"/>
      <c r="B288" s="95" t="s">
        <v>4734</v>
      </c>
      <c r="D288" s="95"/>
      <c r="E288" s="95"/>
    </row>
    <row r="289" spans="1:5" ht="15">
      <c r="A289" s="144"/>
      <c r="B289" s="95" t="s">
        <v>4734</v>
      </c>
      <c r="D289" s="95"/>
      <c r="E289" s="95"/>
    </row>
    <row r="290" spans="1:5" ht="15">
      <c r="A290" s="144"/>
      <c r="B290" s="95" t="s">
        <v>4734</v>
      </c>
      <c r="D290" s="95"/>
      <c r="E290" s="95"/>
    </row>
    <row r="291" spans="1:5" ht="15">
      <c r="A291" s="143"/>
      <c r="B291" s="95" t="s">
        <v>4734</v>
      </c>
      <c r="D291" s="95"/>
      <c r="E291" s="95"/>
    </row>
    <row r="292" spans="1:5" ht="15">
      <c r="A292" s="144"/>
      <c r="B292" s="95" t="s">
        <v>4734</v>
      </c>
      <c r="D292" s="95"/>
      <c r="E292" s="95"/>
    </row>
    <row r="293" spans="1:5" ht="15">
      <c r="A293" s="144"/>
      <c r="B293" s="95" t="s">
        <v>4734</v>
      </c>
      <c r="D293" s="95"/>
      <c r="E293" s="95"/>
    </row>
    <row r="294" spans="1:5" ht="15">
      <c r="A294" s="144"/>
      <c r="B294" s="95" t="s">
        <v>4734</v>
      </c>
      <c r="D294" s="95"/>
      <c r="E294" s="95"/>
    </row>
    <row r="295" spans="1:5" ht="15">
      <c r="A295" s="143"/>
      <c r="B295" s="95" t="s">
        <v>4734</v>
      </c>
      <c r="D295" s="95"/>
      <c r="E295" s="95"/>
    </row>
    <row r="296" spans="1:5" ht="15">
      <c r="A296" s="144"/>
      <c r="B296" s="95" t="s">
        <v>4734</v>
      </c>
      <c r="D296" s="95"/>
      <c r="E296" s="95"/>
    </row>
    <row r="297" spans="1:5" ht="15">
      <c r="A297" s="144"/>
      <c r="B297" s="95" t="s">
        <v>4734</v>
      </c>
      <c r="D297" s="95"/>
      <c r="E297" s="95"/>
    </row>
    <row r="298" spans="1:5" ht="15">
      <c r="A298" s="143"/>
      <c r="B298" s="95" t="s">
        <v>4734</v>
      </c>
      <c r="D298" s="95"/>
      <c r="E298" s="95"/>
    </row>
    <row r="299" spans="1:5" ht="15">
      <c r="A299" s="143"/>
      <c r="B299" s="95" t="s">
        <v>4734</v>
      </c>
      <c r="D299" s="95"/>
      <c r="E299" s="95"/>
    </row>
    <row r="300" spans="1:5" ht="15">
      <c r="A300" s="143"/>
      <c r="B300" s="95" t="s">
        <v>4734</v>
      </c>
      <c r="D300" s="95"/>
      <c r="E300" s="95"/>
    </row>
    <row r="301" spans="1:5" ht="15">
      <c r="A301" s="143"/>
      <c r="B301" s="95" t="s">
        <v>4734</v>
      </c>
      <c r="D301" s="95"/>
      <c r="E301" s="95"/>
    </row>
    <row r="302" spans="1:5" ht="15">
      <c r="A302" s="143"/>
      <c r="B302" s="95" t="s">
        <v>4734</v>
      </c>
      <c r="D302" s="95"/>
      <c r="E302" s="95"/>
    </row>
    <row r="303" spans="1:5" ht="15">
      <c r="A303" s="143"/>
      <c r="B303" s="95" t="s">
        <v>4734</v>
      </c>
      <c r="D303" s="95"/>
      <c r="E303" s="95"/>
    </row>
    <row r="304" spans="1:5" ht="15">
      <c r="A304" s="143"/>
      <c r="B304" s="95" t="s">
        <v>4734</v>
      </c>
      <c r="D304" s="95"/>
      <c r="E304" s="95"/>
    </row>
    <row r="305" spans="1:5" ht="15">
      <c r="A305" s="143"/>
      <c r="B305" s="95" t="s">
        <v>4734</v>
      </c>
      <c r="D305" s="95"/>
      <c r="E305" s="95"/>
    </row>
    <row r="306" spans="1:5" ht="15">
      <c r="A306" s="143"/>
      <c r="B306" s="95" t="s">
        <v>4734</v>
      </c>
      <c r="D306" s="95"/>
      <c r="E306" s="95"/>
    </row>
    <row r="307" spans="1:5" ht="15">
      <c r="A307" s="144"/>
      <c r="B307" s="95" t="s">
        <v>4734</v>
      </c>
      <c r="D307" s="95"/>
      <c r="E307" s="95"/>
    </row>
    <row r="308" spans="1:5" ht="15">
      <c r="A308" s="143"/>
      <c r="B308" s="95" t="s">
        <v>4734</v>
      </c>
      <c r="D308" s="95"/>
      <c r="E308" s="95"/>
    </row>
    <row r="309" spans="1:5" ht="15">
      <c r="A309" s="143"/>
      <c r="B309" s="95" t="s">
        <v>4734</v>
      </c>
      <c r="D309" s="95"/>
      <c r="E309" s="95"/>
    </row>
    <row r="310" spans="1:5" ht="15">
      <c r="A310" s="143"/>
      <c r="B310" s="95" t="s">
        <v>4734</v>
      </c>
      <c r="D310" s="95"/>
      <c r="E310" s="95"/>
    </row>
    <row r="311" spans="1:5" ht="15">
      <c r="A311" s="143"/>
      <c r="B311" s="95" t="s">
        <v>4734</v>
      </c>
      <c r="D311" s="95"/>
      <c r="E311" s="95"/>
    </row>
    <row r="312" spans="1:5" ht="15">
      <c r="A312" s="143"/>
      <c r="B312" s="95" t="s">
        <v>4734</v>
      </c>
      <c r="D312" s="95"/>
      <c r="E312" s="95"/>
    </row>
    <row r="313" spans="1:5" ht="15">
      <c r="A313" s="143"/>
      <c r="B313" s="95" t="s">
        <v>4734</v>
      </c>
      <c r="D313" s="95"/>
      <c r="E313" s="95"/>
    </row>
    <row r="314" spans="1:5" ht="15">
      <c r="A314" s="143"/>
      <c r="B314" s="95" t="s">
        <v>4734</v>
      </c>
      <c r="D314" s="95"/>
      <c r="E314" s="95"/>
    </row>
    <row r="315" spans="1:5" ht="15">
      <c r="A315" s="143"/>
      <c r="B315" s="95" t="s">
        <v>4734</v>
      </c>
      <c r="D315" s="95"/>
      <c r="E315" s="95"/>
    </row>
    <row r="316" spans="1:5" ht="15">
      <c r="A316" s="143"/>
      <c r="B316" s="95" t="s">
        <v>4734</v>
      </c>
      <c r="D316" s="95"/>
      <c r="E316" s="95"/>
    </row>
    <row r="317" spans="1:5" ht="15">
      <c r="A317" s="143"/>
      <c r="B317" s="95" t="s">
        <v>4734</v>
      </c>
      <c r="D317" s="95"/>
      <c r="E317" s="95"/>
    </row>
    <row r="318" spans="1:5" ht="15">
      <c r="A318" s="143"/>
      <c r="B318" s="95" t="s">
        <v>4734</v>
      </c>
      <c r="D318" s="95"/>
      <c r="E318" s="95"/>
    </row>
    <row r="319" spans="1:5" ht="15">
      <c r="A319" s="143"/>
      <c r="B319" s="95" t="s">
        <v>4734</v>
      </c>
      <c r="D319" s="95"/>
      <c r="E319" s="95"/>
    </row>
    <row r="320" spans="1:5" ht="15">
      <c r="A320" s="144"/>
      <c r="B320" s="95" t="s">
        <v>4734</v>
      </c>
      <c r="D320" s="95"/>
      <c r="E320" s="95"/>
    </row>
    <row r="321" spans="1:5" ht="15">
      <c r="A321" s="143"/>
      <c r="B321" s="95" t="s">
        <v>4734</v>
      </c>
      <c r="D321" s="95"/>
      <c r="E321" s="95"/>
    </row>
    <row r="322" spans="1:5" ht="15">
      <c r="A322" s="144"/>
      <c r="B322" s="95" t="s">
        <v>4734</v>
      </c>
      <c r="D322" s="95"/>
      <c r="E322" s="95"/>
    </row>
    <row r="323" spans="1:5" ht="15">
      <c r="A323" s="143"/>
      <c r="B323" s="95" t="s">
        <v>4734</v>
      </c>
      <c r="D323" s="95"/>
      <c r="E323" s="95"/>
    </row>
    <row r="324" spans="1:5" ht="15">
      <c r="A324" s="143"/>
      <c r="B324" s="95" t="s">
        <v>4734</v>
      </c>
      <c r="D324" s="95"/>
      <c r="E324" s="95"/>
    </row>
    <row r="325" spans="1:5" ht="15">
      <c r="A325" s="143"/>
      <c r="B325" s="95" t="s">
        <v>4734</v>
      </c>
      <c r="D325" s="95"/>
      <c r="E325" s="95"/>
    </row>
    <row r="326" spans="1:5" ht="15">
      <c r="A326" s="143"/>
      <c r="B326" s="95" t="s">
        <v>4734</v>
      </c>
      <c r="D326" s="95"/>
      <c r="E326" s="95"/>
    </row>
    <row r="327" spans="1:5" ht="15">
      <c r="A327" s="143"/>
      <c r="B327" s="95" t="s">
        <v>4734</v>
      </c>
      <c r="D327" s="95"/>
      <c r="E327" s="95"/>
    </row>
    <row r="328" spans="1:5" ht="15">
      <c r="A328" s="143"/>
      <c r="B328" s="95" t="s">
        <v>4734</v>
      </c>
      <c r="D328" s="95"/>
      <c r="E328" s="95"/>
    </row>
    <row r="329" spans="1:5" ht="15">
      <c r="A329" s="143"/>
      <c r="B329" s="95" t="s">
        <v>4734</v>
      </c>
      <c r="D329" s="95"/>
      <c r="E329" s="95"/>
    </row>
    <row r="330" spans="1:5" ht="15">
      <c r="A330" s="143"/>
      <c r="B330" s="95" t="s">
        <v>4734</v>
      </c>
      <c r="D330" s="95"/>
      <c r="E330" s="95"/>
    </row>
    <row r="331" spans="1:5" ht="15">
      <c r="A331" s="143"/>
      <c r="B331" s="95" t="s">
        <v>4734</v>
      </c>
      <c r="D331" s="95"/>
      <c r="E331" s="95"/>
    </row>
    <row r="332" spans="1:5" ht="15">
      <c r="A332" s="143"/>
      <c r="B332" s="95" t="s">
        <v>4734</v>
      </c>
      <c r="D332" s="95"/>
      <c r="E332" s="95"/>
    </row>
    <row r="333" spans="1:5" ht="15">
      <c r="A333" s="143"/>
      <c r="B333" s="95" t="s">
        <v>4734</v>
      </c>
      <c r="D333" s="95"/>
      <c r="E333" s="95"/>
    </row>
    <row r="334" spans="1:5" ht="15">
      <c r="A334" s="143"/>
      <c r="B334" s="95" t="s">
        <v>4734</v>
      </c>
      <c r="D334" s="95"/>
      <c r="E334" s="95"/>
    </row>
    <row r="335" spans="1:5" ht="15">
      <c r="A335" s="144"/>
      <c r="B335" s="95" t="s">
        <v>4734</v>
      </c>
      <c r="D335" s="95"/>
      <c r="E335" s="95"/>
    </row>
    <row r="336" spans="1:5" ht="15">
      <c r="A336" s="144"/>
      <c r="B336" s="95" t="s">
        <v>4734</v>
      </c>
      <c r="D336" s="95"/>
      <c r="E336" s="95"/>
    </row>
    <row r="337" spans="1:5" ht="15">
      <c r="A337" s="144"/>
      <c r="B337" s="95" t="s">
        <v>4734</v>
      </c>
      <c r="D337" s="95"/>
      <c r="E337" s="95"/>
    </row>
    <row r="338" spans="1:5" ht="15">
      <c r="A338" s="143"/>
      <c r="B338" s="95" t="s">
        <v>4734</v>
      </c>
      <c r="D338" s="95"/>
      <c r="E338" s="95"/>
    </row>
    <row r="339" spans="1:5" ht="15">
      <c r="A339" s="144"/>
      <c r="B339" s="95" t="s">
        <v>4734</v>
      </c>
      <c r="D339" s="95"/>
      <c r="E339" s="95"/>
    </row>
    <row r="340" spans="1:5" ht="15">
      <c r="A340" s="144"/>
      <c r="B340" s="95" t="s">
        <v>4734</v>
      </c>
      <c r="D340" s="95"/>
      <c r="E340" s="95"/>
    </row>
    <row r="341" spans="1:5" ht="15">
      <c r="A341" s="143"/>
      <c r="B341" s="95" t="s">
        <v>4734</v>
      </c>
      <c r="D341" s="95"/>
      <c r="E341" s="95"/>
    </row>
    <row r="342" spans="1:5" ht="15">
      <c r="A342" s="143"/>
      <c r="B342" s="95" t="s">
        <v>4734</v>
      </c>
      <c r="D342" s="95"/>
      <c r="E342" s="95"/>
    </row>
    <row r="343" spans="1:5" ht="15">
      <c r="A343" s="143"/>
      <c r="B343" s="95" t="s">
        <v>4734</v>
      </c>
      <c r="D343" s="95"/>
      <c r="E343" s="95"/>
    </row>
    <row r="344" spans="1:5" ht="15">
      <c r="A344" s="143"/>
      <c r="B344" s="95" t="s">
        <v>4734</v>
      </c>
      <c r="D344" s="95"/>
      <c r="E344" s="95"/>
    </row>
    <row r="345" spans="1:5" ht="15">
      <c r="A345" s="143"/>
      <c r="B345" s="95" t="s">
        <v>4734</v>
      </c>
      <c r="D345" s="95"/>
      <c r="E345" s="95"/>
    </row>
    <row r="346" spans="1:5" ht="15">
      <c r="A346" s="143"/>
      <c r="B346" s="95" t="s">
        <v>4734</v>
      </c>
      <c r="D346" s="95"/>
      <c r="E346" s="95"/>
    </row>
    <row r="347" spans="1:5" ht="15">
      <c r="A347" s="143"/>
      <c r="B347" s="95" t="s">
        <v>4734</v>
      </c>
      <c r="D347" s="95"/>
      <c r="E347" s="95"/>
    </row>
    <row r="348" spans="1:5" ht="15">
      <c r="A348" s="143"/>
      <c r="B348" s="95" t="s">
        <v>4734</v>
      </c>
      <c r="D348" s="95"/>
      <c r="E348" s="95"/>
    </row>
    <row r="349" spans="1:5" ht="15">
      <c r="A349" s="143"/>
      <c r="B349" s="95" t="s">
        <v>4734</v>
      </c>
      <c r="D349" s="95"/>
      <c r="E349" s="95"/>
    </row>
    <row r="350" spans="1:5" ht="15">
      <c r="A350" s="144"/>
      <c r="B350" s="95" t="s">
        <v>4734</v>
      </c>
      <c r="D350" s="95"/>
      <c r="E350" s="95"/>
    </row>
    <row r="351" spans="1:5" ht="15">
      <c r="A351" s="143"/>
      <c r="B351" s="95" t="s">
        <v>4734</v>
      </c>
      <c r="D351" s="95"/>
      <c r="E351" s="95"/>
    </row>
    <row r="352" spans="1:5" ht="15">
      <c r="A352" s="143"/>
      <c r="B352" s="95" t="s">
        <v>4734</v>
      </c>
      <c r="D352" s="95"/>
      <c r="E352" s="95"/>
    </row>
    <row r="353" spans="1:5" ht="15">
      <c r="A353" s="143"/>
      <c r="B353" s="95" t="s">
        <v>4734</v>
      </c>
      <c r="D353" s="95"/>
      <c r="E353" s="95"/>
    </row>
    <row r="354" spans="1:5" ht="15">
      <c r="A354" s="143"/>
      <c r="B354" s="95" t="s">
        <v>4734</v>
      </c>
      <c r="D354" s="95"/>
      <c r="E354" s="95"/>
    </row>
    <row r="355" spans="1:5" ht="15">
      <c r="A355" s="143"/>
      <c r="B355" s="95" t="s">
        <v>4734</v>
      </c>
      <c r="D355" s="95"/>
      <c r="E355" s="95"/>
    </row>
    <row r="356" spans="1:5" ht="15">
      <c r="A356" s="143"/>
      <c r="B356" s="95" t="s">
        <v>4734</v>
      </c>
      <c r="D356" s="95"/>
      <c r="E356" s="95"/>
    </row>
    <row r="357" spans="1:5" ht="15">
      <c r="A357" s="143"/>
      <c r="B357" s="95" t="s">
        <v>4734</v>
      </c>
      <c r="D357" s="95"/>
      <c r="E357" s="95"/>
    </row>
    <row r="358" spans="1:5" ht="15">
      <c r="A358" s="143"/>
      <c r="B358" s="95" t="s">
        <v>4734</v>
      </c>
      <c r="D358" s="95"/>
      <c r="E358" s="95"/>
    </row>
    <row r="359" spans="1:5" ht="15">
      <c r="A359" s="143"/>
      <c r="B359" s="95" t="s">
        <v>4734</v>
      </c>
      <c r="D359" s="95"/>
      <c r="E359" s="95"/>
    </row>
    <row r="360" spans="1:5" ht="15">
      <c r="A360" s="143"/>
      <c r="B360" s="95" t="s">
        <v>4734</v>
      </c>
      <c r="D360" s="95"/>
      <c r="E360" s="95"/>
    </row>
    <row r="361" spans="1:5" ht="15">
      <c r="A361" s="143"/>
      <c r="B361" s="95" t="s">
        <v>4734</v>
      </c>
      <c r="D361" s="95"/>
      <c r="E361" s="95"/>
    </row>
    <row r="362" spans="1:5" ht="15">
      <c r="A362" s="143"/>
      <c r="B362" s="95" t="s">
        <v>4734</v>
      </c>
      <c r="D362" s="95"/>
      <c r="E362" s="95"/>
    </row>
    <row r="363" spans="1:5" ht="15">
      <c r="A363" s="144"/>
      <c r="B363" s="95" t="s">
        <v>4734</v>
      </c>
      <c r="D363" s="95"/>
      <c r="E363" s="95"/>
    </row>
    <row r="364" spans="1:5" ht="15">
      <c r="A364" s="111"/>
      <c r="B364" s="95" t="s">
        <v>4734</v>
      </c>
      <c r="D364" s="95"/>
      <c r="E364" s="95"/>
    </row>
    <row r="365" spans="1:5" ht="15">
      <c r="A365" s="111"/>
      <c r="B365" s="95" t="s">
        <v>4734</v>
      </c>
      <c r="D365" s="95"/>
      <c r="E365" s="95"/>
    </row>
    <row r="366" spans="1:5" ht="15">
      <c r="A366" s="111"/>
      <c r="B366" s="95" t="s">
        <v>4734</v>
      </c>
      <c r="D366" s="95"/>
      <c r="E366" s="95"/>
    </row>
    <row r="367" spans="1:5" ht="15">
      <c r="A367" s="111"/>
      <c r="B367" s="95" t="s">
        <v>4734</v>
      </c>
      <c r="D367" s="95"/>
      <c r="E367" s="95"/>
    </row>
    <row r="368" spans="1:5" ht="15">
      <c r="A368" s="111"/>
      <c r="B368" s="95" t="s">
        <v>4734</v>
      </c>
      <c r="D368" s="95"/>
      <c r="E368" s="95"/>
    </row>
    <row r="369" spans="1:5" ht="15">
      <c r="A369" s="111"/>
      <c r="B369" s="95" t="s">
        <v>4734</v>
      </c>
      <c r="D369" s="95"/>
      <c r="E369" s="95"/>
    </row>
    <row r="370" spans="1:5" ht="15">
      <c r="A370" s="111"/>
      <c r="B370" s="95" t="s">
        <v>4734</v>
      </c>
      <c r="D370" s="95"/>
      <c r="E370" s="95"/>
    </row>
    <row r="371" spans="1:5" ht="15">
      <c r="A371" s="111"/>
      <c r="B371" s="95" t="s">
        <v>4734</v>
      </c>
      <c r="D371" s="95"/>
      <c r="E371" s="95"/>
    </row>
    <row r="372" spans="1:5" ht="15">
      <c r="A372" s="111"/>
      <c r="B372" s="95" t="s">
        <v>4734</v>
      </c>
      <c r="D372" s="95"/>
      <c r="E372" s="95"/>
    </row>
    <row r="373" spans="1:5" ht="15">
      <c r="A373" s="111"/>
      <c r="B373" s="95" t="s">
        <v>4734</v>
      </c>
      <c r="D373" s="95"/>
      <c r="E373" s="95"/>
    </row>
    <row r="374" spans="1:5" ht="15">
      <c r="A374" s="111"/>
      <c r="B374" s="95" t="s">
        <v>4734</v>
      </c>
      <c r="D374" s="95"/>
      <c r="E374" s="95"/>
    </row>
    <row r="375" spans="1:5" ht="15">
      <c r="A375" s="111"/>
      <c r="B375" s="95" t="s">
        <v>4734</v>
      </c>
      <c r="D375" s="95"/>
      <c r="E375" s="95"/>
    </row>
    <row r="376" spans="1:5" ht="15">
      <c r="A376" s="111"/>
      <c r="B376" s="95" t="s">
        <v>4734</v>
      </c>
      <c r="D376" s="95"/>
      <c r="E376" s="95"/>
    </row>
    <row r="377" spans="1:5" ht="15">
      <c r="A377" s="111"/>
      <c r="B377" s="95" t="s">
        <v>4734</v>
      </c>
      <c r="D377" s="95"/>
      <c r="E377" s="95"/>
    </row>
    <row r="378" spans="1:5" ht="15">
      <c r="A378" s="111"/>
      <c r="B378" s="95" t="s">
        <v>4734</v>
      </c>
      <c r="D378" s="95"/>
      <c r="E378" s="95"/>
    </row>
    <row r="379" spans="1:5" ht="15">
      <c r="A379" s="111"/>
      <c r="B379" s="95" t="s">
        <v>4734</v>
      </c>
      <c r="D379" s="95"/>
      <c r="E379" s="95"/>
    </row>
    <row r="380" spans="1:5" ht="15">
      <c r="A380" s="111"/>
      <c r="B380" s="95" t="s">
        <v>4734</v>
      </c>
      <c r="D380" s="95"/>
      <c r="E380" s="95"/>
    </row>
    <row r="381" spans="1:5" ht="15">
      <c r="A381" s="111"/>
      <c r="B381" s="95" t="s">
        <v>4734</v>
      </c>
      <c r="D381" s="95"/>
      <c r="E381" s="95"/>
    </row>
    <row r="382" spans="1:5" ht="15">
      <c r="A382" s="111"/>
      <c r="B382" s="95" t="s">
        <v>4734</v>
      </c>
      <c r="D382" s="95"/>
      <c r="E382" s="95"/>
    </row>
    <row r="383" spans="1:5" ht="15">
      <c r="A383" s="111"/>
      <c r="B383" s="95" t="s">
        <v>4734</v>
      </c>
      <c r="D383" s="95"/>
      <c r="E383" s="95"/>
    </row>
    <row r="384" spans="1:5" ht="15">
      <c r="A384" s="111"/>
      <c r="B384" s="95" t="s">
        <v>4734</v>
      </c>
      <c r="D384" s="95"/>
      <c r="E384" s="95"/>
    </row>
    <row r="385" spans="1:5" ht="15">
      <c r="A385" s="111"/>
      <c r="B385" s="95" t="s">
        <v>4734</v>
      </c>
      <c r="D385" s="95"/>
      <c r="E385" s="95"/>
    </row>
    <row r="386" spans="1:5" ht="15">
      <c r="A386" s="111"/>
      <c r="B386" s="95" t="s">
        <v>4734</v>
      </c>
      <c r="D386" s="95"/>
      <c r="E386" s="95"/>
    </row>
    <row r="387" spans="1:5" ht="15">
      <c r="A387" s="111"/>
      <c r="B387" s="95" t="s">
        <v>4734</v>
      </c>
      <c r="D387" s="95"/>
      <c r="E387" s="95"/>
    </row>
    <row r="388" spans="1:5" ht="15">
      <c r="A388" s="111"/>
      <c r="B388" s="95" t="s">
        <v>4734</v>
      </c>
      <c r="D388" s="95"/>
      <c r="E388" s="95"/>
    </row>
    <row r="389" spans="1:5" ht="15">
      <c r="A389" s="111"/>
      <c r="B389" s="95" t="s">
        <v>4734</v>
      </c>
      <c r="D389" s="95"/>
      <c r="E389" s="95"/>
    </row>
    <row r="390" spans="1:5" ht="15">
      <c r="A390" s="111"/>
      <c r="B390" s="95" t="s">
        <v>4734</v>
      </c>
      <c r="D390" s="95"/>
      <c r="E390" s="95"/>
    </row>
    <row r="391" spans="1:5" ht="15">
      <c r="A391" s="111"/>
      <c r="B391" s="95" t="s">
        <v>4734</v>
      </c>
      <c r="D391" s="95"/>
      <c r="E391" s="95"/>
    </row>
    <row r="392" spans="1:5" ht="15">
      <c r="A392" s="111"/>
      <c r="B392" s="95" t="s">
        <v>4734</v>
      </c>
      <c r="D392" s="95"/>
      <c r="E392" s="95"/>
    </row>
    <row r="393" spans="1:5" ht="15">
      <c r="A393" s="111"/>
      <c r="B393" s="95" t="s">
        <v>4734</v>
      </c>
      <c r="D393" s="95"/>
      <c r="E393" s="95"/>
    </row>
    <row r="394" spans="1:5" ht="15">
      <c r="A394" s="111"/>
      <c r="B394" s="95" t="s">
        <v>4734</v>
      </c>
      <c r="D394" s="95"/>
      <c r="E394" s="95"/>
    </row>
    <row r="395" spans="1:5" ht="15">
      <c r="A395" s="111"/>
      <c r="B395" s="95" t="s">
        <v>4734</v>
      </c>
      <c r="D395" s="95"/>
      <c r="E395" s="95"/>
    </row>
    <row r="396" spans="1:5" ht="15">
      <c r="A396" s="111"/>
      <c r="B396" s="95" t="s">
        <v>4734</v>
      </c>
      <c r="D396" s="95"/>
      <c r="E396" s="95"/>
    </row>
    <row r="397" spans="1:5" ht="15">
      <c r="A397" s="111"/>
      <c r="B397" s="95" t="s">
        <v>4734</v>
      </c>
      <c r="D397" s="95"/>
      <c r="E397" s="95"/>
    </row>
    <row r="398" spans="1:5" ht="15">
      <c r="A398" s="111"/>
      <c r="B398" s="95" t="s">
        <v>4734</v>
      </c>
      <c r="D398" s="95"/>
      <c r="E398" s="95"/>
    </row>
    <row r="399" spans="1:5" ht="15">
      <c r="A399" s="111"/>
      <c r="B399" s="95" t="s">
        <v>4734</v>
      </c>
      <c r="D399" s="95"/>
      <c r="E399" s="95"/>
    </row>
    <row r="400" spans="1:5" ht="15">
      <c r="A400" s="111"/>
      <c r="B400" s="95" t="s">
        <v>4734</v>
      </c>
      <c r="D400" s="95"/>
      <c r="E400" s="95"/>
    </row>
    <row r="401" spans="1:5" ht="15">
      <c r="A401" s="111"/>
      <c r="B401" s="95" t="s">
        <v>4734</v>
      </c>
      <c r="D401" s="95"/>
      <c r="E401" s="95"/>
    </row>
    <row r="402" spans="1:5" ht="15">
      <c r="A402" s="111"/>
      <c r="B402" s="95" t="s">
        <v>4734</v>
      </c>
      <c r="D402" s="95"/>
      <c r="E402" s="95"/>
    </row>
    <row r="403" spans="1:5" ht="15">
      <c r="A403" s="111"/>
      <c r="B403" s="95" t="s">
        <v>4734</v>
      </c>
      <c r="D403" s="95"/>
      <c r="E403" s="95"/>
    </row>
    <row r="404" spans="1:5" ht="15">
      <c r="A404" s="111"/>
      <c r="B404" s="95" t="s">
        <v>4734</v>
      </c>
      <c r="D404" s="95"/>
      <c r="E404" s="95"/>
    </row>
    <row r="405" spans="1:5" ht="15">
      <c r="A405" s="111"/>
      <c r="B405" s="95" t="s">
        <v>4734</v>
      </c>
      <c r="D405" s="95"/>
      <c r="E405" s="95"/>
    </row>
    <row r="406" spans="1:5" ht="15">
      <c r="A406" s="111"/>
      <c r="B406" s="95" t="s">
        <v>4734</v>
      </c>
      <c r="D406" s="95"/>
      <c r="E406" s="95"/>
    </row>
    <row r="407" spans="1:5" ht="15">
      <c r="A407" s="111"/>
      <c r="B407" s="95" t="s">
        <v>4734</v>
      </c>
      <c r="D407" s="95"/>
      <c r="E407" s="95"/>
    </row>
    <row r="408" spans="1:5" ht="15">
      <c r="A408" s="111"/>
      <c r="B408" s="95" t="s">
        <v>4734</v>
      </c>
      <c r="D408" s="95"/>
      <c r="E408" s="95"/>
    </row>
    <row r="409" spans="1:5" ht="15">
      <c r="A409" s="111"/>
      <c r="B409" s="95" t="s">
        <v>4734</v>
      </c>
      <c r="D409" s="95"/>
      <c r="E409" s="95"/>
    </row>
    <row r="410" spans="1:5" ht="15">
      <c r="A410" s="111"/>
      <c r="B410" s="95" t="s">
        <v>4734</v>
      </c>
      <c r="D410" s="95"/>
      <c r="E410" s="95"/>
    </row>
    <row r="411" spans="1:5" ht="15">
      <c r="A411" s="111"/>
      <c r="B411" s="95" t="s">
        <v>4734</v>
      </c>
      <c r="D411" s="95"/>
      <c r="E411" s="95"/>
    </row>
    <row r="412" spans="1:5" ht="15">
      <c r="A412" s="111"/>
      <c r="B412" s="95" t="s">
        <v>4734</v>
      </c>
      <c r="D412" s="95"/>
      <c r="E412" s="95"/>
    </row>
    <row r="413" spans="1:5" ht="15">
      <c r="A413" s="111"/>
      <c r="B413" s="95" t="s">
        <v>4734</v>
      </c>
      <c r="D413" s="95"/>
      <c r="E413" s="95"/>
    </row>
    <row r="414" spans="1:5" ht="15">
      <c r="A414" s="111"/>
      <c r="B414" s="95" t="s">
        <v>4734</v>
      </c>
      <c r="D414" s="95"/>
      <c r="E414" s="95"/>
    </row>
    <row r="415" spans="1:5" ht="15">
      <c r="A415" s="111"/>
      <c r="B415" s="95" t="s">
        <v>4734</v>
      </c>
      <c r="D415" s="95"/>
      <c r="E415" s="95"/>
    </row>
    <row r="416" spans="1:5" ht="15">
      <c r="A416" s="111"/>
      <c r="B416" s="95" t="s">
        <v>4734</v>
      </c>
      <c r="D416" s="95"/>
      <c r="E416" s="95"/>
    </row>
    <row r="417" spans="1:5" ht="15">
      <c r="A417" s="111"/>
      <c r="B417" s="95" t="s">
        <v>4734</v>
      </c>
      <c r="D417" s="95"/>
      <c r="E417" s="95"/>
    </row>
    <row r="418" spans="1:5" ht="15">
      <c r="A418" s="111"/>
      <c r="B418" s="95" t="s">
        <v>4734</v>
      </c>
      <c r="D418" s="95"/>
      <c r="E418" s="95"/>
    </row>
    <row r="419" spans="1:5" ht="15">
      <c r="A419" s="111"/>
      <c r="B419" s="95" t="s">
        <v>4734</v>
      </c>
      <c r="D419" s="95"/>
      <c r="E419" s="95"/>
    </row>
    <row r="420" spans="1:5" ht="15">
      <c r="A420" s="111"/>
      <c r="B420" s="95" t="s">
        <v>4734</v>
      </c>
      <c r="D420" s="95"/>
      <c r="E420" s="95"/>
    </row>
    <row r="421" spans="1:5" ht="15">
      <c r="A421" s="111"/>
      <c r="B421" s="95" t="s">
        <v>4734</v>
      </c>
      <c r="D421" s="95"/>
      <c r="E421" s="95"/>
    </row>
    <row r="422" spans="1:5" ht="15">
      <c r="A422" s="111"/>
      <c r="B422" s="95" t="s">
        <v>4734</v>
      </c>
      <c r="D422" s="95"/>
      <c r="E422" s="95"/>
    </row>
    <row r="423" spans="1:5" ht="15">
      <c r="A423" s="111"/>
      <c r="B423" s="95" t="s">
        <v>4734</v>
      </c>
      <c r="D423" s="95"/>
      <c r="E423" s="95"/>
    </row>
    <row r="424" spans="1:5" ht="15">
      <c r="A424" s="111"/>
      <c r="B424" s="95" t="s">
        <v>4734</v>
      </c>
      <c r="D424" s="95"/>
      <c r="E424" s="95"/>
    </row>
    <row r="425" spans="1:5" ht="15">
      <c r="A425" s="111"/>
      <c r="B425" s="95" t="s">
        <v>4734</v>
      </c>
      <c r="D425" s="95"/>
      <c r="E425" s="95"/>
    </row>
    <row r="426" spans="1:5" ht="15">
      <c r="A426" s="111"/>
      <c r="B426" s="95" t="s">
        <v>4734</v>
      </c>
      <c r="D426" s="95"/>
      <c r="E426" s="95"/>
    </row>
    <row r="427" spans="1:5" ht="15">
      <c r="A427" s="111"/>
      <c r="B427" s="95" t="s">
        <v>4734</v>
      </c>
      <c r="D427" s="95"/>
      <c r="E427" s="95"/>
    </row>
    <row r="428" spans="1:5" ht="15">
      <c r="A428" s="111"/>
      <c r="B428" s="95" t="s">
        <v>4734</v>
      </c>
      <c r="D428" s="95"/>
      <c r="E428" s="95"/>
    </row>
    <row r="429" spans="1:5" ht="15">
      <c r="A429" s="111"/>
      <c r="B429" s="95" t="s">
        <v>4734</v>
      </c>
      <c r="D429" s="95"/>
      <c r="E429" s="95"/>
    </row>
    <row r="430" spans="1:5" ht="15">
      <c r="A430" s="111"/>
      <c r="B430" s="95" t="s">
        <v>4734</v>
      </c>
      <c r="D430" s="95"/>
      <c r="E430" s="95"/>
    </row>
    <row r="431" spans="1:5" ht="15">
      <c r="A431" s="111"/>
      <c r="B431" s="95" t="s">
        <v>4734</v>
      </c>
      <c r="D431" s="95"/>
      <c r="E431" s="95"/>
    </row>
    <row r="432" spans="1:5" ht="15">
      <c r="A432" s="111"/>
      <c r="B432" s="95" t="s">
        <v>4734</v>
      </c>
      <c r="D432" s="95"/>
      <c r="E432" s="95"/>
    </row>
    <row r="433" spans="1:5" ht="15">
      <c r="A433" s="111"/>
      <c r="B433" s="95" t="s">
        <v>4734</v>
      </c>
      <c r="D433" s="95"/>
      <c r="E433" s="95"/>
    </row>
    <row r="434" spans="1:5" ht="15">
      <c r="A434" s="111"/>
      <c r="B434" s="95" t="s">
        <v>4734</v>
      </c>
      <c r="D434" s="95"/>
      <c r="E434" s="95"/>
    </row>
    <row r="435" spans="1:5" ht="15">
      <c r="A435" s="111"/>
      <c r="B435" s="95" t="s">
        <v>4734</v>
      </c>
      <c r="D435" s="95"/>
      <c r="E435" s="95"/>
    </row>
    <row r="436" spans="1:5" ht="15">
      <c r="A436" s="111"/>
      <c r="B436" s="95" t="s">
        <v>4734</v>
      </c>
      <c r="D436" s="95"/>
      <c r="E436" s="95"/>
    </row>
    <row r="437" spans="1:5" ht="15">
      <c r="A437" s="111"/>
      <c r="B437" s="95" t="s">
        <v>4734</v>
      </c>
      <c r="D437" s="95"/>
      <c r="E437" s="95"/>
    </row>
    <row r="438" spans="1:5" ht="15">
      <c r="A438" s="111"/>
      <c r="B438" s="95" t="s">
        <v>4734</v>
      </c>
      <c r="D438" s="95"/>
      <c r="E438" s="95"/>
    </row>
    <row r="439" spans="1:5" ht="15">
      <c r="A439" s="111"/>
      <c r="B439" s="95" t="s">
        <v>4734</v>
      </c>
      <c r="D439" s="95"/>
      <c r="E439" s="95"/>
    </row>
    <row r="440" spans="1:5" ht="15">
      <c r="A440" s="111"/>
      <c r="B440" s="95" t="s">
        <v>4734</v>
      </c>
      <c r="D440" s="95"/>
      <c r="E440" s="95"/>
    </row>
    <row r="441" spans="1:5" ht="15">
      <c r="A441" s="111"/>
      <c r="B441" s="95" t="s">
        <v>4734</v>
      </c>
      <c r="D441" s="95"/>
      <c r="E441" s="95"/>
    </row>
    <row r="442" spans="1:5" ht="15">
      <c r="A442" s="111"/>
      <c r="B442" s="95" t="s">
        <v>4734</v>
      </c>
      <c r="D442" s="95"/>
      <c r="E442" s="95"/>
    </row>
    <row r="443" spans="1:5" ht="15">
      <c r="A443" s="111"/>
      <c r="B443" s="95" t="s">
        <v>4734</v>
      </c>
      <c r="D443" s="95"/>
      <c r="E443" s="95"/>
    </row>
    <row r="444" spans="1:5" ht="15">
      <c r="A444" s="111"/>
      <c r="B444" s="95" t="s">
        <v>4734</v>
      </c>
      <c r="D444" s="95"/>
      <c r="E444" s="95"/>
    </row>
    <row r="445" spans="1:5" ht="15">
      <c r="A445" s="111"/>
      <c r="B445" s="95" t="s">
        <v>4734</v>
      </c>
      <c r="D445" s="95"/>
      <c r="E445" s="95"/>
    </row>
    <row r="446" spans="1:5" ht="15">
      <c r="A446" s="111"/>
      <c r="B446" s="95" t="s">
        <v>4734</v>
      </c>
      <c r="D446" s="95"/>
      <c r="E446" s="95"/>
    </row>
    <row r="447" spans="1:5" ht="15">
      <c r="A447" s="111"/>
      <c r="B447" s="95" t="s">
        <v>4734</v>
      </c>
      <c r="D447" s="95"/>
      <c r="E447" s="95"/>
    </row>
    <row r="448" spans="1:5" ht="15">
      <c r="A448" s="111"/>
      <c r="B448" s="95" t="s">
        <v>4734</v>
      </c>
      <c r="D448" s="95"/>
      <c r="E448" s="95"/>
    </row>
    <row r="449" spans="1:5" ht="15">
      <c r="A449" s="111"/>
      <c r="B449" s="95" t="s">
        <v>4734</v>
      </c>
      <c r="D449" s="95"/>
      <c r="E449" s="95"/>
    </row>
    <row r="450" spans="1:5" ht="15">
      <c r="A450" s="111"/>
      <c r="B450" s="95" t="s">
        <v>4734</v>
      </c>
      <c r="D450" s="95"/>
      <c r="E450" s="95"/>
    </row>
    <row r="451" spans="1:5" ht="15">
      <c r="A451" s="111"/>
      <c r="B451" s="95" t="s">
        <v>4734</v>
      </c>
      <c r="D451" s="95"/>
      <c r="E451" s="95"/>
    </row>
    <row r="452" spans="1:5" ht="15">
      <c r="A452" s="111"/>
      <c r="B452" s="95" t="s">
        <v>4734</v>
      </c>
      <c r="D452" s="95"/>
      <c r="E452" s="95"/>
    </row>
    <row r="453" spans="1:5" ht="15">
      <c r="A453" s="111"/>
      <c r="B453" s="95" t="s">
        <v>4734</v>
      </c>
      <c r="D453" s="95"/>
      <c r="E453" s="95"/>
    </row>
    <row r="454" spans="1:5" ht="15">
      <c r="A454" s="111"/>
      <c r="B454" s="95" t="s">
        <v>4734</v>
      </c>
      <c r="D454" s="95"/>
      <c r="E454" s="95"/>
    </row>
    <row r="455" spans="1:5" ht="15">
      <c r="A455" s="111"/>
      <c r="B455" s="95" t="s">
        <v>4734</v>
      </c>
      <c r="D455" s="95"/>
      <c r="E455" s="95"/>
    </row>
    <row r="456" spans="1:5" ht="15">
      <c r="A456" s="111"/>
      <c r="B456" s="95" t="s">
        <v>4734</v>
      </c>
      <c r="D456" s="95"/>
      <c r="E456" s="95"/>
    </row>
    <row r="457" spans="1:5" ht="15">
      <c r="A457" s="111"/>
      <c r="B457" s="95" t="s">
        <v>4734</v>
      </c>
      <c r="D457" s="95"/>
      <c r="E457" s="95"/>
    </row>
    <row r="458" spans="1:5" ht="15">
      <c r="A458" s="111"/>
      <c r="B458" s="95" t="s">
        <v>4734</v>
      </c>
      <c r="D458" s="95"/>
      <c r="E458" s="95"/>
    </row>
    <row r="459" spans="1:5" ht="15">
      <c r="A459" s="111"/>
      <c r="B459" s="95" t="s">
        <v>4734</v>
      </c>
      <c r="D459" s="95"/>
      <c r="E459" s="95"/>
    </row>
    <row r="460" spans="1:5" ht="15">
      <c r="A460" s="111"/>
      <c r="B460" s="95" t="s">
        <v>4734</v>
      </c>
      <c r="D460" s="95"/>
      <c r="E460" s="95"/>
    </row>
    <row r="461" spans="1:5" ht="15">
      <c r="A461" s="111"/>
      <c r="B461" s="95" t="s">
        <v>4734</v>
      </c>
      <c r="D461" s="95"/>
      <c r="E461" s="95"/>
    </row>
    <row r="462" spans="1:5" ht="15">
      <c r="A462" s="111"/>
      <c r="B462" s="95" t="s">
        <v>4734</v>
      </c>
      <c r="D462" s="95"/>
      <c r="E462" s="95"/>
    </row>
    <row r="463" spans="1:5" ht="15">
      <c r="A463" s="111"/>
      <c r="B463" s="95" t="s">
        <v>4734</v>
      </c>
      <c r="D463" s="95"/>
      <c r="E463" s="95"/>
    </row>
    <row r="464" spans="1:5" ht="15">
      <c r="A464" s="111"/>
      <c r="B464" s="95" t="s">
        <v>4734</v>
      </c>
      <c r="D464" s="95"/>
      <c r="E464" s="95"/>
    </row>
    <row r="465" spans="1:5" ht="15">
      <c r="A465" s="111"/>
      <c r="B465" s="95" t="s">
        <v>4734</v>
      </c>
      <c r="D465" s="95"/>
      <c r="E465" s="95"/>
    </row>
    <row r="466" spans="1:5" ht="15">
      <c r="A466" s="111"/>
      <c r="B466" s="95" t="s">
        <v>4734</v>
      </c>
      <c r="D466" s="95"/>
      <c r="E466" s="95"/>
    </row>
    <row r="467" spans="1:5" ht="15">
      <c r="A467" s="111"/>
      <c r="B467" s="95" t="s">
        <v>4734</v>
      </c>
      <c r="D467" s="95"/>
      <c r="E467" s="95"/>
    </row>
    <row r="468" spans="1:5" ht="15">
      <c r="A468" s="111"/>
      <c r="B468" s="95" t="s">
        <v>4734</v>
      </c>
      <c r="D468" s="95"/>
      <c r="E468" s="95"/>
    </row>
    <row r="469" spans="1:5" ht="15">
      <c r="A469" s="111"/>
      <c r="B469" s="95" t="s">
        <v>4734</v>
      </c>
      <c r="D469" s="95"/>
      <c r="E469" s="95"/>
    </row>
    <row r="470" spans="1:5" ht="15">
      <c r="A470" s="111"/>
      <c r="B470" s="95" t="s">
        <v>4734</v>
      </c>
      <c r="D470" s="95"/>
      <c r="E470" s="95"/>
    </row>
    <row r="471" spans="1:5" ht="15">
      <c r="A471" s="111"/>
      <c r="B471" s="95" t="s">
        <v>4734</v>
      </c>
      <c r="D471" s="95"/>
      <c r="E471" s="95"/>
    </row>
    <row r="472" spans="1:5" ht="15">
      <c r="A472" s="111"/>
      <c r="B472" s="95" t="s">
        <v>4734</v>
      </c>
      <c r="D472" s="95"/>
      <c r="E472" s="95"/>
    </row>
    <row r="473" spans="1:5" ht="15">
      <c r="A473" s="111"/>
      <c r="B473" s="95" t="s">
        <v>4734</v>
      </c>
      <c r="D473" s="95"/>
      <c r="E473" s="95"/>
    </row>
    <row r="474" spans="1:5" ht="15">
      <c r="A474" s="111"/>
      <c r="B474" s="95" t="s">
        <v>4734</v>
      </c>
      <c r="D474" s="95"/>
      <c r="E474" s="95"/>
    </row>
    <row r="475" spans="1:5" ht="15">
      <c r="A475" s="111"/>
      <c r="B475" s="95" t="s">
        <v>4734</v>
      </c>
      <c r="D475" s="95"/>
      <c r="E475" s="95"/>
    </row>
    <row r="476" spans="1:5" ht="15">
      <c r="A476" s="111"/>
      <c r="B476" s="95" t="s">
        <v>4734</v>
      </c>
      <c r="D476" s="95"/>
      <c r="E476" s="95"/>
    </row>
    <row r="477" spans="1:5" ht="15">
      <c r="A477" s="111"/>
      <c r="B477" s="95" t="s">
        <v>4734</v>
      </c>
      <c r="D477" s="95"/>
      <c r="E477" s="95"/>
    </row>
    <row r="478" spans="1:5" ht="15">
      <c r="A478" s="111"/>
      <c r="B478" s="95" t="s">
        <v>4734</v>
      </c>
      <c r="D478" s="95"/>
      <c r="E478" s="95"/>
    </row>
    <row r="479" spans="1:5" ht="15">
      <c r="A479" s="111"/>
      <c r="B479" s="95" t="s">
        <v>4734</v>
      </c>
      <c r="D479" s="95"/>
      <c r="E479" s="95"/>
    </row>
    <row r="480" spans="1:5" ht="15">
      <c r="A480" s="111"/>
      <c r="B480" s="95" t="s">
        <v>4734</v>
      </c>
      <c r="D480" s="95"/>
      <c r="E480" s="95"/>
    </row>
    <row r="481" spans="1:5" ht="15">
      <c r="A481" s="111"/>
      <c r="B481" s="95" t="s">
        <v>4734</v>
      </c>
      <c r="D481" s="95"/>
      <c r="E481" s="95"/>
    </row>
    <row r="482" spans="1:5" ht="15">
      <c r="A482" s="111"/>
      <c r="B482" s="95" t="s">
        <v>4734</v>
      </c>
      <c r="D482" s="95"/>
      <c r="E482" s="95"/>
    </row>
    <row r="483" spans="1:5" ht="15">
      <c r="A483" s="111"/>
      <c r="B483" s="95" t="s">
        <v>4734</v>
      </c>
      <c r="D483" s="95"/>
      <c r="E483" s="95"/>
    </row>
    <row r="484" spans="1:5" ht="15">
      <c r="A484" s="111"/>
      <c r="B484" s="95" t="s">
        <v>4734</v>
      </c>
      <c r="D484" s="95"/>
      <c r="E484" s="95"/>
    </row>
    <row r="485" spans="1:5" ht="15">
      <c r="A485" s="111"/>
      <c r="B485" s="95" t="s">
        <v>4734</v>
      </c>
      <c r="D485" s="95"/>
      <c r="E485" s="95"/>
    </row>
    <row r="486" spans="1:5" ht="15">
      <c r="A486" s="111"/>
      <c r="B486" s="95" t="s">
        <v>4734</v>
      </c>
      <c r="D486" s="95"/>
      <c r="E486" s="95"/>
    </row>
    <row r="487" spans="1:5" ht="15">
      <c r="A487" s="111"/>
      <c r="B487" s="95" t="s">
        <v>4734</v>
      </c>
      <c r="D487" s="95"/>
      <c r="E487" s="95"/>
    </row>
    <row r="488" spans="1:5" ht="15">
      <c r="A488" s="111"/>
      <c r="B488" s="95" t="s">
        <v>4734</v>
      </c>
      <c r="D488" s="95"/>
      <c r="E488" s="95"/>
    </row>
    <row r="489" spans="1:5" ht="15">
      <c r="A489" s="111"/>
      <c r="B489" s="95" t="s">
        <v>4734</v>
      </c>
      <c r="D489" s="95"/>
      <c r="E489" s="95"/>
    </row>
    <row r="490" spans="1:5" ht="15">
      <c r="A490" s="111"/>
      <c r="B490" s="95" t="s">
        <v>4734</v>
      </c>
      <c r="D490" s="95"/>
      <c r="E490" s="95"/>
    </row>
    <row r="491" spans="1:5" ht="15">
      <c r="A491" s="111"/>
      <c r="B491" s="95" t="s">
        <v>4734</v>
      </c>
      <c r="D491" s="95"/>
      <c r="E491" s="95"/>
    </row>
    <row r="492" spans="1:5" ht="15">
      <c r="A492" s="111"/>
      <c r="B492" s="95" t="s">
        <v>4734</v>
      </c>
      <c r="D492" s="95"/>
      <c r="E492" s="95"/>
    </row>
    <row r="493" spans="1:5" ht="15">
      <c r="A493" s="111"/>
      <c r="B493" s="95" t="s">
        <v>4734</v>
      </c>
      <c r="D493" s="95"/>
      <c r="E493" s="95"/>
    </row>
    <row r="494" spans="1:5" ht="15">
      <c r="A494" s="111"/>
      <c r="B494" s="95" t="s">
        <v>4734</v>
      </c>
      <c r="D494" s="95"/>
      <c r="E494" s="95"/>
    </row>
    <row r="495" spans="1:5" ht="15">
      <c r="A495" s="111"/>
      <c r="B495" s="95" t="s">
        <v>4734</v>
      </c>
      <c r="D495" s="95"/>
      <c r="E495" s="95"/>
    </row>
    <row r="496" spans="1:5" ht="15">
      <c r="A496" s="111"/>
      <c r="B496" s="95" t="s">
        <v>4734</v>
      </c>
      <c r="D496" s="95"/>
      <c r="E496" s="95"/>
    </row>
    <row r="497" spans="1:5" ht="15">
      <c r="A497" s="111"/>
      <c r="B497" s="95" t="s">
        <v>4734</v>
      </c>
      <c r="D497" s="95"/>
      <c r="E497" s="95"/>
    </row>
    <row r="498" spans="1:5" ht="15">
      <c r="A498" s="111"/>
      <c r="B498" s="95" t="s">
        <v>4734</v>
      </c>
      <c r="D498" s="95"/>
      <c r="E498" s="95"/>
    </row>
    <row r="499" spans="1:5" ht="15">
      <c r="A499" s="111"/>
      <c r="B499" s="95" t="s">
        <v>4734</v>
      </c>
      <c r="D499" s="95"/>
      <c r="E499" s="95"/>
    </row>
    <row r="500" spans="1:5" ht="15">
      <c r="A500" s="111"/>
      <c r="B500" s="95" t="s">
        <v>4734</v>
      </c>
      <c r="D500" s="95"/>
      <c r="E500" s="95"/>
    </row>
    <row r="501" spans="1:5" ht="15">
      <c r="A501" s="111"/>
      <c r="B501" s="95" t="s">
        <v>4734</v>
      </c>
      <c r="D501" s="95"/>
      <c r="E501" s="95"/>
    </row>
    <row r="502" spans="1:5" ht="15">
      <c r="A502" s="111"/>
      <c r="B502" s="95" t="s">
        <v>4734</v>
      </c>
      <c r="D502" s="95"/>
      <c r="E502" s="95"/>
    </row>
    <row r="503" spans="1:5" ht="15">
      <c r="A503" s="111"/>
      <c r="B503" s="95" t="s">
        <v>4734</v>
      </c>
      <c r="D503" s="95"/>
      <c r="E503" s="95"/>
    </row>
    <row r="504" spans="1:5" ht="15">
      <c r="A504" s="111"/>
      <c r="B504" s="95" t="s">
        <v>4734</v>
      </c>
      <c r="D504" s="95"/>
      <c r="E504" s="95"/>
    </row>
    <row r="505" spans="1:5" ht="15">
      <c r="A505" s="111"/>
      <c r="B505" s="95" t="s">
        <v>4734</v>
      </c>
      <c r="D505" s="95"/>
      <c r="E505" s="95"/>
    </row>
    <row r="506" spans="1:5" ht="15">
      <c r="A506" s="111"/>
      <c r="B506" s="95" t="s">
        <v>4734</v>
      </c>
      <c r="D506" s="95"/>
      <c r="E506" s="95"/>
    </row>
    <row r="507" spans="1:5" ht="15">
      <c r="A507" s="111"/>
      <c r="B507" s="95" t="s">
        <v>4734</v>
      </c>
      <c r="D507" s="95"/>
      <c r="E507" s="95"/>
    </row>
    <row r="508" spans="1:5" ht="15">
      <c r="A508" s="111"/>
      <c r="B508" s="95" t="s">
        <v>4734</v>
      </c>
      <c r="D508" s="95"/>
      <c r="E508" s="95"/>
    </row>
    <row r="509" spans="1:5" ht="15">
      <c r="A509" s="111"/>
      <c r="B509" s="95" t="s">
        <v>4734</v>
      </c>
      <c r="D509" s="95"/>
      <c r="E509" s="95"/>
    </row>
    <row r="510" spans="1:5" ht="15">
      <c r="A510" s="111"/>
      <c r="B510" s="95" t="s">
        <v>4734</v>
      </c>
      <c r="D510" s="95"/>
      <c r="E510" s="95"/>
    </row>
    <row r="511" spans="1:5" ht="15">
      <c r="A511" s="111"/>
      <c r="B511" s="95" t="s">
        <v>4734</v>
      </c>
      <c r="D511" s="95"/>
      <c r="E511" s="95"/>
    </row>
    <row r="512" spans="1:5" ht="15">
      <c r="A512" s="111"/>
      <c r="B512" s="95" t="s">
        <v>4734</v>
      </c>
      <c r="D512" s="95"/>
      <c r="E512" s="95"/>
    </row>
    <row r="513" spans="1:5" ht="15">
      <c r="A513" s="111"/>
      <c r="B513" s="95" t="s">
        <v>4734</v>
      </c>
      <c r="D513" s="95"/>
      <c r="E513" s="95"/>
    </row>
    <row r="514" spans="1:5" ht="15">
      <c r="A514" s="111"/>
      <c r="B514" s="95" t="s">
        <v>4734</v>
      </c>
      <c r="D514" s="95"/>
      <c r="E514" s="95"/>
    </row>
    <row r="515" spans="1:5" ht="15">
      <c r="A515" s="111"/>
      <c r="B515" s="95" t="s">
        <v>4734</v>
      </c>
      <c r="D515" s="95"/>
      <c r="E515" s="95"/>
    </row>
    <row r="516" spans="1:5" ht="15">
      <c r="A516" s="111"/>
      <c r="B516" s="95" t="s">
        <v>4734</v>
      </c>
      <c r="D516" s="95"/>
      <c r="E516" s="95"/>
    </row>
    <row r="517" spans="1:5" ht="15">
      <c r="A517" s="111"/>
      <c r="B517" s="95" t="s">
        <v>4734</v>
      </c>
      <c r="D517" s="95"/>
      <c r="E517" s="95"/>
    </row>
    <row r="518" spans="1:5" ht="15">
      <c r="A518" s="111"/>
      <c r="B518" s="95" t="s">
        <v>4734</v>
      </c>
      <c r="D518" s="95"/>
      <c r="E518" s="95"/>
    </row>
    <row r="519" spans="1:5" ht="15">
      <c r="A519" s="111"/>
      <c r="B519" s="95" t="s">
        <v>4734</v>
      </c>
      <c r="D519" s="95"/>
      <c r="E519" s="95"/>
    </row>
    <row r="520" spans="1:5" ht="15">
      <c r="A520" s="111"/>
      <c r="B520" s="95" t="s">
        <v>4734</v>
      </c>
      <c r="D520" s="95"/>
      <c r="E520" s="95"/>
    </row>
    <row r="521" spans="1:5" ht="15">
      <c r="A521" s="111"/>
      <c r="B521" s="95" t="s">
        <v>4734</v>
      </c>
      <c r="D521" s="95"/>
      <c r="E521" s="95"/>
    </row>
    <row r="522" spans="1:5" ht="15">
      <c r="A522" s="111"/>
      <c r="B522" s="95" t="s">
        <v>4734</v>
      </c>
      <c r="D522" s="95"/>
      <c r="E522" s="95"/>
    </row>
    <row r="523" spans="1:5" ht="15">
      <c r="A523" s="111"/>
      <c r="B523" s="95" t="s">
        <v>4734</v>
      </c>
      <c r="D523" s="95"/>
      <c r="E523" s="95"/>
    </row>
    <row r="524" spans="1:5" ht="15">
      <c r="A524" s="111"/>
      <c r="B524" s="95" t="s">
        <v>4734</v>
      </c>
      <c r="D524" s="95"/>
      <c r="E524" s="95"/>
    </row>
    <row r="525" spans="1:5" ht="15">
      <c r="A525" s="111"/>
      <c r="B525" s="95" t="s">
        <v>4734</v>
      </c>
      <c r="D525" s="95"/>
      <c r="E525" s="95"/>
    </row>
    <row r="526" spans="1:5" ht="15">
      <c r="A526" s="111"/>
      <c r="B526" s="95" t="s">
        <v>4734</v>
      </c>
      <c r="D526" s="95"/>
      <c r="E526" s="95"/>
    </row>
    <row r="527" spans="1:5" ht="15">
      <c r="A527" s="111"/>
      <c r="B527" s="95" t="s">
        <v>4734</v>
      </c>
      <c r="D527" s="95"/>
      <c r="E527" s="95"/>
    </row>
    <row r="528" spans="1:5" ht="15">
      <c r="A528" s="111"/>
      <c r="B528" s="95" t="s">
        <v>4734</v>
      </c>
      <c r="D528" s="95"/>
      <c r="E528" s="95"/>
    </row>
    <row r="529" spans="1:5" ht="15">
      <c r="A529" s="111"/>
      <c r="B529" s="95" t="s">
        <v>4734</v>
      </c>
      <c r="D529" s="95"/>
      <c r="E529" s="95"/>
    </row>
    <row r="530" spans="1:5" ht="15">
      <c r="A530" s="111"/>
      <c r="B530" s="95" t="s">
        <v>4734</v>
      </c>
      <c r="D530" s="95"/>
      <c r="E530" s="95"/>
    </row>
    <row r="531" spans="1:5" ht="15">
      <c r="A531" s="111"/>
      <c r="B531" s="95" t="s">
        <v>4734</v>
      </c>
      <c r="D531" s="95"/>
      <c r="E531" s="95"/>
    </row>
    <row r="532" spans="1:5" ht="15">
      <c r="A532" s="111"/>
      <c r="B532" s="95" t="s">
        <v>4734</v>
      </c>
      <c r="D532" s="95"/>
      <c r="E532" s="95"/>
    </row>
    <row r="533" spans="1:5" ht="15">
      <c r="A533" s="111"/>
      <c r="B533" s="95" t="s">
        <v>4734</v>
      </c>
      <c r="D533" s="95"/>
      <c r="E533" s="95"/>
    </row>
    <row r="534" spans="1:5" ht="15">
      <c r="A534" s="111"/>
      <c r="B534" s="95" t="s">
        <v>4734</v>
      </c>
      <c r="D534" s="95"/>
      <c r="E534" s="95"/>
    </row>
    <row r="535" spans="1:5" ht="15">
      <c r="A535" s="111"/>
      <c r="B535" s="95" t="s">
        <v>4734</v>
      </c>
      <c r="D535" s="95"/>
      <c r="E535" s="95"/>
    </row>
    <row r="536" spans="1:5" ht="15">
      <c r="A536" s="111"/>
      <c r="B536" s="95" t="s">
        <v>4734</v>
      </c>
      <c r="D536" s="95"/>
      <c r="E536" s="95"/>
    </row>
    <row r="537" spans="1:5" ht="15">
      <c r="A537" s="111"/>
      <c r="B537" s="95" t="s">
        <v>4734</v>
      </c>
      <c r="D537" s="95"/>
      <c r="E537" s="95"/>
    </row>
    <row r="538" spans="1:5" ht="15">
      <c r="A538" s="111"/>
      <c r="B538" s="95" t="s">
        <v>4734</v>
      </c>
      <c r="D538" s="95"/>
      <c r="E538" s="95"/>
    </row>
    <row r="539" spans="1:5" ht="15">
      <c r="A539" s="111"/>
      <c r="B539" s="95" t="s">
        <v>4734</v>
      </c>
      <c r="D539" s="95"/>
      <c r="E539" s="95"/>
    </row>
    <row r="540" spans="1:5" ht="15">
      <c r="A540" s="111"/>
      <c r="B540" s="95" t="s">
        <v>4734</v>
      </c>
      <c r="D540" s="95"/>
      <c r="E540" s="95"/>
    </row>
    <row r="541" spans="1:5" ht="15">
      <c r="A541" s="111"/>
      <c r="B541" s="95" t="s">
        <v>4734</v>
      </c>
      <c r="D541" s="95"/>
      <c r="E541" s="95"/>
    </row>
    <row r="542" spans="1:5" ht="15">
      <c r="A542" s="111"/>
      <c r="B542" s="95" t="s">
        <v>4734</v>
      </c>
      <c r="D542" s="95"/>
      <c r="E542" s="95"/>
    </row>
    <row r="543" spans="1:5" ht="15">
      <c r="A543" s="111"/>
      <c r="B543" s="95" t="s">
        <v>4734</v>
      </c>
      <c r="D543" s="95"/>
      <c r="E543" s="95"/>
    </row>
    <row r="544" spans="1:5" ht="15">
      <c r="A544" s="111"/>
      <c r="B544" s="95" t="s">
        <v>4734</v>
      </c>
      <c r="D544" s="95"/>
      <c r="E544" s="95"/>
    </row>
    <row r="545" spans="1:5" ht="15">
      <c r="A545" s="111"/>
      <c r="B545" s="95" t="s">
        <v>4734</v>
      </c>
      <c r="D545" s="95"/>
      <c r="E545" s="95"/>
    </row>
    <row r="546" spans="1:5" ht="15">
      <c r="A546" s="111"/>
      <c r="B546" s="95" t="s">
        <v>4734</v>
      </c>
      <c r="D546" s="95"/>
      <c r="E546" s="95"/>
    </row>
    <row r="547" spans="1:5" ht="15">
      <c r="A547" s="111"/>
      <c r="B547" s="95" t="s">
        <v>4734</v>
      </c>
      <c r="D547" s="95"/>
      <c r="E547" s="95"/>
    </row>
    <row r="548" spans="1:5" ht="15">
      <c r="A548" s="111"/>
      <c r="B548" s="95" t="s">
        <v>4734</v>
      </c>
      <c r="D548" s="95"/>
      <c r="E548" s="95"/>
    </row>
    <row r="549" spans="1:5" ht="15">
      <c r="A549" s="111"/>
      <c r="B549" s="95" t="s">
        <v>4734</v>
      </c>
      <c r="D549" s="95"/>
      <c r="E549" s="95"/>
    </row>
    <row r="550" spans="1:5" ht="15">
      <c r="A550" s="111"/>
      <c r="B550" s="95" t="s">
        <v>4734</v>
      </c>
      <c r="D550" s="95"/>
      <c r="E550" s="95"/>
    </row>
    <row r="551" spans="1:5" ht="15">
      <c r="A551" s="111"/>
      <c r="B551" s="95" t="s">
        <v>4734</v>
      </c>
      <c r="D551" s="95"/>
      <c r="E551" s="95"/>
    </row>
    <row r="552" spans="1:5" ht="15">
      <c r="A552" s="111"/>
      <c r="B552" s="95" t="s">
        <v>4734</v>
      </c>
      <c r="D552" s="95"/>
      <c r="E552" s="95"/>
    </row>
    <row r="553" spans="1:5" ht="15">
      <c r="A553" s="111"/>
      <c r="B553" s="95" t="s">
        <v>4734</v>
      </c>
      <c r="D553" s="95"/>
      <c r="E553" s="95"/>
    </row>
    <row r="554" spans="1:5" ht="15">
      <c r="A554" s="111"/>
      <c r="B554" s="95" t="s">
        <v>4734</v>
      </c>
      <c r="D554" s="95"/>
      <c r="E554" s="95"/>
    </row>
    <row r="555" spans="1:5" ht="15">
      <c r="A555" s="111"/>
      <c r="B555" s="95" t="s">
        <v>4734</v>
      </c>
      <c r="D555" s="95"/>
      <c r="E555" s="95"/>
    </row>
    <row r="556" spans="1:5" ht="15">
      <c r="A556" s="111"/>
      <c r="B556" s="95" t="s">
        <v>4734</v>
      </c>
      <c r="D556" s="95"/>
      <c r="E556" s="95"/>
    </row>
    <row r="557" spans="1:5" ht="15">
      <c r="A557" s="111"/>
      <c r="B557" s="95" t="s">
        <v>4734</v>
      </c>
      <c r="D557" s="95"/>
      <c r="E557" s="95"/>
    </row>
    <row r="558" spans="1:5" ht="15">
      <c r="A558" s="111"/>
      <c r="B558" s="95" t="s">
        <v>4734</v>
      </c>
      <c r="D558" s="95"/>
      <c r="E558" s="95"/>
    </row>
    <row r="559" spans="1:5" ht="15">
      <c r="A559" s="111"/>
      <c r="B559" s="95" t="s">
        <v>4734</v>
      </c>
      <c r="D559" s="95"/>
      <c r="E559" s="95"/>
    </row>
    <row r="560" spans="1:5" ht="15">
      <c r="A560" s="111"/>
      <c r="B560" s="95" t="s">
        <v>4734</v>
      </c>
      <c r="D560" s="95"/>
      <c r="E560" s="95"/>
    </row>
    <row r="561" spans="1:5" ht="15">
      <c r="A561" s="111"/>
      <c r="B561" s="95" t="s">
        <v>4734</v>
      </c>
      <c r="D561" s="95"/>
      <c r="E561" s="95"/>
    </row>
    <row r="562" spans="1:5" ht="15">
      <c r="A562" s="111"/>
      <c r="B562" s="95" t="s">
        <v>4734</v>
      </c>
      <c r="D562" s="95"/>
      <c r="E562" s="95"/>
    </row>
    <row r="563" spans="1:5" ht="15">
      <c r="A563" s="111"/>
      <c r="B563" s="95" t="s">
        <v>4734</v>
      </c>
      <c r="D563" s="95"/>
      <c r="E563" s="95"/>
    </row>
    <row r="564" spans="1:5" ht="15">
      <c r="A564" s="111"/>
      <c r="B564" s="95" t="s">
        <v>4734</v>
      </c>
      <c r="D564" s="95"/>
      <c r="E564" s="95"/>
    </row>
    <row r="565" spans="1:5" ht="15">
      <c r="A565" s="111"/>
      <c r="B565" s="95" t="s">
        <v>4734</v>
      </c>
      <c r="D565" s="95"/>
      <c r="E565" s="95"/>
    </row>
    <row r="566" spans="1:5" ht="15">
      <c r="A566" s="111"/>
      <c r="B566" s="95" t="s">
        <v>4734</v>
      </c>
      <c r="D566" s="95"/>
      <c r="E566" s="95"/>
    </row>
    <row r="567" spans="1:5" ht="15">
      <c r="A567" s="111"/>
      <c r="B567" s="95" t="s">
        <v>4734</v>
      </c>
      <c r="D567" s="95"/>
      <c r="E567" s="95"/>
    </row>
    <row r="568" spans="1:5" ht="15">
      <c r="A568" s="111"/>
      <c r="B568" s="95" t="s">
        <v>4734</v>
      </c>
      <c r="D568" s="95"/>
      <c r="E568" s="95"/>
    </row>
    <row r="569" spans="1:5" ht="15">
      <c r="A569" s="111"/>
      <c r="B569" s="95" t="s">
        <v>4734</v>
      </c>
      <c r="D569" s="95"/>
      <c r="E569" s="95"/>
    </row>
    <row r="570" spans="1:5" ht="15">
      <c r="A570" s="111"/>
      <c r="B570" s="95" t="s">
        <v>4734</v>
      </c>
      <c r="D570" s="95"/>
      <c r="E570" s="95"/>
    </row>
    <row r="571" spans="1:5" ht="15">
      <c r="A571" s="111"/>
      <c r="B571" s="95" t="s">
        <v>4734</v>
      </c>
      <c r="D571" s="95"/>
      <c r="E571" s="95"/>
    </row>
    <row r="572" spans="1:5" ht="15">
      <c r="A572" s="111"/>
      <c r="B572" s="95" t="s">
        <v>4734</v>
      </c>
      <c r="D572" s="95"/>
      <c r="E572" s="95"/>
    </row>
    <row r="573" spans="1:5" ht="15">
      <c r="A573" s="111"/>
      <c r="B573" s="95" t="s">
        <v>4734</v>
      </c>
      <c r="D573" s="95"/>
      <c r="E573" s="95"/>
    </row>
    <row r="574" spans="1:5" ht="15">
      <c r="A574" s="111"/>
      <c r="B574" s="95" t="s">
        <v>4734</v>
      </c>
      <c r="D574" s="95"/>
      <c r="E574" s="95"/>
    </row>
    <row r="575" spans="1:5" ht="15">
      <c r="A575" s="111"/>
      <c r="B575" s="95" t="s">
        <v>4734</v>
      </c>
      <c r="D575" s="95"/>
      <c r="E575" s="95"/>
    </row>
    <row r="576" spans="1:5" ht="15">
      <c r="A576" s="111"/>
      <c r="B576" s="95" t="s">
        <v>4734</v>
      </c>
      <c r="D576" s="95"/>
      <c r="E576" s="95"/>
    </row>
    <row r="577" spans="1:5" ht="15">
      <c r="A577" s="111"/>
      <c r="B577" s="95" t="s">
        <v>4734</v>
      </c>
      <c r="D577" s="95"/>
      <c r="E577" s="95"/>
    </row>
    <row r="578" spans="1:5" ht="15">
      <c r="A578" s="111"/>
      <c r="B578" s="95" t="s">
        <v>4734</v>
      </c>
      <c r="D578" s="95"/>
      <c r="E578" s="95"/>
    </row>
    <row r="579" spans="1:5" ht="15">
      <c r="A579" s="111"/>
      <c r="B579" s="95" t="s">
        <v>4734</v>
      </c>
      <c r="D579" s="95"/>
      <c r="E579" s="95"/>
    </row>
    <row r="580" spans="1:5" ht="15">
      <c r="A580" s="111"/>
      <c r="B580" s="95" t="s">
        <v>4734</v>
      </c>
      <c r="D580" s="95"/>
      <c r="E580" s="95"/>
    </row>
    <row r="581" spans="1:5" ht="15">
      <c r="A581" s="111"/>
      <c r="B581" s="95" t="s">
        <v>4734</v>
      </c>
      <c r="D581" s="95"/>
      <c r="E581" s="95"/>
    </row>
    <row r="582" spans="1:5" ht="15">
      <c r="A582" s="111"/>
      <c r="B582" s="95" t="s">
        <v>4734</v>
      </c>
      <c r="D582" s="95"/>
      <c r="E582" s="95"/>
    </row>
    <row r="583" spans="1:5" ht="15">
      <c r="A583" s="111"/>
      <c r="B583" s="95" t="s">
        <v>4734</v>
      </c>
      <c r="D583" s="95"/>
      <c r="E583" s="95"/>
    </row>
    <row r="584" spans="1:5" ht="15">
      <c r="A584" s="111"/>
      <c r="B584" s="95" t="s">
        <v>4734</v>
      </c>
      <c r="D584" s="95"/>
      <c r="E584" s="95"/>
    </row>
    <row r="585" spans="1:5" ht="15">
      <c r="A585" s="111"/>
      <c r="B585" s="95" t="s">
        <v>4734</v>
      </c>
      <c r="D585" s="95"/>
      <c r="E585" s="95"/>
    </row>
    <row r="586" spans="1:5" ht="15">
      <c r="A586" s="111"/>
      <c r="B586" s="95" t="s">
        <v>4734</v>
      </c>
      <c r="D586" s="95"/>
      <c r="E586" s="95"/>
    </row>
    <row r="587" spans="1:5" ht="15">
      <c r="A587" s="111"/>
      <c r="B587" s="95" t="s">
        <v>4734</v>
      </c>
      <c r="D587" s="95"/>
      <c r="E587" s="95"/>
    </row>
    <row r="588" spans="1:5" ht="15">
      <c r="A588" s="111"/>
      <c r="B588" s="95" t="s">
        <v>4734</v>
      </c>
      <c r="D588" s="95"/>
      <c r="E588" s="95"/>
    </row>
    <row r="589" spans="1:5" ht="15">
      <c r="A589" s="111"/>
      <c r="B589" s="95" t="s">
        <v>4734</v>
      </c>
      <c r="D589" s="95"/>
      <c r="E589" s="95"/>
    </row>
    <row r="590" spans="1:5" ht="15">
      <c r="A590" s="111"/>
      <c r="B590" s="95" t="s">
        <v>4734</v>
      </c>
      <c r="D590" s="95"/>
      <c r="E590" s="95"/>
    </row>
    <row r="591" spans="1:5" ht="15">
      <c r="A591" s="111"/>
      <c r="B591" s="95" t="s">
        <v>4734</v>
      </c>
      <c r="D591" s="95"/>
      <c r="E591" s="95"/>
    </row>
    <row r="592" spans="1:5" ht="15">
      <c r="A592" s="111"/>
      <c r="B592" s="95" t="s">
        <v>4734</v>
      </c>
      <c r="D592" s="95"/>
      <c r="E592" s="95"/>
    </row>
    <row r="593" spans="1:5" ht="15">
      <c r="A593" s="111"/>
      <c r="B593" s="95" t="s">
        <v>4734</v>
      </c>
      <c r="D593" s="95"/>
      <c r="E593" s="95"/>
    </row>
    <row r="594" spans="1:5" ht="15">
      <c r="A594" s="111"/>
      <c r="B594" s="95" t="s">
        <v>4734</v>
      </c>
      <c r="D594" s="95"/>
      <c r="E594" s="95"/>
    </row>
    <row r="595" spans="1:5" ht="15">
      <c r="A595" s="111"/>
      <c r="B595" s="95" t="s">
        <v>4734</v>
      </c>
      <c r="D595" s="95"/>
      <c r="E595" s="95"/>
    </row>
    <row r="596" spans="1:5" ht="15">
      <c r="A596" s="111"/>
      <c r="B596" s="95" t="s">
        <v>4734</v>
      </c>
      <c r="D596" s="95"/>
      <c r="E596" s="95"/>
    </row>
    <row r="597" spans="1:5" ht="15">
      <c r="A597" s="111"/>
      <c r="B597" s="95" t="s">
        <v>4734</v>
      </c>
      <c r="D597" s="95"/>
      <c r="E597" s="95"/>
    </row>
    <row r="598" spans="1:5" ht="15">
      <c r="A598" s="111"/>
      <c r="B598" s="95" t="s">
        <v>4734</v>
      </c>
      <c r="D598" s="95"/>
      <c r="E598" s="95"/>
    </row>
    <row r="599" spans="1:5" ht="15">
      <c r="A599" s="111"/>
      <c r="B599" s="95" t="s">
        <v>4734</v>
      </c>
      <c r="D599" s="95"/>
      <c r="E599" s="95"/>
    </row>
    <row r="600" spans="1:5" ht="15">
      <c r="A600" s="111"/>
      <c r="B600" s="95" t="s">
        <v>4734</v>
      </c>
      <c r="D600" s="95"/>
      <c r="E600" s="95"/>
    </row>
    <row r="601" spans="1:5" ht="15">
      <c r="A601" s="111"/>
      <c r="B601" s="95" t="s">
        <v>4734</v>
      </c>
      <c r="D601" s="95"/>
      <c r="E601" s="95"/>
    </row>
    <row r="602" spans="1:5" ht="15">
      <c r="A602" s="111"/>
      <c r="B602" s="95" t="s">
        <v>4734</v>
      </c>
      <c r="D602" s="95"/>
      <c r="E602" s="95"/>
    </row>
    <row r="603" spans="1:5" ht="15">
      <c r="A603" s="111"/>
      <c r="B603" s="95" t="s">
        <v>4734</v>
      </c>
      <c r="D603" s="95"/>
      <c r="E603" s="95"/>
    </row>
    <row r="604" spans="1:5" ht="15">
      <c r="A604" s="111"/>
      <c r="B604" s="95" t="s">
        <v>4734</v>
      </c>
      <c r="D604" s="95"/>
      <c r="E604" s="95"/>
    </row>
    <row r="605" spans="1:5" ht="15">
      <c r="A605" s="111"/>
      <c r="B605" s="95" t="s">
        <v>4734</v>
      </c>
      <c r="D605" s="95"/>
      <c r="E605" s="95"/>
    </row>
    <row r="606" spans="1:5" ht="15">
      <c r="A606" s="111"/>
      <c r="B606" s="95" t="s">
        <v>4734</v>
      </c>
      <c r="D606" s="95"/>
      <c r="E606" s="95"/>
    </row>
    <row r="607" spans="1:5" ht="15">
      <c r="A607" s="111"/>
      <c r="B607" s="95" t="s">
        <v>4734</v>
      </c>
      <c r="D607" s="95"/>
      <c r="E607" s="95"/>
    </row>
    <row r="608" spans="1:5" ht="15">
      <c r="A608" s="111"/>
      <c r="B608" s="95" t="s">
        <v>4734</v>
      </c>
      <c r="D608" s="95"/>
      <c r="E608" s="95"/>
    </row>
    <row r="609" spans="1:5" ht="15">
      <c r="A609" s="111"/>
      <c r="B609" s="95" t="s">
        <v>4734</v>
      </c>
      <c r="D609" s="95"/>
      <c r="E609" s="95"/>
    </row>
    <row r="610" spans="1:5" ht="15">
      <c r="A610" s="111"/>
      <c r="B610" s="95" t="s">
        <v>4734</v>
      </c>
      <c r="D610" s="95"/>
      <c r="E610" s="95"/>
    </row>
    <row r="611" spans="1:5" ht="15">
      <c r="A611" s="111"/>
      <c r="B611" s="95" t="s">
        <v>4734</v>
      </c>
      <c r="D611" s="95"/>
      <c r="E611" s="95"/>
    </row>
    <row r="612" spans="1:5" ht="15">
      <c r="A612" s="111"/>
      <c r="B612" s="95" t="s">
        <v>4734</v>
      </c>
      <c r="D612" s="95"/>
      <c r="E612" s="95"/>
    </row>
    <row r="613" spans="1:5" ht="15">
      <c r="A613" s="111"/>
      <c r="B613" s="95" t="s">
        <v>4734</v>
      </c>
      <c r="D613" s="95"/>
      <c r="E613" s="95"/>
    </row>
    <row r="614" spans="1:5" ht="15">
      <c r="A614" s="111"/>
      <c r="B614" s="95" t="s">
        <v>4734</v>
      </c>
      <c r="D614" s="95"/>
      <c r="E614" s="95"/>
    </row>
    <row r="615" spans="1:5" ht="15">
      <c r="A615" s="111"/>
      <c r="B615" s="95" t="s">
        <v>4734</v>
      </c>
      <c r="D615" s="95"/>
      <c r="E615" s="95"/>
    </row>
    <row r="616" spans="1:5" ht="15">
      <c r="A616" s="111"/>
      <c r="B616" s="95" t="s">
        <v>4734</v>
      </c>
      <c r="D616" s="95"/>
      <c r="E616" s="95"/>
    </row>
    <row r="617" spans="1:5" ht="15">
      <c r="A617" s="111"/>
      <c r="B617" s="95" t="s">
        <v>4734</v>
      </c>
      <c r="D617" s="95"/>
      <c r="E617" s="95"/>
    </row>
    <row r="618" spans="1:5" ht="15">
      <c r="A618" s="111"/>
      <c r="B618" s="95" t="s">
        <v>4734</v>
      </c>
      <c r="D618" s="95"/>
      <c r="E618" s="95"/>
    </row>
    <row r="619" spans="1:5" ht="15">
      <c r="A619" s="111"/>
      <c r="B619" s="95" t="s">
        <v>4734</v>
      </c>
      <c r="D619" s="95"/>
      <c r="E619" s="95"/>
    </row>
    <row r="620" spans="1:5" ht="15">
      <c r="A620" s="111"/>
      <c r="B620" s="95" t="s">
        <v>4734</v>
      </c>
      <c r="D620" s="95"/>
      <c r="E620" s="95"/>
    </row>
    <row r="621" spans="1:5" ht="15">
      <c r="A621" s="111"/>
      <c r="B621" s="95" t="s">
        <v>4734</v>
      </c>
      <c r="D621" s="95"/>
      <c r="E621" s="95"/>
    </row>
    <row r="622" spans="1:5" ht="15">
      <c r="A622" s="111"/>
      <c r="B622" s="95" t="s">
        <v>4734</v>
      </c>
      <c r="D622" s="95"/>
      <c r="E622" s="95"/>
    </row>
    <row r="623" spans="1:5" ht="15">
      <c r="A623" s="111"/>
      <c r="B623" s="95" t="s">
        <v>4734</v>
      </c>
      <c r="D623" s="95"/>
      <c r="E623" s="95"/>
    </row>
    <row r="624" spans="1:5" ht="15">
      <c r="A624" s="111"/>
      <c r="B624" s="95" t="s">
        <v>4734</v>
      </c>
      <c r="D624" s="95"/>
      <c r="E624" s="95"/>
    </row>
    <row r="625" spans="1:5" ht="15">
      <c r="A625" s="111"/>
      <c r="B625" s="95" t="s">
        <v>4734</v>
      </c>
      <c r="D625" s="95"/>
      <c r="E625" s="95"/>
    </row>
    <row r="626" spans="1:5" ht="15">
      <c r="A626" s="111"/>
      <c r="B626" s="95" t="s">
        <v>4734</v>
      </c>
      <c r="D626" s="95"/>
      <c r="E626" s="95"/>
    </row>
    <row r="627" spans="1:5" ht="15">
      <c r="A627" s="111"/>
      <c r="B627" s="95" t="s">
        <v>4734</v>
      </c>
      <c r="D627" s="95"/>
      <c r="E627" s="95"/>
    </row>
    <row r="628" spans="1:5" ht="15">
      <c r="A628" s="111"/>
      <c r="B628" s="95" t="s">
        <v>4734</v>
      </c>
      <c r="D628" s="95"/>
      <c r="E628" s="95"/>
    </row>
    <row r="629" spans="1:5" ht="15">
      <c r="A629" s="111"/>
      <c r="B629" s="95" t="s">
        <v>4734</v>
      </c>
      <c r="D629" s="95"/>
      <c r="E629" s="95"/>
    </row>
    <row r="630" spans="1:5" ht="15">
      <c r="A630" s="111"/>
      <c r="B630" s="95" t="s">
        <v>4734</v>
      </c>
      <c r="D630" s="95"/>
      <c r="E630" s="95"/>
    </row>
    <row r="631" spans="1:5" ht="15">
      <c r="A631" s="111"/>
      <c r="B631" s="95" t="s">
        <v>4734</v>
      </c>
      <c r="D631" s="95"/>
      <c r="E631" s="95"/>
    </row>
    <row r="632" spans="1:5" ht="15">
      <c r="A632" s="111"/>
      <c r="B632" s="95" t="s">
        <v>4734</v>
      </c>
      <c r="D632" s="95"/>
      <c r="E632" s="95"/>
    </row>
    <row r="633" spans="1:5" ht="15">
      <c r="A633" s="111"/>
      <c r="B633" s="95" t="s">
        <v>4734</v>
      </c>
      <c r="D633" s="95"/>
      <c r="E633" s="95"/>
    </row>
    <row r="634" spans="1:5" ht="15">
      <c r="A634" s="111"/>
      <c r="B634" s="95" t="s">
        <v>4734</v>
      </c>
      <c r="D634" s="95"/>
      <c r="E634" s="95"/>
    </row>
    <row r="635" spans="1:5" ht="15">
      <c r="A635" s="111"/>
      <c r="B635" s="95" t="s">
        <v>4734</v>
      </c>
      <c r="D635" s="95"/>
      <c r="E635" s="95"/>
    </row>
    <row r="636" spans="1:5" ht="15">
      <c r="A636" s="111"/>
      <c r="B636" s="95" t="s">
        <v>4734</v>
      </c>
      <c r="D636" s="95"/>
      <c r="E636" s="95"/>
    </row>
    <row r="637" spans="1:5" ht="15">
      <c r="A637" s="111"/>
      <c r="B637" s="95" t="s">
        <v>4734</v>
      </c>
      <c r="D637" s="95"/>
      <c r="E637" s="95"/>
    </row>
    <row r="638" spans="1:5" ht="15">
      <c r="A638" s="111"/>
      <c r="B638" s="95" t="s">
        <v>4734</v>
      </c>
      <c r="D638" s="95"/>
      <c r="E638" s="95"/>
    </row>
    <row r="639" spans="1:5" ht="15">
      <c r="A639" s="111"/>
      <c r="B639" s="95" t="s">
        <v>4734</v>
      </c>
      <c r="D639" s="95"/>
      <c r="E639" s="95"/>
    </row>
    <row r="640" spans="1:5" ht="15">
      <c r="A640" s="111"/>
      <c r="B640" s="95" t="s">
        <v>4734</v>
      </c>
      <c r="D640" s="95"/>
      <c r="E640" s="95"/>
    </row>
    <row r="641" spans="1:5" ht="15">
      <c r="A641" s="111"/>
      <c r="B641" s="95" t="s">
        <v>4734</v>
      </c>
      <c r="D641" s="95"/>
      <c r="E641" s="95"/>
    </row>
    <row r="642" spans="1:5" ht="15">
      <c r="A642" s="111"/>
      <c r="B642" s="95" t="s">
        <v>4734</v>
      </c>
      <c r="D642" s="95"/>
      <c r="E642" s="95"/>
    </row>
    <row r="643" spans="1:5" ht="15">
      <c r="A643" s="111"/>
      <c r="B643" s="95" t="s">
        <v>4734</v>
      </c>
      <c r="D643" s="95"/>
      <c r="E643" s="95"/>
    </row>
    <row r="644" spans="1:5" ht="15">
      <c r="A644" s="111"/>
      <c r="B644" s="95" t="s">
        <v>4734</v>
      </c>
      <c r="D644" s="95"/>
      <c r="E644" s="95"/>
    </row>
    <row r="645" spans="1:5" ht="15">
      <c r="A645" s="111"/>
      <c r="B645" s="95" t="s">
        <v>4734</v>
      </c>
      <c r="D645" s="95"/>
      <c r="E645" s="95"/>
    </row>
    <row r="646" spans="1:5" ht="15">
      <c r="A646" s="111"/>
      <c r="B646" s="95" t="s">
        <v>4734</v>
      </c>
      <c r="D646" s="95"/>
      <c r="E646" s="95"/>
    </row>
    <row r="647" spans="1:5" ht="15">
      <c r="A647" s="111"/>
      <c r="B647" s="95" t="s">
        <v>4734</v>
      </c>
      <c r="D647" s="95"/>
      <c r="E647" s="95"/>
    </row>
    <row r="648" spans="1:5" ht="15">
      <c r="A648" s="111"/>
      <c r="B648" s="95" t="s">
        <v>4734</v>
      </c>
      <c r="D648" s="95"/>
      <c r="E648" s="95"/>
    </row>
    <row r="649" spans="1:5" ht="15">
      <c r="A649" s="111"/>
      <c r="B649" s="95" t="s">
        <v>4734</v>
      </c>
      <c r="D649" s="95"/>
      <c r="E649" s="95"/>
    </row>
    <row r="650" spans="1:5" ht="15">
      <c r="A650" s="111"/>
      <c r="B650" s="95" t="s">
        <v>4734</v>
      </c>
      <c r="D650" s="95"/>
      <c r="E650" s="95"/>
    </row>
    <row r="651" spans="1:5" ht="15">
      <c r="A651" s="111"/>
      <c r="B651" s="95" t="s">
        <v>4734</v>
      </c>
      <c r="D651" s="95"/>
      <c r="E651" s="95"/>
    </row>
    <row r="652" spans="1:5" ht="15">
      <c r="A652" s="111"/>
      <c r="B652" s="95" t="s">
        <v>4734</v>
      </c>
      <c r="D652" s="95"/>
      <c r="E652" s="95"/>
    </row>
    <row r="653" spans="1:5" ht="15">
      <c r="A653" s="111"/>
      <c r="B653" s="95" t="s">
        <v>4734</v>
      </c>
      <c r="D653" s="95"/>
      <c r="E653" s="95"/>
    </row>
    <row r="654" spans="1:5" ht="15">
      <c r="A654" s="115"/>
      <c r="B654" s="95" t="s">
        <v>4734</v>
      </c>
      <c r="D654" s="95"/>
      <c r="E654" s="95"/>
    </row>
    <row r="655" spans="1:5" ht="15">
      <c r="A655" s="111"/>
      <c r="B655" s="95" t="s">
        <v>4734</v>
      </c>
      <c r="D655" s="95"/>
      <c r="E655" s="95"/>
    </row>
    <row r="656" spans="1:5" ht="15">
      <c r="A656" s="115"/>
      <c r="B656" s="95" t="s">
        <v>4734</v>
      </c>
      <c r="D656" s="95"/>
      <c r="E656" s="95"/>
    </row>
    <row r="657" spans="1:5" ht="15">
      <c r="A657" s="111"/>
      <c r="B657" s="95" t="s">
        <v>4734</v>
      </c>
      <c r="D657" s="95"/>
      <c r="E657" s="95"/>
    </row>
    <row r="658" spans="1:5" ht="15">
      <c r="A658" s="111"/>
      <c r="B658" s="95" t="s">
        <v>4734</v>
      </c>
      <c r="D658" s="95"/>
      <c r="E658" s="95"/>
    </row>
    <row r="659" spans="1:5" ht="15">
      <c r="A659" s="111"/>
      <c r="B659" s="95" t="s">
        <v>4734</v>
      </c>
      <c r="D659" s="95"/>
      <c r="E659" s="95"/>
    </row>
    <row r="660" spans="1:5" ht="15">
      <c r="A660" s="111"/>
      <c r="B660" s="95" t="s">
        <v>4734</v>
      </c>
      <c r="D660" s="95"/>
      <c r="E660" s="95"/>
    </row>
    <row r="661" spans="1:5" ht="15">
      <c r="A661" s="111"/>
      <c r="B661" s="95" t="s">
        <v>4734</v>
      </c>
      <c r="D661" s="95"/>
      <c r="E661" s="95"/>
    </row>
    <row r="662" spans="1:5" ht="15">
      <c r="A662" s="111"/>
      <c r="B662" s="95" t="s">
        <v>4734</v>
      </c>
      <c r="D662" s="95"/>
      <c r="E662" s="95"/>
    </row>
    <row r="663" spans="1:5" ht="15">
      <c r="A663" s="111"/>
      <c r="B663" s="95" t="s">
        <v>4734</v>
      </c>
      <c r="D663" s="95"/>
      <c r="E663" s="95"/>
    </row>
    <row r="664" spans="1:5" ht="15">
      <c r="A664" s="111"/>
      <c r="B664" s="95" t="s">
        <v>4734</v>
      </c>
      <c r="D664" s="95"/>
      <c r="E664" s="95"/>
    </row>
    <row r="665" spans="1:5" ht="15">
      <c r="A665" s="115"/>
      <c r="B665" s="95" t="s">
        <v>4734</v>
      </c>
      <c r="D665" s="95"/>
      <c r="E665" s="95"/>
    </row>
    <row r="666" spans="1:5" ht="15">
      <c r="A666" s="111"/>
      <c r="B666" s="95" t="s">
        <v>4734</v>
      </c>
      <c r="D666" s="95"/>
      <c r="E666" s="95"/>
    </row>
    <row r="667" spans="1:5" ht="15">
      <c r="A667" s="111"/>
      <c r="B667" s="95" t="s">
        <v>4734</v>
      </c>
      <c r="D667" s="95"/>
      <c r="E667" s="95"/>
    </row>
    <row r="668" spans="1:5" ht="15">
      <c r="A668" s="115"/>
      <c r="B668" s="95" t="s">
        <v>4734</v>
      </c>
      <c r="D668" s="95"/>
      <c r="E668" s="95"/>
    </row>
    <row r="669" spans="1:5" ht="15">
      <c r="A669" s="115"/>
      <c r="B669" s="95" t="s">
        <v>4734</v>
      </c>
      <c r="D669" s="95"/>
      <c r="E669" s="95"/>
    </row>
    <row r="670" spans="1:5" ht="15">
      <c r="A670" s="115"/>
      <c r="B670" s="95" t="s">
        <v>4734</v>
      </c>
      <c r="D670" s="95"/>
      <c r="E670" s="95"/>
    </row>
    <row r="671" spans="1:5" ht="15">
      <c r="A671" s="111"/>
      <c r="B671" s="95" t="s">
        <v>4734</v>
      </c>
      <c r="D671" s="95"/>
      <c r="E671" s="95"/>
    </row>
    <row r="672" spans="1:5" ht="15">
      <c r="A672" s="111"/>
      <c r="B672" s="95" t="s">
        <v>4734</v>
      </c>
      <c r="D672" s="95"/>
      <c r="E672" s="95"/>
    </row>
    <row r="673" spans="1:5" ht="15">
      <c r="A673" s="111"/>
      <c r="B673" s="95" t="s">
        <v>4734</v>
      </c>
      <c r="D673" s="95"/>
      <c r="E673" s="95"/>
    </row>
    <row r="674" spans="1:5" ht="15">
      <c r="A674" s="111"/>
      <c r="B674" s="95" t="s">
        <v>4734</v>
      </c>
      <c r="D674" s="95"/>
      <c r="E674" s="95"/>
    </row>
    <row r="675" spans="1:5" ht="15">
      <c r="A675" s="111"/>
      <c r="B675" s="95" t="s">
        <v>4734</v>
      </c>
      <c r="D675" s="95"/>
      <c r="E675" s="95"/>
    </row>
    <row r="676" spans="1:5" ht="15">
      <c r="A676" s="115"/>
      <c r="B676" s="95" t="s">
        <v>4734</v>
      </c>
      <c r="D676" s="95"/>
      <c r="E676" s="95"/>
    </row>
    <row r="677" spans="1:5" ht="15">
      <c r="A677" s="111"/>
      <c r="B677" s="95" t="s">
        <v>4734</v>
      </c>
      <c r="D677" s="95"/>
      <c r="E677" s="95"/>
    </row>
    <row r="678" spans="1:5" ht="15">
      <c r="A678" s="111"/>
      <c r="B678" s="95" t="s">
        <v>4734</v>
      </c>
      <c r="D678" s="95"/>
      <c r="E678" s="95"/>
    </row>
    <row r="679" spans="1:5" ht="15">
      <c r="A679" s="111"/>
      <c r="B679" s="95" t="s">
        <v>4734</v>
      </c>
      <c r="D679" s="95"/>
      <c r="E679" s="95"/>
    </row>
    <row r="680" spans="1:5" ht="15">
      <c r="A680" s="111"/>
      <c r="B680" s="95" t="s">
        <v>4734</v>
      </c>
      <c r="D680" s="95"/>
      <c r="E680" s="95"/>
    </row>
    <row r="681" spans="1:5">
      <c r="A681" s="95"/>
      <c r="B681" s="95" t="s">
        <v>4734</v>
      </c>
      <c r="D681" s="95"/>
      <c r="E681" s="95"/>
    </row>
    <row r="682" spans="1:5">
      <c r="A682" s="95"/>
      <c r="B682" s="95" t="s">
        <v>4734</v>
      </c>
      <c r="D682" s="95"/>
      <c r="E682" s="95"/>
    </row>
    <row r="683" spans="1:5">
      <c r="A683" s="95"/>
      <c r="B683" s="95" t="s">
        <v>4734</v>
      </c>
      <c r="D683" s="95"/>
      <c r="E683" s="95"/>
    </row>
    <row r="684" spans="1:5">
      <c r="A684" s="95"/>
      <c r="B684" s="95" t="s">
        <v>4734</v>
      </c>
      <c r="D684" s="95"/>
      <c r="E684" s="95"/>
    </row>
    <row r="685" spans="1:5">
      <c r="A685" s="95"/>
      <c r="B685" s="95" t="s">
        <v>4734</v>
      </c>
      <c r="D685" s="95"/>
      <c r="E685" s="95"/>
    </row>
    <row r="686" spans="1:5">
      <c r="A686" s="95"/>
      <c r="B686" s="95" t="s">
        <v>4734</v>
      </c>
      <c r="D686" s="95"/>
      <c r="E686" s="95"/>
    </row>
    <row r="687" spans="1:5">
      <c r="A687" s="95"/>
      <c r="B687" s="95" t="s">
        <v>4734</v>
      </c>
      <c r="D687" s="95"/>
      <c r="E687" s="95"/>
    </row>
    <row r="688" spans="1:5">
      <c r="A688" s="95"/>
      <c r="B688" s="95" t="s">
        <v>4734</v>
      </c>
      <c r="D688" s="95"/>
      <c r="E688" s="95"/>
    </row>
    <row r="689" spans="1:5">
      <c r="A689" s="95"/>
      <c r="B689" s="95" t="s">
        <v>4734</v>
      </c>
      <c r="D689" s="95"/>
      <c r="E689" s="95"/>
    </row>
    <row r="690" spans="1:5">
      <c r="A690" s="95"/>
      <c r="B690" s="95" t="s">
        <v>4734</v>
      </c>
      <c r="D690" s="95"/>
      <c r="E690" s="95"/>
    </row>
    <row r="691" spans="1:5">
      <c r="A691" s="95"/>
      <c r="B691" s="95" t="s">
        <v>4734</v>
      </c>
      <c r="D691" s="95"/>
      <c r="E691" s="95"/>
    </row>
    <row r="692" spans="1:5">
      <c r="A692" s="95"/>
      <c r="B692" s="95" t="s">
        <v>4734</v>
      </c>
      <c r="D692" s="95"/>
      <c r="E692" s="95"/>
    </row>
    <row r="693" spans="1:5">
      <c r="A693" s="95"/>
      <c r="B693" s="95" t="s">
        <v>4734</v>
      </c>
      <c r="D693" s="95"/>
      <c r="E693" s="95"/>
    </row>
    <row r="694" spans="1:5">
      <c r="A694" s="95"/>
      <c r="B694" s="95" t="s">
        <v>4734</v>
      </c>
      <c r="D694" s="95"/>
      <c r="E694" s="95"/>
    </row>
    <row r="695" spans="1:5">
      <c r="A695" s="95"/>
      <c r="B695" s="95" t="s">
        <v>4734</v>
      </c>
      <c r="D695" s="95"/>
      <c r="E695" s="95"/>
    </row>
    <row r="696" spans="1:5">
      <c r="A696" s="95"/>
      <c r="B696" s="95" t="s">
        <v>4734</v>
      </c>
      <c r="D696" s="95"/>
      <c r="E696" s="95"/>
    </row>
    <row r="697" spans="1:5">
      <c r="A697" s="95"/>
      <c r="B697" s="95" t="s">
        <v>4734</v>
      </c>
      <c r="D697" s="95"/>
      <c r="E697" s="95"/>
    </row>
    <row r="698" spans="1:5">
      <c r="A698" s="95"/>
      <c r="B698" s="95" t="s">
        <v>4734</v>
      </c>
      <c r="D698" s="95"/>
      <c r="E698" s="95"/>
    </row>
    <row r="699" spans="1:5">
      <c r="A699" s="95"/>
      <c r="B699" s="95" t="s">
        <v>4734</v>
      </c>
      <c r="D699" s="95"/>
      <c r="E699" s="95"/>
    </row>
    <row r="700" spans="1:5">
      <c r="A700" s="95"/>
      <c r="B700" s="95" t="s">
        <v>4734</v>
      </c>
      <c r="D700" s="95"/>
      <c r="E700" s="95"/>
    </row>
    <row r="701" spans="1:5">
      <c r="A701" s="95"/>
      <c r="B701" s="95" t="s">
        <v>4734</v>
      </c>
      <c r="D701" s="95"/>
      <c r="E701" s="95"/>
    </row>
    <row r="702" spans="1:5">
      <c r="A702" s="95"/>
      <c r="B702" s="95" t="s">
        <v>4734</v>
      </c>
      <c r="D702" s="95"/>
      <c r="E702" s="95"/>
    </row>
    <row r="703" spans="1:5">
      <c r="A703" s="95"/>
      <c r="B703" s="95" t="s">
        <v>4734</v>
      </c>
      <c r="D703" s="95"/>
      <c r="E703" s="95"/>
    </row>
    <row r="704" spans="1:5">
      <c r="A704" s="95"/>
      <c r="B704" s="95" t="s">
        <v>4734</v>
      </c>
      <c r="D704" s="95"/>
      <c r="E704" s="95"/>
    </row>
    <row r="705" spans="1:5">
      <c r="A705" s="95"/>
      <c r="B705" s="95" t="s">
        <v>4734</v>
      </c>
      <c r="D705" s="95"/>
      <c r="E705" s="95"/>
    </row>
    <row r="706" spans="1:5">
      <c r="A706" s="95"/>
      <c r="B706" s="95" t="s">
        <v>4734</v>
      </c>
      <c r="D706" s="95"/>
      <c r="E706" s="95"/>
    </row>
    <row r="707" spans="1:5">
      <c r="A707" s="95"/>
      <c r="B707" s="95" t="s">
        <v>4734</v>
      </c>
      <c r="D707" s="95"/>
      <c r="E707" s="95"/>
    </row>
    <row r="708" spans="1:5">
      <c r="A708" s="95"/>
      <c r="B708" s="95" t="s">
        <v>4734</v>
      </c>
      <c r="D708" s="95"/>
      <c r="E708" s="95"/>
    </row>
    <row r="709" spans="1:5">
      <c r="A709" s="95"/>
      <c r="B709" s="95" t="s">
        <v>4734</v>
      </c>
      <c r="D709" s="95"/>
      <c r="E709" s="95"/>
    </row>
    <row r="710" spans="1:5">
      <c r="A710" s="95"/>
      <c r="B710" s="95" t="s">
        <v>4734</v>
      </c>
      <c r="D710" s="95"/>
      <c r="E710" s="95"/>
    </row>
    <row r="711" spans="1:5">
      <c r="A711" s="95"/>
      <c r="B711" s="95" t="s">
        <v>4734</v>
      </c>
      <c r="D711" s="95"/>
      <c r="E711" s="95"/>
    </row>
    <row r="712" spans="1:5">
      <c r="A712" s="95"/>
      <c r="B712" s="95" t="s">
        <v>4734</v>
      </c>
      <c r="D712" s="95"/>
      <c r="E712" s="95"/>
    </row>
    <row r="713" spans="1:5">
      <c r="A713" s="95"/>
      <c r="B713" s="95" t="s">
        <v>4734</v>
      </c>
      <c r="D713" s="95"/>
      <c r="E713" s="95"/>
    </row>
    <row r="714" spans="1:5">
      <c r="A714" s="95"/>
      <c r="B714" s="95" t="s">
        <v>4734</v>
      </c>
      <c r="D714" s="95"/>
      <c r="E714" s="95"/>
    </row>
    <row r="715" spans="1:5">
      <c r="A715" s="95"/>
      <c r="B715" s="95" t="s">
        <v>4734</v>
      </c>
      <c r="D715" s="95"/>
      <c r="E715" s="95"/>
    </row>
    <row r="716" spans="1:5">
      <c r="A716" s="95"/>
      <c r="B716" s="95" t="s">
        <v>4734</v>
      </c>
      <c r="D716" s="95"/>
      <c r="E716" s="95"/>
    </row>
    <row r="717" spans="1:5">
      <c r="A717" s="95"/>
      <c r="B717" s="95" t="s">
        <v>4734</v>
      </c>
      <c r="D717" s="95"/>
      <c r="E717" s="95"/>
    </row>
    <row r="718" spans="1:5">
      <c r="A718" s="95"/>
      <c r="B718" s="95" t="s">
        <v>4734</v>
      </c>
      <c r="D718" s="95"/>
      <c r="E718" s="95"/>
    </row>
    <row r="719" spans="1:5">
      <c r="A719" s="95"/>
      <c r="B719" s="95" t="s">
        <v>4734</v>
      </c>
      <c r="D719" s="95"/>
      <c r="E719" s="95"/>
    </row>
    <row r="720" spans="1:5">
      <c r="A720" s="95"/>
      <c r="B720" s="95" t="s">
        <v>4734</v>
      </c>
      <c r="D720" s="95"/>
      <c r="E720" s="95"/>
    </row>
    <row r="721" spans="1:5">
      <c r="A721" s="95"/>
      <c r="B721" s="95" t="s">
        <v>4734</v>
      </c>
      <c r="D721" s="95"/>
      <c r="E721" s="95"/>
    </row>
    <row r="722" spans="1:5">
      <c r="A722" s="95"/>
      <c r="B722" s="95" t="s">
        <v>4734</v>
      </c>
      <c r="D722" s="95"/>
      <c r="E722" s="95"/>
    </row>
    <row r="723" spans="1:5">
      <c r="A723" s="95"/>
      <c r="B723" s="95" t="s">
        <v>4734</v>
      </c>
      <c r="D723" s="95"/>
      <c r="E723" s="95"/>
    </row>
    <row r="724" spans="1:5">
      <c r="A724" s="95"/>
      <c r="B724" s="95" t="s">
        <v>4734</v>
      </c>
      <c r="D724" s="95"/>
      <c r="E724" s="95"/>
    </row>
    <row r="725" spans="1:5">
      <c r="A725" s="95"/>
      <c r="B725" s="95" t="s">
        <v>4734</v>
      </c>
      <c r="D725" s="95"/>
      <c r="E725" s="95"/>
    </row>
    <row r="726" spans="1:5">
      <c r="A726" s="95"/>
      <c r="B726" s="95" t="s">
        <v>4734</v>
      </c>
      <c r="D726" s="95"/>
      <c r="E726" s="95"/>
    </row>
    <row r="727" spans="1:5">
      <c r="A727" s="95"/>
      <c r="B727" s="95" t="s">
        <v>4734</v>
      </c>
      <c r="D727" s="95"/>
      <c r="E727" s="95"/>
    </row>
    <row r="728" spans="1:5">
      <c r="A728" s="95"/>
      <c r="B728" s="95" t="s">
        <v>4734</v>
      </c>
      <c r="D728" s="95"/>
      <c r="E728" s="95"/>
    </row>
    <row r="729" spans="1:5">
      <c r="A729" s="95"/>
      <c r="B729" s="95" t="s">
        <v>4734</v>
      </c>
      <c r="D729" s="95"/>
      <c r="E729" s="95"/>
    </row>
    <row r="730" spans="1:5">
      <c r="A730" s="95"/>
      <c r="B730" s="95" t="s">
        <v>4734</v>
      </c>
      <c r="D730" s="95"/>
      <c r="E730" s="95"/>
    </row>
    <row r="731" spans="1:5">
      <c r="A731" s="95"/>
      <c r="B731" s="95" t="s">
        <v>4734</v>
      </c>
      <c r="D731" s="95"/>
      <c r="E731" s="95"/>
    </row>
    <row r="732" spans="1:5">
      <c r="A732" s="95"/>
      <c r="B732" s="95" t="s">
        <v>4734</v>
      </c>
      <c r="D732" s="95"/>
      <c r="E732" s="95"/>
    </row>
    <row r="733" spans="1:5">
      <c r="A733" s="95"/>
      <c r="B733" s="95" t="s">
        <v>4734</v>
      </c>
      <c r="D733" s="95"/>
      <c r="E733" s="95"/>
    </row>
    <row r="734" spans="1:5">
      <c r="A734" s="95"/>
      <c r="B734" s="95" t="s">
        <v>4734</v>
      </c>
      <c r="D734" s="95"/>
      <c r="E734" s="95"/>
    </row>
    <row r="735" spans="1:5">
      <c r="A735" s="95"/>
      <c r="B735" s="95" t="s">
        <v>4734</v>
      </c>
      <c r="D735" s="95"/>
      <c r="E735" s="95"/>
    </row>
    <row r="736" spans="1:5">
      <c r="A736" s="95"/>
      <c r="B736" s="95" t="s">
        <v>4734</v>
      </c>
      <c r="D736" s="95"/>
      <c r="E736" s="95"/>
    </row>
    <row r="737" spans="1:5">
      <c r="A737" s="95"/>
      <c r="B737" s="95" t="s">
        <v>4734</v>
      </c>
      <c r="D737" s="95"/>
      <c r="E737" s="95"/>
    </row>
    <row r="738" spans="1:5">
      <c r="A738" s="95"/>
      <c r="B738" s="95" t="s">
        <v>4734</v>
      </c>
      <c r="D738" s="95"/>
      <c r="E738" s="95"/>
    </row>
    <row r="739" spans="1:5">
      <c r="A739" s="95"/>
      <c r="B739" s="95" t="s">
        <v>4734</v>
      </c>
      <c r="D739" s="95"/>
      <c r="E739" s="95"/>
    </row>
    <row r="740" spans="1:5">
      <c r="A740" s="95"/>
      <c r="B740" s="95" t="s">
        <v>4734</v>
      </c>
      <c r="D740" s="95"/>
      <c r="E740" s="95"/>
    </row>
    <row r="741" spans="1:5">
      <c r="A741" s="95"/>
      <c r="B741" s="95" t="s">
        <v>4734</v>
      </c>
      <c r="D741" s="95"/>
      <c r="E741" s="95"/>
    </row>
    <row r="742" spans="1:5">
      <c r="A742" s="95"/>
      <c r="B742" s="95" t="s">
        <v>4734</v>
      </c>
      <c r="D742" s="95"/>
      <c r="E742" s="95"/>
    </row>
    <row r="743" spans="1:5">
      <c r="A743" s="95"/>
      <c r="B743" s="95" t="s">
        <v>4734</v>
      </c>
      <c r="D743" s="95"/>
      <c r="E743" s="95"/>
    </row>
    <row r="744" spans="1:5">
      <c r="A744" s="95"/>
      <c r="B744" s="95" t="s">
        <v>4734</v>
      </c>
      <c r="D744" s="95"/>
      <c r="E744" s="95"/>
    </row>
    <row r="745" spans="1:5">
      <c r="A745" s="95"/>
      <c r="B745" s="95" t="s">
        <v>4734</v>
      </c>
      <c r="D745" s="95"/>
      <c r="E745" s="95"/>
    </row>
    <row r="746" spans="1:5">
      <c r="A746" s="95"/>
      <c r="B746" s="95" t="s">
        <v>4734</v>
      </c>
      <c r="D746" s="95"/>
      <c r="E746" s="95"/>
    </row>
    <row r="747" spans="1:5">
      <c r="A747" s="95"/>
      <c r="B747" s="95" t="s">
        <v>4734</v>
      </c>
      <c r="D747" s="95"/>
      <c r="E747" s="95"/>
    </row>
    <row r="748" spans="1:5">
      <c r="A748" s="95"/>
      <c r="B748" s="95" t="s">
        <v>4734</v>
      </c>
      <c r="D748" s="95"/>
      <c r="E748" s="95"/>
    </row>
    <row r="749" spans="1:5">
      <c r="A749" s="95"/>
      <c r="B749" s="95" t="s">
        <v>4734</v>
      </c>
      <c r="D749" s="95"/>
      <c r="E749" s="95"/>
    </row>
    <row r="750" spans="1:5">
      <c r="A750" s="95"/>
      <c r="B750" s="95" t="s">
        <v>4734</v>
      </c>
      <c r="D750" s="95"/>
      <c r="E750" s="95"/>
    </row>
    <row r="751" spans="1:5">
      <c r="A751" s="95"/>
      <c r="B751" s="95" t="s">
        <v>4734</v>
      </c>
      <c r="D751" s="95"/>
      <c r="E751" s="95"/>
    </row>
    <row r="752" spans="1:5">
      <c r="A752" s="95"/>
      <c r="B752" s="95" t="s">
        <v>4734</v>
      </c>
      <c r="D752" s="95"/>
      <c r="E752" s="95"/>
    </row>
    <row r="753" spans="1:5">
      <c r="A753" s="95"/>
      <c r="B753" s="95" t="s">
        <v>4734</v>
      </c>
      <c r="D753" s="95"/>
      <c r="E753" s="95"/>
    </row>
    <row r="754" spans="1:5">
      <c r="A754" s="95"/>
      <c r="B754" s="95" t="s">
        <v>4734</v>
      </c>
      <c r="D754" s="95"/>
      <c r="E754" s="95"/>
    </row>
    <row r="755" spans="1:5">
      <c r="A755" s="95"/>
      <c r="B755" s="95" t="s">
        <v>4734</v>
      </c>
      <c r="D755" s="95"/>
      <c r="E755" s="95"/>
    </row>
    <row r="756" spans="1:5">
      <c r="A756" s="95"/>
      <c r="B756" s="95" t="s">
        <v>4734</v>
      </c>
      <c r="D756" s="95"/>
      <c r="E756" s="95"/>
    </row>
    <row r="757" spans="1:5">
      <c r="A757" s="95"/>
      <c r="B757" s="95" t="s">
        <v>4734</v>
      </c>
      <c r="D757" s="95"/>
      <c r="E757" s="95"/>
    </row>
    <row r="758" spans="1:5">
      <c r="A758" s="95"/>
      <c r="B758" s="95" t="s">
        <v>4734</v>
      </c>
      <c r="D758" s="95"/>
      <c r="E758" s="95"/>
    </row>
    <row r="759" spans="1:5">
      <c r="A759" s="95"/>
      <c r="B759" s="95" t="s">
        <v>4734</v>
      </c>
      <c r="D759" s="95"/>
      <c r="E759" s="95"/>
    </row>
    <row r="760" spans="1:5">
      <c r="A760" s="95"/>
      <c r="B760" s="95" t="s">
        <v>4734</v>
      </c>
      <c r="D760" s="95"/>
      <c r="E760" s="95"/>
    </row>
    <row r="761" spans="1:5">
      <c r="A761" s="95"/>
      <c r="B761" s="95" t="s">
        <v>4734</v>
      </c>
      <c r="D761" s="95"/>
      <c r="E761" s="95"/>
    </row>
    <row r="762" spans="1:5">
      <c r="A762" s="95"/>
      <c r="B762" s="95" t="s">
        <v>4734</v>
      </c>
      <c r="D762" s="95"/>
      <c r="E762" s="95"/>
    </row>
    <row r="763" spans="1:5">
      <c r="A763" s="95"/>
      <c r="B763" s="95" t="s">
        <v>4734</v>
      </c>
      <c r="D763" s="95"/>
      <c r="E763" s="95"/>
    </row>
    <row r="764" spans="1:5">
      <c r="A764" s="95"/>
      <c r="B764" s="95" t="s">
        <v>4734</v>
      </c>
      <c r="D764" s="95"/>
      <c r="E764" s="95"/>
    </row>
    <row r="765" spans="1:5">
      <c r="A765" s="95"/>
      <c r="B765" s="95" t="s">
        <v>4734</v>
      </c>
      <c r="D765" s="95"/>
      <c r="E765" s="95"/>
    </row>
    <row r="766" spans="1:5">
      <c r="A766" s="95"/>
      <c r="B766" s="95" t="s">
        <v>4734</v>
      </c>
      <c r="D766" s="95"/>
      <c r="E766" s="95"/>
    </row>
    <row r="767" spans="1:5">
      <c r="A767" s="95"/>
      <c r="B767" s="95" t="s">
        <v>4734</v>
      </c>
      <c r="D767" s="95"/>
      <c r="E767" s="95"/>
    </row>
    <row r="768" spans="1:5">
      <c r="A768" s="95"/>
      <c r="B768" s="95" t="s">
        <v>4734</v>
      </c>
      <c r="D768" s="95"/>
      <c r="E768" s="95"/>
    </row>
    <row r="769" spans="1:5">
      <c r="A769" s="95"/>
      <c r="B769" s="95" t="s">
        <v>4734</v>
      </c>
      <c r="D769" s="95"/>
      <c r="E769" s="95"/>
    </row>
    <row r="770" spans="1:5">
      <c r="A770" s="95"/>
      <c r="B770" s="95" t="s">
        <v>4734</v>
      </c>
      <c r="D770" s="95"/>
      <c r="E770" s="95"/>
    </row>
    <row r="771" spans="1:5">
      <c r="A771" s="95"/>
      <c r="B771" s="95" t="s">
        <v>4734</v>
      </c>
      <c r="D771" s="95"/>
      <c r="E771" s="95"/>
    </row>
    <row r="772" spans="1:5">
      <c r="A772" s="95"/>
      <c r="B772" s="95" t="s">
        <v>4734</v>
      </c>
      <c r="D772" s="95"/>
      <c r="E772" s="95"/>
    </row>
    <row r="773" spans="1:5">
      <c r="A773" s="95"/>
      <c r="B773" s="95" t="s">
        <v>4734</v>
      </c>
      <c r="D773" s="95"/>
      <c r="E773" s="95"/>
    </row>
    <row r="774" spans="1:5">
      <c r="A774" s="95"/>
      <c r="B774" s="95" t="s">
        <v>4734</v>
      </c>
      <c r="D774" s="95"/>
      <c r="E774" s="95"/>
    </row>
    <row r="775" spans="1:5">
      <c r="A775" s="95"/>
      <c r="B775" s="95" t="s">
        <v>4734</v>
      </c>
      <c r="D775" s="95"/>
      <c r="E775" s="95"/>
    </row>
    <row r="776" spans="1:5">
      <c r="A776" s="95"/>
      <c r="B776" s="95" t="s">
        <v>4734</v>
      </c>
      <c r="D776" s="95"/>
      <c r="E776" s="95"/>
    </row>
    <row r="777" spans="1:5">
      <c r="A777" s="95"/>
      <c r="B777" s="95" t="s">
        <v>4734</v>
      </c>
      <c r="D777" s="95"/>
      <c r="E777" s="95"/>
    </row>
    <row r="778" spans="1:5">
      <c r="A778" s="95"/>
      <c r="B778" s="95" t="s">
        <v>4734</v>
      </c>
      <c r="D778" s="95"/>
      <c r="E778" s="95"/>
    </row>
    <row r="779" spans="1:5">
      <c r="A779" s="95"/>
      <c r="B779" s="95" t="s">
        <v>4734</v>
      </c>
      <c r="D779" s="95"/>
      <c r="E779" s="95"/>
    </row>
    <row r="780" spans="1:5">
      <c r="A780" s="95"/>
      <c r="B780" s="95" t="s">
        <v>4734</v>
      </c>
      <c r="D780" s="95"/>
      <c r="E780" s="95"/>
    </row>
    <row r="781" spans="1:5">
      <c r="A781" s="95"/>
      <c r="B781" s="95" t="s">
        <v>4734</v>
      </c>
      <c r="D781" s="95"/>
      <c r="E781" s="95"/>
    </row>
    <row r="782" spans="1:5">
      <c r="A782" s="95"/>
      <c r="B782" s="95" t="s">
        <v>4734</v>
      </c>
      <c r="D782" s="95"/>
      <c r="E782" s="95"/>
    </row>
    <row r="783" spans="1:5">
      <c r="A783" s="95"/>
      <c r="B783" s="95" t="s">
        <v>4734</v>
      </c>
      <c r="D783" s="95"/>
      <c r="E783" s="95"/>
    </row>
    <row r="784" spans="1:5">
      <c r="A784" s="95"/>
      <c r="B784" s="95" t="s">
        <v>4734</v>
      </c>
      <c r="D784" s="95"/>
      <c r="E784" s="95"/>
    </row>
    <row r="785" spans="1:5">
      <c r="A785" s="95"/>
      <c r="B785" s="95" t="s">
        <v>4734</v>
      </c>
      <c r="D785" s="95"/>
      <c r="E785" s="95"/>
    </row>
    <row r="786" spans="1:5">
      <c r="A786" s="95"/>
      <c r="B786" s="95" t="s">
        <v>4734</v>
      </c>
      <c r="D786" s="95"/>
      <c r="E786" s="95"/>
    </row>
    <row r="787" spans="1:5">
      <c r="A787" s="95"/>
      <c r="B787" s="95" t="s">
        <v>4734</v>
      </c>
      <c r="D787" s="95"/>
      <c r="E787" s="95"/>
    </row>
    <row r="788" spans="1:5">
      <c r="A788" s="95"/>
      <c r="B788" s="95" t="s">
        <v>4734</v>
      </c>
      <c r="D788" s="95"/>
      <c r="E788" s="95"/>
    </row>
    <row r="789" spans="1:5">
      <c r="A789" s="95"/>
      <c r="B789" s="95" t="s">
        <v>4734</v>
      </c>
      <c r="D789" s="95"/>
      <c r="E789" s="95"/>
    </row>
    <row r="790" spans="1:5">
      <c r="A790" s="95"/>
      <c r="B790" s="95" t="s">
        <v>4734</v>
      </c>
      <c r="D790" s="95"/>
      <c r="E790" s="95"/>
    </row>
    <row r="791" spans="1:5">
      <c r="A791" s="95"/>
      <c r="B791" s="95" t="s">
        <v>4734</v>
      </c>
      <c r="D791" s="95"/>
      <c r="E791" s="95"/>
    </row>
    <row r="792" spans="1:5">
      <c r="A792" s="95"/>
      <c r="B792" s="95" t="s">
        <v>4734</v>
      </c>
      <c r="D792" s="95"/>
      <c r="E792" s="95"/>
    </row>
    <row r="793" spans="1:5">
      <c r="A793" s="95"/>
      <c r="B793" s="95" t="s">
        <v>4734</v>
      </c>
      <c r="D793" s="95"/>
      <c r="E793" s="95"/>
    </row>
    <row r="794" spans="1:5">
      <c r="A794" s="95"/>
      <c r="B794" s="95" t="s">
        <v>4734</v>
      </c>
      <c r="D794" s="95"/>
      <c r="E794" s="95"/>
    </row>
    <row r="795" spans="1:5">
      <c r="A795" s="95"/>
      <c r="B795" s="95" t="s">
        <v>4734</v>
      </c>
      <c r="D795" s="95"/>
      <c r="E795" s="95"/>
    </row>
    <row r="796" spans="1:5">
      <c r="A796" s="95"/>
      <c r="B796" s="95" t="s">
        <v>4734</v>
      </c>
      <c r="D796" s="95"/>
      <c r="E796" s="95"/>
    </row>
    <row r="797" spans="1:5">
      <c r="A797" s="95"/>
      <c r="B797" s="95" t="s">
        <v>4734</v>
      </c>
      <c r="D797" s="95"/>
      <c r="E797" s="95"/>
    </row>
    <row r="798" spans="1:5">
      <c r="A798" s="95"/>
      <c r="B798" s="95" t="s">
        <v>4734</v>
      </c>
      <c r="D798" s="95"/>
      <c r="E798" s="95"/>
    </row>
    <row r="799" spans="1:5">
      <c r="A799" s="95"/>
      <c r="B799" s="95" t="s">
        <v>4734</v>
      </c>
      <c r="D799" s="95"/>
      <c r="E799" s="95"/>
    </row>
    <row r="800" spans="1:5">
      <c r="A800" s="95"/>
      <c r="B800" s="95" t="s">
        <v>4734</v>
      </c>
      <c r="D800" s="95"/>
      <c r="E800" s="95"/>
    </row>
    <row r="801" spans="1:5">
      <c r="A801" s="95"/>
      <c r="B801" s="95" t="s">
        <v>4734</v>
      </c>
      <c r="D801" s="95"/>
      <c r="E801" s="95"/>
    </row>
    <row r="802" spans="1:5">
      <c r="A802" s="95"/>
      <c r="B802" s="95" t="s">
        <v>4734</v>
      </c>
      <c r="D802" s="95"/>
      <c r="E802" s="95"/>
    </row>
    <row r="803" spans="1:5">
      <c r="A803" s="95"/>
      <c r="B803" s="95" t="s">
        <v>4734</v>
      </c>
      <c r="D803" s="95"/>
      <c r="E803" s="95"/>
    </row>
    <row r="804" spans="1:5">
      <c r="A804" s="95"/>
      <c r="B804" s="95" t="s">
        <v>4734</v>
      </c>
      <c r="D804" s="95"/>
      <c r="E804" s="95"/>
    </row>
    <row r="805" spans="1:5">
      <c r="A805" s="95"/>
      <c r="B805" s="95" t="s">
        <v>4734</v>
      </c>
      <c r="D805" s="95"/>
      <c r="E805" s="95"/>
    </row>
    <row r="806" spans="1:5">
      <c r="A806" s="95"/>
      <c r="B806" s="95" t="s">
        <v>4734</v>
      </c>
      <c r="D806" s="95"/>
      <c r="E806" s="95"/>
    </row>
    <row r="807" spans="1:5">
      <c r="A807" s="95"/>
      <c r="B807" s="95" t="s">
        <v>4734</v>
      </c>
      <c r="D807" s="95"/>
      <c r="E807" s="95"/>
    </row>
    <row r="808" spans="1:5">
      <c r="A808" s="95"/>
      <c r="B808" s="95" t="s">
        <v>4734</v>
      </c>
      <c r="D808" s="95"/>
      <c r="E808" s="95"/>
    </row>
    <row r="809" spans="1:5">
      <c r="A809" s="95"/>
      <c r="B809" s="95" t="s">
        <v>4734</v>
      </c>
      <c r="D809" s="95"/>
      <c r="E809" s="95"/>
    </row>
    <row r="810" spans="1:5">
      <c r="A810" s="95"/>
      <c r="B810" s="95" t="s">
        <v>4734</v>
      </c>
      <c r="D810" s="95"/>
      <c r="E810" s="95"/>
    </row>
    <row r="811" spans="1:5">
      <c r="A811" s="95"/>
      <c r="B811" s="95" t="s">
        <v>4734</v>
      </c>
      <c r="D811" s="95"/>
      <c r="E811" s="95"/>
    </row>
    <row r="812" spans="1:5">
      <c r="A812" s="95"/>
      <c r="B812" s="95" t="s">
        <v>4734</v>
      </c>
      <c r="D812" s="95"/>
      <c r="E812" s="95"/>
    </row>
    <row r="813" spans="1:5">
      <c r="A813" s="95"/>
      <c r="B813" s="95" t="s">
        <v>4734</v>
      </c>
      <c r="D813" s="95"/>
      <c r="E813" s="95"/>
    </row>
    <row r="814" spans="1:5">
      <c r="A814" s="95"/>
      <c r="B814" s="95" t="s">
        <v>4734</v>
      </c>
      <c r="D814" s="95"/>
      <c r="E814" s="95"/>
    </row>
    <row r="815" spans="1:5">
      <c r="A815" s="95"/>
      <c r="B815" s="95" t="s">
        <v>4734</v>
      </c>
      <c r="D815" s="95"/>
      <c r="E815" s="95"/>
    </row>
    <row r="816" spans="1:5">
      <c r="A816" s="95"/>
      <c r="B816" s="95" t="s">
        <v>4734</v>
      </c>
      <c r="D816" s="95"/>
      <c r="E816" s="95"/>
    </row>
    <row r="817" spans="1:5">
      <c r="A817" s="95"/>
      <c r="B817" s="95" t="s">
        <v>4734</v>
      </c>
      <c r="D817" s="95"/>
      <c r="E817" s="95"/>
    </row>
    <row r="818" spans="1:5">
      <c r="A818" s="95"/>
      <c r="B818" s="95" t="s">
        <v>4734</v>
      </c>
      <c r="D818" s="95"/>
      <c r="E818" s="95"/>
    </row>
    <row r="819" spans="1:5">
      <c r="A819" s="95"/>
      <c r="B819" s="95" t="s">
        <v>4734</v>
      </c>
      <c r="D819" s="95"/>
      <c r="E819" s="95"/>
    </row>
    <row r="820" spans="1:5">
      <c r="A820" s="95"/>
      <c r="B820" s="95" t="s">
        <v>4734</v>
      </c>
      <c r="D820" s="95"/>
      <c r="E820" s="95"/>
    </row>
    <row r="821" spans="1:5">
      <c r="A821" s="95"/>
      <c r="B821" s="95" t="s">
        <v>4734</v>
      </c>
      <c r="D821" s="95"/>
      <c r="E821" s="95"/>
    </row>
    <row r="822" spans="1:5">
      <c r="A822" s="95"/>
      <c r="B822" s="95" t="s">
        <v>4734</v>
      </c>
      <c r="D822" s="95"/>
      <c r="E822" s="95"/>
    </row>
    <row r="823" spans="1:5">
      <c r="A823" s="95"/>
      <c r="B823" s="95" t="s">
        <v>4734</v>
      </c>
      <c r="D823" s="95"/>
      <c r="E823" s="95"/>
    </row>
    <row r="824" spans="1:5">
      <c r="A824" s="95"/>
      <c r="B824" s="95" t="s">
        <v>4734</v>
      </c>
      <c r="D824" s="95"/>
      <c r="E824" s="95"/>
    </row>
    <row r="825" spans="1:5">
      <c r="A825" s="95"/>
      <c r="B825" s="95" t="s">
        <v>4734</v>
      </c>
      <c r="D825" s="95"/>
      <c r="E825" s="95"/>
    </row>
    <row r="826" spans="1:5">
      <c r="A826" s="95"/>
      <c r="B826" s="95" t="s">
        <v>4734</v>
      </c>
      <c r="D826" s="95"/>
      <c r="E826" s="95"/>
    </row>
    <row r="827" spans="1:5">
      <c r="A827" s="95"/>
      <c r="B827" s="95" t="s">
        <v>4734</v>
      </c>
      <c r="D827" s="95"/>
      <c r="E827" s="95"/>
    </row>
    <row r="828" spans="1:5">
      <c r="A828" s="95"/>
      <c r="B828" s="95" t="s">
        <v>4734</v>
      </c>
      <c r="D828" s="95"/>
      <c r="E828" s="95"/>
    </row>
    <row r="829" spans="1:5">
      <c r="A829" s="95"/>
      <c r="B829" s="95" t="s">
        <v>4734</v>
      </c>
      <c r="D829" s="95"/>
      <c r="E829" s="95"/>
    </row>
    <row r="830" spans="1:5">
      <c r="A830" s="95"/>
      <c r="B830" s="95" t="s">
        <v>4734</v>
      </c>
      <c r="D830" s="95"/>
      <c r="E830" s="95"/>
    </row>
    <row r="831" spans="1:5">
      <c r="A831" s="95"/>
      <c r="B831" s="95" t="s">
        <v>4734</v>
      </c>
      <c r="D831" s="95"/>
      <c r="E831" s="95"/>
    </row>
    <row r="832" spans="1:5">
      <c r="A832" s="95"/>
      <c r="B832" s="95" t="s">
        <v>4734</v>
      </c>
      <c r="D832" s="95"/>
      <c r="E832" s="95"/>
    </row>
    <row r="833" spans="1:5">
      <c r="A833" s="95"/>
      <c r="B833" s="95" t="s">
        <v>4734</v>
      </c>
      <c r="D833" s="95"/>
      <c r="E833" s="95"/>
    </row>
    <row r="834" spans="1:5">
      <c r="A834" s="95"/>
      <c r="B834" s="95" t="s">
        <v>4734</v>
      </c>
      <c r="D834" s="95"/>
      <c r="E834" s="95"/>
    </row>
    <row r="835" spans="1:5">
      <c r="A835" s="95"/>
      <c r="B835" s="95" t="s">
        <v>4734</v>
      </c>
      <c r="D835" s="95"/>
      <c r="E835" s="95"/>
    </row>
    <row r="836" spans="1:5">
      <c r="A836" s="95"/>
      <c r="B836" s="95" t="s">
        <v>4734</v>
      </c>
      <c r="D836" s="95"/>
      <c r="E836" s="95"/>
    </row>
    <row r="837" spans="1:5">
      <c r="A837" s="95"/>
      <c r="B837" s="95" t="s">
        <v>4734</v>
      </c>
      <c r="D837" s="95"/>
      <c r="E837" s="95"/>
    </row>
    <row r="838" spans="1:5">
      <c r="A838" s="95"/>
      <c r="B838" s="95" t="s">
        <v>4734</v>
      </c>
      <c r="D838" s="95"/>
      <c r="E838" s="95"/>
    </row>
    <row r="839" spans="1:5">
      <c r="A839" s="95"/>
      <c r="B839" s="95" t="s">
        <v>4734</v>
      </c>
      <c r="D839" s="95"/>
      <c r="E839" s="95"/>
    </row>
    <row r="840" spans="1:5">
      <c r="A840" s="95"/>
      <c r="B840" s="95" t="s">
        <v>4734</v>
      </c>
      <c r="D840" s="95"/>
      <c r="E840" s="95"/>
    </row>
    <row r="841" spans="1:5">
      <c r="A841" s="95"/>
      <c r="B841" s="95" t="s">
        <v>4734</v>
      </c>
      <c r="D841" s="95"/>
      <c r="E841" s="95"/>
    </row>
    <row r="842" spans="1:5">
      <c r="A842" s="95"/>
      <c r="B842" s="95" t="s">
        <v>4734</v>
      </c>
      <c r="D842" s="95"/>
      <c r="E842" s="95"/>
    </row>
    <row r="843" spans="1:5">
      <c r="A843" s="95"/>
      <c r="B843" s="95" t="s">
        <v>4734</v>
      </c>
      <c r="D843" s="95"/>
      <c r="E843" s="95"/>
    </row>
    <row r="844" spans="1:5">
      <c r="A844" s="95"/>
      <c r="B844" s="95" t="s">
        <v>4734</v>
      </c>
      <c r="D844" s="95"/>
      <c r="E844" s="95"/>
    </row>
    <row r="845" spans="1:5">
      <c r="A845" s="95"/>
      <c r="B845" s="95" t="s">
        <v>4734</v>
      </c>
      <c r="D845" s="95"/>
      <c r="E845" s="95"/>
    </row>
    <row r="846" spans="1:5">
      <c r="A846" s="95"/>
      <c r="B846" s="95" t="s">
        <v>4734</v>
      </c>
      <c r="D846" s="95"/>
      <c r="E846" s="95"/>
    </row>
    <row r="847" spans="1:5">
      <c r="A847" s="95"/>
      <c r="B847" s="95" t="s">
        <v>4734</v>
      </c>
      <c r="D847" s="95"/>
      <c r="E847" s="95"/>
    </row>
    <row r="848" spans="1:5">
      <c r="A848" s="95"/>
      <c r="B848" s="95" t="s">
        <v>4734</v>
      </c>
      <c r="D848" s="95"/>
      <c r="E848" s="95"/>
    </row>
    <row r="849" spans="1:5">
      <c r="A849" s="95"/>
      <c r="B849" s="95" t="s">
        <v>4734</v>
      </c>
      <c r="D849" s="95"/>
      <c r="E849" s="95"/>
    </row>
    <row r="850" spans="1:5">
      <c r="A850" s="95"/>
      <c r="B850" s="95" t="s">
        <v>4734</v>
      </c>
      <c r="D850" s="95"/>
      <c r="E850" s="95"/>
    </row>
    <row r="851" spans="1:5">
      <c r="A851" s="95"/>
      <c r="B851" s="95" t="s">
        <v>4734</v>
      </c>
      <c r="D851" s="95"/>
      <c r="E851" s="95"/>
    </row>
    <row r="852" spans="1:5">
      <c r="A852" s="95"/>
      <c r="B852" s="95" t="s">
        <v>4734</v>
      </c>
      <c r="D852" s="95"/>
      <c r="E852" s="95"/>
    </row>
    <row r="853" spans="1:5">
      <c r="A853" s="95"/>
      <c r="B853" s="95" t="s">
        <v>4734</v>
      </c>
      <c r="D853" s="95"/>
      <c r="E853" s="95"/>
    </row>
    <row r="854" spans="1:5">
      <c r="A854" s="95"/>
      <c r="B854" s="95" t="s">
        <v>4734</v>
      </c>
      <c r="D854" s="95"/>
      <c r="E854" s="95"/>
    </row>
    <row r="855" spans="1:5">
      <c r="A855" s="95"/>
      <c r="B855" s="95" t="s">
        <v>4734</v>
      </c>
      <c r="D855" s="95"/>
      <c r="E855" s="95"/>
    </row>
    <row r="856" spans="1:5">
      <c r="A856" s="95"/>
      <c r="B856" s="95" t="s">
        <v>4734</v>
      </c>
      <c r="D856" s="95"/>
      <c r="E856" s="95"/>
    </row>
    <row r="857" spans="1:5">
      <c r="A857" s="95"/>
      <c r="B857" s="95" t="s">
        <v>4734</v>
      </c>
      <c r="D857" s="95"/>
      <c r="E857" s="95"/>
    </row>
    <row r="858" spans="1:5">
      <c r="A858" s="95"/>
      <c r="B858" s="95" t="s">
        <v>4734</v>
      </c>
      <c r="D858" s="95"/>
      <c r="E858" s="95"/>
    </row>
    <row r="859" spans="1:5">
      <c r="A859" s="95"/>
      <c r="B859" s="95" t="s">
        <v>4734</v>
      </c>
      <c r="D859" s="95"/>
      <c r="E859" s="95"/>
    </row>
    <row r="860" spans="1:5">
      <c r="A860" s="95"/>
      <c r="B860" s="95" t="s">
        <v>4734</v>
      </c>
      <c r="D860" s="95"/>
      <c r="E860" s="95"/>
    </row>
    <row r="861" spans="1:5">
      <c r="A861" s="95"/>
      <c r="B861" s="95" t="s">
        <v>4734</v>
      </c>
      <c r="D861" s="95"/>
      <c r="E861" s="95"/>
    </row>
    <row r="862" spans="1:5">
      <c r="A862" s="95"/>
      <c r="B862" s="95" t="s">
        <v>4734</v>
      </c>
      <c r="D862" s="95"/>
      <c r="E862" s="95"/>
    </row>
    <row r="863" spans="1:5">
      <c r="A863" s="95"/>
      <c r="B863" s="95" t="s">
        <v>4734</v>
      </c>
      <c r="D863" s="95"/>
      <c r="E863" s="95"/>
    </row>
    <row r="864" spans="1:5">
      <c r="A864" s="95"/>
      <c r="B864" s="95" t="s">
        <v>4734</v>
      </c>
      <c r="D864" s="95"/>
      <c r="E864" s="95"/>
    </row>
    <row r="865" spans="1:5">
      <c r="A865" s="95"/>
      <c r="B865" s="95" t="s">
        <v>4734</v>
      </c>
      <c r="D865" s="95"/>
      <c r="E865" s="95"/>
    </row>
    <row r="866" spans="1:5">
      <c r="A866" s="95"/>
      <c r="B866" s="95" t="s">
        <v>4734</v>
      </c>
      <c r="D866" s="95"/>
      <c r="E866" s="95"/>
    </row>
    <row r="867" spans="1:5">
      <c r="A867" s="95"/>
      <c r="B867" s="95" t="s">
        <v>4734</v>
      </c>
      <c r="D867" s="95"/>
      <c r="E867" s="95"/>
    </row>
    <row r="868" spans="1:5">
      <c r="A868" s="95"/>
      <c r="B868" s="95" t="s">
        <v>4734</v>
      </c>
      <c r="D868" s="95"/>
      <c r="E868" s="95"/>
    </row>
    <row r="869" spans="1:5">
      <c r="A869" s="95"/>
      <c r="B869" s="95" t="s">
        <v>4734</v>
      </c>
      <c r="D869" s="95"/>
      <c r="E869" s="95"/>
    </row>
    <row r="870" spans="1:5">
      <c r="A870" s="95"/>
      <c r="B870" s="95" t="s">
        <v>4734</v>
      </c>
      <c r="D870" s="95"/>
      <c r="E870" s="95"/>
    </row>
    <row r="871" spans="1:5">
      <c r="A871" s="95"/>
      <c r="B871" s="95" t="s">
        <v>4734</v>
      </c>
      <c r="D871" s="95"/>
      <c r="E871" s="95"/>
    </row>
    <row r="872" spans="1:5">
      <c r="A872" s="95"/>
      <c r="B872" s="95" t="s">
        <v>4734</v>
      </c>
      <c r="D872" s="95"/>
      <c r="E872" s="95"/>
    </row>
    <row r="873" spans="1:5">
      <c r="A873" s="95"/>
      <c r="B873" s="95" t="s">
        <v>4734</v>
      </c>
      <c r="D873" s="95"/>
      <c r="E873" s="95"/>
    </row>
    <row r="874" spans="1:5">
      <c r="A874" s="95"/>
      <c r="B874" s="95" t="s">
        <v>4734</v>
      </c>
      <c r="D874" s="95"/>
      <c r="E874" s="95"/>
    </row>
    <row r="875" spans="1:5">
      <c r="A875" s="95"/>
      <c r="B875" s="95" t="s">
        <v>4734</v>
      </c>
      <c r="D875" s="95"/>
      <c r="E875" s="95"/>
    </row>
    <row r="876" spans="1:5">
      <c r="A876" s="95"/>
      <c r="B876" s="95" t="s">
        <v>4734</v>
      </c>
      <c r="D876" s="95"/>
      <c r="E876" s="95"/>
    </row>
    <row r="877" spans="1:5">
      <c r="A877" s="95"/>
      <c r="B877" s="95" t="s">
        <v>4734</v>
      </c>
      <c r="D877" s="95"/>
      <c r="E877" s="95"/>
    </row>
    <row r="878" spans="1:5">
      <c r="A878" s="95"/>
      <c r="B878" s="95" t="s">
        <v>4734</v>
      </c>
      <c r="D878" s="95"/>
      <c r="E878" s="95"/>
    </row>
    <row r="879" spans="1:5">
      <c r="A879" s="95"/>
      <c r="B879" s="95" t="s">
        <v>4734</v>
      </c>
      <c r="D879" s="95"/>
      <c r="E879" s="95"/>
    </row>
    <row r="880" spans="1:5">
      <c r="A880" s="95"/>
      <c r="B880" s="95" t="s">
        <v>4734</v>
      </c>
      <c r="D880" s="95"/>
      <c r="E880" s="95"/>
    </row>
    <row r="881" spans="1:5">
      <c r="A881" s="95"/>
      <c r="B881" s="95" t="s">
        <v>4734</v>
      </c>
      <c r="D881" s="95"/>
      <c r="E881" s="95"/>
    </row>
    <row r="882" spans="1:5">
      <c r="A882" s="95"/>
      <c r="B882" s="95" t="s">
        <v>4734</v>
      </c>
      <c r="D882" s="95"/>
      <c r="E882" s="95"/>
    </row>
    <row r="883" spans="1:5">
      <c r="A883" s="95"/>
      <c r="B883" s="95" t="s">
        <v>4734</v>
      </c>
      <c r="D883" s="95"/>
      <c r="E883" s="95"/>
    </row>
    <row r="884" spans="1:5">
      <c r="A884" s="95"/>
      <c r="B884" s="95" t="s">
        <v>4734</v>
      </c>
      <c r="D884" s="95"/>
      <c r="E884" s="95"/>
    </row>
    <row r="885" spans="1:5">
      <c r="A885" s="95"/>
      <c r="B885" s="95" t="s">
        <v>4734</v>
      </c>
      <c r="D885" s="95"/>
      <c r="E885" s="95"/>
    </row>
    <row r="886" spans="1:5">
      <c r="A886" s="95"/>
      <c r="B886" s="95" t="s">
        <v>4734</v>
      </c>
      <c r="D886" s="95"/>
      <c r="E886" s="95"/>
    </row>
    <row r="887" spans="1:5">
      <c r="A887" s="95"/>
      <c r="B887" s="95" t="s">
        <v>4734</v>
      </c>
      <c r="D887" s="95"/>
      <c r="E887" s="95"/>
    </row>
    <row r="888" spans="1:5">
      <c r="A888" s="95"/>
      <c r="B888" s="95" t="s">
        <v>4734</v>
      </c>
      <c r="D888" s="95"/>
      <c r="E888" s="95"/>
    </row>
    <row r="889" spans="1:5">
      <c r="A889" s="95"/>
      <c r="B889" s="95" t="s">
        <v>4734</v>
      </c>
      <c r="D889" s="95"/>
      <c r="E889" s="95"/>
    </row>
    <row r="890" spans="1:5">
      <c r="A890" s="95"/>
      <c r="B890" s="95" t="s">
        <v>4734</v>
      </c>
      <c r="D890" s="95"/>
      <c r="E890" s="95"/>
    </row>
    <row r="891" spans="1:5">
      <c r="A891" s="95"/>
      <c r="B891" s="95" t="s">
        <v>4734</v>
      </c>
      <c r="D891" s="95"/>
      <c r="E891" s="95"/>
    </row>
    <row r="892" spans="1:5">
      <c r="A892" s="95"/>
      <c r="B892" s="95" t="s">
        <v>4734</v>
      </c>
      <c r="D892" s="95"/>
      <c r="E892" s="95"/>
    </row>
    <row r="893" spans="1:5">
      <c r="A893" s="95"/>
      <c r="B893" s="95" t="s">
        <v>4734</v>
      </c>
      <c r="D893" s="95"/>
      <c r="E893" s="95"/>
    </row>
    <row r="894" spans="1:5">
      <c r="A894" s="95"/>
      <c r="B894" s="95" t="s">
        <v>4734</v>
      </c>
      <c r="D894" s="95"/>
      <c r="E894" s="95"/>
    </row>
    <row r="895" spans="1:5">
      <c r="A895" s="95"/>
      <c r="B895" s="95" t="s">
        <v>4734</v>
      </c>
      <c r="D895" s="95"/>
      <c r="E895" s="95"/>
    </row>
    <row r="896" spans="1:5">
      <c r="A896" s="95"/>
      <c r="B896" s="95" t="s">
        <v>4734</v>
      </c>
      <c r="D896" s="95"/>
      <c r="E896" s="95"/>
    </row>
    <row r="897" spans="1:5">
      <c r="A897" s="95"/>
      <c r="B897" s="95" t="s">
        <v>4734</v>
      </c>
      <c r="D897" s="95"/>
      <c r="E897" s="95"/>
    </row>
    <row r="898" spans="1:5">
      <c r="A898" s="95"/>
      <c r="B898" s="95" t="s">
        <v>4734</v>
      </c>
      <c r="D898" s="95"/>
      <c r="E898" s="95"/>
    </row>
    <row r="899" spans="1:5">
      <c r="A899" s="95"/>
      <c r="B899" s="95" t="s">
        <v>4734</v>
      </c>
      <c r="D899" s="95"/>
      <c r="E899" s="95"/>
    </row>
    <row r="900" spans="1:5">
      <c r="A900" s="95"/>
      <c r="B900" s="95" t="s">
        <v>4734</v>
      </c>
      <c r="D900" s="95"/>
      <c r="E900" s="95"/>
    </row>
    <row r="901" spans="1:5">
      <c r="A901" s="95"/>
      <c r="B901" s="95" t="s">
        <v>4734</v>
      </c>
      <c r="D901" s="95"/>
      <c r="E901" s="95"/>
    </row>
    <row r="902" spans="1:5">
      <c r="A902" s="95"/>
      <c r="B902" s="95" t="s">
        <v>4734</v>
      </c>
      <c r="D902" s="95"/>
      <c r="E902" s="95"/>
    </row>
    <row r="903" spans="1:5">
      <c r="A903" s="95"/>
      <c r="B903" s="95" t="s">
        <v>4734</v>
      </c>
      <c r="D903" s="95"/>
      <c r="E903" s="95"/>
    </row>
    <row r="904" spans="1:5">
      <c r="A904" s="95"/>
      <c r="B904" s="95" t="s">
        <v>4734</v>
      </c>
      <c r="D904" s="95"/>
      <c r="E904" s="95"/>
    </row>
    <row r="905" spans="1:5">
      <c r="A905" s="95"/>
      <c r="B905" s="95" t="s">
        <v>4734</v>
      </c>
      <c r="D905" s="95"/>
      <c r="E905" s="95"/>
    </row>
    <row r="906" spans="1:5">
      <c r="A906" s="95"/>
      <c r="B906" s="95" t="s">
        <v>4734</v>
      </c>
      <c r="D906" s="95"/>
      <c r="E906" s="95"/>
    </row>
    <row r="907" spans="1:5">
      <c r="A907" s="95"/>
      <c r="B907" s="95" t="s">
        <v>4734</v>
      </c>
      <c r="D907" s="95"/>
      <c r="E907" s="95"/>
    </row>
    <row r="908" spans="1:5">
      <c r="A908" s="95"/>
      <c r="B908" s="95" t="s">
        <v>4734</v>
      </c>
      <c r="D908" s="95"/>
      <c r="E908" s="95"/>
    </row>
    <row r="909" spans="1:5">
      <c r="A909" s="95"/>
      <c r="B909" s="95" t="s">
        <v>4734</v>
      </c>
      <c r="D909" s="95"/>
      <c r="E909" s="95"/>
    </row>
    <row r="910" spans="1:5">
      <c r="A910" s="95"/>
      <c r="B910" s="95" t="s">
        <v>4734</v>
      </c>
      <c r="D910" s="95"/>
      <c r="E910" s="95"/>
    </row>
    <row r="911" spans="1:5">
      <c r="A911" s="95"/>
      <c r="B911" s="95" t="s">
        <v>4734</v>
      </c>
      <c r="D911" s="95"/>
      <c r="E911" s="95"/>
    </row>
    <row r="912" spans="1:5">
      <c r="A912" s="95"/>
      <c r="B912" s="95" t="s">
        <v>4734</v>
      </c>
      <c r="D912" s="95"/>
      <c r="E912" s="95"/>
    </row>
    <row r="913" spans="1:5">
      <c r="A913" s="95"/>
      <c r="B913" s="95" t="s">
        <v>4734</v>
      </c>
      <c r="D913" s="95"/>
      <c r="E913" s="95"/>
    </row>
    <row r="914" spans="1:5">
      <c r="A914" s="95"/>
      <c r="B914" s="95" t="s">
        <v>4734</v>
      </c>
      <c r="D914" s="95"/>
      <c r="E914" s="95"/>
    </row>
    <row r="915" spans="1:5">
      <c r="A915" s="95"/>
      <c r="B915" s="95" t="s">
        <v>4734</v>
      </c>
      <c r="D915" s="95"/>
      <c r="E915" s="95"/>
    </row>
    <row r="916" spans="1:5">
      <c r="A916" s="95"/>
      <c r="B916" s="95" t="s">
        <v>4734</v>
      </c>
      <c r="D916" s="95"/>
      <c r="E916" s="95"/>
    </row>
    <row r="917" spans="1:5">
      <c r="A917" s="95"/>
      <c r="B917" s="95" t="s">
        <v>4734</v>
      </c>
      <c r="D917" s="95"/>
      <c r="E917" s="95"/>
    </row>
    <row r="918" spans="1:5">
      <c r="A918" s="95"/>
      <c r="B918" s="95" t="s">
        <v>4734</v>
      </c>
      <c r="D918" s="95"/>
      <c r="E918" s="95"/>
    </row>
    <row r="919" spans="1:5">
      <c r="A919" s="95"/>
      <c r="B919" s="95" t="s">
        <v>4734</v>
      </c>
      <c r="D919" s="95"/>
      <c r="E919" s="95"/>
    </row>
    <row r="920" spans="1:5">
      <c r="A920" s="95"/>
      <c r="B920" s="95" t="s">
        <v>4734</v>
      </c>
      <c r="D920" s="95"/>
      <c r="E920" s="95"/>
    </row>
    <row r="921" spans="1:5">
      <c r="A921" s="95"/>
      <c r="B921" s="95" t="s">
        <v>4734</v>
      </c>
      <c r="D921" s="95"/>
      <c r="E921" s="95"/>
    </row>
    <row r="922" spans="1:5">
      <c r="A922" s="95"/>
      <c r="B922" s="95" t="s">
        <v>4734</v>
      </c>
      <c r="D922" s="95"/>
      <c r="E922" s="95"/>
    </row>
    <row r="923" spans="1:5">
      <c r="A923" s="95"/>
      <c r="B923" s="95" t="s">
        <v>4734</v>
      </c>
      <c r="D923" s="95"/>
      <c r="E923" s="95"/>
    </row>
    <row r="924" spans="1:5">
      <c r="A924" s="95"/>
      <c r="B924" s="95" t="s">
        <v>4734</v>
      </c>
      <c r="D924" s="95"/>
      <c r="E924" s="95"/>
    </row>
    <row r="925" spans="1:5">
      <c r="A925" s="95"/>
      <c r="B925" s="95" t="s">
        <v>4734</v>
      </c>
      <c r="D925" s="95"/>
      <c r="E925" s="95"/>
    </row>
    <row r="926" spans="1:5">
      <c r="A926" s="95"/>
      <c r="B926" s="95" t="s">
        <v>4734</v>
      </c>
      <c r="D926" s="95"/>
      <c r="E926" s="95"/>
    </row>
    <row r="927" spans="1:5">
      <c r="A927" s="95"/>
      <c r="B927" s="95" t="s">
        <v>4734</v>
      </c>
      <c r="D927" s="95"/>
      <c r="E927" s="95"/>
    </row>
    <row r="928" spans="1:5">
      <c r="A928" s="95"/>
      <c r="B928" s="95" t="s">
        <v>4734</v>
      </c>
      <c r="D928" s="95"/>
      <c r="E928" s="95"/>
    </row>
    <row r="929" spans="1:5">
      <c r="A929" s="95"/>
      <c r="B929" s="95" t="s">
        <v>4734</v>
      </c>
      <c r="D929" s="95"/>
      <c r="E929" s="95"/>
    </row>
    <row r="930" spans="1:5">
      <c r="A930" s="95"/>
      <c r="B930" s="95" t="s">
        <v>4734</v>
      </c>
      <c r="D930" s="95"/>
      <c r="E930" s="95"/>
    </row>
    <row r="931" spans="1:5">
      <c r="A931" s="95"/>
      <c r="B931" s="95" t="s">
        <v>4734</v>
      </c>
      <c r="D931" s="95"/>
      <c r="E931" s="95"/>
    </row>
    <row r="932" spans="1:5">
      <c r="A932" s="95"/>
      <c r="B932" s="95" t="s">
        <v>4734</v>
      </c>
      <c r="D932" s="95"/>
      <c r="E932" s="95"/>
    </row>
    <row r="933" spans="1:5">
      <c r="A933" s="95"/>
      <c r="B933" s="95" t="s">
        <v>4734</v>
      </c>
      <c r="D933" s="95"/>
      <c r="E933" s="95"/>
    </row>
    <row r="934" spans="1:5">
      <c r="A934" s="95"/>
      <c r="B934" s="95" t="s">
        <v>4734</v>
      </c>
      <c r="D934" s="95"/>
      <c r="E934" s="95"/>
    </row>
    <row r="935" spans="1:5">
      <c r="A935" s="95"/>
      <c r="B935" s="95" t="s">
        <v>4734</v>
      </c>
      <c r="D935" s="95"/>
      <c r="E935" s="95"/>
    </row>
    <row r="936" spans="1:5">
      <c r="A936" s="95"/>
      <c r="B936" s="95" t="s">
        <v>4734</v>
      </c>
      <c r="D936" s="95"/>
      <c r="E936" s="95"/>
    </row>
    <row r="937" spans="1:5">
      <c r="A937" s="95"/>
      <c r="B937" s="95" t="s">
        <v>4734</v>
      </c>
      <c r="D937" s="95"/>
      <c r="E937" s="95"/>
    </row>
    <row r="938" spans="1:5">
      <c r="A938" s="95"/>
      <c r="B938" s="95" t="s">
        <v>4734</v>
      </c>
      <c r="D938" s="95"/>
      <c r="E938" s="95"/>
    </row>
    <row r="939" spans="1:5">
      <c r="A939" s="95"/>
      <c r="B939" s="95" t="s">
        <v>4734</v>
      </c>
      <c r="D939" s="95"/>
      <c r="E939" s="95"/>
    </row>
    <row r="940" spans="1:5">
      <c r="A940" s="95"/>
      <c r="B940" s="95" t="s">
        <v>4734</v>
      </c>
      <c r="D940" s="95"/>
      <c r="E940" s="95"/>
    </row>
    <row r="941" spans="1:5">
      <c r="A941" s="95"/>
      <c r="B941" s="95" t="s">
        <v>4734</v>
      </c>
      <c r="D941" s="95"/>
      <c r="E941" s="95"/>
    </row>
    <row r="942" spans="1:5">
      <c r="A942" s="95"/>
      <c r="B942" s="95" t="s">
        <v>4734</v>
      </c>
      <c r="D942" s="95"/>
      <c r="E942" s="95"/>
    </row>
    <row r="943" spans="1:5">
      <c r="A943" s="95"/>
      <c r="B943" s="95" t="s">
        <v>4734</v>
      </c>
      <c r="D943" s="95"/>
      <c r="E943" s="95"/>
    </row>
    <row r="944" spans="1:5">
      <c r="A944" s="95"/>
      <c r="B944" s="95" t="s">
        <v>4734</v>
      </c>
      <c r="D944" s="95"/>
      <c r="E944" s="95"/>
    </row>
    <row r="945" spans="1:5">
      <c r="A945" s="95"/>
      <c r="B945" s="95" t="s">
        <v>4734</v>
      </c>
      <c r="D945" s="95"/>
      <c r="E945" s="95"/>
    </row>
    <row r="946" spans="1:5">
      <c r="A946" s="95"/>
      <c r="B946" s="95" t="s">
        <v>4734</v>
      </c>
      <c r="D946" s="95"/>
      <c r="E946" s="95"/>
    </row>
    <row r="947" spans="1:5">
      <c r="A947" s="95"/>
      <c r="B947" s="95" t="s">
        <v>4734</v>
      </c>
      <c r="D947" s="95"/>
      <c r="E947" s="95"/>
    </row>
    <row r="948" spans="1:5">
      <c r="A948" s="95"/>
      <c r="B948" s="95" t="s">
        <v>4734</v>
      </c>
      <c r="D948" s="95"/>
      <c r="E948" s="95"/>
    </row>
    <row r="949" spans="1:5">
      <c r="A949" s="95"/>
      <c r="B949" s="95" t="s">
        <v>4734</v>
      </c>
      <c r="D949" s="95"/>
      <c r="E949" s="95"/>
    </row>
    <row r="950" spans="1:5">
      <c r="A950" s="95"/>
      <c r="B950" s="95" t="s">
        <v>4734</v>
      </c>
      <c r="D950" s="95"/>
      <c r="E950" s="95"/>
    </row>
    <row r="951" spans="1:5">
      <c r="A951" s="95"/>
      <c r="B951" s="95" t="s">
        <v>4734</v>
      </c>
      <c r="D951" s="95"/>
      <c r="E951" s="95"/>
    </row>
    <row r="952" spans="1:5">
      <c r="A952" s="95"/>
      <c r="B952" s="95" t="s">
        <v>4734</v>
      </c>
      <c r="D952" s="95"/>
      <c r="E952" s="95"/>
    </row>
    <row r="953" spans="1:5">
      <c r="A953" s="95"/>
      <c r="B953" s="95" t="s">
        <v>4734</v>
      </c>
      <c r="D953" s="95"/>
      <c r="E953" s="95"/>
    </row>
    <row r="954" spans="1:5">
      <c r="A954" s="95"/>
      <c r="B954" s="95" t="s">
        <v>4734</v>
      </c>
      <c r="D954" s="95"/>
      <c r="E954" s="95"/>
    </row>
    <row r="955" spans="1:5">
      <c r="A955" s="95"/>
      <c r="B955" s="95" t="s">
        <v>4734</v>
      </c>
      <c r="D955" s="95"/>
      <c r="E955" s="95"/>
    </row>
    <row r="956" spans="1:5">
      <c r="A956" s="95"/>
      <c r="B956" s="95" t="s">
        <v>4734</v>
      </c>
      <c r="D956" s="95"/>
      <c r="E956" s="95"/>
    </row>
    <row r="957" spans="1:5">
      <c r="A957" s="95"/>
      <c r="B957" s="95" t="s">
        <v>4734</v>
      </c>
      <c r="D957" s="95"/>
      <c r="E957" s="95"/>
    </row>
    <row r="958" spans="1:5">
      <c r="A958" s="95"/>
      <c r="B958" s="95" t="s">
        <v>4734</v>
      </c>
      <c r="D958" s="95"/>
      <c r="E958" s="95"/>
    </row>
    <row r="959" spans="1:5">
      <c r="A959" s="95"/>
      <c r="B959" s="95" t="s">
        <v>4734</v>
      </c>
      <c r="D959" s="95"/>
      <c r="E959" s="95"/>
    </row>
    <row r="960" spans="1:5">
      <c r="A960" s="95"/>
      <c r="B960" s="95" t="s">
        <v>4734</v>
      </c>
      <c r="D960" s="95"/>
      <c r="E960" s="95"/>
    </row>
    <row r="961" spans="1:5">
      <c r="A961" s="95"/>
      <c r="B961" s="95" t="s">
        <v>4734</v>
      </c>
      <c r="D961" s="95"/>
      <c r="E961" s="95"/>
    </row>
    <row r="962" spans="1:5">
      <c r="A962" s="95"/>
      <c r="B962" s="95" t="s">
        <v>4734</v>
      </c>
      <c r="D962" s="95"/>
      <c r="E962" s="95"/>
    </row>
    <row r="963" spans="1:5">
      <c r="A963" s="95"/>
      <c r="B963" s="95" t="s">
        <v>4734</v>
      </c>
      <c r="D963" s="95"/>
      <c r="E963" s="95"/>
    </row>
    <row r="964" spans="1:5">
      <c r="A964" s="95"/>
      <c r="B964" s="95" t="s">
        <v>4734</v>
      </c>
      <c r="D964" s="95"/>
      <c r="E964" s="95"/>
    </row>
    <row r="965" spans="1:5">
      <c r="A965" s="95"/>
      <c r="B965" s="95" t="s">
        <v>4734</v>
      </c>
      <c r="D965" s="95"/>
      <c r="E965" s="95"/>
    </row>
    <row r="966" spans="1:5">
      <c r="A966" s="95"/>
      <c r="B966" s="95" t="s">
        <v>4734</v>
      </c>
      <c r="D966" s="95"/>
      <c r="E966" s="95"/>
    </row>
    <row r="967" spans="1:5">
      <c r="A967" s="95"/>
      <c r="B967" s="95" t="s">
        <v>4734</v>
      </c>
      <c r="D967" s="95"/>
      <c r="E967" s="95"/>
    </row>
    <row r="968" spans="1:5">
      <c r="A968" s="95"/>
      <c r="B968" s="95" t="s">
        <v>4734</v>
      </c>
      <c r="D968" s="95"/>
      <c r="E968" s="95"/>
    </row>
    <row r="969" spans="1:5">
      <c r="A969" s="95"/>
      <c r="B969" s="95" t="s">
        <v>4734</v>
      </c>
      <c r="D969" s="95"/>
      <c r="E969" s="95"/>
    </row>
    <row r="970" spans="1:5">
      <c r="A970" s="95"/>
      <c r="B970" s="95" t="s">
        <v>4734</v>
      </c>
      <c r="D970" s="95"/>
      <c r="E970" s="95"/>
    </row>
    <row r="971" spans="1:5">
      <c r="A971" s="95"/>
      <c r="B971" s="95" t="s">
        <v>4734</v>
      </c>
      <c r="D971" s="95"/>
      <c r="E971" s="95"/>
    </row>
    <row r="972" spans="1:5">
      <c r="A972" s="95"/>
      <c r="B972" s="95" t="s">
        <v>4734</v>
      </c>
      <c r="D972" s="95"/>
      <c r="E972" s="95"/>
    </row>
    <row r="973" spans="1:5">
      <c r="A973" s="95"/>
      <c r="B973" s="95" t="s">
        <v>4734</v>
      </c>
      <c r="D973" s="95"/>
      <c r="E973" s="95"/>
    </row>
    <row r="974" spans="1:5">
      <c r="A974" s="95"/>
      <c r="B974" s="95" t="s">
        <v>4734</v>
      </c>
      <c r="D974" s="95"/>
      <c r="E974" s="95"/>
    </row>
    <row r="975" spans="1:5">
      <c r="A975" s="95"/>
      <c r="B975" s="95" t="s">
        <v>4734</v>
      </c>
      <c r="D975" s="95"/>
      <c r="E975" s="95"/>
    </row>
    <row r="976" spans="1:5">
      <c r="A976" s="95"/>
      <c r="B976" s="95" t="s">
        <v>4734</v>
      </c>
      <c r="D976" s="95"/>
      <c r="E976" s="95"/>
    </row>
    <row r="977" spans="1:5">
      <c r="A977" s="95"/>
      <c r="B977" s="95" t="s">
        <v>4734</v>
      </c>
      <c r="D977" s="95"/>
      <c r="E977" s="95"/>
    </row>
    <row r="978" spans="1:5">
      <c r="A978" s="95"/>
      <c r="B978" s="95" t="s">
        <v>4734</v>
      </c>
      <c r="D978" s="95"/>
      <c r="E978" s="95"/>
    </row>
    <row r="979" spans="1:5">
      <c r="A979" s="95"/>
      <c r="B979" s="95" t="s">
        <v>4734</v>
      </c>
      <c r="D979" s="95"/>
      <c r="E979" s="95"/>
    </row>
    <row r="980" spans="1:5">
      <c r="A980" s="95"/>
      <c r="B980" s="95" t="s">
        <v>4734</v>
      </c>
      <c r="D980" s="95"/>
      <c r="E980" s="95"/>
    </row>
    <row r="981" spans="1:5">
      <c r="A981" s="95"/>
      <c r="B981" s="95" t="s">
        <v>4734</v>
      </c>
      <c r="D981" s="95"/>
      <c r="E981" s="95"/>
    </row>
    <row r="982" spans="1:5">
      <c r="A982" s="95"/>
      <c r="B982" s="95" t="s">
        <v>4734</v>
      </c>
      <c r="D982" s="95"/>
      <c r="E982" s="95"/>
    </row>
    <row r="983" spans="1:5">
      <c r="A983" s="95"/>
      <c r="B983" s="95" t="s">
        <v>4734</v>
      </c>
      <c r="D983" s="95"/>
      <c r="E983" s="95"/>
    </row>
    <row r="984" spans="1:5">
      <c r="A984" s="95"/>
      <c r="B984" s="95" t="s">
        <v>4734</v>
      </c>
      <c r="D984" s="95"/>
      <c r="E984" s="95"/>
    </row>
    <row r="985" spans="1:5">
      <c r="A985" s="95"/>
      <c r="B985" s="95" t="s">
        <v>4734</v>
      </c>
      <c r="D985" s="95"/>
      <c r="E985" s="95"/>
    </row>
    <row r="986" spans="1:5">
      <c r="A986" s="95"/>
      <c r="B986" s="95" t="s">
        <v>4734</v>
      </c>
      <c r="D986" s="95"/>
      <c r="E986" s="95"/>
    </row>
    <row r="987" spans="1:5">
      <c r="A987" s="95"/>
      <c r="B987" s="95" t="s">
        <v>4734</v>
      </c>
      <c r="D987" s="95"/>
      <c r="E987" s="95"/>
    </row>
    <row r="988" spans="1:5">
      <c r="A988" s="95"/>
      <c r="B988" s="95" t="s">
        <v>4734</v>
      </c>
      <c r="D988" s="95"/>
      <c r="E988" s="95"/>
    </row>
    <row r="989" spans="1:5">
      <c r="A989" s="95"/>
      <c r="B989" s="95" t="s">
        <v>4734</v>
      </c>
      <c r="D989" s="95"/>
      <c r="E989" s="95"/>
    </row>
    <row r="990" spans="1:5">
      <c r="A990" s="95"/>
      <c r="B990" s="95" t="s">
        <v>4734</v>
      </c>
      <c r="D990" s="95"/>
      <c r="E990" s="95"/>
    </row>
    <row r="991" spans="1:5">
      <c r="A991" s="95"/>
      <c r="B991" s="95" t="s">
        <v>4734</v>
      </c>
      <c r="D991" s="95"/>
      <c r="E991" s="95"/>
    </row>
    <row r="992" spans="1:5">
      <c r="A992" s="95"/>
      <c r="B992" s="95" t="s">
        <v>4734</v>
      </c>
      <c r="D992" s="95"/>
      <c r="E992" s="95"/>
    </row>
    <row r="993" spans="1:5">
      <c r="A993" s="95"/>
      <c r="B993" s="95" t="s">
        <v>4734</v>
      </c>
      <c r="D993" s="95"/>
      <c r="E993" s="95"/>
    </row>
    <row r="994" spans="1:5">
      <c r="A994" s="95"/>
      <c r="B994" s="95" t="s">
        <v>4734</v>
      </c>
      <c r="D994" s="95"/>
      <c r="E994" s="95"/>
    </row>
    <row r="995" spans="1:5">
      <c r="A995" s="95"/>
      <c r="B995" s="95" t="s">
        <v>4734</v>
      </c>
      <c r="D995" s="95"/>
      <c r="E995" s="95"/>
    </row>
    <row r="996" spans="1:5">
      <c r="A996" s="95"/>
      <c r="B996" s="95" t="s">
        <v>4734</v>
      </c>
      <c r="D996" s="95"/>
      <c r="E996" s="95"/>
    </row>
    <row r="997" spans="1:5">
      <c r="A997" s="95"/>
      <c r="B997" s="95" t="s">
        <v>4734</v>
      </c>
      <c r="D997" s="95"/>
      <c r="E997" s="95"/>
    </row>
    <row r="998" spans="1:5">
      <c r="A998" s="95"/>
      <c r="B998" s="95" t="s">
        <v>4734</v>
      </c>
      <c r="D998" s="95"/>
      <c r="E998" s="95"/>
    </row>
    <row r="999" spans="1:5">
      <c r="A999" s="95"/>
      <c r="B999" s="95" t="s">
        <v>4734</v>
      </c>
      <c r="D999" s="95"/>
      <c r="E999" s="95"/>
    </row>
    <row r="1000" spans="1:5">
      <c r="A1000" s="95"/>
      <c r="B1000" s="95" t="s">
        <v>4734</v>
      </c>
      <c r="D1000" s="95"/>
      <c r="E1000" s="95"/>
    </row>
    <row r="1001" spans="1:5">
      <c r="A1001" s="95"/>
      <c r="B1001" s="95" t="s">
        <v>4734</v>
      </c>
      <c r="D1001" s="95"/>
      <c r="E1001" s="95"/>
    </row>
    <row r="1002" spans="1:5">
      <c r="A1002" s="95"/>
      <c r="B1002" s="95" t="s">
        <v>4734</v>
      </c>
      <c r="D1002" s="95"/>
      <c r="E1002" s="95"/>
    </row>
    <row r="1003" spans="1:5">
      <c r="A1003" s="95"/>
      <c r="B1003" s="95" t="s">
        <v>4734</v>
      </c>
      <c r="D1003" s="95"/>
      <c r="E1003" s="95"/>
    </row>
    <row r="1004" spans="1:5">
      <c r="A1004" s="95"/>
      <c r="B1004" s="95" t="s">
        <v>4734</v>
      </c>
      <c r="D1004" s="95"/>
      <c r="E1004" s="95"/>
    </row>
    <row r="1005" spans="1:5">
      <c r="A1005" s="95"/>
      <c r="B1005" s="95" t="s">
        <v>4734</v>
      </c>
      <c r="D1005" s="95"/>
      <c r="E1005" s="95"/>
    </row>
    <row r="1006" spans="1:5">
      <c r="A1006" s="95"/>
      <c r="B1006" s="95" t="s">
        <v>4734</v>
      </c>
      <c r="D1006" s="95"/>
      <c r="E1006" s="95"/>
    </row>
    <row r="1007" spans="1:5">
      <c r="A1007" s="95"/>
      <c r="B1007" s="95" t="s">
        <v>4734</v>
      </c>
      <c r="D1007" s="95"/>
      <c r="E1007" s="95"/>
    </row>
    <row r="1008" spans="1:5">
      <c r="A1008" s="95"/>
      <c r="B1008" s="95" t="s">
        <v>4734</v>
      </c>
      <c r="D1008" s="95"/>
      <c r="E1008" s="95"/>
    </row>
    <row r="1009" spans="1:5">
      <c r="A1009" s="95"/>
      <c r="B1009" s="95" t="s">
        <v>4734</v>
      </c>
      <c r="D1009" s="95"/>
      <c r="E1009" s="95"/>
    </row>
    <row r="1010" spans="1:5">
      <c r="A1010" s="95"/>
      <c r="B1010" s="95" t="s">
        <v>4734</v>
      </c>
      <c r="D1010" s="95"/>
      <c r="E1010" s="95"/>
    </row>
    <row r="1011" spans="1:5">
      <c r="A1011" s="95"/>
      <c r="B1011" s="95" t="s">
        <v>4734</v>
      </c>
      <c r="D1011" s="95"/>
      <c r="E1011" s="95"/>
    </row>
    <row r="1012" spans="1:5">
      <c r="A1012" s="95"/>
      <c r="B1012" s="95" t="s">
        <v>4734</v>
      </c>
      <c r="D1012" s="95"/>
      <c r="E1012" s="95"/>
    </row>
    <row r="1013" spans="1:5">
      <c r="A1013" s="95"/>
      <c r="B1013" s="95" t="s">
        <v>4734</v>
      </c>
      <c r="D1013" s="95"/>
      <c r="E1013" s="95"/>
    </row>
    <row r="1014" spans="1:5">
      <c r="A1014" s="95"/>
      <c r="B1014" s="95" t="s">
        <v>4734</v>
      </c>
      <c r="D1014" s="95"/>
      <c r="E1014" s="95"/>
    </row>
    <row r="1015" spans="1:5">
      <c r="A1015" s="95"/>
      <c r="B1015" s="95" t="s">
        <v>4734</v>
      </c>
      <c r="D1015" s="95"/>
      <c r="E1015" s="95"/>
    </row>
    <row r="1016" spans="1:5">
      <c r="A1016" s="95"/>
      <c r="B1016" s="95" t="s">
        <v>4734</v>
      </c>
      <c r="D1016" s="95"/>
      <c r="E1016" s="95"/>
    </row>
    <row r="1017" spans="1:5">
      <c r="A1017" s="95"/>
      <c r="B1017" s="95" t="s">
        <v>4734</v>
      </c>
      <c r="D1017" s="95"/>
      <c r="E1017" s="95"/>
    </row>
    <row r="1018" spans="1:5">
      <c r="A1018" s="95"/>
      <c r="B1018" s="95" t="s">
        <v>4734</v>
      </c>
      <c r="D1018" s="95"/>
      <c r="E1018" s="95"/>
    </row>
    <row r="1019" spans="1:5">
      <c r="A1019" s="95"/>
      <c r="B1019" s="95" t="s">
        <v>4734</v>
      </c>
      <c r="D1019" s="95"/>
      <c r="E1019" s="95"/>
    </row>
    <row r="1020" spans="1:5">
      <c r="A1020" s="95"/>
      <c r="B1020" s="95" t="s">
        <v>4734</v>
      </c>
      <c r="D1020" s="95"/>
      <c r="E1020" s="95"/>
    </row>
    <row r="1021" spans="1:5">
      <c r="A1021" s="95"/>
      <c r="B1021" s="95" t="s">
        <v>4734</v>
      </c>
      <c r="D1021" s="95"/>
      <c r="E1021" s="95"/>
    </row>
    <row r="1022" spans="1:5">
      <c r="A1022" s="95"/>
      <c r="B1022" s="95" t="s">
        <v>4734</v>
      </c>
      <c r="D1022" s="95"/>
      <c r="E1022" s="95"/>
    </row>
    <row r="1023" spans="1:5">
      <c r="A1023" s="95"/>
      <c r="B1023" s="95" t="s">
        <v>4734</v>
      </c>
      <c r="D1023" s="95"/>
      <c r="E1023" s="95"/>
    </row>
    <row r="1024" spans="1:5">
      <c r="A1024" s="95"/>
      <c r="B1024" s="95" t="s">
        <v>4734</v>
      </c>
      <c r="D1024" s="95"/>
      <c r="E1024" s="95"/>
    </row>
    <row r="1025" spans="1:5">
      <c r="A1025" s="95"/>
      <c r="B1025" s="95" t="s">
        <v>4734</v>
      </c>
      <c r="D1025" s="95"/>
      <c r="E1025" s="95"/>
    </row>
    <row r="1026" spans="1:5">
      <c r="A1026" s="95"/>
      <c r="B1026" s="95" t="s">
        <v>4734</v>
      </c>
      <c r="D1026" s="95"/>
      <c r="E1026" s="95"/>
    </row>
    <row r="1027" spans="1:5">
      <c r="A1027" s="95"/>
      <c r="B1027" s="95" t="s">
        <v>4734</v>
      </c>
      <c r="D1027" s="95"/>
      <c r="E1027" s="95"/>
    </row>
    <row r="1028" spans="1:5">
      <c r="A1028" s="95"/>
      <c r="B1028" s="95" t="s">
        <v>4734</v>
      </c>
      <c r="D1028" s="95"/>
      <c r="E1028" s="95"/>
    </row>
    <row r="1029" spans="1:5">
      <c r="A1029" s="95"/>
      <c r="B1029" s="95" t="s">
        <v>4734</v>
      </c>
      <c r="D1029" s="95"/>
      <c r="E1029" s="95"/>
    </row>
    <row r="1030" spans="1:5">
      <c r="A1030" s="95"/>
      <c r="B1030" s="95" t="s">
        <v>4734</v>
      </c>
      <c r="D1030" s="95"/>
      <c r="E1030" s="95"/>
    </row>
    <row r="1031" spans="1:5">
      <c r="A1031" s="95"/>
      <c r="B1031" s="95" t="s">
        <v>4734</v>
      </c>
      <c r="D1031" s="95"/>
      <c r="E1031" s="95"/>
    </row>
    <row r="1032" spans="1:5">
      <c r="A1032" s="95"/>
      <c r="B1032" s="95" t="s">
        <v>4734</v>
      </c>
      <c r="D1032" s="95"/>
      <c r="E1032" s="95"/>
    </row>
    <row r="1033" spans="1:5">
      <c r="A1033" s="95"/>
      <c r="B1033" s="95" t="s">
        <v>4734</v>
      </c>
      <c r="D1033" s="95"/>
      <c r="E1033" s="95"/>
    </row>
    <row r="1034" spans="1:5">
      <c r="A1034" s="95"/>
      <c r="B1034" s="95" t="s">
        <v>4734</v>
      </c>
      <c r="D1034" s="95"/>
      <c r="E1034" s="95"/>
    </row>
    <row r="1035" spans="1:5">
      <c r="A1035" s="95"/>
      <c r="B1035" s="95" t="s">
        <v>4734</v>
      </c>
      <c r="D1035" s="95"/>
      <c r="E1035" s="95"/>
    </row>
    <row r="1036" spans="1:5">
      <c r="A1036" s="95"/>
      <c r="B1036" s="95" t="s">
        <v>4734</v>
      </c>
      <c r="D1036" s="95"/>
      <c r="E1036" s="95"/>
    </row>
    <row r="1037" spans="1:5">
      <c r="A1037" s="95"/>
      <c r="B1037" s="95" t="s">
        <v>4734</v>
      </c>
      <c r="D1037" s="95"/>
      <c r="E1037" s="95"/>
    </row>
    <row r="1038" spans="1:5">
      <c r="A1038" s="95"/>
      <c r="B1038" s="95" t="s">
        <v>4734</v>
      </c>
      <c r="D1038" s="95"/>
      <c r="E1038" s="95"/>
    </row>
    <row r="1039" spans="1:5">
      <c r="A1039" s="95"/>
      <c r="B1039" s="95" t="s">
        <v>4734</v>
      </c>
      <c r="D1039" s="95"/>
      <c r="E1039" s="95"/>
    </row>
    <row r="1040" spans="1:5">
      <c r="A1040" s="95"/>
      <c r="B1040" s="95" t="s">
        <v>4734</v>
      </c>
      <c r="D1040" s="95"/>
      <c r="E1040" s="95"/>
    </row>
    <row r="1041" spans="1:5">
      <c r="A1041" s="95"/>
      <c r="B1041" s="95" t="s">
        <v>4734</v>
      </c>
      <c r="D1041" s="95"/>
      <c r="E1041" s="95"/>
    </row>
    <row r="1042" spans="1:5">
      <c r="A1042" s="95"/>
      <c r="B1042" s="95" t="s">
        <v>4734</v>
      </c>
      <c r="D1042" s="95"/>
      <c r="E1042" s="95"/>
    </row>
    <row r="1043" spans="1:5">
      <c r="A1043" s="95"/>
      <c r="B1043" s="95" t="s">
        <v>4734</v>
      </c>
      <c r="D1043" s="95"/>
      <c r="E1043" s="95"/>
    </row>
    <row r="1044" spans="1:5">
      <c r="A1044" s="95"/>
      <c r="B1044" s="95" t="s">
        <v>4734</v>
      </c>
      <c r="D1044" s="95"/>
      <c r="E1044" s="95"/>
    </row>
    <row r="1045" spans="1:5">
      <c r="A1045" s="95"/>
      <c r="B1045" s="95" t="s">
        <v>4734</v>
      </c>
      <c r="D1045" s="95"/>
      <c r="E1045" s="95"/>
    </row>
    <row r="1046" spans="1:5">
      <c r="A1046" s="95"/>
      <c r="B1046" s="95" t="s">
        <v>4734</v>
      </c>
      <c r="D1046" s="95"/>
      <c r="E1046" s="95"/>
    </row>
    <row r="1047" spans="1:5">
      <c r="A1047" s="95"/>
      <c r="B1047" s="95" t="s">
        <v>4734</v>
      </c>
      <c r="D1047" s="95"/>
      <c r="E1047" s="95"/>
    </row>
    <row r="1048" spans="1:5">
      <c r="A1048" s="95"/>
      <c r="B1048" s="95" t="s">
        <v>4734</v>
      </c>
      <c r="D1048" s="95"/>
      <c r="E1048" s="95"/>
    </row>
    <row r="1049" spans="1:5">
      <c r="A1049" s="95"/>
      <c r="B1049" s="95" t="s">
        <v>4734</v>
      </c>
      <c r="D1049" s="95"/>
      <c r="E1049" s="95"/>
    </row>
    <row r="1050" spans="1:5">
      <c r="A1050" s="95"/>
      <c r="B1050" s="95" t="s">
        <v>4734</v>
      </c>
      <c r="D1050" s="95"/>
      <c r="E1050" s="95"/>
    </row>
    <row r="1051" spans="1:5">
      <c r="A1051" s="95"/>
      <c r="B1051" s="95" t="s">
        <v>4734</v>
      </c>
      <c r="D1051" s="95"/>
      <c r="E1051" s="95"/>
    </row>
    <row r="1052" spans="1:5">
      <c r="A1052" s="95"/>
      <c r="B1052" s="95" t="s">
        <v>4734</v>
      </c>
      <c r="D1052" s="95"/>
      <c r="E1052" s="95"/>
    </row>
    <row r="1053" spans="1:5">
      <c r="A1053" s="95"/>
      <c r="B1053" s="95" t="s">
        <v>4734</v>
      </c>
      <c r="D1053" s="95"/>
      <c r="E1053" s="95"/>
    </row>
    <row r="1054" spans="1:5">
      <c r="A1054" s="95"/>
      <c r="B1054" s="95" t="s">
        <v>4734</v>
      </c>
      <c r="D1054" s="95"/>
      <c r="E1054" s="95"/>
    </row>
    <row r="1055" spans="1:5">
      <c r="A1055" s="95"/>
      <c r="B1055" s="95" t="s">
        <v>4734</v>
      </c>
      <c r="D1055" s="95"/>
      <c r="E1055" s="95"/>
    </row>
    <row r="1056" spans="1:5">
      <c r="A1056" s="95"/>
      <c r="B1056" s="95" t="s">
        <v>4734</v>
      </c>
      <c r="D1056" s="95"/>
      <c r="E1056" s="95"/>
    </row>
    <row r="1057" spans="1:5">
      <c r="A1057" s="95"/>
      <c r="B1057" s="95" t="s">
        <v>4734</v>
      </c>
      <c r="D1057" s="95"/>
      <c r="E1057" s="95"/>
    </row>
    <row r="1058" spans="1:5">
      <c r="A1058" s="95"/>
      <c r="B1058" s="95" t="s">
        <v>4734</v>
      </c>
      <c r="D1058" s="95"/>
      <c r="E1058" s="95"/>
    </row>
    <row r="1059" spans="1:5">
      <c r="A1059" s="95"/>
      <c r="B1059" s="95" t="s">
        <v>4734</v>
      </c>
      <c r="D1059" s="95"/>
      <c r="E1059" s="95"/>
    </row>
    <row r="1060" spans="1:5">
      <c r="A1060" s="95"/>
      <c r="B1060" s="95" t="s">
        <v>4734</v>
      </c>
      <c r="D1060" s="95"/>
      <c r="E1060" s="95"/>
    </row>
    <row r="1061" spans="1:5">
      <c r="A1061" s="95"/>
      <c r="B1061" s="95" t="s">
        <v>4734</v>
      </c>
      <c r="D1061" s="95"/>
      <c r="E1061" s="95"/>
    </row>
    <row r="1062" spans="1:5">
      <c r="A1062" s="95"/>
      <c r="B1062" s="95" t="s">
        <v>4734</v>
      </c>
      <c r="D1062" s="95"/>
      <c r="E1062" s="95"/>
    </row>
    <row r="1063" spans="1:5">
      <c r="A1063" s="95"/>
      <c r="B1063" s="95" t="s">
        <v>4734</v>
      </c>
      <c r="D1063" s="95"/>
      <c r="E1063" s="95"/>
    </row>
    <row r="1064" spans="1:5">
      <c r="A1064" s="95"/>
      <c r="B1064" s="95" t="s">
        <v>4734</v>
      </c>
      <c r="D1064" s="95"/>
      <c r="E1064" s="95"/>
    </row>
    <row r="1065" spans="1:5">
      <c r="A1065" s="95"/>
      <c r="B1065" s="95" t="s">
        <v>4734</v>
      </c>
      <c r="D1065" s="95"/>
      <c r="E1065" s="95"/>
    </row>
    <row r="1066" spans="1:5">
      <c r="A1066" s="95"/>
      <c r="B1066" s="95" t="s">
        <v>4734</v>
      </c>
      <c r="D1066" s="95"/>
      <c r="E1066" s="95"/>
    </row>
    <row r="1067" spans="1:5">
      <c r="A1067" s="95"/>
      <c r="B1067" s="95" t="s">
        <v>4734</v>
      </c>
      <c r="D1067" s="95"/>
      <c r="E1067" s="95"/>
    </row>
    <row r="1068" spans="1:5">
      <c r="A1068" s="95"/>
      <c r="B1068" s="95" t="s">
        <v>4734</v>
      </c>
      <c r="D1068" s="95"/>
      <c r="E1068" s="95"/>
    </row>
    <row r="1069" spans="1:5">
      <c r="A1069" s="95"/>
      <c r="B1069" s="95" t="s">
        <v>4734</v>
      </c>
      <c r="D1069" s="95"/>
      <c r="E1069" s="95"/>
    </row>
    <row r="1070" spans="1:5">
      <c r="A1070" s="95"/>
      <c r="B1070" s="95" t="s">
        <v>4734</v>
      </c>
      <c r="D1070" s="95"/>
      <c r="E1070" s="95"/>
    </row>
    <row r="1071" spans="1:5">
      <c r="A1071" s="95"/>
      <c r="B1071" s="95" t="s">
        <v>4734</v>
      </c>
      <c r="D1071" s="95"/>
      <c r="E1071" s="95"/>
    </row>
    <row r="1072" spans="1:5">
      <c r="A1072" s="95"/>
      <c r="B1072" s="95" t="s">
        <v>4734</v>
      </c>
      <c r="D1072" s="95"/>
      <c r="E1072" s="95"/>
    </row>
    <row r="1073" spans="1:5">
      <c r="A1073" s="95"/>
      <c r="B1073" s="95" t="s">
        <v>4734</v>
      </c>
      <c r="D1073" s="95"/>
      <c r="E1073" s="95"/>
    </row>
    <row r="1074" spans="1:5">
      <c r="A1074" s="95"/>
      <c r="B1074" s="95" t="s">
        <v>4734</v>
      </c>
      <c r="D1074" s="95"/>
      <c r="E1074" s="95"/>
    </row>
    <row r="1075" spans="1:5">
      <c r="A1075" s="95"/>
      <c r="B1075" s="95" t="s">
        <v>4734</v>
      </c>
      <c r="D1075" s="95"/>
      <c r="E1075" s="95"/>
    </row>
    <row r="1076" spans="1:5">
      <c r="A1076" s="95"/>
      <c r="B1076" s="95" t="s">
        <v>4734</v>
      </c>
      <c r="D1076" s="95"/>
      <c r="E1076" s="95"/>
    </row>
    <row r="1077" spans="1:5">
      <c r="A1077" s="95"/>
      <c r="B1077" s="95" t="s">
        <v>4734</v>
      </c>
      <c r="D1077" s="95"/>
      <c r="E1077" s="95"/>
    </row>
    <row r="1078" spans="1:5">
      <c r="A1078" s="95"/>
      <c r="B1078" s="95" t="s">
        <v>4734</v>
      </c>
      <c r="D1078" s="95"/>
      <c r="E1078" s="95"/>
    </row>
    <row r="1079" spans="1:5">
      <c r="A1079" s="95"/>
      <c r="B1079" s="95" t="s">
        <v>4734</v>
      </c>
      <c r="D1079" s="95"/>
      <c r="E1079" s="95"/>
    </row>
    <row r="1080" spans="1:5">
      <c r="A1080" s="95"/>
      <c r="B1080" s="95" t="s">
        <v>4734</v>
      </c>
      <c r="D1080" s="95"/>
      <c r="E1080" s="95"/>
    </row>
    <row r="1081" spans="1:5">
      <c r="A1081" s="95"/>
      <c r="B1081" s="95" t="s">
        <v>4734</v>
      </c>
      <c r="D1081" s="95"/>
      <c r="E1081" s="95"/>
    </row>
    <row r="1082" spans="1:5">
      <c r="A1082" s="95"/>
      <c r="B1082" s="95" t="s">
        <v>4734</v>
      </c>
      <c r="D1082" s="95"/>
      <c r="E1082" s="95"/>
    </row>
    <row r="1083" spans="1:5">
      <c r="A1083" s="95"/>
      <c r="B1083" s="95" t="s">
        <v>4734</v>
      </c>
      <c r="D1083" s="95"/>
      <c r="E1083" s="95"/>
    </row>
    <row r="1084" spans="1:5">
      <c r="A1084" s="95"/>
      <c r="B1084" s="95" t="s">
        <v>4734</v>
      </c>
      <c r="D1084" s="95"/>
      <c r="E1084" s="95"/>
    </row>
    <row r="1085" spans="1:5">
      <c r="A1085" s="95"/>
      <c r="B1085" s="95" t="s">
        <v>4734</v>
      </c>
      <c r="D1085" s="95"/>
      <c r="E1085" s="95"/>
    </row>
    <row r="1086" spans="1:5">
      <c r="A1086" s="95"/>
      <c r="B1086" s="95" t="s">
        <v>4734</v>
      </c>
      <c r="D1086" s="95"/>
      <c r="E1086" s="95"/>
    </row>
    <row r="1087" spans="1:5">
      <c r="A1087" s="95"/>
      <c r="B1087" s="95" t="s">
        <v>4734</v>
      </c>
      <c r="D1087" s="95"/>
      <c r="E1087" s="95"/>
    </row>
    <row r="1088" spans="1:5">
      <c r="A1088" s="95"/>
      <c r="B1088" s="95" t="s">
        <v>4734</v>
      </c>
      <c r="D1088" s="95"/>
      <c r="E1088" s="95"/>
    </row>
    <row r="1089" spans="1:5">
      <c r="A1089" s="95"/>
      <c r="B1089" s="95" t="s">
        <v>4734</v>
      </c>
      <c r="D1089" s="95"/>
      <c r="E1089" s="95"/>
    </row>
    <row r="1090" spans="1:5">
      <c r="A1090" s="95"/>
      <c r="B1090" s="95" t="s">
        <v>4734</v>
      </c>
      <c r="D1090" s="95"/>
      <c r="E1090" s="95"/>
    </row>
    <row r="1091" spans="1:5">
      <c r="A1091" s="95"/>
      <c r="B1091" s="95" t="s">
        <v>4734</v>
      </c>
      <c r="D1091" s="95"/>
      <c r="E1091" s="95"/>
    </row>
    <row r="1092" spans="1:5">
      <c r="A1092" s="95"/>
      <c r="B1092" s="95" t="s">
        <v>4734</v>
      </c>
      <c r="D1092" s="95"/>
      <c r="E1092" s="95"/>
    </row>
    <row r="1093" spans="1:5">
      <c r="A1093" s="95"/>
      <c r="B1093" s="95" t="s">
        <v>4734</v>
      </c>
      <c r="D1093" s="95"/>
      <c r="E1093" s="95"/>
    </row>
    <row r="1094" spans="1:5">
      <c r="A1094" s="95"/>
      <c r="B1094" s="95" t="s">
        <v>4734</v>
      </c>
      <c r="D1094" s="95"/>
      <c r="E1094" s="95"/>
    </row>
    <row r="1095" spans="1:5">
      <c r="A1095" s="95"/>
      <c r="B1095" s="95" t="s">
        <v>4734</v>
      </c>
      <c r="D1095" s="95"/>
      <c r="E1095" s="95"/>
    </row>
    <row r="1096" spans="1:5">
      <c r="A1096" s="95"/>
      <c r="B1096" s="95" t="s">
        <v>4734</v>
      </c>
      <c r="D1096" s="95"/>
      <c r="E1096" s="95"/>
    </row>
    <row r="1097" spans="1:5">
      <c r="A1097" s="95"/>
      <c r="B1097" s="95" t="s">
        <v>4734</v>
      </c>
      <c r="D1097" s="95"/>
      <c r="E1097" s="95"/>
    </row>
    <row r="1098" spans="1:5">
      <c r="A1098" s="95"/>
      <c r="B1098" s="95" t="s">
        <v>4734</v>
      </c>
      <c r="D1098" s="95"/>
      <c r="E1098" s="95"/>
    </row>
    <row r="1099" spans="1:5">
      <c r="A1099" s="95"/>
      <c r="B1099" s="95" t="s">
        <v>4734</v>
      </c>
      <c r="D1099" s="95"/>
      <c r="E1099" s="95"/>
    </row>
    <row r="1100" spans="1:5">
      <c r="A1100" s="95"/>
      <c r="B1100" s="95" t="s">
        <v>4734</v>
      </c>
      <c r="D1100" s="95"/>
      <c r="E1100" s="95"/>
    </row>
    <row r="1101" spans="1:5">
      <c r="A1101" s="95"/>
      <c r="B1101" s="95" t="s">
        <v>4734</v>
      </c>
      <c r="D1101" s="95"/>
      <c r="E1101" s="95"/>
    </row>
    <row r="1102" spans="1:5">
      <c r="A1102" s="95"/>
      <c r="B1102" s="95" t="s">
        <v>4734</v>
      </c>
      <c r="D1102" s="95"/>
      <c r="E1102" s="95"/>
    </row>
    <row r="1103" spans="1:5">
      <c r="A1103" s="95"/>
      <c r="B1103" s="95" t="s">
        <v>4734</v>
      </c>
      <c r="D1103" s="95"/>
      <c r="E1103" s="95"/>
    </row>
    <row r="1104" spans="1:5">
      <c r="A1104" s="95"/>
      <c r="B1104" s="95" t="s">
        <v>4734</v>
      </c>
      <c r="D1104" s="95"/>
      <c r="E1104" s="95"/>
    </row>
    <row r="1105" spans="1:5">
      <c r="A1105" s="95"/>
      <c r="B1105" s="95" t="s">
        <v>4734</v>
      </c>
      <c r="D1105" s="95"/>
      <c r="E1105" s="95"/>
    </row>
    <row r="1106" spans="1:5">
      <c r="A1106" s="95"/>
      <c r="B1106" s="95" t="s">
        <v>4734</v>
      </c>
      <c r="D1106" s="95"/>
      <c r="E1106" s="95"/>
    </row>
    <row r="1107" spans="1:5">
      <c r="A1107" s="95"/>
      <c r="B1107" s="95" t="s">
        <v>4734</v>
      </c>
      <c r="D1107" s="95"/>
      <c r="E1107" s="95"/>
    </row>
    <row r="1108" spans="1:5">
      <c r="A1108" s="95"/>
      <c r="B1108" s="95" t="s">
        <v>4734</v>
      </c>
      <c r="D1108" s="95"/>
      <c r="E1108" s="95"/>
    </row>
    <row r="1109" spans="1:5">
      <c r="A1109" s="95"/>
      <c r="B1109" s="95" t="s">
        <v>4734</v>
      </c>
      <c r="D1109" s="95"/>
      <c r="E1109" s="95"/>
    </row>
    <row r="1110" spans="1:5">
      <c r="A1110" s="95"/>
      <c r="B1110" s="95" t="s">
        <v>4734</v>
      </c>
      <c r="D1110" s="95"/>
      <c r="E1110" s="95"/>
    </row>
    <row r="1111" spans="1:5">
      <c r="A1111" s="95"/>
      <c r="B1111" s="95" t="s">
        <v>4734</v>
      </c>
      <c r="D1111" s="95"/>
      <c r="E1111" s="95"/>
    </row>
    <row r="1112" spans="1:5">
      <c r="A1112" s="95"/>
      <c r="B1112" s="95" t="s">
        <v>4734</v>
      </c>
      <c r="D1112" s="95"/>
      <c r="E1112" s="95"/>
    </row>
    <row r="1113" spans="1:5">
      <c r="A1113" s="95"/>
      <c r="B1113" s="95" t="s">
        <v>4734</v>
      </c>
      <c r="D1113" s="95"/>
      <c r="E1113" s="95"/>
    </row>
    <row r="1114" spans="1:5">
      <c r="A1114" s="95"/>
      <c r="B1114" s="95" t="s">
        <v>4734</v>
      </c>
      <c r="D1114" s="95"/>
      <c r="E1114" s="95"/>
    </row>
    <row r="1115" spans="1:5">
      <c r="A1115" s="95"/>
      <c r="B1115" s="95" t="s">
        <v>4734</v>
      </c>
      <c r="D1115" s="95"/>
      <c r="E1115" s="95"/>
    </row>
    <row r="1116" spans="1:5">
      <c r="A1116" s="95"/>
      <c r="B1116" s="95" t="s">
        <v>4734</v>
      </c>
      <c r="D1116" s="95"/>
      <c r="E1116" s="95"/>
    </row>
    <row r="1117" spans="1:5">
      <c r="A1117" s="95"/>
      <c r="B1117" s="95" t="s">
        <v>4734</v>
      </c>
      <c r="D1117" s="95"/>
      <c r="E1117" s="95"/>
    </row>
    <row r="1118" spans="1:5">
      <c r="A1118" s="95"/>
      <c r="B1118" s="95" t="s">
        <v>4734</v>
      </c>
      <c r="D1118" s="95"/>
      <c r="E1118" s="95"/>
    </row>
    <row r="1119" spans="1:5">
      <c r="A1119" s="95"/>
      <c r="B1119" s="95" t="s">
        <v>4734</v>
      </c>
      <c r="D1119" s="95"/>
      <c r="E1119" s="95"/>
    </row>
    <row r="1120" spans="1:5">
      <c r="A1120" s="95"/>
      <c r="B1120" s="95" t="s">
        <v>4734</v>
      </c>
      <c r="D1120" s="95"/>
      <c r="E1120" s="95"/>
    </row>
    <row r="1121" spans="1:5">
      <c r="A1121" s="95"/>
      <c r="B1121" s="95" t="s">
        <v>4734</v>
      </c>
      <c r="D1121" s="95"/>
      <c r="E1121" s="95"/>
    </row>
    <row r="1122" spans="1:5">
      <c r="A1122" s="95"/>
      <c r="B1122" s="95" t="s">
        <v>4734</v>
      </c>
      <c r="D1122" s="95"/>
      <c r="E1122" s="95"/>
    </row>
    <row r="1123" spans="1:5">
      <c r="A1123" s="95"/>
      <c r="B1123" s="95" t="s">
        <v>4734</v>
      </c>
      <c r="D1123" s="95"/>
      <c r="E1123" s="95"/>
    </row>
    <row r="1124" spans="1:5">
      <c r="A1124" s="95"/>
      <c r="B1124" s="95" t="s">
        <v>4734</v>
      </c>
      <c r="D1124" s="95"/>
      <c r="E1124" s="95"/>
    </row>
    <row r="1125" spans="1:5">
      <c r="A1125" s="95"/>
      <c r="B1125" s="95" t="s">
        <v>4734</v>
      </c>
      <c r="D1125" s="95"/>
      <c r="E1125" s="95"/>
    </row>
    <row r="1126" spans="1:5">
      <c r="A1126" s="95"/>
      <c r="B1126" s="95" t="s">
        <v>4734</v>
      </c>
      <c r="D1126" s="95"/>
      <c r="E1126" s="95"/>
    </row>
    <row r="1127" spans="1:5">
      <c r="A1127" s="95"/>
      <c r="B1127" s="95" t="s">
        <v>4734</v>
      </c>
      <c r="D1127" s="95"/>
      <c r="E1127" s="95"/>
    </row>
    <row r="1128" spans="1:5">
      <c r="A1128" s="95"/>
      <c r="B1128" s="95" t="s">
        <v>4734</v>
      </c>
      <c r="D1128" s="95"/>
      <c r="E1128" s="95"/>
    </row>
    <row r="1129" spans="1:5">
      <c r="A1129" s="95"/>
      <c r="B1129" s="95" t="s">
        <v>4734</v>
      </c>
      <c r="D1129" s="95"/>
      <c r="E1129" s="95"/>
    </row>
    <row r="1130" spans="1:5">
      <c r="A1130" s="95"/>
      <c r="B1130" s="95" t="s">
        <v>4734</v>
      </c>
      <c r="D1130" s="95"/>
      <c r="E1130" s="95"/>
    </row>
    <row r="1131" spans="1:5">
      <c r="A1131" s="95"/>
      <c r="B1131" s="95" t="s">
        <v>4734</v>
      </c>
      <c r="D1131" s="95"/>
      <c r="E1131" s="95"/>
    </row>
    <row r="1132" spans="1:5">
      <c r="A1132" s="95"/>
      <c r="B1132" s="95" t="s">
        <v>4734</v>
      </c>
      <c r="D1132" s="95"/>
      <c r="E1132" s="95"/>
    </row>
    <row r="1133" spans="1:5">
      <c r="A1133" s="95"/>
      <c r="B1133" s="95" t="s">
        <v>4734</v>
      </c>
      <c r="D1133" s="95"/>
      <c r="E1133" s="95"/>
    </row>
    <row r="1134" spans="1:5">
      <c r="A1134" s="95"/>
      <c r="B1134" s="95" t="s">
        <v>4734</v>
      </c>
      <c r="D1134" s="95"/>
      <c r="E1134" s="95"/>
    </row>
    <row r="1135" spans="1:5">
      <c r="A1135" s="95"/>
      <c r="B1135" s="95" t="s">
        <v>4734</v>
      </c>
      <c r="D1135" s="95"/>
      <c r="E1135" s="95"/>
    </row>
    <row r="1136" spans="1:5">
      <c r="A1136" s="95"/>
      <c r="B1136" s="95" t="s">
        <v>4734</v>
      </c>
      <c r="D1136" s="95"/>
      <c r="E1136" s="95"/>
    </row>
    <row r="1137" spans="1:5">
      <c r="A1137" s="95"/>
      <c r="B1137" s="95" t="s">
        <v>4734</v>
      </c>
      <c r="D1137" s="95"/>
      <c r="E1137" s="95"/>
    </row>
    <row r="1138" spans="1:5">
      <c r="A1138" s="95"/>
      <c r="B1138" s="95" t="s">
        <v>4734</v>
      </c>
      <c r="D1138" s="95"/>
      <c r="E1138" s="95"/>
    </row>
    <row r="1139" spans="1:5">
      <c r="A1139" s="95"/>
      <c r="B1139" s="95" t="s">
        <v>4734</v>
      </c>
      <c r="D1139" s="95"/>
      <c r="E1139" s="95"/>
    </row>
    <row r="1140" spans="1:5">
      <c r="A1140" s="95"/>
      <c r="B1140" s="95" t="s">
        <v>4734</v>
      </c>
      <c r="D1140" s="95"/>
      <c r="E1140" s="95"/>
    </row>
    <row r="1141" spans="1:5">
      <c r="A1141" s="95"/>
      <c r="B1141" s="95" t="s">
        <v>4734</v>
      </c>
      <c r="D1141" s="95"/>
      <c r="E1141" s="95"/>
    </row>
    <row r="1142" spans="1:5">
      <c r="A1142" s="95"/>
      <c r="B1142" s="95" t="s">
        <v>4734</v>
      </c>
      <c r="D1142" s="95"/>
      <c r="E1142" s="95"/>
    </row>
    <row r="1143" spans="1:5">
      <c r="A1143" s="95"/>
      <c r="B1143" s="95" t="s">
        <v>4734</v>
      </c>
      <c r="D1143" s="95"/>
      <c r="E1143" s="95"/>
    </row>
    <row r="1144" spans="1:5">
      <c r="A1144" s="95"/>
      <c r="B1144" s="95" t="s">
        <v>4734</v>
      </c>
      <c r="D1144" s="95"/>
      <c r="E1144" s="95"/>
    </row>
    <row r="1145" spans="1:5">
      <c r="A1145" s="95"/>
      <c r="B1145" s="95" t="s">
        <v>4734</v>
      </c>
      <c r="D1145" s="95"/>
      <c r="E1145" s="95"/>
    </row>
    <row r="1146" spans="1:5">
      <c r="A1146" s="95"/>
      <c r="B1146" s="95" t="s">
        <v>4734</v>
      </c>
      <c r="D1146" s="95"/>
      <c r="E1146" s="95"/>
    </row>
    <row r="1147" spans="1:5">
      <c r="A1147" s="95"/>
      <c r="B1147" s="95" t="s">
        <v>4734</v>
      </c>
      <c r="D1147" s="95"/>
      <c r="E1147" s="95"/>
    </row>
    <row r="1148" spans="1:5">
      <c r="A1148" s="95"/>
      <c r="B1148" s="95" t="s">
        <v>4734</v>
      </c>
      <c r="D1148" s="95"/>
      <c r="E1148" s="95"/>
    </row>
    <row r="1149" spans="1:5">
      <c r="A1149" s="95"/>
      <c r="B1149" s="95" t="s">
        <v>4734</v>
      </c>
      <c r="D1149" s="95"/>
      <c r="E1149" s="95"/>
    </row>
    <row r="1150" spans="1:5">
      <c r="A1150" s="95"/>
      <c r="B1150" s="95" t="s">
        <v>4734</v>
      </c>
      <c r="D1150" s="95"/>
      <c r="E1150" s="95"/>
    </row>
    <row r="1151" spans="1:5">
      <c r="A1151" s="95"/>
      <c r="B1151" s="95" t="s">
        <v>4734</v>
      </c>
      <c r="D1151" s="95"/>
      <c r="E1151" s="95"/>
    </row>
    <row r="1152" spans="1:5">
      <c r="A1152" s="95"/>
      <c r="B1152" s="95" t="s">
        <v>4734</v>
      </c>
      <c r="D1152" s="95"/>
      <c r="E1152" s="95"/>
    </row>
    <row r="1153" spans="1:5">
      <c r="A1153" s="95"/>
      <c r="B1153" s="95" t="s">
        <v>4734</v>
      </c>
      <c r="D1153" s="95"/>
      <c r="E1153" s="95"/>
    </row>
    <row r="1154" spans="1:5">
      <c r="A1154" s="95"/>
      <c r="B1154" s="95" t="s">
        <v>4734</v>
      </c>
      <c r="D1154" s="95"/>
      <c r="E1154" s="95"/>
    </row>
    <row r="1155" spans="1:5">
      <c r="A1155" s="95"/>
      <c r="B1155" s="95" t="s">
        <v>4734</v>
      </c>
      <c r="D1155" s="95"/>
      <c r="E1155" s="95"/>
    </row>
    <row r="1156" spans="1:5">
      <c r="A1156" s="95"/>
      <c r="B1156" s="95" t="s">
        <v>4734</v>
      </c>
      <c r="D1156" s="95"/>
      <c r="E1156" s="95"/>
    </row>
    <row r="1157" spans="1:5">
      <c r="A1157" s="95"/>
      <c r="B1157" s="95" t="s">
        <v>4734</v>
      </c>
      <c r="D1157" s="95"/>
      <c r="E1157" s="95"/>
    </row>
    <row r="1158" spans="1:5">
      <c r="A1158" s="95"/>
      <c r="B1158" s="95" t="s">
        <v>4734</v>
      </c>
      <c r="D1158" s="95"/>
      <c r="E1158" s="95"/>
    </row>
    <row r="1159" spans="1:5">
      <c r="A1159" s="95"/>
      <c r="B1159" s="95" t="s">
        <v>4734</v>
      </c>
      <c r="D1159" s="95"/>
      <c r="E1159" s="95"/>
    </row>
    <row r="1160" spans="1:5">
      <c r="A1160" s="95"/>
      <c r="B1160" s="95" t="s">
        <v>4734</v>
      </c>
      <c r="D1160" s="95"/>
      <c r="E1160" s="95"/>
    </row>
    <row r="1161" spans="1:5">
      <c r="A1161" s="95"/>
      <c r="B1161" s="95" t="s">
        <v>4734</v>
      </c>
      <c r="D1161" s="95"/>
      <c r="E1161" s="95"/>
    </row>
    <row r="1162" spans="1:5">
      <c r="A1162" s="95"/>
      <c r="B1162" s="95" t="s">
        <v>4734</v>
      </c>
      <c r="D1162" s="95"/>
      <c r="E1162" s="95"/>
    </row>
    <row r="1163" spans="1:5">
      <c r="A1163" s="95"/>
      <c r="B1163" s="95" t="s">
        <v>4734</v>
      </c>
      <c r="D1163" s="95"/>
      <c r="E1163" s="95"/>
    </row>
    <row r="1164" spans="1:5">
      <c r="A1164" s="95"/>
      <c r="B1164" s="95" t="s">
        <v>4734</v>
      </c>
      <c r="D1164" s="95"/>
      <c r="E1164" s="95"/>
    </row>
    <row r="1165" spans="1:5">
      <c r="A1165" s="95"/>
      <c r="B1165" s="95" t="s">
        <v>4734</v>
      </c>
      <c r="D1165" s="95"/>
      <c r="E1165" s="95"/>
    </row>
    <row r="1166" spans="1:5">
      <c r="A1166" s="95"/>
      <c r="B1166" s="95" t="s">
        <v>4734</v>
      </c>
      <c r="D1166" s="95"/>
      <c r="E1166" s="95"/>
    </row>
    <row r="1167" spans="1:5">
      <c r="A1167" s="95"/>
      <c r="B1167" s="95" t="s">
        <v>4734</v>
      </c>
      <c r="D1167" s="95"/>
      <c r="E1167" s="95"/>
    </row>
    <row r="1168" spans="1:5">
      <c r="A1168" s="95"/>
      <c r="B1168" s="95" t="s">
        <v>4734</v>
      </c>
      <c r="D1168" s="95"/>
      <c r="E1168" s="95"/>
    </row>
    <row r="1169" spans="1:5">
      <c r="A1169" s="95"/>
      <c r="B1169" s="95" t="s">
        <v>4734</v>
      </c>
      <c r="D1169" s="95"/>
      <c r="E1169" s="95"/>
    </row>
    <row r="1170" spans="1:5">
      <c r="A1170" s="95"/>
      <c r="B1170" s="95" t="s">
        <v>4734</v>
      </c>
      <c r="D1170" s="95"/>
      <c r="E1170" s="95"/>
    </row>
    <row r="1171" spans="1:5">
      <c r="A1171" s="95"/>
      <c r="B1171" s="95" t="s">
        <v>4734</v>
      </c>
      <c r="D1171" s="95"/>
      <c r="E1171" s="95"/>
    </row>
    <row r="1172" spans="1:5">
      <c r="A1172" s="95"/>
      <c r="B1172" s="95" t="s">
        <v>4734</v>
      </c>
      <c r="D1172" s="95"/>
      <c r="E1172" s="95"/>
    </row>
    <row r="1173" spans="1:5">
      <c r="A1173" s="95"/>
      <c r="B1173" s="95" t="s">
        <v>4734</v>
      </c>
      <c r="D1173" s="95"/>
      <c r="E1173" s="95"/>
    </row>
    <row r="1174" spans="1:5">
      <c r="A1174" s="95"/>
      <c r="B1174" s="95" t="s">
        <v>4734</v>
      </c>
      <c r="D1174" s="95"/>
      <c r="E1174" s="95"/>
    </row>
    <row r="1175" spans="1:5">
      <c r="A1175" s="95"/>
      <c r="B1175" s="95" t="s">
        <v>4734</v>
      </c>
      <c r="D1175" s="95"/>
      <c r="E1175" s="95"/>
    </row>
    <row r="1176" spans="1:5">
      <c r="A1176" s="95"/>
      <c r="B1176" s="95" t="s">
        <v>4734</v>
      </c>
      <c r="D1176" s="95"/>
      <c r="E1176" s="95"/>
    </row>
    <row r="1177" spans="1:5">
      <c r="A1177" s="95"/>
      <c r="B1177" s="95" t="s">
        <v>4734</v>
      </c>
      <c r="D1177" s="95"/>
      <c r="E1177" s="95"/>
    </row>
    <row r="1178" spans="1:5">
      <c r="A1178" s="95"/>
      <c r="B1178" s="95" t="s">
        <v>4734</v>
      </c>
      <c r="D1178" s="95"/>
      <c r="E1178" s="95"/>
    </row>
    <row r="1179" spans="1:5">
      <c r="A1179" s="95"/>
      <c r="B1179" s="95" t="s">
        <v>4734</v>
      </c>
      <c r="D1179" s="95"/>
      <c r="E1179" s="95"/>
    </row>
    <row r="1180" spans="1:5">
      <c r="A1180" s="95"/>
      <c r="B1180" s="95" t="s">
        <v>4734</v>
      </c>
      <c r="D1180" s="95"/>
      <c r="E1180" s="95"/>
    </row>
    <row r="1181" spans="1:5">
      <c r="A1181" s="95"/>
      <c r="B1181" s="95" t="s">
        <v>4734</v>
      </c>
      <c r="D1181" s="95"/>
      <c r="E1181" s="95"/>
    </row>
    <row r="1182" spans="1:5">
      <c r="A1182" s="95"/>
      <c r="B1182" s="95" t="s">
        <v>4734</v>
      </c>
      <c r="D1182" s="95"/>
      <c r="E1182" s="95"/>
    </row>
    <row r="1183" spans="1:5">
      <c r="A1183" s="95"/>
      <c r="B1183" s="95" t="s">
        <v>4734</v>
      </c>
      <c r="D1183" s="95"/>
      <c r="E1183" s="95"/>
    </row>
    <row r="1184" spans="1:5">
      <c r="A1184" s="95"/>
      <c r="B1184" s="95" t="s">
        <v>4734</v>
      </c>
      <c r="D1184" s="95"/>
      <c r="E1184" s="95"/>
    </row>
    <row r="1185" spans="1:5">
      <c r="A1185" s="95"/>
      <c r="B1185" s="95" t="s">
        <v>4734</v>
      </c>
      <c r="D1185" s="95"/>
      <c r="E1185" s="95"/>
    </row>
    <row r="1186" spans="1:5">
      <c r="A1186" s="95"/>
      <c r="B1186" s="95" t="s">
        <v>4734</v>
      </c>
      <c r="D1186" s="95"/>
      <c r="E1186" s="95"/>
    </row>
    <row r="1187" spans="1:5">
      <c r="A1187" s="95"/>
      <c r="B1187" s="95" t="s">
        <v>4734</v>
      </c>
      <c r="D1187" s="95"/>
      <c r="E1187" s="95"/>
    </row>
    <row r="1188" spans="1:5">
      <c r="A1188" s="95"/>
      <c r="B1188" s="95" t="s">
        <v>4734</v>
      </c>
      <c r="D1188" s="95"/>
      <c r="E1188" s="95"/>
    </row>
    <row r="1189" spans="1:5">
      <c r="A1189" s="95"/>
      <c r="B1189" s="95" t="s">
        <v>4734</v>
      </c>
      <c r="D1189" s="95"/>
      <c r="E1189" s="95"/>
    </row>
    <row r="1190" spans="1:5">
      <c r="A1190" s="95"/>
      <c r="B1190" s="95" t="s">
        <v>4734</v>
      </c>
      <c r="D1190" s="95"/>
      <c r="E1190" s="95"/>
    </row>
    <row r="1191" spans="1:5">
      <c r="A1191" s="95"/>
      <c r="B1191" s="95" t="s">
        <v>4734</v>
      </c>
      <c r="D1191" s="95"/>
      <c r="E1191" s="95"/>
    </row>
    <row r="1192" spans="1:5">
      <c r="A1192" s="95"/>
      <c r="B1192" s="95" t="s">
        <v>4734</v>
      </c>
      <c r="D1192" s="95"/>
      <c r="E1192" s="95"/>
    </row>
    <row r="1193" spans="1:5">
      <c r="A1193" s="95"/>
      <c r="B1193" s="95" t="s">
        <v>4734</v>
      </c>
      <c r="D1193" s="95"/>
      <c r="E1193" s="95"/>
    </row>
    <row r="1194" spans="1:5">
      <c r="A1194" s="95"/>
      <c r="B1194" s="95" t="s">
        <v>4734</v>
      </c>
      <c r="D1194" s="95"/>
      <c r="E1194" s="95"/>
    </row>
    <row r="1195" spans="1:5">
      <c r="A1195" s="95"/>
      <c r="B1195" s="95" t="s">
        <v>4734</v>
      </c>
      <c r="D1195" s="95"/>
      <c r="E1195" s="95"/>
    </row>
    <row r="1196" spans="1:5">
      <c r="A1196" s="95"/>
      <c r="B1196" s="95" t="s">
        <v>4734</v>
      </c>
      <c r="D1196" s="95"/>
      <c r="E1196" s="95"/>
    </row>
    <row r="1197" spans="1:5">
      <c r="A1197" s="95"/>
      <c r="B1197" s="95" t="s">
        <v>4734</v>
      </c>
      <c r="D1197" s="95"/>
      <c r="E1197" s="95"/>
    </row>
    <row r="1198" spans="1:5">
      <c r="A1198" s="95"/>
      <c r="B1198" s="95" t="s">
        <v>4734</v>
      </c>
      <c r="D1198" s="95"/>
      <c r="E1198" s="95"/>
    </row>
    <row r="1199" spans="1:5">
      <c r="A1199" s="95"/>
      <c r="B1199" s="95" t="s">
        <v>4734</v>
      </c>
      <c r="D1199" s="95"/>
      <c r="E1199" s="95"/>
    </row>
    <row r="1200" spans="1:5">
      <c r="A1200" s="95"/>
      <c r="B1200" s="95" t="s">
        <v>4734</v>
      </c>
      <c r="D1200" s="95"/>
      <c r="E1200" s="95"/>
    </row>
    <row r="1201" spans="1:5">
      <c r="A1201" s="95"/>
      <c r="B1201" s="95" t="s">
        <v>4734</v>
      </c>
      <c r="D1201" s="95"/>
      <c r="E1201" s="95"/>
    </row>
    <row r="1202" spans="1:5">
      <c r="A1202" s="95"/>
      <c r="B1202" s="95" t="s">
        <v>4734</v>
      </c>
      <c r="D1202" s="95"/>
      <c r="E1202" s="95"/>
    </row>
    <row r="1203" spans="1:5">
      <c r="A1203" s="95"/>
      <c r="B1203" s="95" t="s">
        <v>4734</v>
      </c>
      <c r="D1203" s="95"/>
      <c r="E1203" s="95"/>
    </row>
    <row r="1204" spans="1:5">
      <c r="A1204" s="95"/>
      <c r="B1204" s="95" t="s">
        <v>4734</v>
      </c>
      <c r="D1204" s="95"/>
      <c r="E1204" s="95"/>
    </row>
    <row r="1205" spans="1:5">
      <c r="A1205" s="95"/>
      <c r="B1205" s="95" t="s">
        <v>4734</v>
      </c>
      <c r="D1205" s="95"/>
      <c r="E1205" s="95"/>
    </row>
    <row r="1206" spans="1:5">
      <c r="A1206" s="95"/>
      <c r="B1206" s="95" t="s">
        <v>4734</v>
      </c>
      <c r="D1206" s="95"/>
      <c r="E1206" s="95"/>
    </row>
    <row r="1207" spans="1:5">
      <c r="A1207" s="95"/>
      <c r="B1207" s="95" t="s">
        <v>4734</v>
      </c>
      <c r="D1207" s="95"/>
      <c r="E1207" s="95"/>
    </row>
    <row r="1208" spans="1:5">
      <c r="A1208" s="95"/>
      <c r="B1208" s="95" t="s">
        <v>4734</v>
      </c>
      <c r="D1208" s="95"/>
      <c r="E1208" s="95"/>
    </row>
    <row r="1209" spans="1:5">
      <c r="A1209" s="95"/>
      <c r="B1209" s="95" t="s">
        <v>4734</v>
      </c>
      <c r="D1209" s="95"/>
      <c r="E1209" s="95"/>
    </row>
    <row r="1210" spans="1:5">
      <c r="A1210" s="95"/>
      <c r="B1210" s="95" t="s">
        <v>4734</v>
      </c>
      <c r="D1210" s="95"/>
      <c r="E1210" s="95"/>
    </row>
    <row r="1211" spans="1:5">
      <c r="A1211" s="95"/>
      <c r="B1211" s="95" t="s">
        <v>4734</v>
      </c>
      <c r="D1211" s="95"/>
      <c r="E1211" s="95"/>
    </row>
    <row r="1212" spans="1:5">
      <c r="A1212" s="95"/>
      <c r="B1212" s="95" t="s">
        <v>4734</v>
      </c>
      <c r="D1212" s="95"/>
      <c r="E1212" s="95"/>
    </row>
    <row r="1213" spans="1:5">
      <c r="A1213" s="95"/>
      <c r="B1213" s="95" t="s">
        <v>4734</v>
      </c>
      <c r="D1213" s="95"/>
      <c r="E1213" s="95"/>
    </row>
    <row r="1214" spans="1:5">
      <c r="A1214" s="95"/>
      <c r="B1214" s="95" t="s">
        <v>4734</v>
      </c>
      <c r="D1214" s="95"/>
      <c r="E1214" s="95"/>
    </row>
    <row r="1215" spans="1:5">
      <c r="A1215" s="95"/>
      <c r="B1215" s="95" t="s">
        <v>4734</v>
      </c>
      <c r="D1215" s="95"/>
      <c r="E1215" s="95"/>
    </row>
    <row r="1216" spans="1:5">
      <c r="A1216" s="95"/>
      <c r="B1216" s="95" t="s">
        <v>4734</v>
      </c>
      <c r="D1216" s="95"/>
      <c r="E1216" s="95"/>
    </row>
    <row r="1217" spans="1:5">
      <c r="A1217" s="95"/>
      <c r="B1217" s="95" t="s">
        <v>4734</v>
      </c>
      <c r="D1217" s="95"/>
      <c r="E1217" s="95"/>
    </row>
    <row r="1218" spans="1:5">
      <c r="A1218" s="95"/>
      <c r="B1218" s="95" t="s">
        <v>4734</v>
      </c>
      <c r="D1218" s="95"/>
      <c r="E1218" s="95"/>
    </row>
    <row r="1219" spans="1:5">
      <c r="A1219" s="95"/>
      <c r="B1219" s="95" t="s">
        <v>4734</v>
      </c>
      <c r="D1219" s="95"/>
      <c r="E1219" s="95"/>
    </row>
    <row r="1220" spans="1:5">
      <c r="A1220" s="95"/>
      <c r="B1220" s="95" t="s">
        <v>4734</v>
      </c>
      <c r="D1220" s="95"/>
      <c r="E1220" s="95"/>
    </row>
    <row r="1221" spans="1:5">
      <c r="A1221" s="95"/>
      <c r="B1221" s="95" t="s">
        <v>4734</v>
      </c>
      <c r="D1221" s="95"/>
      <c r="E1221" s="95"/>
    </row>
    <row r="1222" spans="1:5">
      <c r="A1222" s="95"/>
      <c r="B1222" s="95" t="s">
        <v>4734</v>
      </c>
      <c r="D1222" s="95"/>
      <c r="E1222" s="95"/>
    </row>
    <row r="1223" spans="1:5">
      <c r="A1223" s="95"/>
      <c r="B1223" s="95" t="s">
        <v>4734</v>
      </c>
      <c r="D1223" s="95"/>
      <c r="E1223" s="95"/>
    </row>
    <row r="1224" spans="1:5">
      <c r="A1224" s="95"/>
      <c r="B1224" s="95" t="s">
        <v>4734</v>
      </c>
      <c r="D1224" s="95"/>
      <c r="E1224" s="95"/>
    </row>
    <row r="1225" spans="1:5">
      <c r="A1225" s="95"/>
      <c r="B1225" s="95" t="s">
        <v>4734</v>
      </c>
      <c r="D1225" s="95"/>
      <c r="E1225" s="95"/>
    </row>
    <row r="1226" spans="1:5">
      <c r="A1226" s="95"/>
      <c r="B1226" s="95" t="s">
        <v>4734</v>
      </c>
      <c r="D1226" s="95"/>
      <c r="E1226" s="95"/>
    </row>
    <row r="1227" spans="1:5">
      <c r="A1227" s="95"/>
      <c r="B1227" s="95" t="s">
        <v>4734</v>
      </c>
      <c r="D1227" s="95"/>
      <c r="E1227" s="95"/>
    </row>
    <row r="1228" spans="1:5">
      <c r="A1228" s="95"/>
      <c r="B1228" s="95" t="s">
        <v>4734</v>
      </c>
      <c r="D1228" s="95"/>
      <c r="E1228" s="95"/>
    </row>
    <row r="1229" spans="1:5">
      <c r="A1229" s="95"/>
      <c r="B1229" s="95" t="s">
        <v>4734</v>
      </c>
      <c r="D1229" s="95"/>
      <c r="E1229" s="95"/>
    </row>
    <row r="1230" spans="1:5">
      <c r="A1230" s="95"/>
      <c r="B1230" s="95" t="s">
        <v>4734</v>
      </c>
      <c r="D1230" s="95"/>
      <c r="E1230" s="95"/>
    </row>
    <row r="1231" spans="1:5">
      <c r="A1231" s="95"/>
      <c r="B1231" s="95" t="s">
        <v>4734</v>
      </c>
      <c r="D1231" s="95"/>
      <c r="E1231" s="95"/>
    </row>
    <row r="1232" spans="1:5">
      <c r="A1232" s="95"/>
      <c r="B1232" s="95" t="s">
        <v>4734</v>
      </c>
      <c r="D1232" s="95"/>
      <c r="E1232" s="95"/>
    </row>
    <row r="1233" spans="1:5">
      <c r="A1233" s="95"/>
      <c r="B1233" s="95" t="s">
        <v>4734</v>
      </c>
      <c r="D1233" s="95"/>
      <c r="E1233" s="95"/>
    </row>
    <row r="1234" spans="1:5">
      <c r="A1234" s="95"/>
      <c r="B1234" s="95" t="s">
        <v>4734</v>
      </c>
      <c r="D1234" s="95"/>
      <c r="E1234" s="95"/>
    </row>
    <row r="1235" spans="1:5">
      <c r="A1235" s="95"/>
      <c r="B1235" s="95" t="s">
        <v>4734</v>
      </c>
      <c r="D1235" s="95"/>
      <c r="E1235" s="95"/>
    </row>
    <row r="1236" spans="1:5">
      <c r="A1236" s="95"/>
      <c r="B1236" s="95" t="s">
        <v>4734</v>
      </c>
      <c r="D1236" s="95"/>
      <c r="E1236" s="95"/>
    </row>
    <row r="1237" spans="1:5">
      <c r="A1237" s="95"/>
      <c r="B1237" s="95" t="s">
        <v>4734</v>
      </c>
      <c r="D1237" s="95"/>
      <c r="E1237" s="95"/>
    </row>
    <row r="1238" spans="1:5">
      <c r="A1238" s="95"/>
      <c r="B1238" s="95" t="s">
        <v>4734</v>
      </c>
      <c r="D1238" s="95"/>
      <c r="E1238" s="95"/>
    </row>
    <row r="1239" spans="1:5">
      <c r="A1239" s="95"/>
      <c r="B1239" s="95" t="s">
        <v>4734</v>
      </c>
      <c r="D1239" s="95"/>
      <c r="E1239" s="95"/>
    </row>
    <row r="1240" spans="1:5">
      <c r="A1240" s="95"/>
      <c r="B1240" s="95" t="s">
        <v>4734</v>
      </c>
      <c r="D1240" s="95"/>
      <c r="E1240" s="95"/>
    </row>
    <row r="1241" spans="1:5">
      <c r="A1241" s="95"/>
      <c r="B1241" s="95" t="s">
        <v>4734</v>
      </c>
      <c r="D1241" s="95"/>
      <c r="E1241" s="95"/>
    </row>
    <row r="1242" spans="1:5">
      <c r="A1242" s="95"/>
      <c r="B1242" s="95" t="s">
        <v>4734</v>
      </c>
      <c r="D1242" s="95"/>
      <c r="E1242" s="95"/>
    </row>
    <row r="1243" spans="1:5">
      <c r="A1243" s="95"/>
      <c r="B1243" s="95" t="s">
        <v>4734</v>
      </c>
      <c r="D1243" s="95"/>
      <c r="E1243" s="95"/>
    </row>
    <row r="1244" spans="1:5">
      <c r="A1244" s="95"/>
      <c r="B1244" s="95" t="s">
        <v>4734</v>
      </c>
      <c r="D1244" s="95"/>
      <c r="E1244" s="95"/>
    </row>
    <row r="1245" spans="1:5">
      <c r="A1245" s="95"/>
      <c r="B1245" s="95" t="s">
        <v>4734</v>
      </c>
      <c r="D1245" s="95"/>
      <c r="E1245" s="95"/>
    </row>
    <row r="1246" spans="1:5">
      <c r="A1246" s="95"/>
      <c r="B1246" s="95" t="s">
        <v>4734</v>
      </c>
      <c r="D1246" s="95"/>
      <c r="E1246" s="95"/>
    </row>
    <row r="1247" spans="1:5">
      <c r="A1247" s="95"/>
      <c r="B1247" s="95" t="s">
        <v>4734</v>
      </c>
      <c r="D1247" s="95"/>
      <c r="E1247" s="95"/>
    </row>
    <row r="1248" spans="1:5">
      <c r="A1248" s="95"/>
      <c r="B1248" s="95" t="s">
        <v>4734</v>
      </c>
      <c r="D1248" s="95"/>
      <c r="E1248" s="95"/>
    </row>
    <row r="1249" spans="1:5">
      <c r="A1249" s="95"/>
      <c r="B1249" s="95" t="s">
        <v>4734</v>
      </c>
      <c r="D1249" s="95"/>
      <c r="E1249" s="95"/>
    </row>
    <row r="1250" spans="1:5">
      <c r="A1250" s="95"/>
      <c r="B1250" s="95" t="s">
        <v>4734</v>
      </c>
      <c r="D1250" s="95"/>
      <c r="E1250" s="95"/>
    </row>
    <row r="1251" spans="1:5">
      <c r="A1251" s="95"/>
      <c r="B1251" s="95" t="s">
        <v>4734</v>
      </c>
      <c r="D1251" s="95"/>
      <c r="E1251" s="95"/>
    </row>
    <row r="1252" spans="1:5">
      <c r="A1252" s="95"/>
      <c r="B1252" s="95" t="s">
        <v>4734</v>
      </c>
      <c r="D1252" s="95"/>
      <c r="E1252" s="95"/>
    </row>
    <row r="1253" spans="1:5">
      <c r="A1253" s="95"/>
      <c r="B1253" s="95" t="s">
        <v>4734</v>
      </c>
      <c r="D1253" s="95"/>
      <c r="E1253" s="95"/>
    </row>
    <row r="1254" spans="1:5">
      <c r="A1254" s="95"/>
      <c r="B1254" s="95" t="s">
        <v>4734</v>
      </c>
      <c r="D1254" s="95"/>
      <c r="E1254" s="95"/>
    </row>
    <row r="1255" spans="1:5">
      <c r="A1255" s="95"/>
      <c r="B1255" s="95" t="s">
        <v>4734</v>
      </c>
      <c r="D1255" s="95"/>
      <c r="E1255" s="95"/>
    </row>
    <row r="1256" spans="1:5">
      <c r="A1256" s="95"/>
      <c r="B1256" s="95" t="s">
        <v>4734</v>
      </c>
      <c r="D1256" s="95"/>
      <c r="E1256" s="95"/>
    </row>
    <row r="1257" spans="1:5">
      <c r="A1257" s="95"/>
      <c r="B1257" s="95" t="s">
        <v>4734</v>
      </c>
      <c r="D1257" s="95"/>
      <c r="E1257" s="95"/>
    </row>
    <row r="1258" spans="1:5">
      <c r="A1258" s="95"/>
      <c r="B1258" s="95" t="s">
        <v>4734</v>
      </c>
      <c r="D1258" s="95"/>
      <c r="E1258" s="95"/>
    </row>
    <row r="1259" spans="1:5">
      <c r="A1259" s="95"/>
      <c r="B1259" s="95" t="s">
        <v>4734</v>
      </c>
      <c r="D1259" s="95"/>
      <c r="E1259" s="95"/>
    </row>
    <row r="1260" spans="1:5">
      <c r="A1260" s="95"/>
      <c r="B1260" s="95" t="s">
        <v>4734</v>
      </c>
      <c r="D1260" s="95"/>
      <c r="E1260" s="95"/>
    </row>
    <row r="1261" spans="1:5">
      <c r="A1261" s="95"/>
      <c r="B1261" s="95" t="s">
        <v>4734</v>
      </c>
      <c r="D1261" s="95"/>
      <c r="E1261" s="95"/>
    </row>
    <row r="1262" spans="1:5">
      <c r="A1262" s="95"/>
      <c r="B1262" s="95" t="s">
        <v>4734</v>
      </c>
      <c r="D1262" s="95"/>
      <c r="E1262" s="95"/>
    </row>
    <row r="1263" spans="1:5">
      <c r="A1263" s="95"/>
      <c r="B1263" s="95" t="s">
        <v>4734</v>
      </c>
      <c r="D1263" s="95"/>
      <c r="E1263" s="95"/>
    </row>
    <row r="1264" spans="1:5">
      <c r="A1264" s="95"/>
      <c r="B1264" s="95" t="s">
        <v>4734</v>
      </c>
      <c r="D1264" s="95"/>
      <c r="E1264" s="95"/>
    </row>
    <row r="1265" spans="1:5">
      <c r="A1265" s="95"/>
      <c r="B1265" s="95" t="s">
        <v>4734</v>
      </c>
      <c r="D1265" s="95"/>
      <c r="E1265" s="95"/>
    </row>
    <row r="1266" spans="1:5">
      <c r="A1266" s="95"/>
      <c r="B1266" s="95" t="s">
        <v>4734</v>
      </c>
      <c r="D1266" s="95"/>
      <c r="E1266" s="95"/>
    </row>
    <row r="1267" spans="1:5">
      <c r="A1267" s="95"/>
      <c r="B1267" s="95" t="s">
        <v>4734</v>
      </c>
      <c r="D1267" s="95"/>
      <c r="E1267" s="95"/>
    </row>
    <row r="1268" spans="1:5">
      <c r="A1268" s="95"/>
      <c r="B1268" s="95" t="s">
        <v>4734</v>
      </c>
      <c r="D1268" s="95"/>
      <c r="E1268" s="95"/>
    </row>
    <row r="1269" spans="1:5">
      <c r="A1269" s="95"/>
      <c r="B1269" s="95" t="s">
        <v>4734</v>
      </c>
      <c r="D1269" s="95"/>
      <c r="E1269" s="95"/>
    </row>
    <row r="1270" spans="1:5">
      <c r="A1270" s="95"/>
      <c r="B1270" s="95" t="s">
        <v>4734</v>
      </c>
      <c r="D1270" s="95"/>
      <c r="E1270" s="95"/>
    </row>
    <row r="1271" spans="1:5">
      <c r="A1271" s="95"/>
      <c r="B1271" s="95" t="s">
        <v>4734</v>
      </c>
      <c r="D1271" s="95"/>
      <c r="E1271" s="95"/>
    </row>
    <row r="1272" spans="1:5">
      <c r="A1272" s="95"/>
      <c r="B1272" s="95" t="s">
        <v>4734</v>
      </c>
      <c r="D1272" s="95"/>
      <c r="E1272" s="95"/>
    </row>
    <row r="1273" spans="1:5">
      <c r="A1273" s="95"/>
      <c r="B1273" s="95" t="s">
        <v>4734</v>
      </c>
      <c r="D1273" s="95"/>
      <c r="E1273" s="95"/>
    </row>
    <row r="1274" spans="1:5">
      <c r="A1274" s="95"/>
      <c r="B1274" s="95" t="s">
        <v>4734</v>
      </c>
      <c r="D1274" s="95"/>
      <c r="E1274" s="95"/>
    </row>
    <row r="1275" spans="1:5">
      <c r="A1275" s="95"/>
      <c r="B1275" s="95" t="s">
        <v>4734</v>
      </c>
      <c r="D1275" s="95"/>
      <c r="E1275" s="95"/>
    </row>
    <row r="1276" spans="1:5">
      <c r="A1276" s="95"/>
      <c r="B1276" s="95" t="s">
        <v>4734</v>
      </c>
      <c r="D1276" s="95"/>
      <c r="E1276" s="95"/>
    </row>
    <row r="1277" spans="1:5">
      <c r="A1277" s="95"/>
      <c r="B1277" s="95" t="s">
        <v>4734</v>
      </c>
      <c r="D1277" s="95"/>
      <c r="E1277" s="95"/>
    </row>
    <row r="1278" spans="1:5">
      <c r="A1278" s="95"/>
      <c r="B1278" s="95" t="s">
        <v>4734</v>
      </c>
      <c r="D1278" s="95"/>
      <c r="E1278" s="95"/>
    </row>
    <row r="1279" spans="1:5">
      <c r="A1279" s="95"/>
      <c r="B1279" s="95" t="s">
        <v>4734</v>
      </c>
      <c r="D1279" s="95"/>
      <c r="E1279" s="95"/>
    </row>
    <row r="1280" spans="1:5">
      <c r="A1280" s="95"/>
      <c r="B1280" s="95" t="s">
        <v>4734</v>
      </c>
      <c r="D1280" s="95"/>
      <c r="E1280" s="95"/>
    </row>
    <row r="1281" spans="1:5">
      <c r="A1281" s="95"/>
      <c r="B1281" s="95" t="s">
        <v>4734</v>
      </c>
      <c r="D1281" s="95"/>
      <c r="E1281" s="95"/>
    </row>
    <row r="1282" spans="1:5">
      <c r="A1282" s="95"/>
      <c r="B1282" s="95" t="s">
        <v>4734</v>
      </c>
      <c r="D1282" s="95"/>
      <c r="E1282" s="95"/>
    </row>
    <row r="1283" spans="1:5">
      <c r="A1283" s="95"/>
      <c r="B1283" s="95" t="s">
        <v>4734</v>
      </c>
      <c r="D1283" s="95"/>
      <c r="E1283" s="95"/>
    </row>
    <row r="1284" spans="1:5">
      <c r="A1284" s="95"/>
      <c r="B1284" s="95" t="s">
        <v>4734</v>
      </c>
      <c r="D1284" s="95"/>
      <c r="E1284" s="95"/>
    </row>
    <row r="1285" spans="1:5">
      <c r="A1285" s="95"/>
      <c r="B1285" s="95" t="s">
        <v>4734</v>
      </c>
      <c r="D1285" s="95"/>
      <c r="E1285" s="95"/>
    </row>
    <row r="1286" spans="1:5">
      <c r="A1286" s="95"/>
      <c r="B1286" s="95" t="s">
        <v>4734</v>
      </c>
      <c r="D1286" s="95"/>
      <c r="E1286" s="95"/>
    </row>
    <row r="1287" spans="1:5">
      <c r="A1287" s="95"/>
      <c r="B1287" s="95" t="s">
        <v>4734</v>
      </c>
      <c r="D1287" s="95"/>
      <c r="E1287" s="95"/>
    </row>
    <row r="1288" spans="1:5">
      <c r="A1288" s="95"/>
      <c r="B1288" s="95" t="s">
        <v>4734</v>
      </c>
      <c r="D1288" s="95"/>
      <c r="E1288" s="95"/>
    </row>
    <row r="1289" spans="1:5">
      <c r="A1289" s="95"/>
      <c r="B1289" s="95" t="s">
        <v>4734</v>
      </c>
      <c r="D1289" s="95"/>
      <c r="E1289" s="95"/>
    </row>
    <row r="1290" spans="1:5">
      <c r="A1290" s="95"/>
      <c r="B1290" s="95" t="s">
        <v>4734</v>
      </c>
      <c r="D1290" s="95"/>
      <c r="E1290" s="95"/>
    </row>
    <row r="1291" spans="1:5">
      <c r="A1291" s="95"/>
      <c r="B1291" s="95" t="s">
        <v>4734</v>
      </c>
      <c r="D1291" s="95"/>
      <c r="E1291" s="95"/>
    </row>
    <row r="1292" spans="1:5">
      <c r="A1292" s="95"/>
      <c r="B1292" s="95" t="s">
        <v>4734</v>
      </c>
      <c r="D1292" s="95"/>
      <c r="E1292" s="95"/>
    </row>
    <row r="1293" spans="1:5">
      <c r="A1293" s="95"/>
      <c r="B1293" s="95" t="s">
        <v>4734</v>
      </c>
      <c r="D1293" s="95"/>
      <c r="E1293" s="95"/>
    </row>
    <row r="1294" spans="1:5">
      <c r="A1294" s="95"/>
      <c r="B1294" s="95" t="s">
        <v>4734</v>
      </c>
      <c r="D1294" s="95"/>
      <c r="E1294" s="95"/>
    </row>
    <row r="1295" spans="1:5">
      <c r="A1295" s="95"/>
      <c r="B1295" s="95" t="s">
        <v>4734</v>
      </c>
      <c r="D1295" s="95"/>
      <c r="E1295" s="95"/>
    </row>
    <row r="1296" spans="1:5">
      <c r="A1296" s="95"/>
      <c r="B1296" s="95" t="s">
        <v>4734</v>
      </c>
      <c r="D1296" s="95"/>
      <c r="E1296" s="95"/>
    </row>
    <row r="1297" spans="1:5">
      <c r="A1297" s="95"/>
      <c r="B1297" s="95" t="s">
        <v>4734</v>
      </c>
      <c r="D1297" s="95"/>
      <c r="E1297" s="95"/>
    </row>
    <row r="1298" spans="1:5">
      <c r="A1298" s="95"/>
      <c r="B1298" s="95" t="s">
        <v>4734</v>
      </c>
      <c r="D1298" s="95"/>
      <c r="E1298" s="95"/>
    </row>
    <row r="1299" spans="1:5">
      <c r="A1299" s="95"/>
      <c r="B1299" s="95" t="s">
        <v>4734</v>
      </c>
      <c r="D1299" s="95"/>
      <c r="E1299" s="95"/>
    </row>
    <row r="1300" spans="1:5">
      <c r="A1300" s="95"/>
      <c r="B1300" s="95" t="s">
        <v>4734</v>
      </c>
      <c r="D1300" s="95"/>
      <c r="E1300" s="95"/>
    </row>
    <row r="1301" spans="1:5">
      <c r="A1301" s="95"/>
      <c r="B1301" s="95" t="s">
        <v>4734</v>
      </c>
      <c r="D1301" s="95"/>
      <c r="E1301" s="95"/>
    </row>
    <row r="1302" spans="1:5">
      <c r="A1302" s="95"/>
      <c r="B1302" s="95" t="s">
        <v>4734</v>
      </c>
      <c r="D1302" s="95"/>
      <c r="E1302" s="95"/>
    </row>
    <row r="1303" spans="1:5">
      <c r="A1303" s="95"/>
      <c r="B1303" s="95" t="s">
        <v>4734</v>
      </c>
      <c r="D1303" s="95"/>
      <c r="E1303" s="95"/>
    </row>
    <row r="1304" spans="1:5">
      <c r="A1304" s="95"/>
      <c r="B1304" s="95" t="s">
        <v>4734</v>
      </c>
      <c r="D1304" s="95"/>
      <c r="E1304" s="95"/>
    </row>
    <row r="1305" spans="1:5">
      <c r="A1305" s="95"/>
      <c r="B1305" s="95" t="s">
        <v>4734</v>
      </c>
      <c r="D1305" s="95"/>
      <c r="E1305" s="95"/>
    </row>
    <row r="1306" spans="1:5">
      <c r="A1306" s="95"/>
      <c r="B1306" s="95" t="s">
        <v>4734</v>
      </c>
      <c r="D1306" s="95"/>
      <c r="E1306" s="95"/>
    </row>
    <row r="1307" spans="1:5">
      <c r="A1307" s="95"/>
      <c r="B1307" s="95" t="s">
        <v>4734</v>
      </c>
      <c r="D1307" s="95"/>
      <c r="E1307" s="95"/>
    </row>
    <row r="1308" spans="1:5">
      <c r="A1308" s="95"/>
      <c r="B1308" s="95" t="s">
        <v>4734</v>
      </c>
      <c r="D1308" s="95"/>
      <c r="E1308" s="95"/>
    </row>
    <row r="1309" spans="1:5">
      <c r="A1309" s="95"/>
      <c r="B1309" s="95" t="s">
        <v>4734</v>
      </c>
      <c r="D1309" s="95"/>
      <c r="E1309" s="95"/>
    </row>
    <row r="1310" spans="1:5">
      <c r="A1310" s="95"/>
      <c r="B1310" s="95" t="s">
        <v>4734</v>
      </c>
      <c r="D1310" s="95"/>
      <c r="E1310" s="95"/>
    </row>
    <row r="1311" spans="1:5">
      <c r="A1311" s="95"/>
      <c r="B1311" s="95" t="s">
        <v>4734</v>
      </c>
      <c r="D1311" s="95"/>
      <c r="E1311" s="95"/>
    </row>
    <row r="1312" spans="1:5">
      <c r="A1312" s="95"/>
      <c r="B1312" s="95" t="s">
        <v>4734</v>
      </c>
      <c r="D1312" s="95"/>
      <c r="E1312" s="95"/>
    </row>
    <row r="1313" spans="1:5">
      <c r="A1313" s="95"/>
      <c r="B1313" s="95" t="s">
        <v>4734</v>
      </c>
      <c r="D1313" s="95"/>
      <c r="E1313" s="95"/>
    </row>
    <row r="1314" spans="1:5">
      <c r="A1314" s="95"/>
      <c r="B1314" s="95" t="s">
        <v>4734</v>
      </c>
      <c r="D1314" s="95"/>
      <c r="E1314" s="95"/>
    </row>
    <row r="1315" spans="1:5">
      <c r="A1315" s="95"/>
      <c r="B1315" s="95" t="s">
        <v>4734</v>
      </c>
      <c r="D1315" s="95"/>
      <c r="E1315" s="95"/>
    </row>
    <row r="1316" spans="1:5">
      <c r="A1316" s="95"/>
      <c r="B1316" s="95" t="s">
        <v>4734</v>
      </c>
      <c r="D1316" s="95"/>
      <c r="E1316" s="95"/>
    </row>
    <row r="1317" spans="1:5">
      <c r="A1317" s="95"/>
      <c r="B1317" s="95" t="s">
        <v>4734</v>
      </c>
      <c r="D1317" s="95"/>
      <c r="E1317" s="95"/>
    </row>
    <row r="1318" spans="1:5">
      <c r="A1318" s="95"/>
      <c r="B1318" s="95" t="s">
        <v>4734</v>
      </c>
      <c r="D1318" s="95"/>
      <c r="E1318" s="95"/>
    </row>
    <row r="1319" spans="1:5">
      <c r="A1319" s="95"/>
      <c r="B1319" s="95" t="s">
        <v>4734</v>
      </c>
      <c r="D1319" s="95"/>
      <c r="E1319" s="95"/>
    </row>
    <row r="1320" spans="1:5">
      <c r="A1320" s="95"/>
      <c r="B1320" s="95" t="s">
        <v>4734</v>
      </c>
      <c r="D1320" s="95"/>
      <c r="E1320" s="95"/>
    </row>
    <row r="1321" spans="1:5">
      <c r="A1321" s="95"/>
      <c r="B1321" s="95" t="s">
        <v>4734</v>
      </c>
      <c r="D1321" s="95"/>
      <c r="E1321" s="95"/>
    </row>
    <row r="1322" spans="1:5">
      <c r="A1322" s="95"/>
      <c r="B1322" s="95" t="s">
        <v>4734</v>
      </c>
      <c r="D1322" s="95"/>
      <c r="E1322" s="95"/>
    </row>
    <row r="1323" spans="1:5">
      <c r="A1323" s="95"/>
      <c r="B1323" s="95" t="s">
        <v>4734</v>
      </c>
      <c r="D1323" s="95"/>
      <c r="E1323" s="95"/>
    </row>
    <row r="1324" spans="1:5">
      <c r="A1324" s="95"/>
      <c r="B1324" s="95" t="s">
        <v>4734</v>
      </c>
      <c r="D1324" s="95"/>
      <c r="E1324" s="95"/>
    </row>
    <row r="1325" spans="1:5">
      <c r="A1325" s="95"/>
      <c r="B1325" s="95" t="s">
        <v>4734</v>
      </c>
      <c r="D1325" s="95"/>
      <c r="E1325" s="95"/>
    </row>
    <row r="1326" spans="1:5">
      <c r="A1326" s="95"/>
      <c r="B1326" s="95" t="s">
        <v>4734</v>
      </c>
      <c r="D1326" s="95"/>
      <c r="E1326" s="95"/>
    </row>
    <row r="1327" spans="1:5">
      <c r="A1327" s="95"/>
      <c r="B1327" s="95" t="s">
        <v>4734</v>
      </c>
      <c r="D1327" s="95"/>
      <c r="E1327" s="95"/>
    </row>
    <row r="1328" spans="1:5">
      <c r="A1328" s="95"/>
      <c r="B1328" s="95" t="s">
        <v>4734</v>
      </c>
      <c r="D1328" s="95"/>
      <c r="E1328" s="95"/>
    </row>
    <row r="1329" spans="1:5">
      <c r="A1329" s="95"/>
      <c r="B1329" s="95" t="s">
        <v>4734</v>
      </c>
      <c r="D1329" s="95"/>
      <c r="E1329" s="95"/>
    </row>
    <row r="1330" spans="1:5">
      <c r="A1330" s="95"/>
      <c r="B1330" s="95" t="s">
        <v>4734</v>
      </c>
      <c r="D1330" s="95"/>
      <c r="E1330" s="95"/>
    </row>
    <row r="1331" spans="1:5">
      <c r="A1331" s="95"/>
      <c r="B1331" s="95" t="s">
        <v>4734</v>
      </c>
      <c r="D1331" s="95"/>
      <c r="E1331" s="95"/>
    </row>
    <row r="1332" spans="1:5">
      <c r="A1332" s="95"/>
      <c r="B1332" s="95" t="s">
        <v>4734</v>
      </c>
      <c r="D1332" s="95"/>
      <c r="E1332" s="95"/>
    </row>
    <row r="1333" spans="1:5">
      <c r="A1333" s="95"/>
      <c r="B1333" s="95" t="s">
        <v>4734</v>
      </c>
      <c r="D1333" s="95"/>
      <c r="E1333" s="95"/>
    </row>
    <row r="1334" spans="1:5">
      <c r="A1334" s="95"/>
      <c r="B1334" s="95" t="s">
        <v>4734</v>
      </c>
      <c r="D1334" s="95"/>
      <c r="E1334" s="95"/>
    </row>
    <row r="1335" spans="1:5">
      <c r="A1335" s="95"/>
      <c r="B1335" s="95" t="s">
        <v>4734</v>
      </c>
      <c r="D1335" s="95"/>
      <c r="E1335" s="95"/>
    </row>
    <row r="1336" spans="1:5">
      <c r="A1336" s="95"/>
      <c r="B1336" s="95" t="s">
        <v>4734</v>
      </c>
      <c r="D1336" s="95"/>
      <c r="E1336" s="95"/>
    </row>
    <row r="1337" spans="1:5">
      <c r="A1337" s="95"/>
      <c r="B1337" s="95" t="s">
        <v>4734</v>
      </c>
      <c r="D1337" s="95"/>
      <c r="E1337" s="95"/>
    </row>
    <row r="1338" spans="1:5">
      <c r="A1338" s="95"/>
      <c r="B1338" s="95" t="s">
        <v>4734</v>
      </c>
      <c r="D1338" s="95"/>
      <c r="E1338" s="95"/>
    </row>
    <row r="1339" spans="1:5">
      <c r="A1339" s="95"/>
      <c r="B1339" s="95" t="s">
        <v>4734</v>
      </c>
      <c r="D1339" s="95"/>
      <c r="E1339" s="95"/>
    </row>
    <row r="1340" spans="1:5">
      <c r="A1340" s="95"/>
      <c r="B1340" s="95" t="s">
        <v>4734</v>
      </c>
      <c r="D1340" s="95"/>
      <c r="E1340" s="95"/>
    </row>
    <row r="1341" spans="1:5">
      <c r="A1341" s="95"/>
      <c r="B1341" s="95" t="s">
        <v>4734</v>
      </c>
      <c r="D1341" s="95"/>
      <c r="E1341" s="95"/>
    </row>
    <row r="1342" spans="1:5">
      <c r="A1342" s="95"/>
      <c r="B1342" s="95" t="s">
        <v>4734</v>
      </c>
      <c r="D1342" s="95"/>
      <c r="E1342" s="95"/>
    </row>
    <row r="1343" spans="1:5">
      <c r="A1343" s="95"/>
      <c r="B1343" s="95" t="s">
        <v>4734</v>
      </c>
      <c r="D1343" s="95"/>
      <c r="E1343" s="95"/>
    </row>
    <row r="1344" spans="1:5">
      <c r="A1344" s="95"/>
      <c r="B1344" s="95" t="s">
        <v>4734</v>
      </c>
      <c r="D1344" s="95"/>
      <c r="E1344" s="95"/>
    </row>
    <row r="1345" spans="1:5">
      <c r="A1345" s="95"/>
      <c r="B1345" s="95" t="s">
        <v>4734</v>
      </c>
      <c r="D1345" s="95"/>
      <c r="E1345" s="95"/>
    </row>
    <row r="1346" spans="1:5">
      <c r="A1346" s="95"/>
      <c r="B1346" s="95" t="s">
        <v>4734</v>
      </c>
      <c r="D1346" s="95"/>
      <c r="E1346" s="95"/>
    </row>
    <row r="1347" spans="1:5">
      <c r="A1347" s="95"/>
      <c r="B1347" s="95" t="s">
        <v>4734</v>
      </c>
      <c r="D1347" s="95"/>
      <c r="E1347" s="95"/>
    </row>
    <row r="1348" spans="1:5">
      <c r="A1348" s="95"/>
      <c r="B1348" s="95" t="s">
        <v>4734</v>
      </c>
      <c r="D1348" s="95"/>
      <c r="E1348" s="95"/>
    </row>
    <row r="1349" spans="1:5">
      <c r="A1349" s="95"/>
      <c r="B1349" s="95" t="s">
        <v>4734</v>
      </c>
      <c r="D1349" s="95"/>
      <c r="E1349" s="95"/>
    </row>
    <row r="1350" spans="1:5">
      <c r="A1350" s="95"/>
      <c r="B1350" s="95" t="s">
        <v>4734</v>
      </c>
      <c r="D1350" s="95"/>
      <c r="E1350" s="95"/>
    </row>
    <row r="1351" spans="1:5">
      <c r="A1351" s="95"/>
      <c r="B1351" s="95" t="s">
        <v>4734</v>
      </c>
      <c r="D1351" s="95"/>
      <c r="E1351" s="95"/>
    </row>
    <row r="1352" spans="1:5">
      <c r="A1352" s="95"/>
      <c r="B1352" s="95" t="s">
        <v>4734</v>
      </c>
      <c r="D1352" s="95"/>
      <c r="E1352" s="95"/>
    </row>
    <row r="1353" spans="1:5">
      <c r="A1353" s="95"/>
      <c r="B1353" s="95" t="s">
        <v>4734</v>
      </c>
      <c r="D1353" s="95"/>
      <c r="E1353" s="95"/>
    </row>
    <row r="1354" spans="1:5">
      <c r="A1354" s="95"/>
      <c r="B1354" s="95" t="s">
        <v>4734</v>
      </c>
      <c r="D1354" s="95"/>
      <c r="E1354" s="95"/>
    </row>
    <row r="1355" spans="1:5">
      <c r="A1355" s="95"/>
      <c r="B1355" s="95" t="s">
        <v>4734</v>
      </c>
      <c r="D1355" s="95"/>
      <c r="E1355" s="95"/>
    </row>
    <row r="1356" spans="1:5">
      <c r="A1356" s="95"/>
      <c r="B1356" s="95" t="s">
        <v>4734</v>
      </c>
      <c r="D1356" s="95"/>
      <c r="E1356" s="95"/>
    </row>
    <row r="1357" spans="1:5">
      <c r="A1357" s="95"/>
      <c r="B1357" s="95" t="s">
        <v>4734</v>
      </c>
      <c r="D1357" s="95"/>
      <c r="E1357" s="95"/>
    </row>
    <row r="1358" spans="1:5">
      <c r="A1358" s="95"/>
      <c r="B1358" s="95" t="s">
        <v>4734</v>
      </c>
      <c r="D1358" s="95"/>
      <c r="E1358" s="95"/>
    </row>
    <row r="1359" spans="1:5">
      <c r="A1359" s="95"/>
      <c r="B1359" s="95" t="s">
        <v>4734</v>
      </c>
      <c r="D1359" s="95"/>
      <c r="E1359" s="95"/>
    </row>
    <row r="1360" spans="1:5">
      <c r="A1360" s="95"/>
      <c r="B1360" s="95" t="s">
        <v>4734</v>
      </c>
      <c r="D1360" s="95"/>
      <c r="E1360" s="95"/>
    </row>
    <row r="1361" spans="1:5">
      <c r="A1361" s="95"/>
      <c r="B1361" s="95" t="s">
        <v>4734</v>
      </c>
      <c r="D1361" s="95"/>
      <c r="E1361" s="95"/>
    </row>
    <row r="1362" spans="1:5">
      <c r="A1362" s="95"/>
      <c r="B1362" s="95" t="s">
        <v>4734</v>
      </c>
      <c r="D1362" s="95"/>
      <c r="E1362" s="95"/>
    </row>
    <row r="1363" spans="1:5">
      <c r="A1363" s="95"/>
      <c r="B1363" s="95" t="s">
        <v>4734</v>
      </c>
      <c r="D1363" s="95"/>
      <c r="E1363" s="95"/>
    </row>
    <row r="1364" spans="1:5">
      <c r="A1364" s="95"/>
      <c r="B1364" s="95" t="s">
        <v>4734</v>
      </c>
      <c r="D1364" s="95"/>
      <c r="E1364" s="95"/>
    </row>
    <row r="1365" spans="1:5">
      <c r="A1365" s="95"/>
      <c r="B1365" s="95" t="s">
        <v>4734</v>
      </c>
      <c r="D1365" s="95"/>
      <c r="E1365" s="95"/>
    </row>
    <row r="1366" spans="1:5">
      <c r="A1366" s="95"/>
      <c r="B1366" s="95" t="s">
        <v>4734</v>
      </c>
      <c r="D1366" s="95"/>
      <c r="E1366" s="95"/>
    </row>
    <row r="1367" spans="1:5">
      <c r="A1367" s="95"/>
      <c r="B1367" s="95" t="s">
        <v>4734</v>
      </c>
      <c r="D1367" s="95"/>
      <c r="E1367" s="95"/>
    </row>
    <row r="1368" spans="1:5">
      <c r="A1368" s="95"/>
      <c r="B1368" s="95" t="s">
        <v>4734</v>
      </c>
      <c r="D1368" s="95"/>
      <c r="E1368" s="95"/>
    </row>
    <row r="1369" spans="1:5">
      <c r="A1369" s="95"/>
      <c r="B1369" s="95" t="s">
        <v>4734</v>
      </c>
      <c r="D1369" s="95"/>
      <c r="E1369" s="95"/>
    </row>
    <row r="1370" spans="1:5">
      <c r="A1370" s="95"/>
      <c r="B1370" s="95" t="s">
        <v>4734</v>
      </c>
      <c r="D1370" s="95"/>
      <c r="E1370" s="95"/>
    </row>
    <row r="1371" spans="1:5">
      <c r="A1371" s="95"/>
      <c r="B1371" s="95" t="s">
        <v>4734</v>
      </c>
      <c r="D1371" s="95"/>
      <c r="E1371" s="95"/>
    </row>
    <row r="1372" spans="1:5">
      <c r="A1372" s="95"/>
      <c r="B1372" s="95" t="s">
        <v>4734</v>
      </c>
      <c r="D1372" s="95"/>
      <c r="E1372" s="95"/>
    </row>
    <row r="1373" spans="1:5">
      <c r="A1373" s="95"/>
      <c r="B1373" s="95" t="s">
        <v>4734</v>
      </c>
      <c r="D1373" s="95"/>
      <c r="E1373" s="95"/>
    </row>
    <row r="1374" spans="1:5">
      <c r="A1374" s="95"/>
      <c r="B1374" s="95" t="s">
        <v>4734</v>
      </c>
      <c r="D1374" s="95"/>
      <c r="E1374" s="95"/>
    </row>
    <row r="1375" spans="1:5">
      <c r="A1375" s="95"/>
      <c r="B1375" s="95" t="s">
        <v>4734</v>
      </c>
      <c r="D1375" s="95"/>
      <c r="E1375" s="95"/>
    </row>
    <row r="1376" spans="1:5">
      <c r="A1376" s="95"/>
      <c r="B1376" s="95" t="s">
        <v>4734</v>
      </c>
      <c r="D1376" s="95"/>
      <c r="E1376" s="95"/>
    </row>
    <row r="1377" spans="1:5">
      <c r="A1377" s="95"/>
      <c r="B1377" s="95" t="s">
        <v>4734</v>
      </c>
      <c r="D1377" s="95"/>
      <c r="E1377" s="95"/>
    </row>
    <row r="1378" spans="1:5">
      <c r="A1378" s="95"/>
      <c r="B1378" s="95" t="s">
        <v>4734</v>
      </c>
      <c r="D1378" s="95"/>
      <c r="E1378" s="95"/>
    </row>
    <row r="1379" spans="1:5">
      <c r="A1379" s="95"/>
      <c r="B1379" s="95" t="s">
        <v>4734</v>
      </c>
      <c r="D1379" s="95"/>
      <c r="E1379" s="95"/>
    </row>
    <row r="1380" spans="1:5">
      <c r="A1380" s="95"/>
      <c r="B1380" s="95" t="s">
        <v>4734</v>
      </c>
      <c r="D1380" s="95"/>
      <c r="E1380" s="95"/>
    </row>
    <row r="1381" spans="1:5">
      <c r="A1381" s="95"/>
      <c r="B1381" s="95" t="s">
        <v>4734</v>
      </c>
      <c r="D1381" s="95"/>
      <c r="E1381" s="95"/>
    </row>
    <row r="1382" spans="1:5">
      <c r="A1382" s="95"/>
      <c r="B1382" s="95" t="s">
        <v>4734</v>
      </c>
      <c r="D1382" s="95"/>
      <c r="E1382" s="95"/>
    </row>
    <row r="1383" spans="1:5">
      <c r="A1383" s="95"/>
      <c r="B1383" s="95" t="s">
        <v>4734</v>
      </c>
      <c r="D1383" s="95"/>
      <c r="E1383" s="95"/>
    </row>
    <row r="1384" spans="1:5">
      <c r="A1384" s="95"/>
      <c r="B1384" s="95" t="s">
        <v>4734</v>
      </c>
      <c r="D1384" s="95"/>
      <c r="E1384" s="95"/>
    </row>
    <row r="1385" spans="1:5">
      <c r="A1385" s="95"/>
      <c r="B1385" s="95" t="s">
        <v>4734</v>
      </c>
      <c r="D1385" s="95"/>
      <c r="E1385" s="95"/>
    </row>
    <row r="1386" spans="1:5">
      <c r="A1386" s="95"/>
      <c r="B1386" s="95" t="s">
        <v>4734</v>
      </c>
      <c r="D1386" s="95"/>
      <c r="E1386" s="95"/>
    </row>
    <row r="1387" spans="1:5">
      <c r="A1387" s="95"/>
      <c r="B1387" s="95" t="s">
        <v>4734</v>
      </c>
      <c r="D1387" s="95"/>
      <c r="E1387" s="95"/>
    </row>
    <row r="1388" spans="1:5">
      <c r="A1388" s="95"/>
      <c r="B1388" s="95" t="s">
        <v>4734</v>
      </c>
      <c r="D1388" s="95"/>
      <c r="E1388" s="95"/>
    </row>
    <row r="1389" spans="1:5">
      <c r="A1389" s="95"/>
      <c r="B1389" s="95" t="s">
        <v>4734</v>
      </c>
      <c r="D1389" s="95"/>
      <c r="E1389" s="95"/>
    </row>
    <row r="1390" spans="1:5">
      <c r="A1390" s="95"/>
      <c r="B1390" s="95" t="s">
        <v>4734</v>
      </c>
      <c r="D1390" s="95"/>
      <c r="E1390" s="95"/>
    </row>
    <row r="1391" spans="1:5">
      <c r="A1391" s="95"/>
      <c r="B1391" s="95" t="s">
        <v>4734</v>
      </c>
      <c r="D1391" s="95"/>
      <c r="E1391" s="95"/>
    </row>
    <row r="1392" spans="1:5">
      <c r="A1392" s="95"/>
      <c r="B1392" s="95" t="s">
        <v>4734</v>
      </c>
      <c r="D1392" s="95"/>
      <c r="E1392" s="95"/>
    </row>
    <row r="1393" spans="1:5">
      <c r="A1393" s="95"/>
      <c r="B1393" s="95" t="s">
        <v>4734</v>
      </c>
      <c r="D1393" s="95"/>
      <c r="E1393" s="95"/>
    </row>
    <row r="1394" spans="1:5">
      <c r="A1394" s="95"/>
      <c r="B1394" s="95" t="s">
        <v>4734</v>
      </c>
      <c r="D1394" s="95"/>
      <c r="E1394" s="95"/>
    </row>
    <row r="1395" spans="1:5">
      <c r="A1395" s="95"/>
      <c r="B1395" s="95" t="s">
        <v>4734</v>
      </c>
      <c r="D1395" s="95"/>
      <c r="E1395" s="95"/>
    </row>
    <row r="1396" spans="1:5">
      <c r="A1396" s="95"/>
      <c r="B1396" s="95" t="s">
        <v>4734</v>
      </c>
      <c r="D1396" s="95"/>
      <c r="E1396" s="95"/>
    </row>
    <row r="1397" spans="1:5">
      <c r="A1397" s="95"/>
      <c r="B1397" s="95" t="s">
        <v>4734</v>
      </c>
      <c r="D1397" s="95"/>
      <c r="E1397" s="95"/>
    </row>
    <row r="1398" spans="1:5">
      <c r="A1398" s="95"/>
      <c r="B1398" s="95" t="s">
        <v>4734</v>
      </c>
      <c r="D1398" s="95"/>
      <c r="E1398" s="95"/>
    </row>
    <row r="1399" spans="1:5">
      <c r="A1399" s="95"/>
      <c r="B1399" s="95" t="s">
        <v>4734</v>
      </c>
      <c r="D1399" s="95"/>
      <c r="E1399" s="95"/>
    </row>
    <row r="1400" spans="1:5">
      <c r="A1400" s="95"/>
      <c r="B1400" s="95" t="s">
        <v>4734</v>
      </c>
      <c r="D1400" s="95"/>
      <c r="E1400" s="95"/>
    </row>
    <row r="1401" spans="1:5">
      <c r="A1401" s="95"/>
      <c r="B1401" s="95" t="s">
        <v>4734</v>
      </c>
      <c r="D1401" s="95"/>
      <c r="E1401" s="95"/>
    </row>
    <row r="1402" spans="1:5">
      <c r="A1402" s="95"/>
      <c r="B1402" s="95" t="s">
        <v>4734</v>
      </c>
      <c r="D1402" s="95"/>
      <c r="E1402" s="95"/>
    </row>
    <row r="1403" spans="1:5">
      <c r="A1403" s="95"/>
      <c r="B1403" s="95" t="s">
        <v>4734</v>
      </c>
      <c r="D1403" s="95"/>
      <c r="E1403" s="95"/>
    </row>
    <row r="1404" spans="1:5">
      <c r="A1404" s="95"/>
      <c r="B1404" s="95" t="s">
        <v>4734</v>
      </c>
      <c r="D1404" s="95"/>
      <c r="E1404" s="95"/>
    </row>
    <row r="1405" spans="1:5">
      <c r="A1405" s="95"/>
      <c r="B1405" s="95" t="s">
        <v>4734</v>
      </c>
      <c r="D1405" s="95"/>
      <c r="E1405" s="95"/>
    </row>
    <row r="1406" spans="1:5">
      <c r="A1406" s="95"/>
      <c r="B1406" s="95" t="s">
        <v>4734</v>
      </c>
      <c r="D1406" s="95"/>
      <c r="E1406" s="95"/>
    </row>
    <row r="1407" spans="1:5">
      <c r="A1407" s="95"/>
      <c r="B1407" s="95" t="s">
        <v>4734</v>
      </c>
      <c r="D1407" s="95"/>
      <c r="E1407" s="95"/>
    </row>
    <row r="1408" spans="1:5">
      <c r="A1408" s="95"/>
      <c r="B1408" s="95" t="s">
        <v>4734</v>
      </c>
      <c r="D1408" s="95"/>
      <c r="E1408" s="95"/>
    </row>
    <row r="1409" spans="1:5">
      <c r="A1409" s="95"/>
      <c r="B1409" s="95" t="s">
        <v>4734</v>
      </c>
      <c r="D1409" s="95"/>
      <c r="E1409" s="95"/>
    </row>
    <row r="1410" spans="1:5">
      <c r="A1410" s="95"/>
      <c r="B1410" s="95" t="s">
        <v>4734</v>
      </c>
      <c r="D1410" s="95"/>
      <c r="E1410" s="95"/>
    </row>
    <row r="1411" spans="1:5">
      <c r="A1411" s="95"/>
      <c r="B1411" s="95" t="s">
        <v>4734</v>
      </c>
      <c r="D1411" s="95"/>
      <c r="E1411" s="95"/>
    </row>
    <row r="1412" spans="1:5">
      <c r="A1412" s="95"/>
      <c r="B1412" s="95" t="s">
        <v>4734</v>
      </c>
      <c r="D1412" s="95"/>
      <c r="E1412" s="95"/>
    </row>
    <row r="1413" spans="1:5">
      <c r="A1413" s="95"/>
      <c r="B1413" s="95" t="s">
        <v>4734</v>
      </c>
      <c r="D1413" s="95"/>
      <c r="E1413" s="95"/>
    </row>
    <row r="1414" spans="1:5">
      <c r="A1414" s="95"/>
      <c r="B1414" s="95" t="s">
        <v>4734</v>
      </c>
      <c r="D1414" s="95"/>
      <c r="E1414" s="95"/>
    </row>
    <row r="1415" spans="1:5">
      <c r="A1415" s="95"/>
      <c r="B1415" s="95" t="s">
        <v>4734</v>
      </c>
      <c r="D1415" s="95"/>
      <c r="E1415" s="95"/>
    </row>
    <row r="1416" spans="1:5">
      <c r="A1416" s="95"/>
      <c r="B1416" s="95" t="s">
        <v>4734</v>
      </c>
      <c r="D1416" s="95"/>
      <c r="E1416" s="95"/>
    </row>
    <row r="1417" spans="1:5">
      <c r="A1417" s="95"/>
      <c r="B1417" s="95" t="s">
        <v>4734</v>
      </c>
      <c r="D1417" s="95"/>
      <c r="E1417" s="95"/>
    </row>
    <row r="1418" spans="1:5">
      <c r="A1418" s="95"/>
      <c r="B1418" s="95" t="s">
        <v>4734</v>
      </c>
      <c r="D1418" s="95"/>
      <c r="E1418" s="95"/>
    </row>
    <row r="1419" spans="1:5">
      <c r="A1419" s="95"/>
      <c r="B1419" s="95" t="s">
        <v>4734</v>
      </c>
      <c r="D1419" s="95"/>
      <c r="E1419" s="95"/>
    </row>
    <row r="1420" spans="1:5">
      <c r="A1420" s="95"/>
      <c r="B1420" s="95" t="s">
        <v>4734</v>
      </c>
      <c r="D1420" s="95"/>
      <c r="E1420" s="95"/>
    </row>
    <row r="1421" spans="1:5">
      <c r="A1421" s="95"/>
      <c r="B1421" s="95" t="s">
        <v>4734</v>
      </c>
      <c r="D1421" s="95"/>
      <c r="E1421" s="95"/>
    </row>
    <row r="1422" spans="1:5">
      <c r="A1422" s="95"/>
      <c r="B1422" s="95" t="s">
        <v>4734</v>
      </c>
      <c r="D1422" s="95"/>
      <c r="E1422" s="95"/>
    </row>
    <row r="1423" spans="1:5">
      <c r="A1423" s="95"/>
      <c r="B1423" s="95" t="s">
        <v>4734</v>
      </c>
      <c r="D1423" s="95"/>
      <c r="E1423" s="95"/>
    </row>
    <row r="1424" spans="1:5">
      <c r="A1424" s="95"/>
      <c r="B1424" s="95" t="s">
        <v>4734</v>
      </c>
      <c r="D1424" s="95"/>
      <c r="E1424" s="95"/>
    </row>
    <row r="1425" spans="1:5">
      <c r="A1425" s="95"/>
      <c r="B1425" s="95" t="s">
        <v>4734</v>
      </c>
      <c r="D1425" s="95"/>
      <c r="E1425" s="95"/>
    </row>
    <row r="1426" spans="1:5">
      <c r="A1426" s="95"/>
      <c r="B1426" s="95" t="s">
        <v>4734</v>
      </c>
      <c r="D1426" s="95"/>
      <c r="E1426" s="95"/>
    </row>
    <row r="1427" spans="1:5">
      <c r="A1427" s="95"/>
      <c r="B1427" s="95" t="s">
        <v>4734</v>
      </c>
      <c r="D1427" s="95"/>
      <c r="E1427" s="95"/>
    </row>
    <row r="1428" spans="1:5">
      <c r="A1428" s="95"/>
      <c r="B1428" s="95" t="s">
        <v>4734</v>
      </c>
      <c r="D1428" s="95"/>
      <c r="E1428" s="95"/>
    </row>
    <row r="1429" spans="1:5">
      <c r="A1429" s="95"/>
      <c r="B1429" s="95" t="s">
        <v>4734</v>
      </c>
      <c r="D1429" s="95"/>
      <c r="E1429" s="95"/>
    </row>
    <row r="1430" spans="1:5">
      <c r="A1430" s="95"/>
      <c r="B1430" s="95" t="s">
        <v>4734</v>
      </c>
      <c r="D1430" s="95"/>
      <c r="E1430" s="95"/>
    </row>
    <row r="1431" spans="1:5">
      <c r="A1431" s="95"/>
      <c r="B1431" s="95" t="s">
        <v>4734</v>
      </c>
      <c r="D1431" s="95"/>
      <c r="E1431" s="95"/>
    </row>
    <row r="1432" spans="1:5">
      <c r="A1432" s="95"/>
      <c r="B1432" s="95" t="s">
        <v>4734</v>
      </c>
      <c r="D1432" s="95"/>
      <c r="E1432" s="95"/>
    </row>
    <row r="1433" spans="1:5">
      <c r="A1433" s="95"/>
      <c r="B1433" s="95" t="s">
        <v>4734</v>
      </c>
      <c r="D1433" s="95"/>
      <c r="E1433" s="95"/>
    </row>
    <row r="1434" spans="1:5">
      <c r="A1434" s="95"/>
      <c r="B1434" s="95" t="s">
        <v>4734</v>
      </c>
      <c r="D1434" s="95"/>
      <c r="E1434" s="95"/>
    </row>
    <row r="1435" spans="1:5">
      <c r="A1435" s="95"/>
      <c r="B1435" s="95" t="s">
        <v>4734</v>
      </c>
      <c r="D1435" s="95"/>
      <c r="E1435" s="95"/>
    </row>
    <row r="1436" spans="1:5">
      <c r="A1436" s="95"/>
      <c r="B1436" s="95" t="s">
        <v>4734</v>
      </c>
      <c r="D1436" s="95"/>
      <c r="E1436" s="95"/>
    </row>
    <row r="1437" spans="1:5">
      <c r="A1437" s="95"/>
      <c r="B1437" s="95" t="s">
        <v>4734</v>
      </c>
      <c r="D1437" s="95"/>
      <c r="E1437" s="95"/>
    </row>
    <row r="1438" spans="1:5">
      <c r="A1438" s="95"/>
      <c r="B1438" s="95" t="s">
        <v>4734</v>
      </c>
      <c r="D1438" s="95"/>
      <c r="E1438" s="95"/>
    </row>
    <row r="1439" spans="1:5">
      <c r="A1439" s="95"/>
      <c r="B1439" s="95" t="s">
        <v>4734</v>
      </c>
      <c r="D1439" s="95"/>
      <c r="E1439" s="95"/>
    </row>
    <row r="1440" spans="1:5">
      <c r="A1440" s="95"/>
      <c r="B1440" s="95" t="s">
        <v>4734</v>
      </c>
      <c r="D1440" s="95"/>
      <c r="E1440" s="95"/>
    </row>
    <row r="1441" spans="1:5">
      <c r="A1441" s="95"/>
      <c r="B1441" s="95" t="s">
        <v>4734</v>
      </c>
      <c r="D1441" s="95"/>
      <c r="E1441" s="95"/>
    </row>
    <row r="1442" spans="1:5">
      <c r="A1442" s="95"/>
      <c r="B1442" s="95" t="s">
        <v>4734</v>
      </c>
      <c r="D1442" s="95"/>
      <c r="E1442" s="95"/>
    </row>
    <row r="1443" spans="1:5">
      <c r="A1443" s="95"/>
      <c r="B1443" s="95" t="s">
        <v>4734</v>
      </c>
      <c r="D1443" s="95"/>
      <c r="E1443" s="95"/>
    </row>
    <row r="1444" spans="1:5">
      <c r="A1444" s="95"/>
      <c r="B1444" s="95" t="s">
        <v>4734</v>
      </c>
      <c r="D1444" s="95"/>
      <c r="E1444" s="95"/>
    </row>
    <row r="1445" spans="1:5">
      <c r="A1445" s="95"/>
      <c r="B1445" s="95" t="s">
        <v>4734</v>
      </c>
      <c r="D1445" s="95"/>
      <c r="E1445" s="95"/>
    </row>
    <row r="1446" spans="1:5">
      <c r="A1446" s="95"/>
      <c r="B1446" s="95" t="s">
        <v>4734</v>
      </c>
      <c r="D1446" s="95"/>
      <c r="E1446" s="95"/>
    </row>
    <row r="1447" spans="1:5">
      <c r="A1447" s="95"/>
      <c r="B1447" s="95" t="s">
        <v>4734</v>
      </c>
      <c r="D1447" s="95"/>
      <c r="E1447" s="95"/>
    </row>
    <row r="1448" spans="1:5">
      <c r="A1448" s="95"/>
      <c r="B1448" s="95" t="s">
        <v>4734</v>
      </c>
      <c r="D1448" s="95"/>
      <c r="E1448" s="95"/>
    </row>
    <row r="1449" spans="1:5">
      <c r="A1449" s="95"/>
      <c r="B1449" s="95" t="s">
        <v>4734</v>
      </c>
      <c r="D1449" s="95"/>
      <c r="E1449" s="95"/>
    </row>
    <row r="1450" spans="1:5">
      <c r="A1450" s="95"/>
      <c r="B1450" s="95" t="s">
        <v>4734</v>
      </c>
      <c r="D1450" s="95"/>
      <c r="E1450" s="95"/>
    </row>
    <row r="1451" spans="1:5">
      <c r="A1451" s="95"/>
      <c r="B1451" s="95" t="s">
        <v>4734</v>
      </c>
      <c r="D1451" s="95"/>
      <c r="E1451" s="95"/>
    </row>
    <row r="1452" spans="1:5">
      <c r="A1452" s="95"/>
      <c r="B1452" s="95" t="s">
        <v>4734</v>
      </c>
      <c r="D1452" s="95"/>
      <c r="E1452" s="95"/>
    </row>
    <row r="1453" spans="1:5">
      <c r="A1453" s="95"/>
      <c r="B1453" s="95" t="s">
        <v>4734</v>
      </c>
      <c r="D1453" s="95"/>
      <c r="E1453" s="95"/>
    </row>
    <row r="1454" spans="1:5">
      <c r="A1454" s="95"/>
      <c r="B1454" s="95" t="s">
        <v>4734</v>
      </c>
      <c r="D1454" s="95"/>
      <c r="E1454" s="95"/>
    </row>
    <row r="1455" spans="1:5">
      <c r="A1455" s="95"/>
      <c r="B1455" s="95" t="s">
        <v>4734</v>
      </c>
      <c r="D1455" s="95"/>
      <c r="E1455" s="95"/>
    </row>
    <row r="1456" spans="1:5">
      <c r="A1456" s="95"/>
      <c r="B1456" s="95" t="s">
        <v>4734</v>
      </c>
      <c r="D1456" s="95"/>
      <c r="E1456" s="95"/>
    </row>
    <row r="1457" spans="1:5">
      <c r="A1457" s="95"/>
      <c r="B1457" s="95" t="s">
        <v>4734</v>
      </c>
      <c r="D1457" s="95"/>
      <c r="E1457" s="95"/>
    </row>
    <row r="1458" spans="1:5">
      <c r="A1458" s="95"/>
      <c r="B1458" s="95" t="s">
        <v>4734</v>
      </c>
      <c r="D1458" s="95"/>
      <c r="E1458" s="95"/>
    </row>
    <row r="1459" spans="1:5">
      <c r="A1459" s="95"/>
      <c r="B1459" s="95" t="s">
        <v>4734</v>
      </c>
      <c r="D1459" s="95"/>
      <c r="E1459" s="95"/>
    </row>
    <row r="1460" spans="1:5">
      <c r="A1460" s="95"/>
      <c r="B1460" s="95" t="s">
        <v>4734</v>
      </c>
      <c r="D1460" s="95"/>
      <c r="E1460" s="95"/>
    </row>
    <row r="1461" spans="1:5">
      <c r="A1461" s="95"/>
      <c r="B1461" s="95" t="s">
        <v>4734</v>
      </c>
      <c r="D1461" s="95"/>
      <c r="E1461" s="95"/>
    </row>
    <row r="1462" spans="1:5">
      <c r="A1462" s="95"/>
      <c r="B1462" s="95" t="s">
        <v>4734</v>
      </c>
      <c r="D1462" s="95"/>
      <c r="E1462" s="95"/>
    </row>
    <row r="1463" spans="1:5">
      <c r="A1463" s="95"/>
      <c r="B1463" s="95" t="s">
        <v>4734</v>
      </c>
      <c r="D1463" s="95"/>
      <c r="E1463" s="95"/>
    </row>
    <row r="1464" spans="1:5">
      <c r="A1464" s="95"/>
      <c r="B1464" s="95" t="s">
        <v>4734</v>
      </c>
      <c r="D1464" s="95"/>
      <c r="E1464" s="95"/>
    </row>
    <row r="1465" spans="1:5">
      <c r="A1465" s="95"/>
      <c r="B1465" s="95" t="s">
        <v>4734</v>
      </c>
      <c r="D1465" s="95"/>
      <c r="E1465" s="95"/>
    </row>
    <row r="1466" spans="1:5">
      <c r="A1466" s="95"/>
      <c r="B1466" s="95" t="s">
        <v>4734</v>
      </c>
      <c r="D1466" s="95"/>
      <c r="E1466" s="95"/>
    </row>
    <row r="1467" spans="1:5">
      <c r="A1467" s="95"/>
      <c r="B1467" s="95" t="s">
        <v>4734</v>
      </c>
      <c r="D1467" s="95"/>
      <c r="E1467" s="95"/>
    </row>
    <row r="1468" spans="1:5">
      <c r="A1468" s="95"/>
      <c r="B1468" s="95" t="s">
        <v>4734</v>
      </c>
      <c r="D1468" s="95"/>
      <c r="E1468" s="95"/>
    </row>
    <row r="1469" spans="1:5">
      <c r="A1469" s="95"/>
      <c r="B1469" s="95" t="s">
        <v>4734</v>
      </c>
      <c r="D1469" s="95"/>
      <c r="E1469" s="95"/>
    </row>
    <row r="1470" spans="1:5">
      <c r="A1470" s="95"/>
      <c r="B1470" s="95" t="s">
        <v>4734</v>
      </c>
      <c r="D1470" s="95"/>
      <c r="E1470" s="95"/>
    </row>
    <row r="1471" spans="1:5">
      <c r="A1471" s="95"/>
      <c r="B1471" s="95" t="s">
        <v>4734</v>
      </c>
      <c r="D1471" s="95"/>
      <c r="E1471" s="95"/>
    </row>
    <row r="1472" spans="1:5">
      <c r="A1472" s="95"/>
      <c r="B1472" s="95" t="s">
        <v>4734</v>
      </c>
      <c r="D1472" s="95"/>
      <c r="E1472" s="95"/>
    </row>
    <row r="1473" spans="1:5">
      <c r="A1473" s="95"/>
      <c r="B1473" s="95" t="s">
        <v>4734</v>
      </c>
      <c r="D1473" s="95"/>
      <c r="E1473" s="95"/>
    </row>
    <row r="1474" spans="1:5">
      <c r="A1474" s="95"/>
      <c r="B1474" s="95" t="s">
        <v>4734</v>
      </c>
      <c r="D1474" s="95"/>
      <c r="E1474" s="95"/>
    </row>
    <row r="1475" spans="1:5">
      <c r="A1475" s="95"/>
      <c r="B1475" s="95" t="s">
        <v>4734</v>
      </c>
      <c r="D1475" s="95"/>
      <c r="E1475" s="95"/>
    </row>
    <row r="1476" spans="1:5">
      <c r="A1476" s="95"/>
      <c r="B1476" s="95" t="s">
        <v>4734</v>
      </c>
      <c r="D1476" s="95"/>
      <c r="E1476" s="95"/>
    </row>
    <row r="1477" spans="1:5">
      <c r="A1477" s="95"/>
      <c r="B1477" s="95" t="s">
        <v>4734</v>
      </c>
      <c r="D1477" s="95"/>
      <c r="E1477" s="95"/>
    </row>
    <row r="1478" spans="1:5">
      <c r="A1478" s="95"/>
      <c r="B1478" s="95" t="s">
        <v>4734</v>
      </c>
      <c r="D1478" s="95"/>
      <c r="E1478" s="95"/>
    </row>
    <row r="1479" spans="1:5">
      <c r="A1479" s="95"/>
      <c r="B1479" s="95" t="s">
        <v>4734</v>
      </c>
      <c r="D1479" s="95"/>
      <c r="E1479" s="95"/>
    </row>
    <row r="1480" spans="1:5">
      <c r="A1480" s="95"/>
      <c r="B1480" s="95" t="s">
        <v>4734</v>
      </c>
      <c r="D1480" s="95"/>
      <c r="E1480" s="95"/>
    </row>
    <row r="1481" spans="1:5">
      <c r="A1481" s="95"/>
      <c r="B1481" s="95" t="s">
        <v>4734</v>
      </c>
      <c r="D1481" s="95"/>
      <c r="E1481" s="95"/>
    </row>
    <row r="1482" spans="1:5">
      <c r="A1482" s="95"/>
      <c r="B1482" s="95" t="s">
        <v>4734</v>
      </c>
      <c r="D1482" s="95"/>
      <c r="E1482" s="95"/>
    </row>
    <row r="1483" spans="1:5">
      <c r="A1483" s="95"/>
      <c r="B1483" s="95" t="s">
        <v>4734</v>
      </c>
      <c r="D1483" s="95"/>
      <c r="E1483" s="95"/>
    </row>
    <row r="1484" spans="1:5">
      <c r="A1484" s="95"/>
      <c r="B1484" s="95" t="s">
        <v>4734</v>
      </c>
      <c r="D1484" s="95"/>
      <c r="E1484" s="95"/>
    </row>
    <row r="1485" spans="1:5">
      <c r="A1485" s="95"/>
      <c r="B1485" s="95" t="s">
        <v>4734</v>
      </c>
      <c r="D1485" s="95"/>
      <c r="E1485" s="95"/>
    </row>
    <row r="1486" spans="1:5">
      <c r="A1486" s="95"/>
      <c r="B1486" s="95" t="s">
        <v>4734</v>
      </c>
      <c r="D1486" s="95"/>
      <c r="E1486" s="95"/>
    </row>
    <row r="1487" spans="1:5">
      <c r="A1487" s="95"/>
      <c r="B1487" s="95" t="s">
        <v>4734</v>
      </c>
      <c r="D1487" s="95"/>
      <c r="E1487" s="95"/>
    </row>
    <row r="1488" spans="1:5">
      <c r="A1488" s="95"/>
      <c r="B1488" s="95" t="s">
        <v>4734</v>
      </c>
      <c r="D1488" s="95"/>
      <c r="E1488" s="95"/>
    </row>
    <row r="1489" spans="1:5">
      <c r="A1489" s="95"/>
      <c r="B1489" s="95" t="s">
        <v>4734</v>
      </c>
      <c r="D1489" s="95"/>
      <c r="E1489" s="95"/>
    </row>
    <row r="1490" spans="1:5">
      <c r="A1490" s="95"/>
      <c r="B1490" s="95" t="s">
        <v>4734</v>
      </c>
      <c r="D1490" s="95"/>
      <c r="E1490" s="95"/>
    </row>
    <row r="1491" spans="1:5">
      <c r="A1491" s="95"/>
      <c r="B1491" s="95" t="s">
        <v>4734</v>
      </c>
      <c r="D1491" s="95"/>
      <c r="E1491" s="95"/>
    </row>
    <row r="1492" spans="1:5">
      <c r="A1492" s="95"/>
      <c r="B1492" s="95" t="s">
        <v>4734</v>
      </c>
      <c r="D1492" s="95"/>
      <c r="E1492" s="95"/>
    </row>
    <row r="1493" spans="1:5">
      <c r="A1493" s="95"/>
      <c r="B1493" s="95" t="s">
        <v>4734</v>
      </c>
      <c r="D1493" s="95"/>
      <c r="E1493" s="95"/>
    </row>
    <row r="1494" spans="1:5">
      <c r="A1494" s="95"/>
      <c r="B1494" s="95" t="s">
        <v>4734</v>
      </c>
      <c r="D1494" s="95"/>
      <c r="E1494" s="95"/>
    </row>
    <row r="1495" spans="1:5">
      <c r="A1495" s="95"/>
      <c r="B1495" s="95" t="s">
        <v>4734</v>
      </c>
      <c r="D1495" s="95"/>
      <c r="E1495" s="95"/>
    </row>
    <row r="1496" spans="1:5">
      <c r="A1496" s="95"/>
      <c r="B1496" s="95" t="s">
        <v>4734</v>
      </c>
      <c r="D1496" s="95"/>
      <c r="E1496" s="95"/>
    </row>
    <row r="1497" spans="1:5">
      <c r="A1497" s="95"/>
      <c r="B1497" s="95" t="s">
        <v>4734</v>
      </c>
      <c r="D1497" s="95"/>
      <c r="E1497" s="95"/>
    </row>
    <row r="1498" spans="1:5">
      <c r="A1498" s="95"/>
      <c r="B1498" s="95" t="s">
        <v>4734</v>
      </c>
      <c r="D1498" s="95"/>
      <c r="E1498" s="95"/>
    </row>
    <row r="1499" spans="1:5">
      <c r="A1499" s="95"/>
      <c r="B1499" s="95" t="s">
        <v>4734</v>
      </c>
      <c r="D1499" s="95"/>
      <c r="E1499" s="95"/>
    </row>
    <row r="1500" spans="1:5">
      <c r="A1500" s="95"/>
      <c r="B1500" s="95" t="s">
        <v>4734</v>
      </c>
      <c r="D1500" s="95"/>
      <c r="E1500" s="95"/>
    </row>
    <row r="1501" spans="1:5">
      <c r="A1501" s="95"/>
      <c r="B1501" s="95" t="s">
        <v>4734</v>
      </c>
      <c r="D1501" s="95"/>
      <c r="E1501" s="95"/>
    </row>
    <row r="1502" spans="1:5">
      <c r="A1502" s="95"/>
      <c r="B1502" s="95" t="s">
        <v>4734</v>
      </c>
      <c r="D1502" s="95"/>
      <c r="E1502" s="95"/>
    </row>
    <row r="1503" spans="1:5">
      <c r="A1503" s="95"/>
      <c r="B1503" s="95" t="s">
        <v>4734</v>
      </c>
      <c r="D1503" s="95"/>
      <c r="E1503" s="95"/>
    </row>
    <row r="1504" spans="1:5">
      <c r="A1504" s="95"/>
      <c r="B1504" s="95" t="s">
        <v>4734</v>
      </c>
      <c r="D1504" s="95"/>
      <c r="E1504" s="95"/>
    </row>
    <row r="1505" spans="1:5">
      <c r="A1505" s="95"/>
      <c r="B1505" s="95" t="s">
        <v>4734</v>
      </c>
      <c r="D1505" s="95"/>
      <c r="E1505" s="95"/>
    </row>
    <row r="1506" spans="1:5">
      <c r="A1506" s="95"/>
      <c r="B1506" s="95" t="s">
        <v>4734</v>
      </c>
      <c r="D1506" s="95"/>
      <c r="E1506" s="95"/>
    </row>
    <row r="1507" spans="1:5">
      <c r="A1507" s="95"/>
      <c r="B1507" s="95" t="s">
        <v>4734</v>
      </c>
      <c r="D1507" s="95"/>
      <c r="E1507" s="95"/>
    </row>
    <row r="1508" spans="1:5">
      <c r="A1508" s="95"/>
      <c r="B1508" s="95" t="s">
        <v>4734</v>
      </c>
      <c r="D1508" s="95"/>
      <c r="E1508" s="95"/>
    </row>
    <row r="1509" spans="1:5">
      <c r="A1509" s="95"/>
      <c r="B1509" s="95" t="s">
        <v>4734</v>
      </c>
      <c r="D1509" s="95"/>
      <c r="E1509" s="95"/>
    </row>
    <row r="1510" spans="1:5">
      <c r="A1510" s="95"/>
      <c r="B1510" s="95" t="s">
        <v>4734</v>
      </c>
      <c r="D1510" s="95"/>
      <c r="E1510" s="95"/>
    </row>
    <row r="1511" spans="1:5">
      <c r="A1511" s="95"/>
      <c r="B1511" s="95" t="s">
        <v>4734</v>
      </c>
      <c r="D1511" s="95"/>
      <c r="E1511" s="95"/>
    </row>
    <row r="1512" spans="1:5">
      <c r="A1512" s="95"/>
      <c r="B1512" s="95" t="s">
        <v>4734</v>
      </c>
      <c r="D1512" s="95"/>
      <c r="E1512" s="95"/>
    </row>
    <row r="1513" spans="1:5">
      <c r="A1513" s="95"/>
      <c r="B1513" s="95" t="s">
        <v>4734</v>
      </c>
      <c r="D1513" s="95"/>
      <c r="E1513" s="95"/>
    </row>
    <row r="1514" spans="1:5">
      <c r="A1514" s="95"/>
      <c r="B1514" s="95" t="s">
        <v>4734</v>
      </c>
      <c r="D1514" s="95"/>
      <c r="E1514" s="95"/>
    </row>
    <row r="1515" spans="1:5">
      <c r="A1515" s="95"/>
      <c r="B1515" s="95" t="s">
        <v>4734</v>
      </c>
      <c r="D1515" s="95"/>
      <c r="E1515" s="95"/>
    </row>
    <row r="1516" spans="1:5">
      <c r="A1516" s="95"/>
      <c r="B1516" s="95" t="s">
        <v>4734</v>
      </c>
      <c r="D1516" s="95"/>
      <c r="E1516" s="95"/>
    </row>
    <row r="1517" spans="1:5">
      <c r="A1517" s="95"/>
      <c r="B1517" s="95" t="s">
        <v>4734</v>
      </c>
      <c r="D1517" s="95"/>
      <c r="E1517" s="95"/>
    </row>
    <row r="1518" spans="1:5">
      <c r="A1518" s="95"/>
      <c r="B1518" s="95" t="s">
        <v>4734</v>
      </c>
      <c r="D1518" s="95"/>
      <c r="E1518" s="95"/>
    </row>
    <row r="1519" spans="1:5">
      <c r="A1519" s="95"/>
      <c r="B1519" s="95" t="s">
        <v>4734</v>
      </c>
      <c r="D1519" s="95"/>
      <c r="E1519" s="95"/>
    </row>
    <row r="1520" spans="1:5">
      <c r="A1520" s="95"/>
      <c r="B1520" s="95" t="s">
        <v>4734</v>
      </c>
      <c r="D1520" s="95"/>
      <c r="E1520" s="95"/>
    </row>
    <row r="1521" spans="1:5">
      <c r="A1521" s="95"/>
      <c r="B1521" s="95" t="s">
        <v>4734</v>
      </c>
      <c r="D1521" s="95"/>
      <c r="E1521" s="95"/>
    </row>
    <row r="1522" spans="1:5">
      <c r="A1522" s="95"/>
      <c r="B1522" s="95" t="s">
        <v>4734</v>
      </c>
      <c r="D1522" s="95"/>
      <c r="E1522" s="95"/>
    </row>
    <row r="1523" spans="1:5">
      <c r="A1523" s="95"/>
      <c r="B1523" s="95" t="s">
        <v>4734</v>
      </c>
      <c r="D1523" s="95"/>
      <c r="E1523" s="95"/>
    </row>
    <row r="1524" spans="1:5">
      <c r="A1524" s="95"/>
      <c r="B1524" s="95" t="s">
        <v>4734</v>
      </c>
      <c r="D1524" s="95"/>
      <c r="E1524" s="95"/>
    </row>
    <row r="1525" spans="1:5">
      <c r="A1525" s="95"/>
      <c r="B1525" s="95" t="s">
        <v>4734</v>
      </c>
      <c r="D1525" s="95"/>
      <c r="E1525" s="95"/>
    </row>
    <row r="1526" spans="1:5">
      <c r="A1526" s="95"/>
      <c r="B1526" s="95" t="s">
        <v>4734</v>
      </c>
      <c r="D1526" s="95"/>
      <c r="E1526" s="95"/>
    </row>
    <row r="1527" spans="1:5">
      <c r="A1527" s="95"/>
      <c r="B1527" s="95" t="s">
        <v>4734</v>
      </c>
      <c r="D1527" s="95"/>
      <c r="E1527" s="95"/>
    </row>
    <row r="1528" spans="1:5">
      <c r="A1528" s="95"/>
      <c r="B1528" s="95" t="s">
        <v>4734</v>
      </c>
      <c r="D1528" s="95"/>
      <c r="E1528" s="95"/>
    </row>
    <row r="1529" spans="1:5">
      <c r="A1529" s="95"/>
      <c r="B1529" s="95" t="s">
        <v>4734</v>
      </c>
      <c r="D1529" s="95"/>
      <c r="E1529" s="95"/>
    </row>
    <row r="1530" spans="1:5">
      <c r="A1530" s="95"/>
      <c r="B1530" s="95" t="s">
        <v>4734</v>
      </c>
      <c r="D1530" s="95"/>
      <c r="E1530" s="95"/>
    </row>
    <row r="1531" spans="1:5">
      <c r="A1531" s="95"/>
      <c r="B1531" s="95" t="s">
        <v>4734</v>
      </c>
      <c r="D1531" s="95"/>
      <c r="E1531" s="95"/>
    </row>
    <row r="1532" spans="1:5">
      <c r="A1532" s="95"/>
      <c r="B1532" s="95" t="s">
        <v>4734</v>
      </c>
      <c r="D1532" s="95"/>
      <c r="E1532" s="95"/>
    </row>
    <row r="1533" spans="1:5">
      <c r="A1533" s="95"/>
      <c r="B1533" s="95" t="s">
        <v>4734</v>
      </c>
      <c r="D1533" s="95"/>
      <c r="E1533" s="95"/>
    </row>
    <row r="1534" spans="1:5">
      <c r="A1534" s="95"/>
      <c r="B1534" s="95" t="s">
        <v>4734</v>
      </c>
      <c r="D1534" s="95"/>
      <c r="E1534" s="95"/>
    </row>
    <row r="1535" spans="1:5">
      <c r="A1535" s="95"/>
      <c r="B1535" s="95" t="s">
        <v>4734</v>
      </c>
      <c r="D1535" s="95"/>
      <c r="E1535" s="95"/>
    </row>
    <row r="1536" spans="1:5">
      <c r="A1536" s="95"/>
      <c r="B1536" s="95" t="s">
        <v>4734</v>
      </c>
      <c r="D1536" s="95"/>
      <c r="E1536" s="95"/>
    </row>
    <row r="1537" spans="1:5">
      <c r="A1537" s="95"/>
      <c r="B1537" s="95" t="s">
        <v>4734</v>
      </c>
      <c r="D1537" s="95"/>
      <c r="E1537" s="95"/>
    </row>
    <row r="1538" spans="1:5">
      <c r="A1538" s="95"/>
      <c r="B1538" s="95" t="s">
        <v>4734</v>
      </c>
      <c r="D1538" s="95"/>
      <c r="E1538" s="95"/>
    </row>
    <row r="1539" spans="1:5">
      <c r="A1539" s="95"/>
      <c r="B1539" s="95" t="s">
        <v>4734</v>
      </c>
      <c r="D1539" s="95"/>
      <c r="E1539" s="95"/>
    </row>
    <row r="1540" spans="1:5">
      <c r="A1540" s="95"/>
      <c r="B1540" s="95" t="s">
        <v>4734</v>
      </c>
      <c r="D1540" s="95"/>
      <c r="E1540" s="95"/>
    </row>
    <row r="1541" spans="1:5">
      <c r="A1541" s="95"/>
      <c r="B1541" s="95" t="s">
        <v>4734</v>
      </c>
      <c r="D1541" s="95"/>
      <c r="E1541" s="95"/>
    </row>
    <row r="1542" spans="1:5">
      <c r="A1542" s="95"/>
      <c r="B1542" s="95" t="s">
        <v>4734</v>
      </c>
      <c r="D1542" s="95"/>
      <c r="E1542" s="95"/>
    </row>
    <row r="1543" spans="1:5">
      <c r="A1543" s="95"/>
      <c r="B1543" s="95" t="s">
        <v>4734</v>
      </c>
      <c r="D1543" s="95"/>
      <c r="E1543" s="95"/>
    </row>
    <row r="1544" spans="1:5">
      <c r="A1544" s="95"/>
      <c r="B1544" s="95" t="s">
        <v>4734</v>
      </c>
      <c r="D1544" s="95"/>
      <c r="E1544" s="95"/>
    </row>
    <row r="1545" spans="1:5">
      <c r="A1545" s="95"/>
      <c r="B1545" s="95" t="s">
        <v>4734</v>
      </c>
      <c r="D1545" s="95"/>
      <c r="E1545" s="95"/>
    </row>
    <row r="1546" spans="1:5">
      <c r="A1546" s="95"/>
      <c r="B1546" s="95" t="s">
        <v>4734</v>
      </c>
      <c r="D1546" s="95"/>
      <c r="E1546" s="95"/>
    </row>
    <row r="1547" spans="1:5">
      <c r="A1547" s="95"/>
      <c r="B1547" s="95" t="s">
        <v>4734</v>
      </c>
      <c r="D1547" s="95"/>
      <c r="E1547" s="95"/>
    </row>
    <row r="1548" spans="1:5">
      <c r="A1548" s="95"/>
      <c r="B1548" s="95" t="s">
        <v>4734</v>
      </c>
      <c r="D1548" s="95"/>
      <c r="E1548" s="95"/>
    </row>
    <row r="1549" spans="1:5">
      <c r="A1549" s="95"/>
      <c r="B1549" s="95" t="s">
        <v>4734</v>
      </c>
      <c r="D1549" s="95"/>
      <c r="E1549" s="95"/>
    </row>
    <row r="1550" spans="1:5">
      <c r="A1550" s="95"/>
      <c r="B1550" s="95" t="s">
        <v>4734</v>
      </c>
      <c r="D1550" s="95"/>
      <c r="E1550" s="95"/>
    </row>
    <row r="1551" spans="1:5">
      <c r="A1551" s="95"/>
      <c r="B1551" s="95" t="s">
        <v>4734</v>
      </c>
      <c r="D1551" s="95"/>
      <c r="E1551" s="95"/>
    </row>
    <row r="1552" spans="1:5">
      <c r="A1552" s="95"/>
      <c r="B1552" s="95" t="s">
        <v>4734</v>
      </c>
      <c r="D1552" s="95"/>
      <c r="E1552" s="95"/>
    </row>
    <row r="1553" spans="1:5">
      <c r="A1553" s="95"/>
      <c r="B1553" s="95" t="s">
        <v>4734</v>
      </c>
      <c r="D1553" s="95"/>
      <c r="E1553" s="95"/>
    </row>
    <row r="1554" spans="1:5">
      <c r="A1554" s="95"/>
      <c r="B1554" s="95" t="s">
        <v>4734</v>
      </c>
      <c r="D1554" s="95"/>
      <c r="E1554" s="95"/>
    </row>
    <row r="1555" spans="1:5">
      <c r="A1555" s="95"/>
      <c r="B1555" s="95" t="s">
        <v>4734</v>
      </c>
      <c r="D1555" s="95"/>
      <c r="E1555" s="95"/>
    </row>
    <row r="1556" spans="1:5">
      <c r="A1556" s="95"/>
      <c r="B1556" s="95" t="s">
        <v>4734</v>
      </c>
      <c r="D1556" s="95"/>
      <c r="E1556" s="95"/>
    </row>
    <row r="1557" spans="1:5">
      <c r="A1557" s="95"/>
      <c r="B1557" s="95" t="s">
        <v>4734</v>
      </c>
      <c r="D1557" s="95"/>
      <c r="E1557" s="95"/>
    </row>
    <row r="1558" spans="1:5">
      <c r="A1558" s="95"/>
      <c r="B1558" s="95" t="s">
        <v>4734</v>
      </c>
      <c r="D1558" s="95"/>
      <c r="E1558" s="95"/>
    </row>
    <row r="1559" spans="1:5">
      <c r="A1559" s="95"/>
      <c r="B1559" s="95" t="s">
        <v>4734</v>
      </c>
      <c r="D1559" s="95"/>
      <c r="E1559" s="95"/>
    </row>
    <row r="1560" spans="1:5">
      <c r="A1560" s="95"/>
      <c r="B1560" s="95" t="s">
        <v>4734</v>
      </c>
      <c r="D1560" s="95"/>
      <c r="E1560" s="95"/>
    </row>
    <row r="1561" spans="1:5">
      <c r="A1561" s="95"/>
      <c r="B1561" s="95" t="s">
        <v>4734</v>
      </c>
      <c r="D1561" s="95"/>
      <c r="E1561" s="95"/>
    </row>
    <row r="1562" spans="1:5">
      <c r="A1562" s="95"/>
      <c r="B1562" s="95" t="s">
        <v>4734</v>
      </c>
      <c r="D1562" s="95"/>
      <c r="E1562" s="95"/>
    </row>
    <row r="1563" spans="1:5">
      <c r="A1563" s="95"/>
      <c r="B1563" s="95" t="s">
        <v>4734</v>
      </c>
      <c r="D1563" s="95"/>
      <c r="E1563" s="95"/>
    </row>
    <row r="1564" spans="1:5">
      <c r="A1564" s="95"/>
      <c r="B1564" s="95" t="s">
        <v>4734</v>
      </c>
      <c r="D1564" s="95"/>
      <c r="E1564" s="95"/>
    </row>
    <row r="1565" spans="1:5">
      <c r="A1565" s="95"/>
      <c r="B1565" s="95" t="s">
        <v>4734</v>
      </c>
      <c r="D1565" s="95"/>
      <c r="E1565" s="95"/>
    </row>
    <row r="1566" spans="1:5">
      <c r="A1566" s="95"/>
      <c r="B1566" s="95" t="s">
        <v>4734</v>
      </c>
      <c r="D1566" s="95"/>
      <c r="E1566" s="95"/>
    </row>
    <row r="1567" spans="1:5">
      <c r="A1567" s="95"/>
      <c r="B1567" s="95" t="s">
        <v>4734</v>
      </c>
      <c r="D1567" s="95"/>
      <c r="E1567" s="95"/>
    </row>
    <row r="1568" spans="1:5">
      <c r="A1568" s="95"/>
      <c r="B1568" s="95" t="s">
        <v>4734</v>
      </c>
      <c r="D1568" s="95"/>
      <c r="E1568" s="95"/>
    </row>
    <row r="1569" spans="1:5">
      <c r="A1569" s="95"/>
      <c r="B1569" s="95" t="s">
        <v>4734</v>
      </c>
      <c r="D1569" s="95"/>
      <c r="E1569" s="95"/>
    </row>
    <row r="1570" spans="1:5">
      <c r="A1570" s="95"/>
      <c r="B1570" s="95" t="s">
        <v>4734</v>
      </c>
      <c r="D1570" s="95"/>
      <c r="E1570" s="95"/>
    </row>
    <row r="1571" spans="1:5">
      <c r="A1571" s="95"/>
      <c r="B1571" s="95" t="s">
        <v>4734</v>
      </c>
      <c r="D1571" s="95"/>
      <c r="E1571" s="95"/>
    </row>
    <row r="1572" spans="1:5">
      <c r="A1572" s="95"/>
      <c r="B1572" s="95" t="s">
        <v>4734</v>
      </c>
      <c r="D1572" s="95"/>
      <c r="E1572" s="95"/>
    </row>
    <row r="1573" spans="1:5">
      <c r="A1573" s="95"/>
      <c r="B1573" s="95" t="s">
        <v>4734</v>
      </c>
      <c r="D1573" s="95"/>
      <c r="E1573" s="95"/>
    </row>
    <row r="1574" spans="1:5">
      <c r="A1574" s="95"/>
      <c r="B1574" s="95" t="s">
        <v>4734</v>
      </c>
      <c r="D1574" s="95"/>
      <c r="E1574" s="95"/>
    </row>
    <row r="1575" spans="1:5">
      <c r="A1575" s="95"/>
      <c r="B1575" s="95" t="s">
        <v>4734</v>
      </c>
      <c r="D1575" s="95"/>
      <c r="E1575" s="95"/>
    </row>
    <row r="1576" spans="1:5">
      <c r="A1576" s="95"/>
      <c r="B1576" s="95" t="s">
        <v>4734</v>
      </c>
      <c r="D1576" s="95"/>
      <c r="E1576" s="95"/>
    </row>
    <row r="1577" spans="1:5">
      <c r="A1577" s="95"/>
      <c r="B1577" s="95" t="s">
        <v>4734</v>
      </c>
      <c r="D1577" s="95"/>
      <c r="E1577" s="95"/>
    </row>
    <row r="1578" spans="1:5">
      <c r="A1578" s="95"/>
      <c r="B1578" s="95" t="s">
        <v>4734</v>
      </c>
      <c r="D1578" s="95"/>
      <c r="E1578" s="95"/>
    </row>
    <row r="1579" spans="1:5">
      <c r="A1579" s="95"/>
      <c r="B1579" s="95" t="s">
        <v>4734</v>
      </c>
      <c r="D1579" s="95"/>
      <c r="E1579" s="95"/>
    </row>
    <row r="1580" spans="1:5">
      <c r="A1580" s="95"/>
      <c r="B1580" s="95" t="s">
        <v>4734</v>
      </c>
      <c r="D1580" s="95"/>
      <c r="E1580" s="95"/>
    </row>
    <row r="1581" spans="1:5">
      <c r="A1581" s="95"/>
      <c r="B1581" s="95" t="s">
        <v>4734</v>
      </c>
      <c r="D1581" s="95"/>
      <c r="E1581" s="95"/>
    </row>
    <row r="1582" spans="1:5">
      <c r="A1582" s="95"/>
      <c r="B1582" s="95" t="s">
        <v>4734</v>
      </c>
      <c r="D1582" s="95"/>
      <c r="E1582" s="95"/>
    </row>
    <row r="1583" spans="1:5">
      <c r="A1583" s="95"/>
      <c r="B1583" s="95" t="s">
        <v>4734</v>
      </c>
      <c r="D1583" s="95"/>
      <c r="E1583" s="95"/>
    </row>
    <row r="1584" spans="1:5">
      <c r="A1584" s="95"/>
      <c r="B1584" s="95" t="s">
        <v>4734</v>
      </c>
      <c r="D1584" s="95"/>
      <c r="E1584" s="95"/>
    </row>
    <row r="1585" spans="1:5">
      <c r="A1585" s="95"/>
      <c r="B1585" s="95" t="s">
        <v>4734</v>
      </c>
      <c r="D1585" s="95"/>
      <c r="E1585" s="95"/>
    </row>
    <row r="1586" spans="1:5">
      <c r="A1586" s="95"/>
      <c r="B1586" s="95" t="s">
        <v>4734</v>
      </c>
      <c r="D1586" s="95"/>
      <c r="E1586" s="95"/>
    </row>
    <row r="1587" spans="1:5">
      <c r="A1587" s="95"/>
      <c r="B1587" s="95" t="s">
        <v>4734</v>
      </c>
      <c r="D1587" s="95"/>
      <c r="E1587" s="95"/>
    </row>
    <row r="1588" spans="1:5">
      <c r="A1588" s="95"/>
      <c r="B1588" s="95" t="s">
        <v>4734</v>
      </c>
      <c r="D1588" s="95"/>
      <c r="E1588" s="95"/>
    </row>
    <row r="1589" spans="1:5">
      <c r="A1589" s="95"/>
      <c r="B1589" s="95" t="s">
        <v>4734</v>
      </c>
      <c r="D1589" s="95"/>
      <c r="E1589" s="95"/>
    </row>
    <row r="1590" spans="1:5">
      <c r="A1590" s="95"/>
      <c r="B1590" s="95" t="s">
        <v>4734</v>
      </c>
      <c r="D1590" s="95"/>
      <c r="E1590" s="95"/>
    </row>
    <row r="1591" spans="1:5">
      <c r="A1591" s="95"/>
      <c r="B1591" s="95" t="s">
        <v>4734</v>
      </c>
      <c r="D1591" s="95"/>
      <c r="E1591" s="95"/>
    </row>
    <row r="1592" spans="1:5">
      <c r="A1592" s="95"/>
      <c r="B1592" s="95" t="s">
        <v>4734</v>
      </c>
      <c r="D1592" s="95"/>
      <c r="E1592" s="95"/>
    </row>
    <row r="1593" spans="1:5">
      <c r="A1593" s="95"/>
      <c r="B1593" s="95" t="s">
        <v>4734</v>
      </c>
      <c r="D1593" s="95"/>
      <c r="E1593" s="95"/>
    </row>
    <row r="1594" spans="1:5">
      <c r="A1594" s="95"/>
      <c r="B1594" s="95" t="s">
        <v>4734</v>
      </c>
      <c r="D1594" s="95"/>
      <c r="E1594" s="95"/>
    </row>
    <row r="1595" spans="1:5">
      <c r="A1595" s="95"/>
      <c r="B1595" s="95" t="s">
        <v>4734</v>
      </c>
      <c r="D1595" s="95"/>
      <c r="E1595" s="95"/>
    </row>
    <row r="1596" spans="1:5">
      <c r="A1596" s="95"/>
      <c r="B1596" s="95" t="s">
        <v>4734</v>
      </c>
      <c r="D1596" s="95"/>
      <c r="E1596" s="95"/>
    </row>
    <row r="1597" spans="1:5">
      <c r="A1597" s="95"/>
      <c r="B1597" s="95" t="s">
        <v>4734</v>
      </c>
      <c r="D1597" s="95"/>
      <c r="E1597" s="95"/>
    </row>
    <row r="1598" spans="1:5">
      <c r="A1598" s="95"/>
      <c r="B1598" s="95" t="s">
        <v>4734</v>
      </c>
      <c r="D1598" s="95"/>
      <c r="E1598" s="95"/>
    </row>
    <row r="1599" spans="1:5">
      <c r="A1599" s="95"/>
      <c r="B1599" s="95" t="s">
        <v>4734</v>
      </c>
      <c r="D1599" s="95"/>
      <c r="E1599" s="95"/>
    </row>
    <row r="1600" spans="1:5">
      <c r="A1600" s="95"/>
      <c r="B1600" s="95" t="s">
        <v>4734</v>
      </c>
      <c r="D1600" s="95"/>
      <c r="E1600" s="95"/>
    </row>
    <row r="1601" spans="1:5">
      <c r="A1601" s="95"/>
      <c r="B1601" s="95" t="s">
        <v>4734</v>
      </c>
      <c r="D1601" s="95"/>
      <c r="E1601" s="95"/>
    </row>
    <row r="1602" spans="1:5">
      <c r="A1602" s="95"/>
      <c r="B1602" s="95" t="s">
        <v>4734</v>
      </c>
      <c r="D1602" s="95"/>
      <c r="E1602" s="95"/>
    </row>
    <row r="1603" spans="1:5">
      <c r="A1603" s="95"/>
      <c r="B1603" s="95" t="s">
        <v>4734</v>
      </c>
      <c r="D1603" s="95"/>
      <c r="E1603" s="95"/>
    </row>
    <row r="1604" spans="1:5">
      <c r="A1604" s="95"/>
      <c r="B1604" s="95" t="s">
        <v>4734</v>
      </c>
      <c r="D1604" s="95"/>
      <c r="E1604" s="95"/>
    </row>
    <row r="1605" spans="1:5">
      <c r="A1605" s="95"/>
      <c r="B1605" s="95" t="s">
        <v>4734</v>
      </c>
      <c r="D1605" s="95"/>
      <c r="E1605" s="95"/>
    </row>
    <row r="1606" spans="1:5">
      <c r="A1606" s="95"/>
      <c r="B1606" s="95" t="s">
        <v>4734</v>
      </c>
      <c r="D1606" s="95"/>
      <c r="E1606" s="95"/>
    </row>
    <row r="1607" spans="1:5">
      <c r="A1607" s="95"/>
      <c r="B1607" s="95" t="s">
        <v>4734</v>
      </c>
      <c r="D1607" s="95"/>
      <c r="E1607" s="95"/>
    </row>
    <row r="1608" spans="1:5">
      <c r="A1608" s="95"/>
      <c r="B1608" s="95" t="s">
        <v>4734</v>
      </c>
      <c r="D1608" s="95"/>
      <c r="E1608" s="95"/>
    </row>
    <row r="1609" spans="1:5">
      <c r="A1609" s="95"/>
      <c r="B1609" s="95" t="s">
        <v>4734</v>
      </c>
      <c r="D1609" s="95"/>
      <c r="E1609" s="95"/>
    </row>
    <row r="1610" spans="1:5">
      <c r="A1610" s="95"/>
      <c r="B1610" s="95" t="s">
        <v>4734</v>
      </c>
      <c r="D1610" s="95"/>
      <c r="E1610" s="95"/>
    </row>
    <row r="1611" spans="1:5">
      <c r="A1611" s="95"/>
      <c r="B1611" s="95" t="s">
        <v>4734</v>
      </c>
      <c r="D1611" s="95"/>
      <c r="E1611" s="95"/>
    </row>
    <row r="1612" spans="1:5">
      <c r="A1612" s="95"/>
      <c r="B1612" s="95" t="s">
        <v>4734</v>
      </c>
      <c r="D1612" s="95"/>
      <c r="E1612" s="95"/>
    </row>
    <row r="1613" spans="1:5">
      <c r="A1613" s="95"/>
      <c r="B1613" s="95" t="s">
        <v>4734</v>
      </c>
      <c r="D1613" s="95"/>
      <c r="E1613" s="95"/>
    </row>
    <row r="1614" spans="1:5">
      <c r="A1614" s="95"/>
      <c r="B1614" s="95" t="s">
        <v>4734</v>
      </c>
      <c r="D1614" s="95"/>
      <c r="E1614" s="95"/>
    </row>
    <row r="1615" spans="1:5">
      <c r="A1615" s="95"/>
      <c r="B1615" s="95" t="s">
        <v>4734</v>
      </c>
      <c r="D1615" s="95"/>
      <c r="E1615" s="95"/>
    </row>
    <row r="1616" spans="1:5">
      <c r="A1616" s="95"/>
      <c r="B1616" s="95" t="s">
        <v>4734</v>
      </c>
      <c r="D1616" s="95"/>
      <c r="E1616" s="95"/>
    </row>
    <row r="1617" spans="1:5">
      <c r="A1617" s="95"/>
      <c r="B1617" s="95" t="s">
        <v>4734</v>
      </c>
      <c r="D1617" s="95"/>
      <c r="E1617" s="95"/>
    </row>
    <row r="1618" spans="1:5">
      <c r="A1618" s="95"/>
      <c r="B1618" s="95" t="s">
        <v>4734</v>
      </c>
      <c r="D1618" s="95"/>
      <c r="E1618" s="95"/>
    </row>
    <row r="1619" spans="1:5">
      <c r="A1619" s="95"/>
      <c r="B1619" s="95" t="s">
        <v>4734</v>
      </c>
      <c r="D1619" s="95"/>
      <c r="E1619" s="95"/>
    </row>
    <row r="1620" spans="1:5">
      <c r="A1620" s="95"/>
      <c r="B1620" s="95" t="s">
        <v>4734</v>
      </c>
      <c r="D1620" s="95"/>
      <c r="E1620" s="95"/>
    </row>
    <row r="1621" spans="1:5">
      <c r="A1621" s="95"/>
      <c r="B1621" s="95" t="s">
        <v>4734</v>
      </c>
      <c r="D1621" s="95"/>
      <c r="E1621" s="95"/>
    </row>
    <row r="1622" spans="1:5">
      <c r="A1622" s="95"/>
      <c r="B1622" s="95" t="s">
        <v>4734</v>
      </c>
      <c r="D1622" s="95"/>
      <c r="E1622" s="95"/>
    </row>
    <row r="1623" spans="1:5">
      <c r="A1623" s="95"/>
      <c r="B1623" s="95" t="s">
        <v>4734</v>
      </c>
      <c r="D1623" s="95"/>
      <c r="E1623" s="95"/>
    </row>
    <row r="1624" spans="1:5">
      <c r="A1624" s="95"/>
      <c r="B1624" s="95" t="s">
        <v>4734</v>
      </c>
      <c r="D1624" s="95"/>
      <c r="E1624" s="95"/>
    </row>
    <row r="1625" spans="1:5">
      <c r="A1625" s="95"/>
      <c r="B1625" s="95" t="s">
        <v>4734</v>
      </c>
      <c r="D1625" s="95"/>
      <c r="E1625" s="95"/>
    </row>
    <row r="1626" spans="1:5">
      <c r="A1626" s="95"/>
      <c r="B1626" s="95" t="s">
        <v>4734</v>
      </c>
      <c r="D1626" s="95"/>
      <c r="E1626" s="95"/>
    </row>
    <row r="1627" spans="1:5">
      <c r="A1627" s="95"/>
      <c r="B1627" s="95" t="s">
        <v>4734</v>
      </c>
      <c r="D1627" s="95"/>
      <c r="E1627" s="95"/>
    </row>
    <row r="1628" spans="1:5">
      <c r="A1628" s="95"/>
      <c r="B1628" s="95" t="s">
        <v>4734</v>
      </c>
      <c r="D1628" s="95"/>
      <c r="E1628" s="95"/>
    </row>
    <row r="1629" spans="1:5">
      <c r="A1629" s="95"/>
      <c r="B1629" s="95" t="s">
        <v>4734</v>
      </c>
      <c r="D1629" s="95"/>
      <c r="E1629" s="95"/>
    </row>
    <row r="1630" spans="1:5">
      <c r="A1630" s="95"/>
      <c r="B1630" s="95" t="s">
        <v>4734</v>
      </c>
      <c r="D1630" s="95"/>
      <c r="E1630" s="95"/>
    </row>
    <row r="1631" spans="1:5">
      <c r="A1631" s="95"/>
      <c r="B1631" s="95" t="s">
        <v>4734</v>
      </c>
      <c r="D1631" s="95"/>
      <c r="E1631" s="95"/>
    </row>
    <row r="1632" spans="1:5">
      <c r="A1632" s="95"/>
      <c r="B1632" s="95" t="s">
        <v>4734</v>
      </c>
      <c r="D1632" s="95"/>
      <c r="E1632" s="95"/>
    </row>
    <row r="1633" spans="1:5">
      <c r="A1633" s="95"/>
      <c r="B1633" s="95" t="s">
        <v>4734</v>
      </c>
      <c r="D1633" s="95"/>
      <c r="E1633" s="95"/>
    </row>
    <row r="1634" spans="1:5">
      <c r="A1634" s="95"/>
      <c r="B1634" s="95" t="s">
        <v>4734</v>
      </c>
      <c r="D1634" s="95"/>
      <c r="E1634" s="95"/>
    </row>
    <row r="1635" spans="1:5">
      <c r="A1635" s="95"/>
      <c r="B1635" s="95" t="s">
        <v>4734</v>
      </c>
      <c r="D1635" s="95"/>
      <c r="E1635" s="95"/>
    </row>
    <row r="1636" spans="1:5">
      <c r="A1636" s="95"/>
      <c r="B1636" s="95" t="s">
        <v>4734</v>
      </c>
      <c r="D1636" s="95"/>
      <c r="E1636" s="95"/>
    </row>
    <row r="1637" spans="1:5">
      <c r="A1637" s="95"/>
      <c r="B1637" s="95" t="s">
        <v>4734</v>
      </c>
      <c r="D1637" s="95"/>
      <c r="E1637" s="95"/>
    </row>
    <row r="1638" spans="1:5">
      <c r="A1638" s="95"/>
      <c r="B1638" s="95" t="s">
        <v>4734</v>
      </c>
      <c r="D1638" s="95"/>
      <c r="E1638" s="95"/>
    </row>
    <row r="1639" spans="1:5">
      <c r="A1639" s="95"/>
      <c r="B1639" s="95" t="s">
        <v>4734</v>
      </c>
      <c r="D1639" s="95"/>
      <c r="E1639" s="95"/>
    </row>
    <row r="1640" spans="1:5">
      <c r="A1640" s="95"/>
      <c r="B1640" s="95" t="s">
        <v>4734</v>
      </c>
      <c r="D1640" s="95"/>
      <c r="E1640" s="95"/>
    </row>
    <row r="1641" spans="1:5">
      <c r="A1641" s="95"/>
      <c r="B1641" s="95" t="s">
        <v>4734</v>
      </c>
      <c r="D1641" s="95"/>
      <c r="E1641" s="95"/>
    </row>
    <row r="1642" spans="1:5">
      <c r="A1642" s="95"/>
      <c r="B1642" s="95" t="s">
        <v>4734</v>
      </c>
      <c r="D1642" s="95"/>
      <c r="E1642" s="95"/>
    </row>
    <row r="1643" spans="1:5">
      <c r="A1643" s="95"/>
      <c r="B1643" s="95" t="s">
        <v>4734</v>
      </c>
      <c r="D1643" s="95"/>
      <c r="E1643" s="95"/>
    </row>
    <row r="1644" spans="1:5">
      <c r="A1644" s="95"/>
      <c r="B1644" s="95" t="s">
        <v>4734</v>
      </c>
      <c r="D1644" s="95"/>
      <c r="E1644" s="95"/>
    </row>
    <row r="1645" spans="1:5">
      <c r="A1645" s="95"/>
      <c r="B1645" s="95" t="s">
        <v>4734</v>
      </c>
      <c r="D1645" s="95"/>
      <c r="E1645" s="95"/>
    </row>
    <row r="1646" spans="1:5">
      <c r="A1646" s="95"/>
      <c r="B1646" s="95" t="s">
        <v>4734</v>
      </c>
      <c r="D1646" s="95"/>
      <c r="E1646" s="95"/>
    </row>
    <row r="1647" spans="1:5">
      <c r="A1647" s="95"/>
      <c r="B1647" s="95" t="s">
        <v>4734</v>
      </c>
      <c r="D1647" s="95"/>
      <c r="E1647" s="95"/>
    </row>
    <row r="1648" spans="1:5">
      <c r="A1648" s="95"/>
      <c r="B1648" s="95" t="s">
        <v>4734</v>
      </c>
      <c r="D1648" s="95"/>
      <c r="E1648" s="95"/>
    </row>
    <row r="1649" spans="1:5">
      <c r="A1649" s="95"/>
      <c r="B1649" s="95" t="s">
        <v>4734</v>
      </c>
      <c r="D1649" s="95"/>
      <c r="E1649" s="95"/>
    </row>
    <row r="1650" spans="1:5">
      <c r="A1650" s="95"/>
      <c r="B1650" s="95" t="s">
        <v>4734</v>
      </c>
      <c r="D1650" s="95"/>
      <c r="E1650" s="95"/>
    </row>
    <row r="1651" spans="1:5">
      <c r="A1651" s="95"/>
      <c r="B1651" s="95" t="s">
        <v>4734</v>
      </c>
      <c r="D1651" s="95"/>
      <c r="E1651" s="95"/>
    </row>
    <row r="1652" spans="1:5">
      <c r="A1652" s="95"/>
      <c r="B1652" s="95" t="s">
        <v>4734</v>
      </c>
      <c r="D1652" s="95"/>
      <c r="E1652" s="95"/>
    </row>
    <row r="1653" spans="1:5">
      <c r="A1653" s="95"/>
      <c r="B1653" s="95" t="s">
        <v>4734</v>
      </c>
      <c r="D1653" s="95"/>
      <c r="E1653" s="95"/>
    </row>
    <row r="1654" spans="1:5">
      <c r="A1654" s="95"/>
      <c r="B1654" s="95" t="s">
        <v>4734</v>
      </c>
      <c r="D1654" s="95"/>
      <c r="E1654" s="95"/>
    </row>
    <row r="1655" spans="1:5">
      <c r="A1655" s="95"/>
      <c r="B1655" s="95" t="s">
        <v>4734</v>
      </c>
      <c r="D1655" s="95"/>
      <c r="E1655" s="95"/>
    </row>
    <row r="1656" spans="1:5">
      <c r="A1656" s="95"/>
      <c r="B1656" s="95" t="s">
        <v>4734</v>
      </c>
      <c r="D1656" s="95"/>
      <c r="E1656" s="95"/>
    </row>
    <row r="1657" spans="1:5">
      <c r="A1657" s="95"/>
      <c r="B1657" s="95" t="s">
        <v>4734</v>
      </c>
      <c r="D1657" s="95"/>
      <c r="E1657" s="95"/>
    </row>
    <row r="1658" spans="1:5">
      <c r="A1658" s="95"/>
      <c r="B1658" s="95" t="s">
        <v>4734</v>
      </c>
      <c r="D1658" s="95"/>
      <c r="E1658" s="95"/>
    </row>
    <row r="1659" spans="1:5">
      <c r="A1659" s="95"/>
      <c r="B1659" s="95" t="s">
        <v>4734</v>
      </c>
      <c r="D1659" s="95"/>
      <c r="E1659" s="95"/>
    </row>
    <row r="1660" spans="1:5">
      <c r="A1660" s="95"/>
      <c r="B1660" s="95" t="s">
        <v>4734</v>
      </c>
      <c r="D1660" s="95"/>
      <c r="E1660" s="95"/>
    </row>
    <row r="1661" spans="1:5">
      <c r="A1661" s="95"/>
      <c r="B1661" s="95" t="s">
        <v>4734</v>
      </c>
      <c r="D1661" s="95"/>
      <c r="E1661" s="95"/>
    </row>
    <row r="1662" spans="1:5">
      <c r="A1662" s="95"/>
      <c r="B1662" s="95" t="s">
        <v>4734</v>
      </c>
      <c r="D1662" s="95"/>
      <c r="E1662" s="95"/>
    </row>
    <row r="1663" spans="1:5">
      <c r="A1663" s="95"/>
      <c r="B1663" s="95" t="s">
        <v>4734</v>
      </c>
      <c r="D1663" s="95"/>
      <c r="E1663" s="95"/>
    </row>
    <row r="1664" spans="1:5">
      <c r="A1664" s="95"/>
      <c r="B1664" s="95" t="s">
        <v>4734</v>
      </c>
      <c r="D1664" s="95"/>
      <c r="E1664" s="95"/>
    </row>
    <row r="1665" spans="1:5">
      <c r="A1665" s="95"/>
      <c r="B1665" s="95" t="s">
        <v>4734</v>
      </c>
      <c r="D1665" s="95"/>
      <c r="E1665" s="95"/>
    </row>
    <row r="1666" spans="1:5">
      <c r="A1666" s="95"/>
      <c r="B1666" s="95" t="s">
        <v>4734</v>
      </c>
      <c r="D1666" s="95"/>
      <c r="E1666" s="95"/>
    </row>
    <row r="1667" spans="1:5">
      <c r="A1667" s="95"/>
      <c r="B1667" s="95" t="s">
        <v>4734</v>
      </c>
      <c r="D1667" s="95"/>
      <c r="E1667" s="95"/>
    </row>
    <row r="1668" spans="1:5">
      <c r="A1668" s="95"/>
      <c r="B1668" s="95" t="s">
        <v>4734</v>
      </c>
      <c r="D1668" s="95"/>
      <c r="E1668" s="95"/>
    </row>
    <row r="1669" spans="1:5">
      <c r="A1669" s="95"/>
      <c r="B1669" s="95" t="s">
        <v>4734</v>
      </c>
      <c r="D1669" s="95"/>
      <c r="E1669" s="95"/>
    </row>
    <row r="1670" spans="1:5">
      <c r="A1670" s="95"/>
      <c r="B1670" s="95" t="s">
        <v>4734</v>
      </c>
      <c r="D1670" s="95"/>
      <c r="E1670" s="95"/>
    </row>
    <row r="1671" spans="1:5">
      <c r="A1671" s="95"/>
      <c r="B1671" s="95" t="s">
        <v>4734</v>
      </c>
      <c r="D1671" s="95"/>
      <c r="E1671" s="95"/>
    </row>
    <row r="1672" spans="1:5">
      <c r="A1672" s="95"/>
      <c r="B1672" s="95" t="s">
        <v>4734</v>
      </c>
      <c r="D1672" s="95"/>
      <c r="E1672" s="95"/>
    </row>
    <row r="1673" spans="1:5">
      <c r="A1673" s="95"/>
      <c r="B1673" s="95" t="s">
        <v>4734</v>
      </c>
      <c r="D1673" s="95"/>
      <c r="E1673" s="95"/>
    </row>
    <row r="1674" spans="1:5">
      <c r="A1674" s="95"/>
      <c r="B1674" s="95" t="s">
        <v>4734</v>
      </c>
      <c r="D1674" s="95"/>
      <c r="E1674" s="95"/>
    </row>
    <row r="1675" spans="1:5">
      <c r="A1675" s="95"/>
      <c r="B1675" s="95" t="s">
        <v>4734</v>
      </c>
      <c r="D1675" s="95"/>
      <c r="E1675" s="95"/>
    </row>
    <row r="1676" spans="1:5">
      <c r="A1676" s="95"/>
      <c r="B1676" s="95" t="s">
        <v>4734</v>
      </c>
      <c r="D1676" s="95"/>
      <c r="E1676" s="95"/>
    </row>
    <row r="1677" spans="1:5">
      <c r="A1677" s="95"/>
      <c r="B1677" s="95" t="s">
        <v>4734</v>
      </c>
      <c r="D1677" s="95"/>
      <c r="E1677" s="95"/>
    </row>
    <row r="1678" spans="1:5">
      <c r="A1678" s="95"/>
      <c r="B1678" s="95" t="s">
        <v>4734</v>
      </c>
      <c r="D1678" s="95"/>
      <c r="E1678" s="95"/>
    </row>
    <row r="1679" spans="1:5">
      <c r="A1679" s="95"/>
      <c r="B1679" s="95" t="s">
        <v>4734</v>
      </c>
      <c r="D1679" s="95"/>
      <c r="E1679" s="95"/>
    </row>
    <row r="1680" spans="1:5">
      <c r="A1680" s="95"/>
      <c r="B1680" s="95" t="s">
        <v>4734</v>
      </c>
      <c r="D1680" s="95"/>
      <c r="E1680" s="95"/>
    </row>
    <row r="1681" spans="1:5">
      <c r="A1681" s="95"/>
      <c r="B1681" s="95" t="s">
        <v>4734</v>
      </c>
      <c r="D1681" s="95"/>
      <c r="E1681" s="95"/>
    </row>
    <row r="1682" spans="1:5">
      <c r="A1682" s="95"/>
      <c r="B1682" s="95" t="s">
        <v>4734</v>
      </c>
      <c r="D1682" s="95"/>
      <c r="E1682" s="95"/>
    </row>
    <row r="1683" spans="1:5">
      <c r="A1683" s="95"/>
      <c r="B1683" s="95" t="s">
        <v>4734</v>
      </c>
      <c r="D1683" s="95"/>
      <c r="E1683" s="95"/>
    </row>
    <row r="1684" spans="1:5">
      <c r="A1684" s="95"/>
      <c r="B1684" s="95" t="s">
        <v>4734</v>
      </c>
      <c r="D1684" s="95"/>
      <c r="E1684" s="95"/>
    </row>
    <row r="1685" spans="1:5">
      <c r="A1685" s="95"/>
      <c r="B1685" s="95" t="s">
        <v>4734</v>
      </c>
      <c r="D1685" s="95"/>
      <c r="E1685" s="95"/>
    </row>
    <row r="1686" spans="1:5">
      <c r="A1686" s="95"/>
      <c r="B1686" s="95" t="s">
        <v>4734</v>
      </c>
      <c r="D1686" s="95"/>
      <c r="E1686" s="95"/>
    </row>
    <row r="1687" spans="1:5">
      <c r="A1687" s="95"/>
      <c r="B1687" s="95" t="s">
        <v>4734</v>
      </c>
      <c r="D1687" s="95"/>
      <c r="E1687" s="95"/>
    </row>
    <row r="1688" spans="1:5">
      <c r="A1688" s="95"/>
      <c r="B1688" s="95" t="s">
        <v>4734</v>
      </c>
      <c r="D1688" s="95"/>
      <c r="E1688" s="95"/>
    </row>
    <row r="1689" spans="1:5">
      <c r="A1689" s="95"/>
      <c r="B1689" s="95" t="s">
        <v>4734</v>
      </c>
      <c r="D1689" s="95"/>
      <c r="E1689" s="95"/>
    </row>
    <row r="1690" spans="1:5">
      <c r="A1690" s="95"/>
      <c r="B1690" s="95" t="s">
        <v>4734</v>
      </c>
      <c r="D1690" s="95"/>
      <c r="E1690" s="95"/>
    </row>
    <row r="1691" spans="1:5">
      <c r="A1691" s="95"/>
      <c r="B1691" s="95" t="s">
        <v>4734</v>
      </c>
      <c r="D1691" s="95"/>
      <c r="E1691" s="95"/>
    </row>
    <row r="1692" spans="1:5">
      <c r="A1692" s="95"/>
      <c r="B1692" s="95" t="s">
        <v>4734</v>
      </c>
      <c r="D1692" s="95"/>
      <c r="E1692" s="95"/>
    </row>
    <row r="1693" spans="1:5">
      <c r="A1693" s="95"/>
      <c r="B1693" s="95" t="s">
        <v>4734</v>
      </c>
      <c r="D1693" s="95"/>
      <c r="E1693" s="95"/>
    </row>
    <row r="1694" spans="1:5">
      <c r="A1694" s="95"/>
      <c r="B1694" s="95" t="s">
        <v>4734</v>
      </c>
      <c r="D1694" s="95"/>
      <c r="E1694" s="95"/>
    </row>
    <row r="1695" spans="1:5">
      <c r="A1695" s="95"/>
      <c r="B1695" s="95" t="s">
        <v>4734</v>
      </c>
      <c r="D1695" s="95"/>
      <c r="E1695" s="95"/>
    </row>
    <row r="1696" spans="1:5">
      <c r="A1696" s="95"/>
      <c r="B1696" s="95" t="s">
        <v>4734</v>
      </c>
      <c r="D1696" s="95"/>
      <c r="E1696" s="95"/>
    </row>
    <row r="1697" spans="1:5">
      <c r="A1697" s="95"/>
      <c r="B1697" s="95" t="s">
        <v>4734</v>
      </c>
      <c r="D1697" s="95"/>
      <c r="E1697" s="95"/>
    </row>
    <row r="1698" spans="1:5">
      <c r="A1698" s="95"/>
      <c r="B1698" s="95" t="s">
        <v>4734</v>
      </c>
      <c r="D1698" s="95"/>
      <c r="E1698" s="95"/>
    </row>
    <row r="1699" spans="1:5">
      <c r="A1699" s="95"/>
      <c r="B1699" s="95" t="s">
        <v>4734</v>
      </c>
      <c r="D1699" s="95"/>
      <c r="E1699" s="95"/>
    </row>
    <row r="1700" spans="1:5">
      <c r="A1700" s="95"/>
      <c r="B1700" s="95" t="s">
        <v>4734</v>
      </c>
      <c r="D1700" s="95"/>
      <c r="E1700" s="95"/>
    </row>
    <row r="1701" spans="1:5">
      <c r="A1701" s="95"/>
      <c r="B1701" s="95" t="s">
        <v>4734</v>
      </c>
      <c r="D1701" s="95"/>
      <c r="E1701" s="95"/>
    </row>
    <row r="1702" spans="1:5">
      <c r="A1702" s="95"/>
      <c r="B1702" s="95" t="s">
        <v>4734</v>
      </c>
      <c r="D1702" s="95"/>
      <c r="E1702" s="95"/>
    </row>
    <row r="1703" spans="1:5">
      <c r="A1703" s="95"/>
      <c r="B1703" s="95" t="s">
        <v>4734</v>
      </c>
      <c r="D1703" s="95"/>
      <c r="E1703" s="95"/>
    </row>
    <row r="1704" spans="1:5">
      <c r="A1704" s="95"/>
      <c r="B1704" s="95" t="s">
        <v>4734</v>
      </c>
      <c r="D1704" s="95"/>
      <c r="E1704" s="95"/>
    </row>
    <row r="1705" spans="1:5">
      <c r="A1705" s="95"/>
      <c r="B1705" s="95" t="s">
        <v>4734</v>
      </c>
      <c r="D1705" s="95"/>
      <c r="E1705" s="95"/>
    </row>
    <row r="1706" spans="1:5">
      <c r="A1706" s="95"/>
      <c r="B1706" s="95" t="s">
        <v>4734</v>
      </c>
      <c r="D1706" s="95"/>
      <c r="E1706" s="95"/>
    </row>
    <row r="1707" spans="1:5">
      <c r="A1707" s="95"/>
      <c r="B1707" s="95" t="s">
        <v>4734</v>
      </c>
      <c r="D1707" s="95"/>
      <c r="E1707" s="95"/>
    </row>
    <row r="1708" spans="1:5">
      <c r="A1708" s="95"/>
      <c r="B1708" s="95" t="s">
        <v>4734</v>
      </c>
      <c r="D1708" s="95"/>
      <c r="E1708" s="95"/>
    </row>
    <row r="1709" spans="1:5">
      <c r="A1709" s="95"/>
      <c r="B1709" s="95" t="s">
        <v>4734</v>
      </c>
      <c r="D1709" s="95"/>
      <c r="E1709" s="95"/>
    </row>
    <row r="1710" spans="1:5">
      <c r="A1710" s="95"/>
      <c r="B1710" s="95" t="s">
        <v>4734</v>
      </c>
      <c r="D1710" s="95"/>
      <c r="E1710" s="95"/>
    </row>
    <row r="1711" spans="1:5">
      <c r="A1711" s="95"/>
      <c r="B1711" s="95" t="s">
        <v>4734</v>
      </c>
      <c r="D1711" s="95"/>
      <c r="E1711" s="95"/>
    </row>
    <row r="1712" spans="1:5">
      <c r="A1712" s="95"/>
      <c r="B1712" s="95" t="s">
        <v>4734</v>
      </c>
      <c r="D1712" s="95"/>
      <c r="E1712" s="95"/>
    </row>
    <row r="1713" spans="1:5">
      <c r="A1713" s="95"/>
      <c r="B1713" s="95" t="s">
        <v>4734</v>
      </c>
      <c r="D1713" s="95"/>
      <c r="E1713" s="95"/>
    </row>
    <row r="1714" spans="1:5">
      <c r="A1714" s="95"/>
      <c r="B1714" s="95" t="s">
        <v>4734</v>
      </c>
      <c r="D1714" s="95"/>
      <c r="E1714" s="95"/>
    </row>
    <row r="1715" spans="1:5">
      <c r="A1715" s="95"/>
      <c r="B1715" s="95" t="s">
        <v>4734</v>
      </c>
      <c r="D1715" s="95"/>
      <c r="E1715" s="95"/>
    </row>
    <row r="1716" spans="1:5">
      <c r="A1716" s="95"/>
      <c r="B1716" s="95" t="s">
        <v>4734</v>
      </c>
      <c r="D1716" s="95"/>
      <c r="E1716" s="95"/>
    </row>
    <row r="1717" spans="1:5">
      <c r="A1717" s="95"/>
      <c r="B1717" s="95" t="s">
        <v>4734</v>
      </c>
      <c r="D1717" s="95"/>
      <c r="E1717" s="95"/>
    </row>
    <row r="1718" spans="1:5">
      <c r="A1718" s="95"/>
      <c r="B1718" s="95" t="s">
        <v>4734</v>
      </c>
      <c r="D1718" s="95"/>
      <c r="E1718" s="95"/>
    </row>
    <row r="1719" spans="1:5">
      <c r="A1719" s="95"/>
      <c r="B1719" s="95" t="s">
        <v>4734</v>
      </c>
      <c r="D1719" s="95"/>
      <c r="E1719" s="95"/>
    </row>
    <row r="1720" spans="1:5">
      <c r="A1720" s="95"/>
      <c r="B1720" s="95" t="s">
        <v>4734</v>
      </c>
      <c r="D1720" s="95"/>
      <c r="E1720" s="95"/>
    </row>
    <row r="1721" spans="1:5">
      <c r="A1721" s="95"/>
      <c r="B1721" s="95" t="s">
        <v>4734</v>
      </c>
      <c r="D1721" s="95"/>
      <c r="E1721" s="95"/>
    </row>
    <row r="1722" spans="1:5">
      <c r="A1722" s="95"/>
      <c r="B1722" s="95" t="s">
        <v>4734</v>
      </c>
      <c r="D1722" s="95"/>
      <c r="E1722" s="95"/>
    </row>
    <row r="1723" spans="1:5">
      <c r="A1723" s="95"/>
      <c r="B1723" s="95" t="s">
        <v>4734</v>
      </c>
      <c r="D1723" s="95"/>
      <c r="E1723" s="95"/>
    </row>
    <row r="1724" spans="1:5">
      <c r="A1724" s="95"/>
      <c r="B1724" s="95" t="s">
        <v>4734</v>
      </c>
      <c r="D1724" s="95"/>
      <c r="E1724" s="95"/>
    </row>
    <row r="1725" spans="1:5">
      <c r="A1725" s="95"/>
      <c r="B1725" s="95" t="s">
        <v>4734</v>
      </c>
      <c r="D1725" s="95"/>
      <c r="E1725" s="95"/>
    </row>
    <row r="1726" spans="1:5">
      <c r="A1726" s="95"/>
      <c r="B1726" s="95" t="s">
        <v>4734</v>
      </c>
      <c r="D1726" s="95"/>
      <c r="E1726" s="95"/>
    </row>
    <row r="1727" spans="1:5">
      <c r="A1727" s="95"/>
      <c r="B1727" s="95" t="s">
        <v>4734</v>
      </c>
      <c r="D1727" s="95"/>
      <c r="E1727" s="95"/>
    </row>
    <row r="1728" spans="1:5">
      <c r="A1728" s="95"/>
      <c r="B1728" s="95" t="s">
        <v>4734</v>
      </c>
      <c r="D1728" s="95"/>
      <c r="E1728" s="95"/>
    </row>
    <row r="1729" spans="1:5">
      <c r="A1729" s="95"/>
      <c r="B1729" s="95" t="s">
        <v>4734</v>
      </c>
      <c r="D1729" s="95"/>
      <c r="E1729" s="95"/>
    </row>
    <row r="1730" spans="1:5">
      <c r="A1730" s="95"/>
      <c r="B1730" s="95" t="s">
        <v>4734</v>
      </c>
      <c r="D1730" s="95"/>
      <c r="E1730" s="95"/>
    </row>
    <row r="1731" spans="1:5">
      <c r="A1731" s="95"/>
      <c r="B1731" s="95" t="s">
        <v>4734</v>
      </c>
      <c r="D1731" s="95"/>
      <c r="E1731" s="95"/>
    </row>
    <row r="1732" spans="1:5">
      <c r="A1732" s="95"/>
      <c r="B1732" s="95" t="s">
        <v>4734</v>
      </c>
      <c r="D1732" s="95"/>
      <c r="E1732" s="95"/>
    </row>
    <row r="1733" spans="1:5">
      <c r="A1733" s="95"/>
      <c r="B1733" s="95" t="s">
        <v>4734</v>
      </c>
      <c r="D1733" s="95"/>
      <c r="E1733" s="95"/>
    </row>
    <row r="1734" spans="1:5">
      <c r="A1734" s="95"/>
      <c r="B1734" s="95" t="s">
        <v>4734</v>
      </c>
      <c r="D1734" s="95"/>
      <c r="E1734" s="95"/>
    </row>
    <row r="1735" spans="1:5">
      <c r="A1735" s="95"/>
      <c r="B1735" s="95" t="s">
        <v>4734</v>
      </c>
      <c r="D1735" s="95"/>
      <c r="E1735" s="95"/>
    </row>
    <row r="1736" spans="1:5">
      <c r="A1736" s="95"/>
      <c r="B1736" s="95" t="s">
        <v>4734</v>
      </c>
      <c r="D1736" s="95"/>
      <c r="E1736" s="95"/>
    </row>
    <row r="1737" spans="1:5">
      <c r="A1737" s="95"/>
      <c r="B1737" s="95" t="s">
        <v>4734</v>
      </c>
      <c r="D1737" s="95"/>
      <c r="E1737" s="95"/>
    </row>
    <row r="1738" spans="1:5">
      <c r="A1738" s="95"/>
      <c r="B1738" s="95" t="s">
        <v>4734</v>
      </c>
      <c r="D1738" s="95"/>
      <c r="E1738" s="95"/>
    </row>
    <row r="1739" spans="1:5">
      <c r="A1739" s="95"/>
      <c r="B1739" s="95" t="s">
        <v>4734</v>
      </c>
      <c r="D1739" s="95"/>
      <c r="E1739" s="95"/>
    </row>
    <row r="1740" spans="1:5">
      <c r="A1740" s="95"/>
      <c r="B1740" s="95" t="s">
        <v>4734</v>
      </c>
      <c r="D1740" s="95"/>
      <c r="E1740" s="95"/>
    </row>
    <row r="1741" spans="1:5">
      <c r="A1741" s="95"/>
      <c r="B1741" s="95" t="s">
        <v>4734</v>
      </c>
      <c r="D1741" s="95"/>
      <c r="E1741" s="95"/>
    </row>
    <row r="1742" spans="1:5">
      <c r="A1742" s="95"/>
      <c r="B1742" s="95" t="s">
        <v>4734</v>
      </c>
      <c r="D1742" s="95"/>
      <c r="E1742" s="95"/>
    </row>
    <row r="1743" spans="1:5">
      <c r="A1743" s="95"/>
      <c r="B1743" s="95" t="s">
        <v>4734</v>
      </c>
      <c r="D1743" s="95"/>
      <c r="E1743" s="95"/>
    </row>
    <row r="1744" spans="1:5">
      <c r="A1744" s="95"/>
      <c r="B1744" s="95" t="s">
        <v>4734</v>
      </c>
      <c r="D1744" s="95"/>
      <c r="E1744" s="95"/>
    </row>
    <row r="1745" spans="1:5">
      <c r="A1745" s="95"/>
      <c r="B1745" s="95" t="s">
        <v>4734</v>
      </c>
      <c r="D1745" s="95"/>
      <c r="E1745" s="95"/>
    </row>
    <row r="1746" spans="1:5">
      <c r="A1746" s="95"/>
      <c r="B1746" s="95" t="s">
        <v>4734</v>
      </c>
      <c r="D1746" s="95"/>
      <c r="E1746" s="95"/>
    </row>
    <row r="1747" spans="1:5">
      <c r="A1747" s="95"/>
      <c r="B1747" s="95" t="s">
        <v>4734</v>
      </c>
      <c r="D1747" s="95"/>
      <c r="E1747" s="95"/>
    </row>
    <row r="1748" spans="1:5">
      <c r="A1748" s="95"/>
      <c r="B1748" s="95" t="s">
        <v>4734</v>
      </c>
      <c r="D1748" s="95"/>
      <c r="E1748" s="95"/>
    </row>
    <row r="1749" spans="1:5">
      <c r="A1749" s="95"/>
      <c r="B1749" s="95" t="s">
        <v>4734</v>
      </c>
      <c r="D1749" s="95"/>
      <c r="E1749" s="95"/>
    </row>
    <row r="1750" spans="1:5">
      <c r="A1750" s="95"/>
      <c r="B1750" s="95" t="s">
        <v>4734</v>
      </c>
      <c r="D1750" s="95"/>
      <c r="E1750" s="95"/>
    </row>
    <row r="1751" spans="1:5">
      <c r="A1751" s="95"/>
      <c r="B1751" s="95" t="s">
        <v>4734</v>
      </c>
      <c r="D1751" s="95"/>
      <c r="E1751" s="95"/>
    </row>
    <row r="1752" spans="1:5">
      <c r="A1752" s="95"/>
      <c r="B1752" s="95" t="s">
        <v>4734</v>
      </c>
      <c r="D1752" s="95"/>
      <c r="E1752" s="95"/>
    </row>
    <row r="1753" spans="1:5">
      <c r="A1753" s="95"/>
      <c r="B1753" s="95" t="s">
        <v>4734</v>
      </c>
      <c r="D1753" s="95"/>
      <c r="E1753" s="95"/>
    </row>
    <row r="1754" spans="1:5">
      <c r="A1754" s="95"/>
      <c r="B1754" s="95" t="s">
        <v>4734</v>
      </c>
      <c r="D1754" s="95"/>
      <c r="E1754" s="95"/>
    </row>
    <row r="1755" spans="1:5">
      <c r="A1755" s="95"/>
      <c r="B1755" s="95" t="s">
        <v>4734</v>
      </c>
      <c r="D1755" s="95"/>
      <c r="E1755" s="95"/>
    </row>
    <row r="1756" spans="1:5">
      <c r="A1756" s="95"/>
      <c r="B1756" s="95" t="s">
        <v>4734</v>
      </c>
      <c r="D1756" s="95"/>
      <c r="E1756" s="95"/>
    </row>
    <row r="1757" spans="1:5">
      <c r="A1757" s="95"/>
      <c r="B1757" s="95" t="s">
        <v>4734</v>
      </c>
      <c r="D1757" s="95"/>
      <c r="E1757" s="95"/>
    </row>
    <row r="1758" spans="1:5">
      <c r="A1758" s="95"/>
      <c r="B1758" s="95" t="s">
        <v>4734</v>
      </c>
      <c r="D1758" s="95"/>
      <c r="E1758" s="95"/>
    </row>
    <row r="1759" spans="1:5">
      <c r="A1759" s="95"/>
      <c r="B1759" s="95" t="s">
        <v>4734</v>
      </c>
      <c r="D1759" s="95"/>
      <c r="E1759" s="95"/>
    </row>
    <row r="1760" spans="1:5">
      <c r="A1760" s="95"/>
      <c r="B1760" s="95" t="s">
        <v>4734</v>
      </c>
      <c r="D1760" s="95"/>
      <c r="E1760" s="95"/>
    </row>
    <row r="1761" spans="1:5">
      <c r="A1761" s="95"/>
      <c r="B1761" s="95" t="s">
        <v>4734</v>
      </c>
      <c r="D1761" s="95"/>
      <c r="E1761" s="95"/>
    </row>
    <row r="1762" spans="1:5">
      <c r="A1762" s="95"/>
      <c r="B1762" s="95" t="s">
        <v>4734</v>
      </c>
      <c r="D1762" s="95"/>
      <c r="E1762" s="95"/>
    </row>
    <row r="1763" spans="1:5">
      <c r="A1763" s="95"/>
      <c r="B1763" s="95" t="s">
        <v>4734</v>
      </c>
      <c r="D1763" s="95"/>
      <c r="E1763" s="95"/>
    </row>
    <row r="1764" spans="1:5">
      <c r="A1764" s="95"/>
      <c r="B1764" s="95" t="s">
        <v>4734</v>
      </c>
      <c r="D1764" s="95"/>
      <c r="E1764" s="95"/>
    </row>
    <row r="1765" spans="1:5">
      <c r="A1765" s="95"/>
      <c r="B1765" s="95" t="s">
        <v>4734</v>
      </c>
      <c r="D1765" s="95"/>
      <c r="E1765" s="95"/>
    </row>
    <row r="1766" spans="1:5">
      <c r="A1766" s="95"/>
      <c r="B1766" s="95" t="s">
        <v>4734</v>
      </c>
      <c r="D1766" s="95"/>
      <c r="E1766" s="95"/>
    </row>
    <row r="1767" spans="1:5">
      <c r="A1767" s="95"/>
      <c r="B1767" s="95" t="s">
        <v>4734</v>
      </c>
      <c r="D1767" s="95"/>
      <c r="E1767" s="95"/>
    </row>
    <row r="1768" spans="1:5">
      <c r="A1768" s="95"/>
      <c r="B1768" s="95" t="s">
        <v>4734</v>
      </c>
      <c r="D1768" s="95"/>
      <c r="E1768" s="95"/>
    </row>
    <row r="1769" spans="1:5">
      <c r="A1769" s="95"/>
      <c r="B1769" s="95" t="s">
        <v>4734</v>
      </c>
      <c r="D1769" s="95"/>
      <c r="E1769" s="95"/>
    </row>
    <row r="1770" spans="1:5">
      <c r="A1770" s="95"/>
      <c r="B1770" s="95" t="s">
        <v>4734</v>
      </c>
      <c r="D1770" s="95"/>
      <c r="E1770" s="95"/>
    </row>
    <row r="1771" spans="1:5">
      <c r="A1771" s="95"/>
      <c r="B1771" s="95" t="s">
        <v>4734</v>
      </c>
      <c r="D1771" s="95"/>
      <c r="E1771" s="95"/>
    </row>
    <row r="1772" spans="1:5">
      <c r="A1772" s="95"/>
      <c r="B1772" s="95" t="s">
        <v>4734</v>
      </c>
      <c r="D1772" s="95"/>
      <c r="E1772" s="95"/>
    </row>
    <row r="1773" spans="1:5">
      <c r="A1773" s="95"/>
      <c r="B1773" s="95" t="s">
        <v>4734</v>
      </c>
      <c r="D1773" s="95"/>
      <c r="E1773" s="95"/>
    </row>
    <row r="1774" spans="1:5">
      <c r="A1774" s="95"/>
      <c r="B1774" s="95" t="s">
        <v>4734</v>
      </c>
      <c r="D1774" s="95"/>
      <c r="E1774" s="95"/>
    </row>
    <row r="1775" spans="1:5">
      <c r="A1775" s="95"/>
      <c r="B1775" s="95" t="s">
        <v>4734</v>
      </c>
      <c r="D1775" s="95"/>
      <c r="E1775" s="95"/>
    </row>
    <row r="1776" spans="1:5">
      <c r="A1776" s="95"/>
      <c r="B1776" s="95" t="s">
        <v>4734</v>
      </c>
      <c r="D1776" s="95"/>
      <c r="E1776" s="95"/>
    </row>
    <row r="1777" spans="1:5">
      <c r="A1777" s="95"/>
      <c r="B1777" s="95" t="s">
        <v>4734</v>
      </c>
      <c r="D1777" s="95"/>
      <c r="E1777" s="95"/>
    </row>
    <row r="1778" spans="1:5">
      <c r="A1778" s="95"/>
      <c r="B1778" s="95" t="s">
        <v>4734</v>
      </c>
      <c r="D1778" s="95"/>
      <c r="E1778" s="95"/>
    </row>
    <row r="1779" spans="1:5">
      <c r="A1779" s="95"/>
      <c r="B1779" s="95" t="s">
        <v>4734</v>
      </c>
      <c r="D1779" s="95"/>
      <c r="E1779" s="95"/>
    </row>
    <row r="1780" spans="1:5">
      <c r="A1780" s="95"/>
      <c r="B1780" s="95" t="s">
        <v>4734</v>
      </c>
      <c r="D1780" s="95"/>
      <c r="E1780" s="95"/>
    </row>
    <row r="1781" spans="1:5">
      <c r="A1781" s="95"/>
      <c r="B1781" s="95" t="s">
        <v>4734</v>
      </c>
      <c r="D1781" s="95"/>
      <c r="E1781" s="95"/>
    </row>
    <row r="1782" spans="1:5">
      <c r="A1782" s="95"/>
      <c r="B1782" s="95" t="s">
        <v>4734</v>
      </c>
      <c r="D1782" s="95"/>
      <c r="E1782" s="95"/>
    </row>
    <row r="1783" spans="1:5">
      <c r="A1783" s="95"/>
      <c r="B1783" s="95" t="s">
        <v>4734</v>
      </c>
      <c r="D1783" s="95"/>
      <c r="E1783" s="95"/>
    </row>
    <row r="1784" spans="1:5">
      <c r="A1784" s="95"/>
      <c r="B1784" s="95" t="s">
        <v>4734</v>
      </c>
      <c r="D1784" s="95"/>
      <c r="E1784" s="95"/>
    </row>
    <row r="1785" spans="1:5">
      <c r="A1785" s="95"/>
      <c r="B1785" s="95" t="s">
        <v>4734</v>
      </c>
      <c r="D1785" s="95"/>
      <c r="E1785" s="95"/>
    </row>
    <row r="1786" spans="1:5">
      <c r="A1786" s="95"/>
      <c r="B1786" s="95" t="s">
        <v>4734</v>
      </c>
      <c r="D1786" s="95"/>
      <c r="E1786" s="95"/>
    </row>
    <row r="1787" spans="1:5">
      <c r="A1787" s="95"/>
      <c r="B1787" s="95" t="s">
        <v>4734</v>
      </c>
      <c r="D1787" s="95"/>
      <c r="E1787" s="95"/>
    </row>
    <row r="1788" spans="1:5">
      <c r="A1788" s="95"/>
      <c r="B1788" s="95" t="s">
        <v>4734</v>
      </c>
      <c r="D1788" s="95"/>
      <c r="E1788" s="95"/>
    </row>
    <row r="1789" spans="1:5">
      <c r="A1789" s="95"/>
      <c r="B1789" s="95" t="s">
        <v>4734</v>
      </c>
      <c r="D1789" s="95"/>
      <c r="E1789" s="95"/>
    </row>
    <row r="1790" spans="1:5">
      <c r="A1790" s="95"/>
      <c r="B1790" s="95" t="s">
        <v>4734</v>
      </c>
      <c r="D1790" s="95"/>
      <c r="E1790" s="95"/>
    </row>
    <row r="1791" spans="1:5">
      <c r="A1791" s="95"/>
      <c r="B1791" s="95" t="s">
        <v>4734</v>
      </c>
      <c r="D1791" s="95"/>
      <c r="E1791" s="95"/>
    </row>
    <row r="1792" spans="1:5">
      <c r="A1792" s="95"/>
      <c r="B1792" s="95" t="s">
        <v>4734</v>
      </c>
      <c r="D1792" s="95"/>
      <c r="E1792" s="95"/>
    </row>
    <row r="1793" spans="1:5">
      <c r="A1793" s="95"/>
      <c r="B1793" s="95" t="s">
        <v>4734</v>
      </c>
      <c r="D1793" s="95"/>
      <c r="E1793" s="95"/>
    </row>
    <row r="1794" spans="1:5">
      <c r="A1794" s="95"/>
      <c r="B1794" s="95" t="s">
        <v>4734</v>
      </c>
      <c r="D1794" s="95"/>
      <c r="E1794" s="95"/>
    </row>
    <row r="1795" spans="1:5">
      <c r="A1795" s="95"/>
      <c r="B1795" s="95" t="s">
        <v>4734</v>
      </c>
      <c r="D1795" s="95"/>
      <c r="E1795" s="95"/>
    </row>
    <row r="1796" spans="1:5">
      <c r="A1796" s="95"/>
      <c r="B1796" s="95" t="s">
        <v>4734</v>
      </c>
      <c r="D1796" s="95"/>
      <c r="E1796" s="95"/>
    </row>
    <row r="1797" spans="1:5">
      <c r="A1797" s="95"/>
      <c r="B1797" s="95" t="s">
        <v>4734</v>
      </c>
      <c r="D1797" s="95"/>
      <c r="E1797" s="95"/>
    </row>
    <row r="1798" spans="1:5">
      <c r="A1798" s="95"/>
      <c r="B1798" s="95" t="s">
        <v>4734</v>
      </c>
      <c r="D1798" s="95"/>
      <c r="E1798" s="95"/>
    </row>
    <row r="1799" spans="1:5">
      <c r="A1799" s="95"/>
      <c r="B1799" s="95" t="s">
        <v>4734</v>
      </c>
      <c r="D1799" s="95"/>
      <c r="E1799" s="95"/>
    </row>
    <row r="1800" spans="1:5">
      <c r="A1800" s="95"/>
      <c r="B1800" s="95" t="s">
        <v>4734</v>
      </c>
      <c r="D1800" s="95"/>
      <c r="E1800" s="95"/>
    </row>
    <row r="1801" spans="1:5">
      <c r="A1801" s="95"/>
      <c r="B1801" s="95" t="s">
        <v>4734</v>
      </c>
      <c r="D1801" s="95"/>
      <c r="E1801" s="95"/>
    </row>
    <row r="1802" spans="1:5">
      <c r="A1802" s="95"/>
      <c r="B1802" s="95" t="s">
        <v>4734</v>
      </c>
      <c r="D1802" s="95"/>
      <c r="E1802" s="95"/>
    </row>
    <row r="1803" spans="1:5">
      <c r="A1803" s="95"/>
      <c r="B1803" s="95" t="s">
        <v>4734</v>
      </c>
      <c r="D1803" s="95"/>
      <c r="E1803" s="95"/>
    </row>
    <row r="1804" spans="1:5">
      <c r="A1804" s="95"/>
      <c r="B1804" s="95" t="s">
        <v>4734</v>
      </c>
      <c r="D1804" s="95"/>
      <c r="E1804" s="95"/>
    </row>
    <row r="1805" spans="1:5">
      <c r="A1805" s="95"/>
      <c r="B1805" s="95" t="s">
        <v>4734</v>
      </c>
      <c r="D1805" s="95"/>
      <c r="E1805" s="95"/>
    </row>
    <row r="1806" spans="1:5">
      <c r="A1806" s="95"/>
      <c r="B1806" s="95" t="s">
        <v>4734</v>
      </c>
      <c r="D1806" s="95"/>
      <c r="E1806" s="95"/>
    </row>
    <row r="1807" spans="1:5">
      <c r="A1807" s="95"/>
      <c r="B1807" s="95" t="s">
        <v>4734</v>
      </c>
      <c r="D1807" s="95"/>
      <c r="E1807" s="95"/>
    </row>
    <row r="1808" spans="1:5">
      <c r="A1808" s="95"/>
      <c r="B1808" s="95" t="s">
        <v>4734</v>
      </c>
      <c r="D1808" s="95"/>
      <c r="E1808" s="95"/>
    </row>
    <row r="1809" spans="1:5">
      <c r="A1809" s="95"/>
      <c r="B1809" s="95" t="s">
        <v>4734</v>
      </c>
      <c r="D1809" s="95"/>
      <c r="E1809" s="95"/>
    </row>
    <row r="1810" spans="1:5">
      <c r="A1810" s="95"/>
      <c r="B1810" s="95" t="s">
        <v>4734</v>
      </c>
      <c r="D1810" s="95"/>
      <c r="E1810" s="95"/>
    </row>
    <row r="1811" spans="1:5">
      <c r="A1811" s="95"/>
      <c r="B1811" s="95" t="s">
        <v>4734</v>
      </c>
      <c r="D1811" s="95"/>
      <c r="E1811" s="95"/>
    </row>
    <row r="1812" spans="1:5">
      <c r="A1812" s="95"/>
      <c r="B1812" s="95" t="s">
        <v>4734</v>
      </c>
      <c r="D1812" s="95"/>
      <c r="E1812" s="95"/>
    </row>
    <row r="1813" spans="1:5">
      <c r="A1813" s="95"/>
      <c r="B1813" s="95" t="s">
        <v>4734</v>
      </c>
      <c r="D1813" s="95"/>
      <c r="E1813" s="95"/>
    </row>
    <row r="1814" spans="1:5">
      <c r="A1814" s="95"/>
      <c r="B1814" s="95" t="s">
        <v>4734</v>
      </c>
      <c r="D1814" s="95"/>
      <c r="E1814" s="95"/>
    </row>
    <row r="1815" spans="1:5">
      <c r="A1815" s="95"/>
      <c r="B1815" s="95" t="s">
        <v>4734</v>
      </c>
      <c r="D1815" s="95"/>
      <c r="E1815" s="95"/>
    </row>
    <row r="1816" spans="1:5">
      <c r="A1816" s="95"/>
      <c r="B1816" s="95" t="s">
        <v>4734</v>
      </c>
      <c r="D1816" s="95"/>
      <c r="E1816" s="95"/>
    </row>
    <row r="1817" spans="1:5">
      <c r="A1817" s="95"/>
      <c r="B1817" s="95" t="s">
        <v>4734</v>
      </c>
      <c r="D1817" s="95"/>
      <c r="E1817" s="95"/>
    </row>
    <row r="1818" spans="1:5">
      <c r="A1818" s="95"/>
      <c r="B1818" s="95" t="s">
        <v>4734</v>
      </c>
      <c r="D1818" s="95"/>
      <c r="E1818" s="95"/>
    </row>
    <row r="1819" spans="1:5">
      <c r="A1819" s="95"/>
      <c r="B1819" s="95" t="s">
        <v>4734</v>
      </c>
      <c r="D1819" s="95"/>
      <c r="E1819" s="95"/>
    </row>
    <row r="1820" spans="1:5">
      <c r="A1820" s="95"/>
      <c r="B1820" s="95" t="s">
        <v>4734</v>
      </c>
      <c r="D1820" s="95"/>
      <c r="E1820" s="95"/>
    </row>
    <row r="1821" spans="1:5">
      <c r="A1821" s="95"/>
      <c r="B1821" s="95" t="s">
        <v>4734</v>
      </c>
      <c r="D1821" s="95"/>
      <c r="E1821" s="95"/>
    </row>
    <row r="1822" spans="1:5">
      <c r="A1822" s="95"/>
      <c r="B1822" s="95" t="s">
        <v>4734</v>
      </c>
      <c r="D1822" s="95"/>
      <c r="E1822" s="95"/>
    </row>
    <row r="1823" spans="1:5">
      <c r="A1823" s="95"/>
      <c r="B1823" s="95" t="s">
        <v>4734</v>
      </c>
      <c r="D1823" s="95"/>
      <c r="E1823" s="95"/>
    </row>
    <row r="1824" spans="1:5">
      <c r="A1824" s="95"/>
      <c r="B1824" s="95" t="s">
        <v>4734</v>
      </c>
      <c r="D1824" s="95"/>
      <c r="E1824" s="95"/>
    </row>
    <row r="1825" spans="1:5">
      <c r="A1825" s="95"/>
      <c r="B1825" s="95" t="s">
        <v>4734</v>
      </c>
      <c r="D1825" s="95"/>
      <c r="E1825" s="95"/>
    </row>
    <row r="1826" spans="1:5">
      <c r="A1826" s="95"/>
      <c r="B1826" s="95" t="s">
        <v>4734</v>
      </c>
      <c r="D1826" s="95"/>
      <c r="E1826" s="95"/>
    </row>
    <row r="1827" spans="1:5">
      <c r="A1827" s="95"/>
      <c r="B1827" s="95" t="s">
        <v>4734</v>
      </c>
      <c r="D1827" s="95"/>
      <c r="E1827" s="95"/>
    </row>
    <row r="1828" spans="1:5">
      <c r="A1828" s="95"/>
      <c r="B1828" s="95" t="s">
        <v>4734</v>
      </c>
      <c r="D1828" s="95"/>
      <c r="E1828" s="95"/>
    </row>
    <row r="1829" spans="1:5">
      <c r="A1829" s="95"/>
      <c r="B1829" s="95" t="s">
        <v>4734</v>
      </c>
      <c r="D1829" s="95"/>
      <c r="E1829" s="95"/>
    </row>
    <row r="1830" spans="1:5">
      <c r="A1830" s="95"/>
      <c r="B1830" s="95" t="s">
        <v>4734</v>
      </c>
      <c r="D1830" s="95"/>
      <c r="E1830" s="95"/>
    </row>
    <row r="1831" spans="1:5">
      <c r="A1831" s="95"/>
      <c r="B1831" s="95" t="s">
        <v>4734</v>
      </c>
      <c r="D1831" s="95"/>
      <c r="E1831" s="95"/>
    </row>
    <row r="1832" spans="1:5">
      <c r="A1832" s="95"/>
      <c r="B1832" s="95" t="s">
        <v>4734</v>
      </c>
      <c r="D1832" s="95"/>
      <c r="E1832" s="95"/>
    </row>
    <row r="1833" spans="1:5">
      <c r="A1833" s="95"/>
      <c r="B1833" s="95" t="s">
        <v>4734</v>
      </c>
      <c r="D1833" s="95"/>
      <c r="E1833" s="95"/>
    </row>
    <row r="1834" spans="1:5">
      <c r="A1834" s="95"/>
      <c r="B1834" s="95" t="s">
        <v>4734</v>
      </c>
      <c r="D1834" s="95"/>
      <c r="E1834" s="95"/>
    </row>
    <row r="1835" spans="1:5">
      <c r="A1835" s="95"/>
      <c r="B1835" s="95" t="s">
        <v>4734</v>
      </c>
      <c r="D1835" s="95"/>
      <c r="E1835" s="95"/>
    </row>
    <row r="1836" spans="1:5">
      <c r="A1836" s="95"/>
      <c r="B1836" s="95" t="s">
        <v>4734</v>
      </c>
      <c r="D1836" s="95"/>
      <c r="E1836" s="95"/>
    </row>
    <row r="1837" spans="1:5">
      <c r="A1837" s="95"/>
      <c r="B1837" s="95" t="s">
        <v>4734</v>
      </c>
      <c r="D1837" s="95"/>
      <c r="E1837" s="95"/>
    </row>
    <row r="1838" spans="1:5">
      <c r="A1838" s="95"/>
      <c r="B1838" s="95" t="s">
        <v>4734</v>
      </c>
      <c r="D1838" s="95"/>
      <c r="E1838" s="95"/>
    </row>
    <row r="1839" spans="1:5">
      <c r="A1839" s="95"/>
      <c r="B1839" s="95" t="s">
        <v>4734</v>
      </c>
      <c r="D1839" s="95"/>
      <c r="E1839" s="95"/>
    </row>
    <row r="1840" spans="1:5">
      <c r="A1840" s="95"/>
      <c r="B1840" s="95" t="s">
        <v>4734</v>
      </c>
      <c r="D1840" s="95"/>
      <c r="E1840" s="95"/>
    </row>
    <row r="1841" spans="1:5">
      <c r="A1841" s="95"/>
      <c r="B1841" s="95" t="s">
        <v>4734</v>
      </c>
      <c r="D1841" s="95"/>
      <c r="E1841" s="95"/>
    </row>
    <row r="1842" spans="1:5">
      <c r="A1842" s="95"/>
      <c r="B1842" s="95" t="s">
        <v>4734</v>
      </c>
      <c r="D1842" s="95"/>
      <c r="E1842" s="95"/>
    </row>
    <row r="1843" spans="1:5">
      <c r="A1843" s="95"/>
      <c r="B1843" s="95" t="s">
        <v>4734</v>
      </c>
      <c r="D1843" s="95"/>
      <c r="E1843" s="95"/>
    </row>
    <row r="1844" spans="1:5">
      <c r="A1844" s="95"/>
      <c r="B1844" s="95" t="s">
        <v>4734</v>
      </c>
      <c r="D1844" s="95"/>
      <c r="E1844" s="95"/>
    </row>
    <row r="1845" spans="1:5">
      <c r="A1845" s="95"/>
      <c r="B1845" s="95" t="s">
        <v>4734</v>
      </c>
      <c r="D1845" s="95"/>
      <c r="E1845" s="95"/>
    </row>
    <row r="1846" spans="1:5">
      <c r="A1846" s="95"/>
      <c r="B1846" s="95" t="s">
        <v>4734</v>
      </c>
      <c r="D1846" s="95"/>
      <c r="E1846" s="95"/>
    </row>
    <row r="1847" spans="1:5">
      <c r="A1847" s="95"/>
      <c r="B1847" s="95" t="s">
        <v>4734</v>
      </c>
      <c r="D1847" s="95"/>
      <c r="E1847" s="95"/>
    </row>
    <row r="1848" spans="1:5">
      <c r="A1848" s="95"/>
      <c r="B1848" s="95" t="s">
        <v>4734</v>
      </c>
      <c r="D1848" s="95"/>
      <c r="E1848" s="95"/>
    </row>
    <row r="1849" spans="1:5">
      <c r="A1849" s="95"/>
      <c r="B1849" s="95" t="s">
        <v>4734</v>
      </c>
      <c r="D1849" s="95"/>
      <c r="E1849" s="95"/>
    </row>
    <row r="1850" spans="1:5">
      <c r="A1850" s="95"/>
      <c r="B1850" s="95" t="s">
        <v>4734</v>
      </c>
      <c r="D1850" s="95"/>
      <c r="E1850" s="95"/>
    </row>
    <row r="1851" spans="1:5">
      <c r="A1851" s="95"/>
      <c r="B1851" s="95" t="s">
        <v>4734</v>
      </c>
      <c r="D1851" s="95"/>
      <c r="E1851" s="95"/>
    </row>
    <row r="1852" spans="1:5">
      <c r="A1852" s="95"/>
      <c r="B1852" s="95" t="s">
        <v>4734</v>
      </c>
      <c r="D1852" s="95"/>
      <c r="E1852" s="95"/>
    </row>
    <row r="1853" spans="1:5">
      <c r="A1853" s="95"/>
      <c r="B1853" s="95" t="s">
        <v>4734</v>
      </c>
      <c r="D1853" s="95"/>
      <c r="E1853" s="95"/>
    </row>
    <row r="1854" spans="1:5">
      <c r="A1854" s="95"/>
      <c r="B1854" s="95" t="s">
        <v>4734</v>
      </c>
      <c r="D1854" s="95"/>
      <c r="E1854" s="95"/>
    </row>
    <row r="1855" spans="1:5">
      <c r="A1855" s="95"/>
      <c r="B1855" s="95" t="s">
        <v>4734</v>
      </c>
      <c r="D1855" s="95"/>
      <c r="E1855" s="95"/>
    </row>
    <row r="1856" spans="1:5">
      <c r="A1856" s="95"/>
      <c r="B1856" s="95" t="s">
        <v>4734</v>
      </c>
      <c r="D1856" s="95"/>
      <c r="E1856" s="95"/>
    </row>
    <row r="1857" spans="1:5">
      <c r="A1857" s="95"/>
      <c r="B1857" s="95" t="s">
        <v>4734</v>
      </c>
      <c r="D1857" s="95"/>
      <c r="E1857" s="95"/>
    </row>
    <row r="1858" spans="1:5">
      <c r="A1858" s="95"/>
      <c r="B1858" s="95" t="s">
        <v>4734</v>
      </c>
      <c r="D1858" s="95"/>
      <c r="E1858" s="95"/>
    </row>
    <row r="1859" spans="1:5">
      <c r="A1859" s="95"/>
      <c r="B1859" s="95" t="s">
        <v>4734</v>
      </c>
      <c r="D1859" s="95"/>
      <c r="E1859" s="95"/>
    </row>
    <row r="1860" spans="1:5">
      <c r="A1860" s="95"/>
      <c r="B1860" s="95" t="s">
        <v>4734</v>
      </c>
      <c r="D1860" s="95"/>
      <c r="E1860" s="95"/>
    </row>
    <row r="1861" spans="1:5">
      <c r="A1861" s="95"/>
      <c r="B1861" s="95" t="s">
        <v>4734</v>
      </c>
      <c r="D1861" s="95"/>
      <c r="E1861" s="95"/>
    </row>
    <row r="1862" spans="1:5">
      <c r="A1862" s="95"/>
      <c r="B1862" s="95" t="s">
        <v>4734</v>
      </c>
      <c r="D1862" s="95"/>
      <c r="E1862" s="95"/>
    </row>
    <row r="1863" spans="1:5">
      <c r="A1863" s="95"/>
      <c r="B1863" s="95" t="s">
        <v>4734</v>
      </c>
      <c r="D1863" s="95"/>
      <c r="E1863" s="95"/>
    </row>
    <row r="1864" spans="1:5">
      <c r="A1864" s="95"/>
      <c r="B1864" s="95" t="s">
        <v>4734</v>
      </c>
      <c r="D1864" s="95"/>
      <c r="E1864" s="95"/>
    </row>
    <row r="1865" spans="1:5">
      <c r="A1865" s="95"/>
      <c r="B1865" s="95" t="s">
        <v>4734</v>
      </c>
      <c r="D1865" s="95"/>
      <c r="E1865" s="95"/>
    </row>
    <row r="1866" spans="1:5">
      <c r="A1866" s="95"/>
      <c r="B1866" s="95" t="s">
        <v>4734</v>
      </c>
      <c r="D1866" s="95"/>
      <c r="E1866" s="95"/>
    </row>
    <row r="1867" spans="1:5">
      <c r="A1867" s="95"/>
      <c r="B1867" s="95" t="s">
        <v>4734</v>
      </c>
      <c r="D1867" s="95"/>
      <c r="E1867" s="95"/>
    </row>
    <row r="1868" spans="1:5">
      <c r="A1868" s="95"/>
      <c r="B1868" s="95" t="s">
        <v>4734</v>
      </c>
      <c r="D1868" s="95"/>
      <c r="E1868" s="95"/>
    </row>
    <row r="1869" spans="1:5">
      <c r="A1869" s="95"/>
      <c r="B1869" s="95" t="s">
        <v>4734</v>
      </c>
      <c r="D1869" s="95"/>
      <c r="E1869" s="95"/>
    </row>
    <row r="1870" spans="1:5">
      <c r="A1870" s="95"/>
      <c r="B1870" s="95" t="s">
        <v>4734</v>
      </c>
      <c r="D1870" s="95"/>
      <c r="E1870" s="95"/>
    </row>
    <row r="1871" spans="1:5">
      <c r="A1871" s="95"/>
      <c r="B1871" s="95" t="s">
        <v>4734</v>
      </c>
      <c r="D1871" s="95"/>
      <c r="E1871" s="95"/>
    </row>
    <row r="1872" spans="1:5">
      <c r="A1872" s="95"/>
      <c r="B1872" s="95" t="s">
        <v>4734</v>
      </c>
      <c r="D1872" s="95"/>
      <c r="E1872" s="95"/>
    </row>
    <row r="1873" spans="1:5">
      <c r="A1873" s="95"/>
      <c r="B1873" s="95" t="s">
        <v>4734</v>
      </c>
      <c r="D1873" s="95"/>
      <c r="E1873" s="95"/>
    </row>
    <row r="1874" spans="1:5">
      <c r="A1874" s="95"/>
      <c r="B1874" s="95" t="s">
        <v>4734</v>
      </c>
      <c r="D1874" s="95"/>
      <c r="E1874" s="95"/>
    </row>
    <row r="1875" spans="1:5">
      <c r="A1875" s="95"/>
      <c r="B1875" s="95" t="s">
        <v>4734</v>
      </c>
      <c r="D1875" s="95"/>
      <c r="E1875" s="95"/>
    </row>
    <row r="1876" spans="1:5">
      <c r="A1876" s="95"/>
      <c r="B1876" s="95" t="s">
        <v>4734</v>
      </c>
      <c r="D1876" s="95"/>
      <c r="E1876" s="95"/>
    </row>
    <row r="1877" spans="1:5">
      <c r="A1877" s="95"/>
      <c r="B1877" s="95" t="s">
        <v>4734</v>
      </c>
      <c r="D1877" s="95"/>
      <c r="E1877" s="95"/>
    </row>
    <row r="1878" spans="1:5">
      <c r="A1878" s="95"/>
      <c r="B1878" s="95" t="s">
        <v>4734</v>
      </c>
      <c r="D1878" s="95"/>
      <c r="E1878" s="95"/>
    </row>
    <row r="1879" spans="1:5">
      <c r="A1879" s="95"/>
      <c r="B1879" s="95" t="s">
        <v>4734</v>
      </c>
      <c r="D1879" s="95"/>
      <c r="E1879" s="95"/>
    </row>
    <row r="1880" spans="1:5">
      <c r="A1880" s="95"/>
      <c r="B1880" s="95" t="s">
        <v>4734</v>
      </c>
      <c r="D1880" s="95"/>
      <c r="E1880" s="95"/>
    </row>
    <row r="1881" spans="1:5">
      <c r="A1881" s="95"/>
      <c r="B1881" s="95" t="s">
        <v>4734</v>
      </c>
      <c r="D1881" s="95"/>
      <c r="E1881" s="95"/>
    </row>
    <row r="1882" spans="1:5">
      <c r="A1882" s="95"/>
      <c r="B1882" s="95" t="s">
        <v>4734</v>
      </c>
      <c r="D1882" s="95"/>
      <c r="E1882" s="95"/>
    </row>
    <row r="1883" spans="1:5">
      <c r="A1883" s="95"/>
      <c r="B1883" s="95" t="s">
        <v>4734</v>
      </c>
      <c r="D1883" s="95"/>
      <c r="E1883" s="95"/>
    </row>
    <row r="1884" spans="1:5">
      <c r="A1884" s="95"/>
      <c r="B1884" s="95" t="s">
        <v>4734</v>
      </c>
      <c r="D1884" s="95"/>
      <c r="E1884" s="95"/>
    </row>
    <row r="1885" spans="1:5">
      <c r="A1885" s="95"/>
      <c r="B1885" s="95" t="s">
        <v>4734</v>
      </c>
      <c r="D1885" s="95"/>
      <c r="E1885" s="95"/>
    </row>
    <row r="1886" spans="1:5">
      <c r="A1886" s="95"/>
      <c r="B1886" s="95" t="s">
        <v>4734</v>
      </c>
      <c r="D1886" s="95"/>
      <c r="E1886" s="95"/>
    </row>
    <row r="1887" spans="1:5">
      <c r="A1887" s="95"/>
      <c r="B1887" s="95" t="s">
        <v>4734</v>
      </c>
      <c r="D1887" s="95"/>
      <c r="E1887" s="95"/>
    </row>
    <row r="1888" spans="1:5">
      <c r="A1888" s="95"/>
      <c r="B1888" s="95" t="s">
        <v>4734</v>
      </c>
      <c r="D1888" s="95"/>
      <c r="E1888" s="95"/>
    </row>
    <row r="1889" spans="1:5">
      <c r="A1889" s="95"/>
      <c r="B1889" s="95" t="s">
        <v>4734</v>
      </c>
      <c r="D1889" s="95"/>
      <c r="E1889" s="95"/>
    </row>
    <row r="1890" spans="1:5">
      <c r="A1890" s="95"/>
      <c r="B1890" s="95" t="s">
        <v>4734</v>
      </c>
      <c r="D1890" s="95"/>
      <c r="E1890" s="95"/>
    </row>
    <row r="1891" spans="1:5">
      <c r="A1891" s="95"/>
      <c r="B1891" s="95" t="s">
        <v>4734</v>
      </c>
      <c r="D1891" s="95"/>
      <c r="E1891" s="95"/>
    </row>
    <row r="1892" spans="1:5">
      <c r="A1892" s="95"/>
      <c r="B1892" s="95" t="s">
        <v>4734</v>
      </c>
      <c r="D1892" s="95"/>
      <c r="E1892" s="95"/>
    </row>
    <row r="1893" spans="1:5">
      <c r="A1893" s="95"/>
      <c r="B1893" s="95" t="s">
        <v>4734</v>
      </c>
      <c r="D1893" s="95"/>
      <c r="E1893" s="95"/>
    </row>
    <row r="1894" spans="1:5">
      <c r="A1894" s="95"/>
      <c r="B1894" s="95" t="s">
        <v>4734</v>
      </c>
      <c r="D1894" s="95"/>
      <c r="E1894" s="95"/>
    </row>
    <row r="1895" spans="1:5">
      <c r="A1895" s="95"/>
      <c r="B1895" s="95" t="s">
        <v>4734</v>
      </c>
      <c r="D1895" s="95"/>
      <c r="E1895" s="95"/>
    </row>
    <row r="1896" spans="1:5">
      <c r="A1896" s="95"/>
      <c r="B1896" s="95" t="s">
        <v>4734</v>
      </c>
      <c r="D1896" s="95"/>
      <c r="E1896" s="95"/>
    </row>
    <row r="1897" spans="1:5">
      <c r="A1897" s="95"/>
      <c r="B1897" s="95" t="s">
        <v>4734</v>
      </c>
      <c r="D1897" s="95"/>
      <c r="E1897" s="95"/>
    </row>
    <row r="1898" spans="1:5">
      <c r="A1898" s="95"/>
      <c r="B1898" s="95" t="s">
        <v>4734</v>
      </c>
      <c r="D1898" s="95"/>
      <c r="E1898" s="95"/>
    </row>
    <row r="1899" spans="1:5">
      <c r="A1899" s="95"/>
      <c r="B1899" s="95" t="s">
        <v>4734</v>
      </c>
      <c r="D1899" s="95"/>
      <c r="E1899" s="95"/>
    </row>
    <row r="1900" spans="1:5">
      <c r="A1900" s="95"/>
      <c r="B1900" s="95" t="s">
        <v>4734</v>
      </c>
      <c r="D1900" s="95"/>
      <c r="E1900" s="95"/>
    </row>
    <row r="1901" spans="1:5">
      <c r="A1901" s="95"/>
      <c r="B1901" s="95" t="s">
        <v>4734</v>
      </c>
      <c r="D1901" s="95"/>
      <c r="E1901" s="95"/>
    </row>
    <row r="1902" spans="1:5">
      <c r="A1902" s="95"/>
      <c r="B1902" s="95" t="s">
        <v>4734</v>
      </c>
      <c r="D1902" s="95"/>
      <c r="E1902" s="95"/>
    </row>
    <row r="1903" spans="1:5">
      <c r="A1903" s="95"/>
      <c r="B1903" s="95" t="s">
        <v>4734</v>
      </c>
      <c r="D1903" s="95"/>
      <c r="E1903" s="95"/>
    </row>
    <row r="1904" spans="1:5">
      <c r="A1904" s="95"/>
      <c r="B1904" s="95" t="s">
        <v>4734</v>
      </c>
      <c r="D1904" s="95"/>
      <c r="E1904" s="95"/>
    </row>
    <row r="1905" spans="1:5">
      <c r="A1905" s="95"/>
      <c r="B1905" s="95" t="s">
        <v>4734</v>
      </c>
      <c r="D1905" s="95"/>
      <c r="E1905" s="95"/>
    </row>
    <row r="1906" spans="1:5">
      <c r="A1906" s="95"/>
      <c r="B1906" s="95" t="s">
        <v>4734</v>
      </c>
      <c r="D1906" s="95"/>
      <c r="E1906" s="95"/>
    </row>
    <row r="1907" spans="1:5">
      <c r="A1907" s="95"/>
      <c r="B1907" s="95" t="s">
        <v>4734</v>
      </c>
      <c r="D1907" s="95"/>
      <c r="E1907" s="95"/>
    </row>
    <row r="1908" spans="1:5">
      <c r="A1908" s="95"/>
      <c r="B1908" s="95" t="s">
        <v>4734</v>
      </c>
      <c r="D1908" s="95"/>
      <c r="E1908" s="95"/>
    </row>
    <row r="1909" spans="1:5">
      <c r="A1909" s="95"/>
      <c r="B1909" s="95" t="s">
        <v>4734</v>
      </c>
      <c r="D1909" s="95"/>
      <c r="E1909" s="95"/>
    </row>
    <row r="1910" spans="1:5">
      <c r="A1910" s="95"/>
      <c r="B1910" s="95" t="s">
        <v>4734</v>
      </c>
      <c r="D1910" s="95"/>
      <c r="E1910" s="95"/>
    </row>
    <row r="1911" spans="1:5">
      <c r="A1911" s="95"/>
      <c r="B1911" s="95" t="s">
        <v>4734</v>
      </c>
      <c r="D1911" s="95"/>
      <c r="E1911" s="95"/>
    </row>
    <row r="1912" spans="1:5">
      <c r="A1912" s="95"/>
      <c r="B1912" s="95" t="s">
        <v>4734</v>
      </c>
      <c r="D1912" s="95"/>
      <c r="E1912" s="95"/>
    </row>
    <row r="1913" spans="1:5">
      <c r="A1913" s="95"/>
      <c r="B1913" s="95" t="s">
        <v>4734</v>
      </c>
      <c r="D1913" s="95"/>
      <c r="E1913" s="95"/>
    </row>
    <row r="1914" spans="1:5">
      <c r="A1914" s="95"/>
      <c r="B1914" s="95" t="s">
        <v>4734</v>
      </c>
      <c r="D1914" s="95"/>
      <c r="E1914" s="95"/>
    </row>
    <row r="1915" spans="1:5">
      <c r="A1915" s="95"/>
      <c r="B1915" s="95" t="s">
        <v>4734</v>
      </c>
      <c r="D1915" s="95"/>
      <c r="E1915" s="95"/>
    </row>
    <row r="1916" spans="1:5">
      <c r="A1916" s="95"/>
      <c r="B1916" s="95" t="s">
        <v>4734</v>
      </c>
      <c r="D1916" s="95"/>
      <c r="E1916" s="95"/>
    </row>
    <row r="1917" spans="1:5">
      <c r="A1917" s="95"/>
      <c r="B1917" s="95" t="s">
        <v>4734</v>
      </c>
      <c r="D1917" s="95"/>
      <c r="E1917" s="95"/>
    </row>
    <row r="1918" spans="1:5">
      <c r="A1918" s="95"/>
      <c r="B1918" s="95" t="s">
        <v>4734</v>
      </c>
      <c r="D1918" s="95"/>
      <c r="E1918" s="95"/>
    </row>
    <row r="1919" spans="1:5">
      <c r="A1919" s="95"/>
      <c r="B1919" s="95" t="s">
        <v>4734</v>
      </c>
      <c r="D1919" s="95"/>
      <c r="E1919" s="95"/>
    </row>
    <row r="1920" spans="1:5">
      <c r="A1920" s="95"/>
      <c r="B1920" s="95" t="s">
        <v>4734</v>
      </c>
      <c r="D1920" s="95"/>
      <c r="E1920" s="95"/>
    </row>
    <row r="1921" spans="1:5">
      <c r="A1921" s="95"/>
      <c r="B1921" s="95" t="s">
        <v>4734</v>
      </c>
      <c r="D1921" s="95"/>
      <c r="E1921" s="95"/>
    </row>
    <row r="1922" spans="1:5">
      <c r="A1922" s="95"/>
      <c r="B1922" s="95" t="s">
        <v>4734</v>
      </c>
      <c r="D1922" s="95"/>
      <c r="E1922" s="95"/>
    </row>
    <row r="1923" spans="1:5">
      <c r="A1923" s="95"/>
      <c r="B1923" s="95" t="s">
        <v>4734</v>
      </c>
      <c r="D1923" s="95"/>
      <c r="E1923" s="95"/>
    </row>
    <row r="1924" spans="1:5">
      <c r="A1924" s="95"/>
      <c r="B1924" s="95" t="s">
        <v>4734</v>
      </c>
      <c r="D1924" s="95"/>
      <c r="E1924" s="95"/>
    </row>
    <row r="1925" spans="1:5">
      <c r="A1925" s="95"/>
      <c r="B1925" s="95" t="s">
        <v>4734</v>
      </c>
      <c r="D1925" s="95"/>
      <c r="E1925" s="95"/>
    </row>
    <row r="1926" spans="1:5">
      <c r="A1926" s="95"/>
      <c r="B1926" s="95" t="s">
        <v>4734</v>
      </c>
      <c r="D1926" s="95"/>
      <c r="E1926" s="95"/>
    </row>
    <row r="1927" spans="1:5">
      <c r="A1927" s="95"/>
      <c r="B1927" s="95" t="s">
        <v>4734</v>
      </c>
      <c r="D1927" s="95"/>
      <c r="E1927" s="95"/>
    </row>
    <row r="1928" spans="1:5">
      <c r="A1928" s="95"/>
      <c r="B1928" s="95" t="s">
        <v>4734</v>
      </c>
      <c r="D1928" s="95"/>
      <c r="E1928" s="95"/>
    </row>
    <row r="1929" spans="1:5">
      <c r="A1929" s="95"/>
      <c r="B1929" s="95" t="s">
        <v>4734</v>
      </c>
      <c r="D1929" s="95"/>
      <c r="E1929" s="95"/>
    </row>
    <row r="1930" spans="1:5">
      <c r="A1930" s="95"/>
      <c r="B1930" s="95" t="s">
        <v>4734</v>
      </c>
      <c r="D1930" s="95"/>
      <c r="E1930" s="95"/>
    </row>
    <row r="1931" spans="1:5">
      <c r="A1931" s="95"/>
      <c r="B1931" s="95" t="s">
        <v>4734</v>
      </c>
      <c r="D1931" s="95"/>
      <c r="E1931" s="95"/>
    </row>
    <row r="1932" spans="1:5">
      <c r="A1932" s="95"/>
      <c r="B1932" s="95" t="s">
        <v>4734</v>
      </c>
      <c r="D1932" s="95"/>
      <c r="E1932" s="95"/>
    </row>
    <row r="1933" spans="1:5">
      <c r="A1933" s="95"/>
      <c r="B1933" s="95" t="s">
        <v>4734</v>
      </c>
      <c r="D1933" s="95"/>
      <c r="E1933" s="95"/>
    </row>
    <row r="1934" spans="1:5">
      <c r="A1934" s="95"/>
      <c r="B1934" s="95" t="s">
        <v>4734</v>
      </c>
      <c r="D1934" s="95"/>
      <c r="E1934" s="95"/>
    </row>
    <row r="1935" spans="1:5">
      <c r="A1935" s="95"/>
      <c r="B1935" s="95" t="s">
        <v>4734</v>
      </c>
      <c r="D1935" s="95"/>
      <c r="E1935" s="95"/>
    </row>
    <row r="1936" spans="1:5">
      <c r="A1936" s="95"/>
      <c r="B1936" s="95" t="s">
        <v>4734</v>
      </c>
      <c r="D1936" s="95"/>
      <c r="E1936" s="95"/>
    </row>
    <row r="1937" spans="1:5">
      <c r="A1937" s="95"/>
      <c r="B1937" s="95" t="s">
        <v>4734</v>
      </c>
      <c r="D1937" s="95"/>
      <c r="E1937" s="95"/>
    </row>
    <row r="1938" spans="1:5">
      <c r="A1938" s="95"/>
      <c r="B1938" s="95" t="s">
        <v>4734</v>
      </c>
      <c r="D1938" s="95"/>
      <c r="E1938" s="95"/>
    </row>
    <row r="1939" spans="1:5">
      <c r="A1939" s="95"/>
      <c r="B1939" s="95" t="s">
        <v>4734</v>
      </c>
      <c r="D1939" s="95"/>
      <c r="E1939" s="95"/>
    </row>
    <row r="1940" spans="1:5">
      <c r="A1940" s="95"/>
      <c r="B1940" s="95" t="s">
        <v>4734</v>
      </c>
      <c r="D1940" s="95"/>
      <c r="E1940" s="95"/>
    </row>
    <row r="1941" spans="1:5">
      <c r="A1941" s="95"/>
      <c r="B1941" s="95" t="s">
        <v>4734</v>
      </c>
      <c r="D1941" s="95"/>
      <c r="E1941" s="95"/>
    </row>
    <row r="1942" spans="1:5">
      <c r="A1942" s="95"/>
      <c r="B1942" s="95" t="s">
        <v>4734</v>
      </c>
      <c r="D1942" s="95"/>
      <c r="E1942" s="95"/>
    </row>
    <row r="1943" spans="1:5">
      <c r="A1943" s="95"/>
      <c r="B1943" s="95" t="s">
        <v>4734</v>
      </c>
      <c r="D1943" s="95"/>
      <c r="E1943" s="95"/>
    </row>
    <row r="1944" spans="1:5">
      <c r="A1944" s="95"/>
      <c r="B1944" s="95" t="s">
        <v>4734</v>
      </c>
      <c r="D1944" s="95"/>
      <c r="E1944" s="95"/>
    </row>
    <row r="1945" spans="1:5">
      <c r="A1945" s="95"/>
      <c r="B1945" s="95" t="s">
        <v>4734</v>
      </c>
      <c r="D1945" s="95"/>
      <c r="E1945" s="95"/>
    </row>
    <row r="1946" spans="1:5">
      <c r="A1946" s="95"/>
      <c r="B1946" s="95" t="s">
        <v>4734</v>
      </c>
      <c r="D1946" s="95"/>
      <c r="E1946" s="95"/>
    </row>
    <row r="1947" spans="1:5">
      <c r="A1947" s="95"/>
      <c r="B1947" s="95" t="s">
        <v>4734</v>
      </c>
      <c r="D1947" s="95"/>
      <c r="E1947" s="95"/>
    </row>
    <row r="1948" spans="1:5">
      <c r="A1948" s="95"/>
      <c r="B1948" s="95" t="s">
        <v>4734</v>
      </c>
      <c r="D1948" s="95"/>
      <c r="E1948" s="95"/>
    </row>
    <row r="1949" spans="1:5">
      <c r="A1949" s="95"/>
      <c r="B1949" s="95" t="s">
        <v>4734</v>
      </c>
      <c r="D1949" s="95"/>
      <c r="E1949" s="95"/>
    </row>
    <row r="1950" spans="1:5">
      <c r="A1950" s="95"/>
      <c r="B1950" s="95" t="s">
        <v>4734</v>
      </c>
      <c r="D1950" s="95"/>
      <c r="E1950" s="95"/>
    </row>
    <row r="1951" spans="1:5">
      <c r="A1951" s="95"/>
      <c r="B1951" s="95" t="s">
        <v>4734</v>
      </c>
      <c r="D1951" s="95"/>
      <c r="E1951" s="95"/>
    </row>
    <row r="1952" spans="1:5">
      <c r="A1952" s="95"/>
      <c r="B1952" s="95" t="s">
        <v>4734</v>
      </c>
      <c r="D1952" s="95"/>
      <c r="E1952" s="95"/>
    </row>
    <row r="1953" spans="1:5">
      <c r="A1953" s="95"/>
      <c r="B1953" s="95" t="s">
        <v>4734</v>
      </c>
      <c r="D1953" s="95"/>
      <c r="E1953" s="95"/>
    </row>
    <row r="1954" spans="1:5">
      <c r="A1954" s="95"/>
      <c r="B1954" s="95" t="s">
        <v>4734</v>
      </c>
      <c r="D1954" s="95"/>
      <c r="E1954" s="95"/>
    </row>
    <row r="1955" spans="1:5">
      <c r="A1955" s="95"/>
      <c r="B1955" s="95" t="s">
        <v>4734</v>
      </c>
      <c r="D1955" s="95"/>
      <c r="E1955" s="95"/>
    </row>
    <row r="1956" spans="1:5">
      <c r="A1956" s="95"/>
      <c r="B1956" s="95" t="s">
        <v>4734</v>
      </c>
      <c r="D1956" s="95"/>
      <c r="E1956" s="95"/>
    </row>
    <row r="1957" spans="1:5">
      <c r="A1957" s="95"/>
      <c r="B1957" s="95" t="s">
        <v>4734</v>
      </c>
      <c r="D1957" s="95"/>
      <c r="E1957" s="95"/>
    </row>
    <row r="1958" spans="1:5">
      <c r="A1958" s="95"/>
      <c r="B1958" s="95" t="s">
        <v>4734</v>
      </c>
      <c r="D1958" s="95"/>
      <c r="E1958" s="95"/>
    </row>
    <row r="1959" spans="1:5">
      <c r="A1959" s="95"/>
      <c r="B1959" s="95" t="s">
        <v>4734</v>
      </c>
      <c r="D1959" s="95"/>
      <c r="E1959" s="95"/>
    </row>
    <row r="1960" spans="1:5">
      <c r="A1960" s="95"/>
      <c r="B1960" s="95" t="s">
        <v>4734</v>
      </c>
      <c r="D1960" s="95"/>
      <c r="E1960" s="95"/>
    </row>
    <row r="1961" spans="1:5">
      <c r="A1961" s="95"/>
      <c r="B1961" s="95" t="s">
        <v>4734</v>
      </c>
      <c r="D1961" s="95"/>
      <c r="E1961" s="95"/>
    </row>
    <row r="1962" spans="1:5">
      <c r="A1962" s="95"/>
      <c r="B1962" s="95" t="s">
        <v>4734</v>
      </c>
      <c r="D1962" s="95"/>
      <c r="E1962" s="95"/>
    </row>
    <row r="1963" spans="1:5">
      <c r="A1963" s="95"/>
      <c r="B1963" s="95" t="s">
        <v>4734</v>
      </c>
      <c r="D1963" s="95"/>
      <c r="E1963" s="95"/>
    </row>
    <row r="1964" spans="1:5">
      <c r="A1964" s="95"/>
      <c r="B1964" s="95" t="s">
        <v>4734</v>
      </c>
      <c r="D1964" s="95"/>
      <c r="E1964" s="95"/>
    </row>
    <row r="1965" spans="1:5">
      <c r="A1965" s="95"/>
      <c r="B1965" s="95" t="s">
        <v>4734</v>
      </c>
      <c r="D1965" s="95"/>
      <c r="E1965" s="95"/>
    </row>
    <row r="1966" spans="1:5">
      <c r="A1966" s="95"/>
      <c r="B1966" s="95" t="s">
        <v>4734</v>
      </c>
      <c r="D1966" s="95"/>
      <c r="E1966" s="95"/>
    </row>
    <row r="1967" spans="1:5">
      <c r="A1967" s="95"/>
      <c r="B1967" s="95" t="s">
        <v>4734</v>
      </c>
      <c r="D1967" s="95"/>
      <c r="E1967" s="95"/>
    </row>
    <row r="1968" spans="1:5">
      <c r="A1968" s="95"/>
      <c r="B1968" s="95" t="s">
        <v>4734</v>
      </c>
      <c r="D1968" s="95"/>
      <c r="E1968" s="95"/>
    </row>
    <row r="1969" spans="1:5">
      <c r="A1969" s="95"/>
      <c r="B1969" s="95" t="s">
        <v>4734</v>
      </c>
      <c r="D1969" s="95"/>
      <c r="E1969" s="95"/>
    </row>
    <row r="1970" spans="1:5">
      <c r="A1970" s="95"/>
      <c r="B1970" s="95" t="s">
        <v>4734</v>
      </c>
      <c r="D1970" s="95"/>
      <c r="E1970" s="95"/>
    </row>
    <row r="1971" spans="1:5">
      <c r="A1971" s="95"/>
      <c r="B1971" s="95" t="s">
        <v>4734</v>
      </c>
      <c r="D1971" s="95"/>
      <c r="E1971" s="95"/>
    </row>
    <row r="1972" spans="1:5">
      <c r="A1972" s="95"/>
      <c r="B1972" s="95" t="s">
        <v>4734</v>
      </c>
      <c r="D1972" s="95"/>
      <c r="E1972" s="95"/>
    </row>
    <row r="1973" spans="1:5">
      <c r="A1973" s="95"/>
      <c r="B1973" s="95" t="s">
        <v>4734</v>
      </c>
      <c r="D1973" s="95"/>
      <c r="E1973" s="95"/>
    </row>
    <row r="1974" spans="1:5">
      <c r="A1974" s="95"/>
      <c r="B1974" s="95" t="s">
        <v>4734</v>
      </c>
      <c r="D1974" s="95"/>
      <c r="E1974" s="95"/>
    </row>
    <row r="1975" spans="1:5">
      <c r="A1975" s="95"/>
      <c r="B1975" s="95" t="s">
        <v>4734</v>
      </c>
      <c r="D1975" s="95"/>
      <c r="E1975" s="95"/>
    </row>
    <row r="1976" spans="1:5">
      <c r="A1976" s="95"/>
      <c r="B1976" s="95" t="s">
        <v>4734</v>
      </c>
      <c r="D1976" s="95"/>
      <c r="E1976" s="95"/>
    </row>
    <row r="1977" spans="1:5">
      <c r="A1977" s="95"/>
      <c r="B1977" s="95" t="s">
        <v>4734</v>
      </c>
      <c r="D1977" s="95"/>
      <c r="E1977" s="95"/>
    </row>
    <row r="1978" spans="1:5">
      <c r="A1978" s="95"/>
      <c r="B1978" s="95" t="s">
        <v>4734</v>
      </c>
      <c r="D1978" s="95"/>
      <c r="E1978" s="95"/>
    </row>
    <row r="1979" spans="1:5">
      <c r="A1979" s="95"/>
      <c r="B1979" s="95" t="s">
        <v>4734</v>
      </c>
      <c r="D1979" s="95"/>
      <c r="E1979" s="95"/>
    </row>
    <row r="1980" spans="1:5">
      <c r="A1980" s="95"/>
      <c r="B1980" s="95" t="s">
        <v>4734</v>
      </c>
      <c r="D1980" s="95"/>
      <c r="E1980" s="95"/>
    </row>
    <row r="1981" spans="1:5">
      <c r="A1981" s="95"/>
      <c r="B1981" s="95" t="s">
        <v>4734</v>
      </c>
      <c r="D1981" s="95"/>
      <c r="E1981" s="95"/>
    </row>
    <row r="1982" spans="1:5">
      <c r="A1982" s="95"/>
      <c r="B1982" s="95" t="s">
        <v>4734</v>
      </c>
      <c r="D1982" s="95"/>
      <c r="E1982" s="95"/>
    </row>
    <row r="1983" spans="1:5">
      <c r="A1983" s="95"/>
      <c r="B1983" s="95" t="s">
        <v>4734</v>
      </c>
      <c r="D1983" s="95"/>
      <c r="E1983" s="95"/>
    </row>
    <row r="1984" spans="1:5">
      <c r="A1984" s="95"/>
      <c r="B1984" s="95" t="s">
        <v>4734</v>
      </c>
      <c r="D1984" s="95"/>
      <c r="E1984" s="95"/>
    </row>
    <row r="1985" spans="1:5">
      <c r="A1985" s="95"/>
      <c r="B1985" s="95" t="s">
        <v>4734</v>
      </c>
      <c r="D1985" s="95"/>
      <c r="E1985" s="95"/>
    </row>
    <row r="1986" spans="1:5">
      <c r="A1986" s="95"/>
      <c r="B1986" s="95" t="s">
        <v>4734</v>
      </c>
      <c r="D1986" s="95"/>
      <c r="E1986" s="95"/>
    </row>
    <row r="1987" spans="1:5">
      <c r="A1987" s="95"/>
      <c r="B1987" s="95" t="s">
        <v>4734</v>
      </c>
      <c r="D1987" s="95"/>
      <c r="E1987" s="95"/>
    </row>
    <row r="1988" spans="1:5">
      <c r="A1988" s="95"/>
      <c r="B1988" s="95" t="s">
        <v>4734</v>
      </c>
      <c r="D1988" s="95"/>
      <c r="E1988" s="95"/>
    </row>
    <row r="1989" spans="1:5">
      <c r="A1989" s="95"/>
      <c r="B1989" s="95" t="s">
        <v>4734</v>
      </c>
      <c r="D1989" s="95"/>
      <c r="E1989" s="95"/>
    </row>
    <row r="1990" spans="1:5">
      <c r="A1990" s="95"/>
      <c r="B1990" s="95" t="s">
        <v>4734</v>
      </c>
      <c r="D1990" s="95"/>
      <c r="E1990" s="95"/>
    </row>
    <row r="1991" spans="1:5">
      <c r="A1991" s="95"/>
      <c r="B1991" s="95" t="s">
        <v>4734</v>
      </c>
      <c r="D1991" s="95"/>
      <c r="E1991" s="95"/>
    </row>
    <row r="1992" spans="1:5">
      <c r="A1992" s="95"/>
      <c r="B1992" s="95" t="s">
        <v>4734</v>
      </c>
      <c r="D1992" s="95"/>
      <c r="E1992" s="95"/>
    </row>
    <row r="1993" spans="1:5">
      <c r="A1993" s="95"/>
      <c r="B1993" s="95" t="s">
        <v>4734</v>
      </c>
      <c r="D1993" s="95"/>
      <c r="E1993" s="95"/>
    </row>
    <row r="1994" spans="1:5">
      <c r="A1994" s="95"/>
      <c r="B1994" s="95" t="s">
        <v>4734</v>
      </c>
      <c r="D1994" s="95"/>
      <c r="E1994" s="95"/>
    </row>
    <row r="1995" spans="1:5">
      <c r="A1995" s="95"/>
      <c r="B1995" s="95" t="s">
        <v>4734</v>
      </c>
      <c r="D1995" s="95"/>
      <c r="E1995" s="95"/>
    </row>
    <row r="1996" spans="1:5">
      <c r="A1996" s="95"/>
      <c r="B1996" s="95" t="s">
        <v>4734</v>
      </c>
      <c r="D1996" s="95"/>
      <c r="E1996" s="95"/>
    </row>
    <row r="1997" spans="1:5">
      <c r="A1997" s="95"/>
      <c r="B1997" s="95" t="s">
        <v>4734</v>
      </c>
      <c r="D1997" s="95"/>
      <c r="E1997" s="95"/>
    </row>
    <row r="1998" spans="1:5">
      <c r="A1998" s="95"/>
      <c r="B1998" s="95" t="s">
        <v>4734</v>
      </c>
      <c r="D1998" s="95"/>
      <c r="E1998" s="95"/>
    </row>
    <row r="1999" spans="1:5">
      <c r="A1999" s="95"/>
      <c r="B1999" s="95" t="s">
        <v>4734</v>
      </c>
      <c r="D1999" s="95"/>
      <c r="E1999" s="95"/>
    </row>
    <row r="2000" spans="1:5">
      <c r="A2000" s="95"/>
      <c r="B2000" s="95" t="s">
        <v>4734</v>
      </c>
      <c r="D2000" s="95"/>
      <c r="E2000" s="95"/>
    </row>
    <row r="2001" spans="1:5">
      <c r="A2001" s="95"/>
      <c r="B2001" s="95" t="s">
        <v>4734</v>
      </c>
      <c r="D2001" s="95"/>
      <c r="E2001" s="95"/>
    </row>
    <row r="2002" spans="1:5">
      <c r="A2002" s="95"/>
      <c r="B2002" s="95" t="s">
        <v>4734</v>
      </c>
      <c r="D2002" s="95"/>
      <c r="E2002" s="95"/>
    </row>
    <row r="2003" spans="1:5">
      <c r="A2003" s="95"/>
      <c r="B2003" s="95" t="s">
        <v>4734</v>
      </c>
      <c r="D2003" s="95"/>
      <c r="E2003" s="95"/>
    </row>
    <row r="2004" spans="1:5">
      <c r="A2004" s="95"/>
      <c r="B2004" s="95" t="s">
        <v>4734</v>
      </c>
      <c r="D2004" s="95"/>
      <c r="E2004" s="95"/>
    </row>
    <row r="2005" spans="1:5">
      <c r="A2005" s="95"/>
      <c r="B2005" s="95" t="s">
        <v>4734</v>
      </c>
      <c r="D2005" s="95"/>
      <c r="E2005" s="95"/>
    </row>
    <row r="2006" spans="1:5">
      <c r="A2006" s="95"/>
      <c r="B2006" s="95" t="s">
        <v>4734</v>
      </c>
      <c r="D2006" s="95"/>
      <c r="E2006" s="95"/>
    </row>
    <row r="2007" spans="1:5">
      <c r="A2007" s="95"/>
      <c r="B2007" s="95" t="s">
        <v>4734</v>
      </c>
      <c r="D2007" s="95"/>
      <c r="E2007" s="95"/>
    </row>
    <row r="2008" spans="1:5">
      <c r="A2008" s="95"/>
      <c r="B2008" s="95" t="s">
        <v>4734</v>
      </c>
      <c r="D2008" s="95"/>
      <c r="E2008" s="95"/>
    </row>
    <row r="2009" spans="1:5">
      <c r="A2009" s="95"/>
      <c r="B2009" s="95" t="s">
        <v>4734</v>
      </c>
      <c r="D2009" s="95"/>
      <c r="E2009" s="95"/>
    </row>
    <row r="2010" spans="1:5">
      <c r="A2010" s="95"/>
      <c r="B2010" s="95" t="s">
        <v>4734</v>
      </c>
      <c r="D2010" s="95"/>
      <c r="E2010" s="95"/>
    </row>
    <row r="2011" spans="1:5">
      <c r="A2011" s="95"/>
      <c r="B2011" s="95" t="s">
        <v>4734</v>
      </c>
      <c r="D2011" s="95"/>
      <c r="E2011" s="95"/>
    </row>
    <row r="2012" spans="1:5">
      <c r="A2012" s="95"/>
      <c r="B2012" s="95" t="s">
        <v>4734</v>
      </c>
      <c r="D2012" s="95"/>
      <c r="E2012" s="95"/>
    </row>
    <row r="2013" spans="1:5">
      <c r="A2013" s="95"/>
      <c r="B2013" s="95" t="s">
        <v>4734</v>
      </c>
      <c r="D2013" s="95"/>
      <c r="E2013" s="95"/>
    </row>
    <row r="2014" spans="1:5">
      <c r="A2014" s="95"/>
      <c r="B2014" s="95" t="s">
        <v>4734</v>
      </c>
      <c r="D2014" s="95"/>
      <c r="E2014" s="95"/>
    </row>
    <row r="2015" spans="1:5">
      <c r="A2015" s="95"/>
      <c r="B2015" s="95" t="s">
        <v>4734</v>
      </c>
      <c r="D2015" s="95"/>
      <c r="E2015" s="95"/>
    </row>
    <row r="2016" spans="1:5">
      <c r="A2016" s="95"/>
      <c r="B2016" s="95" t="s">
        <v>4734</v>
      </c>
      <c r="D2016" s="95"/>
      <c r="E2016" s="95"/>
    </row>
    <row r="2017" spans="1:5">
      <c r="A2017" s="95"/>
      <c r="B2017" s="95" t="s">
        <v>4734</v>
      </c>
      <c r="D2017" s="95"/>
      <c r="E2017" s="95"/>
    </row>
    <row r="2018" spans="1:5">
      <c r="A2018" s="95"/>
      <c r="B2018" s="95" t="s">
        <v>4734</v>
      </c>
      <c r="D2018" s="95"/>
      <c r="E2018" s="95"/>
    </row>
    <row r="2019" spans="1:5">
      <c r="A2019" s="95"/>
      <c r="B2019" s="95" t="s">
        <v>4734</v>
      </c>
      <c r="D2019" s="95"/>
      <c r="E2019" s="95"/>
    </row>
    <row r="2020" spans="1:5">
      <c r="A2020" s="95"/>
      <c r="B2020" s="95" t="s">
        <v>4734</v>
      </c>
      <c r="D2020" s="95"/>
      <c r="E2020" s="95"/>
    </row>
    <row r="2021" spans="1:5">
      <c r="A2021" s="95"/>
      <c r="B2021" s="95" t="s">
        <v>4734</v>
      </c>
      <c r="D2021" s="95"/>
      <c r="E2021" s="95"/>
    </row>
    <row r="2022" spans="1:5">
      <c r="A2022" s="95"/>
      <c r="B2022" s="95" t="s">
        <v>4734</v>
      </c>
      <c r="D2022" s="95"/>
      <c r="E2022" s="95"/>
    </row>
    <row r="2023" spans="1:5">
      <c r="A2023" s="95"/>
      <c r="B2023" s="95" t="s">
        <v>4734</v>
      </c>
      <c r="D2023" s="95"/>
      <c r="E2023" s="95"/>
    </row>
    <row r="2024" spans="1:5">
      <c r="A2024" s="95"/>
      <c r="B2024" s="95" t="s">
        <v>4734</v>
      </c>
      <c r="D2024" s="95"/>
      <c r="E2024" s="95"/>
    </row>
    <row r="2025" spans="1:5">
      <c r="A2025" s="95"/>
      <c r="B2025" s="95" t="s">
        <v>4734</v>
      </c>
      <c r="D2025" s="95"/>
      <c r="E2025" s="95"/>
    </row>
    <row r="2026" spans="1:5">
      <c r="A2026" s="95"/>
      <c r="B2026" s="95" t="s">
        <v>4734</v>
      </c>
      <c r="D2026" s="95"/>
      <c r="E2026" s="95"/>
    </row>
    <row r="2027" spans="1:5">
      <c r="A2027" s="95"/>
      <c r="B2027" s="95" t="s">
        <v>4734</v>
      </c>
      <c r="D2027" s="95"/>
      <c r="E2027" s="95"/>
    </row>
    <row r="2028" spans="1:5">
      <c r="A2028" s="95"/>
      <c r="B2028" s="95" t="s">
        <v>4734</v>
      </c>
      <c r="D2028" s="95"/>
      <c r="E2028" s="95"/>
    </row>
    <row r="2029" spans="1:5">
      <c r="A2029" s="95"/>
      <c r="B2029" s="95" t="s">
        <v>4734</v>
      </c>
      <c r="D2029" s="95"/>
      <c r="E2029" s="95"/>
    </row>
    <row r="2030" spans="1:5">
      <c r="A2030" s="95"/>
      <c r="B2030" s="95" t="s">
        <v>4734</v>
      </c>
      <c r="D2030" s="95"/>
      <c r="E2030" s="95"/>
    </row>
    <row r="2031" spans="1:5">
      <c r="A2031" s="95"/>
      <c r="B2031" s="95" t="s">
        <v>4734</v>
      </c>
      <c r="D2031" s="95"/>
      <c r="E2031" s="95"/>
    </row>
    <row r="2032" spans="1:5">
      <c r="A2032" s="95"/>
      <c r="B2032" s="95" t="s">
        <v>4734</v>
      </c>
      <c r="D2032" s="95"/>
      <c r="E2032" s="95"/>
    </row>
    <row r="2033" spans="1:5">
      <c r="A2033" s="95"/>
      <c r="B2033" s="95" t="s">
        <v>4734</v>
      </c>
      <c r="D2033" s="95"/>
      <c r="E2033" s="95"/>
    </row>
    <row r="2034" spans="1:5">
      <c r="A2034" s="95"/>
      <c r="B2034" s="95" t="s">
        <v>4734</v>
      </c>
      <c r="D2034" s="95"/>
      <c r="E2034" s="95"/>
    </row>
    <row r="2035" spans="1:5">
      <c r="A2035" s="95"/>
      <c r="B2035" s="95" t="s">
        <v>4734</v>
      </c>
      <c r="D2035" s="95"/>
      <c r="E2035" s="95"/>
    </row>
    <row r="2036" spans="1:5">
      <c r="A2036" s="95"/>
      <c r="B2036" s="95" t="s">
        <v>4734</v>
      </c>
      <c r="D2036" s="95"/>
      <c r="E2036" s="95"/>
    </row>
    <row r="2037" spans="1:5">
      <c r="A2037" s="95"/>
      <c r="B2037" s="95" t="s">
        <v>4734</v>
      </c>
      <c r="D2037" s="95"/>
      <c r="E2037" s="95"/>
    </row>
    <row r="2038" spans="1:5">
      <c r="A2038" s="95"/>
      <c r="B2038" s="95" t="s">
        <v>4734</v>
      </c>
      <c r="D2038" s="95"/>
      <c r="E2038" s="95"/>
    </row>
    <row r="2039" spans="1:5">
      <c r="A2039" s="95"/>
      <c r="B2039" s="95" t="s">
        <v>4734</v>
      </c>
      <c r="D2039" s="95"/>
      <c r="E2039" s="95"/>
    </row>
    <row r="2040" spans="1:5">
      <c r="A2040" s="95"/>
      <c r="B2040" s="95" t="s">
        <v>4734</v>
      </c>
      <c r="D2040" s="95"/>
      <c r="E2040" s="95"/>
    </row>
    <row r="2041" spans="1:5">
      <c r="A2041" s="95"/>
      <c r="B2041" s="95" t="s">
        <v>4734</v>
      </c>
      <c r="D2041" s="95"/>
      <c r="E2041" s="95"/>
    </row>
    <row r="2042" spans="1:5">
      <c r="A2042" s="95"/>
      <c r="B2042" s="95" t="s">
        <v>4734</v>
      </c>
      <c r="D2042" s="95"/>
      <c r="E2042" s="95"/>
    </row>
    <row r="2043" spans="1:5">
      <c r="A2043" s="95"/>
      <c r="B2043" s="95" t="s">
        <v>4734</v>
      </c>
      <c r="D2043" s="95"/>
      <c r="E2043" s="95"/>
    </row>
    <row r="2044" spans="1:5">
      <c r="A2044" s="95"/>
      <c r="B2044" s="95" t="s">
        <v>4734</v>
      </c>
      <c r="D2044" s="95"/>
      <c r="E2044" s="95"/>
    </row>
    <row r="2045" spans="1:5">
      <c r="A2045" s="95"/>
      <c r="B2045" s="95" t="s">
        <v>4734</v>
      </c>
      <c r="D2045" s="95"/>
      <c r="E2045" s="95"/>
    </row>
    <row r="2046" spans="1:5">
      <c r="A2046" s="95"/>
      <c r="B2046" s="95" t="s">
        <v>4734</v>
      </c>
      <c r="D2046" s="95"/>
      <c r="E2046" s="95"/>
    </row>
    <row r="2047" spans="1:5">
      <c r="A2047" s="95"/>
      <c r="B2047" s="95" t="s">
        <v>4734</v>
      </c>
      <c r="D2047" s="95"/>
      <c r="E2047" s="95"/>
    </row>
    <row r="2048" spans="1:5">
      <c r="A2048" s="95"/>
      <c r="B2048" s="95" t="s">
        <v>4734</v>
      </c>
      <c r="D2048" s="95"/>
      <c r="E2048" s="95"/>
    </row>
    <row r="2049" spans="1:5">
      <c r="A2049" s="95"/>
      <c r="B2049" s="95" t="s">
        <v>4734</v>
      </c>
      <c r="D2049" s="95"/>
      <c r="E2049" s="95"/>
    </row>
    <row r="2050" spans="1:5">
      <c r="A2050" s="95"/>
      <c r="B2050" s="95" t="s">
        <v>4734</v>
      </c>
      <c r="D2050" s="95"/>
      <c r="E2050" s="95"/>
    </row>
    <row r="2051" spans="1:5">
      <c r="A2051" s="95"/>
      <c r="B2051" s="95" t="s">
        <v>4734</v>
      </c>
      <c r="D2051" s="95"/>
      <c r="E2051" s="95"/>
    </row>
    <row r="2052" spans="1:5">
      <c r="A2052" s="95"/>
      <c r="B2052" s="95" t="s">
        <v>4734</v>
      </c>
      <c r="D2052" s="95"/>
      <c r="E2052" s="95"/>
    </row>
    <row r="2053" spans="1:5">
      <c r="A2053" s="95"/>
      <c r="B2053" s="95" t="s">
        <v>4734</v>
      </c>
      <c r="D2053" s="95"/>
      <c r="E2053" s="95"/>
    </row>
    <row r="2054" spans="1:5">
      <c r="A2054" s="95"/>
      <c r="B2054" s="95" t="s">
        <v>4734</v>
      </c>
      <c r="D2054" s="95"/>
      <c r="E2054" s="95"/>
    </row>
    <row r="2055" spans="1:5">
      <c r="A2055" s="95"/>
      <c r="B2055" s="95" t="s">
        <v>4734</v>
      </c>
      <c r="D2055" s="95"/>
      <c r="E2055" s="95"/>
    </row>
    <row r="2056" spans="1:5">
      <c r="A2056" s="95"/>
      <c r="B2056" s="95" t="s">
        <v>4734</v>
      </c>
      <c r="D2056" s="95"/>
      <c r="E2056" s="95"/>
    </row>
    <row r="2057" spans="1:5">
      <c r="A2057" s="95"/>
      <c r="B2057" s="95" t="s">
        <v>4734</v>
      </c>
      <c r="D2057" s="95"/>
      <c r="E2057" s="95"/>
    </row>
    <row r="2058" spans="1:5">
      <c r="A2058" s="95"/>
      <c r="B2058" s="95" t="s">
        <v>4734</v>
      </c>
      <c r="D2058" s="95"/>
      <c r="E2058" s="95"/>
    </row>
    <row r="2059" spans="1:5">
      <c r="A2059" s="95"/>
      <c r="B2059" s="95" t="s">
        <v>4734</v>
      </c>
      <c r="D2059" s="95"/>
      <c r="E2059" s="95"/>
    </row>
    <row r="2060" spans="1:5">
      <c r="A2060" s="95"/>
      <c r="B2060" s="95" t="s">
        <v>4734</v>
      </c>
      <c r="D2060" s="95"/>
      <c r="E2060" s="95"/>
    </row>
    <row r="2061" spans="1:5">
      <c r="A2061" s="95"/>
      <c r="B2061" s="95" t="s">
        <v>4734</v>
      </c>
      <c r="D2061" s="95"/>
      <c r="E2061" s="95"/>
    </row>
    <row r="2062" spans="1:5">
      <c r="A2062" s="95"/>
      <c r="B2062" s="95" t="s">
        <v>4734</v>
      </c>
      <c r="D2062" s="95"/>
      <c r="E2062" s="95"/>
    </row>
    <row r="2063" spans="1:5">
      <c r="A2063" s="95"/>
      <c r="B2063" s="95" t="s">
        <v>4734</v>
      </c>
      <c r="D2063" s="95"/>
      <c r="E2063" s="95"/>
    </row>
    <row r="2064" spans="1:5">
      <c r="A2064" s="95"/>
      <c r="B2064" s="95" t="s">
        <v>4734</v>
      </c>
      <c r="D2064" s="95"/>
      <c r="E2064" s="95"/>
    </row>
    <row r="2065" spans="1:5">
      <c r="A2065" s="95"/>
      <c r="B2065" s="95" t="s">
        <v>4734</v>
      </c>
      <c r="D2065" s="95"/>
      <c r="E2065" s="95"/>
    </row>
    <row r="2066" spans="1:5">
      <c r="A2066" s="95"/>
      <c r="B2066" s="95" t="s">
        <v>4734</v>
      </c>
      <c r="D2066" s="95"/>
      <c r="E2066" s="95"/>
    </row>
    <row r="2067" spans="1:5">
      <c r="A2067" s="95"/>
      <c r="B2067" s="95" t="s">
        <v>4734</v>
      </c>
      <c r="D2067" s="95"/>
      <c r="E2067" s="95"/>
    </row>
    <row r="2068" spans="1:5">
      <c r="A2068" s="95"/>
      <c r="B2068" s="95" t="s">
        <v>4734</v>
      </c>
      <c r="D2068" s="95"/>
      <c r="E2068" s="95"/>
    </row>
    <row r="2069" spans="1:5">
      <c r="A2069" s="95"/>
      <c r="B2069" s="95" t="s">
        <v>4734</v>
      </c>
      <c r="D2069" s="95"/>
      <c r="E2069" s="95"/>
    </row>
    <row r="2070" spans="1:5">
      <c r="A2070" s="95"/>
      <c r="B2070" s="95" t="s">
        <v>4734</v>
      </c>
      <c r="D2070" s="95"/>
      <c r="E2070" s="95"/>
    </row>
    <row r="2071" spans="1:5">
      <c r="A2071" s="95"/>
      <c r="B2071" s="95" t="s">
        <v>4734</v>
      </c>
      <c r="D2071" s="95"/>
      <c r="E2071" s="95"/>
    </row>
    <row r="2072" spans="1:5">
      <c r="A2072" s="95"/>
      <c r="B2072" s="95" t="s">
        <v>4734</v>
      </c>
      <c r="D2072" s="95"/>
      <c r="E2072" s="95"/>
    </row>
    <row r="2073" spans="1:5">
      <c r="A2073" s="95"/>
      <c r="B2073" s="95" t="s">
        <v>4734</v>
      </c>
      <c r="D2073" s="95"/>
      <c r="E2073" s="95"/>
    </row>
    <row r="2074" spans="1:5">
      <c r="A2074" s="95"/>
      <c r="B2074" s="95" t="s">
        <v>4734</v>
      </c>
      <c r="D2074" s="95"/>
      <c r="E2074" s="95"/>
    </row>
    <row r="2075" spans="1:5">
      <c r="A2075" s="95"/>
      <c r="B2075" s="95" t="s">
        <v>4734</v>
      </c>
      <c r="D2075" s="95"/>
      <c r="E2075" s="95"/>
    </row>
    <row r="2076" spans="1:5">
      <c r="A2076" s="95"/>
      <c r="B2076" s="95" t="s">
        <v>4734</v>
      </c>
      <c r="D2076" s="95"/>
      <c r="E2076" s="95"/>
    </row>
    <row r="2077" spans="1:5">
      <c r="A2077" s="95"/>
      <c r="B2077" s="95" t="s">
        <v>4734</v>
      </c>
      <c r="D2077" s="95"/>
      <c r="E2077" s="95"/>
    </row>
    <row r="2078" spans="1:5">
      <c r="A2078" s="95"/>
      <c r="B2078" s="95" t="s">
        <v>4734</v>
      </c>
      <c r="D2078" s="95"/>
      <c r="E2078" s="95"/>
    </row>
    <row r="2079" spans="1:5">
      <c r="A2079" s="95"/>
      <c r="B2079" s="95" t="s">
        <v>4734</v>
      </c>
      <c r="D2079" s="95"/>
      <c r="E2079" s="95"/>
    </row>
    <row r="2080" spans="1:5">
      <c r="A2080" s="95"/>
      <c r="B2080" s="95" t="s">
        <v>4734</v>
      </c>
      <c r="D2080" s="95"/>
      <c r="E2080" s="95"/>
    </row>
    <row r="2081" spans="1:5">
      <c r="A2081" s="95"/>
      <c r="B2081" s="95" t="s">
        <v>4734</v>
      </c>
      <c r="D2081" s="95"/>
      <c r="E2081" s="95"/>
    </row>
    <row r="2082" spans="1:5">
      <c r="A2082" s="95"/>
      <c r="B2082" s="95" t="s">
        <v>4734</v>
      </c>
      <c r="D2082" s="95"/>
      <c r="E2082" s="95"/>
    </row>
    <row r="2083" spans="1:5">
      <c r="A2083" s="95"/>
      <c r="B2083" s="95" t="s">
        <v>4734</v>
      </c>
      <c r="D2083" s="95"/>
      <c r="E2083" s="95"/>
    </row>
    <row r="2084" spans="1:5">
      <c r="A2084" s="95"/>
      <c r="B2084" s="95" t="s">
        <v>4734</v>
      </c>
      <c r="D2084" s="95"/>
      <c r="E2084" s="95"/>
    </row>
    <row r="2085" spans="1:5">
      <c r="A2085" s="95"/>
      <c r="B2085" s="95" t="s">
        <v>4734</v>
      </c>
      <c r="D2085" s="95"/>
      <c r="E2085" s="95"/>
    </row>
    <row r="2086" spans="1:5">
      <c r="A2086" s="95"/>
      <c r="B2086" s="95" t="s">
        <v>4734</v>
      </c>
      <c r="D2086" s="95"/>
      <c r="E2086" s="95"/>
    </row>
    <row r="2087" spans="1:5">
      <c r="A2087" s="95"/>
      <c r="B2087" s="95" t="s">
        <v>4734</v>
      </c>
      <c r="D2087" s="95"/>
      <c r="E2087" s="95"/>
    </row>
    <row r="2088" spans="1:5">
      <c r="A2088" s="95"/>
      <c r="B2088" s="95" t="s">
        <v>4734</v>
      </c>
      <c r="D2088" s="95"/>
      <c r="E2088" s="95"/>
    </row>
    <row r="2089" spans="1:5">
      <c r="A2089" s="95"/>
      <c r="B2089" s="95" t="s">
        <v>4734</v>
      </c>
      <c r="D2089" s="95"/>
      <c r="E2089" s="95"/>
    </row>
    <row r="2090" spans="1:5">
      <c r="A2090" s="95"/>
      <c r="B2090" s="95" t="s">
        <v>4734</v>
      </c>
      <c r="D2090" s="95"/>
      <c r="E2090" s="95"/>
    </row>
    <row r="2091" spans="1:5">
      <c r="A2091" s="95"/>
      <c r="B2091" s="95" t="s">
        <v>4734</v>
      </c>
      <c r="D2091" s="95"/>
      <c r="E2091" s="95"/>
    </row>
    <row r="2092" spans="1:5">
      <c r="A2092" s="95"/>
      <c r="B2092" s="95" t="s">
        <v>4734</v>
      </c>
      <c r="D2092" s="95"/>
      <c r="E2092" s="95"/>
    </row>
    <row r="2093" spans="1:5">
      <c r="A2093" s="95"/>
      <c r="B2093" s="95" t="s">
        <v>4734</v>
      </c>
      <c r="D2093" s="95"/>
      <c r="E2093" s="95"/>
    </row>
    <row r="2094" spans="1:5">
      <c r="A2094" s="95"/>
      <c r="B2094" s="95" t="s">
        <v>4734</v>
      </c>
      <c r="D2094" s="95"/>
      <c r="E2094" s="95"/>
    </row>
    <row r="2095" spans="1:5">
      <c r="A2095" s="95"/>
      <c r="B2095" s="95" t="s">
        <v>4734</v>
      </c>
      <c r="D2095" s="95"/>
      <c r="E2095" s="95"/>
    </row>
    <row r="2096" spans="1:5">
      <c r="A2096" s="95"/>
      <c r="B2096" s="95" t="s">
        <v>4734</v>
      </c>
      <c r="D2096" s="95"/>
      <c r="E2096" s="95"/>
    </row>
    <row r="2097" spans="1:5">
      <c r="A2097" s="95"/>
      <c r="B2097" s="95" t="s">
        <v>4734</v>
      </c>
      <c r="D2097" s="95"/>
      <c r="E2097" s="95"/>
    </row>
    <row r="2098" spans="1:5">
      <c r="A2098" s="95"/>
      <c r="B2098" s="95" t="s">
        <v>4734</v>
      </c>
      <c r="D2098" s="95"/>
      <c r="E2098" s="95"/>
    </row>
    <row r="2099" spans="1:5">
      <c r="A2099" s="95"/>
      <c r="B2099" s="95" t="s">
        <v>4734</v>
      </c>
      <c r="D2099" s="95"/>
      <c r="E2099" s="95"/>
    </row>
    <row r="2100" spans="1:5">
      <c r="A2100" s="95"/>
      <c r="B2100" s="95" t="s">
        <v>4734</v>
      </c>
      <c r="D2100" s="95"/>
      <c r="E2100" s="95"/>
    </row>
    <row r="2101" spans="1:5">
      <c r="A2101" s="95"/>
      <c r="B2101" s="95" t="s">
        <v>4734</v>
      </c>
      <c r="D2101" s="95"/>
      <c r="E2101" s="95"/>
    </row>
    <row r="2102" spans="1:5">
      <c r="A2102" s="95"/>
      <c r="B2102" s="95" t="s">
        <v>4734</v>
      </c>
      <c r="D2102" s="95"/>
      <c r="E2102" s="95"/>
    </row>
    <row r="2103" spans="1:5">
      <c r="A2103" s="95"/>
      <c r="B2103" s="95" t="s">
        <v>4734</v>
      </c>
      <c r="D2103" s="95"/>
      <c r="E2103" s="95"/>
    </row>
    <row r="2104" spans="1:5">
      <c r="A2104" s="95"/>
      <c r="B2104" s="95" t="s">
        <v>4734</v>
      </c>
      <c r="D2104" s="95"/>
      <c r="E2104" s="95"/>
    </row>
    <row r="2105" spans="1:5">
      <c r="A2105" s="95"/>
      <c r="B2105" s="95" t="s">
        <v>4734</v>
      </c>
      <c r="D2105" s="95"/>
      <c r="E2105" s="95"/>
    </row>
    <row r="2106" spans="1:5">
      <c r="A2106" s="95"/>
      <c r="B2106" s="95" t="s">
        <v>4734</v>
      </c>
      <c r="D2106" s="95"/>
      <c r="E2106" s="95"/>
    </row>
    <row r="2107" spans="1:5">
      <c r="A2107" s="95"/>
      <c r="B2107" s="95" t="s">
        <v>4734</v>
      </c>
      <c r="D2107" s="95"/>
      <c r="E2107" s="95"/>
    </row>
    <row r="2108" spans="1:5">
      <c r="A2108" s="95"/>
      <c r="B2108" s="95" t="s">
        <v>4734</v>
      </c>
      <c r="D2108" s="95"/>
      <c r="E2108" s="95"/>
    </row>
    <row r="2109" spans="1:5">
      <c r="A2109" s="95"/>
      <c r="B2109" s="95" t="s">
        <v>4734</v>
      </c>
      <c r="D2109" s="95"/>
      <c r="E2109" s="95"/>
    </row>
    <row r="2110" spans="1:5">
      <c r="A2110" s="95"/>
      <c r="B2110" s="95" t="s">
        <v>4734</v>
      </c>
      <c r="D2110" s="95"/>
      <c r="E2110" s="95"/>
    </row>
    <row r="2111" spans="1:5">
      <c r="A2111" s="95"/>
      <c r="B2111" s="95" t="s">
        <v>4734</v>
      </c>
      <c r="D2111" s="95"/>
      <c r="E2111" s="95"/>
    </row>
    <row r="2112" spans="1:5">
      <c r="A2112" s="95"/>
      <c r="B2112" s="95" t="s">
        <v>4734</v>
      </c>
      <c r="D2112" s="95"/>
      <c r="E2112" s="95"/>
    </row>
    <row r="2113" spans="1:5">
      <c r="A2113" s="95"/>
      <c r="B2113" s="95" t="s">
        <v>4734</v>
      </c>
      <c r="D2113" s="95"/>
      <c r="E2113" s="95"/>
    </row>
    <row r="2114" spans="1:5">
      <c r="A2114" s="95"/>
      <c r="B2114" s="95" t="s">
        <v>4734</v>
      </c>
      <c r="D2114" s="95"/>
      <c r="E2114" s="95"/>
    </row>
    <row r="2115" spans="1:5">
      <c r="A2115" s="95"/>
      <c r="B2115" s="95" t="s">
        <v>4734</v>
      </c>
      <c r="D2115" s="95"/>
      <c r="E2115" s="95"/>
    </row>
    <row r="2116" spans="1:5">
      <c r="A2116" s="95"/>
      <c r="B2116" s="95" t="s">
        <v>4734</v>
      </c>
      <c r="D2116" s="95"/>
      <c r="E2116" s="95"/>
    </row>
    <row r="2117" spans="1:5">
      <c r="A2117" s="95"/>
      <c r="B2117" s="95" t="s">
        <v>4734</v>
      </c>
      <c r="D2117" s="95"/>
      <c r="E2117" s="95"/>
    </row>
    <row r="2118" spans="1:5">
      <c r="A2118" s="95"/>
      <c r="B2118" s="95" t="s">
        <v>4734</v>
      </c>
      <c r="D2118" s="95"/>
      <c r="E2118" s="95"/>
    </row>
    <row r="2119" spans="1:5">
      <c r="A2119" s="95"/>
      <c r="B2119" s="95" t="s">
        <v>4734</v>
      </c>
      <c r="D2119" s="95"/>
      <c r="E2119" s="95"/>
    </row>
    <row r="2120" spans="1:5">
      <c r="A2120" s="95"/>
      <c r="B2120" s="95" t="s">
        <v>4734</v>
      </c>
      <c r="D2120" s="95"/>
      <c r="E2120" s="95"/>
    </row>
    <row r="2121" spans="1:5">
      <c r="A2121" s="95"/>
      <c r="B2121" s="95" t="s">
        <v>4734</v>
      </c>
      <c r="D2121" s="95"/>
      <c r="E2121" s="95"/>
    </row>
    <row r="2122" spans="1:5">
      <c r="A2122" s="95"/>
      <c r="B2122" s="95" t="s">
        <v>4734</v>
      </c>
      <c r="D2122" s="95"/>
      <c r="E2122" s="95"/>
    </row>
    <row r="2123" spans="1:5">
      <c r="A2123" s="95"/>
      <c r="B2123" s="95" t="s">
        <v>4734</v>
      </c>
      <c r="D2123" s="95"/>
      <c r="E2123" s="95"/>
    </row>
    <row r="2124" spans="1:5">
      <c r="A2124" s="95"/>
      <c r="B2124" s="95" t="s">
        <v>4734</v>
      </c>
      <c r="D2124" s="95"/>
      <c r="E2124" s="95"/>
    </row>
    <row r="2125" spans="1:5">
      <c r="A2125" s="95"/>
      <c r="B2125" s="95" t="s">
        <v>4734</v>
      </c>
      <c r="D2125" s="95"/>
      <c r="E2125" s="95"/>
    </row>
    <row r="2126" spans="1:5">
      <c r="A2126" s="95"/>
      <c r="B2126" s="95" t="s">
        <v>4734</v>
      </c>
      <c r="D2126" s="95"/>
      <c r="E2126" s="95"/>
    </row>
    <row r="2127" spans="1:5">
      <c r="A2127" s="95"/>
      <c r="B2127" s="95" t="s">
        <v>4734</v>
      </c>
      <c r="D2127" s="95"/>
      <c r="E2127" s="95"/>
    </row>
    <row r="2128" spans="1:5">
      <c r="A2128" s="95"/>
      <c r="B2128" s="95" t="s">
        <v>4734</v>
      </c>
      <c r="D2128" s="95"/>
      <c r="E2128" s="95"/>
    </row>
    <row r="2129" spans="1:5">
      <c r="A2129" s="95"/>
      <c r="B2129" s="95" t="s">
        <v>4734</v>
      </c>
      <c r="D2129" s="95"/>
      <c r="E2129" s="95"/>
    </row>
    <row r="2130" spans="1:5">
      <c r="A2130" s="95"/>
      <c r="B2130" s="95" t="s">
        <v>4734</v>
      </c>
      <c r="D2130" s="95"/>
      <c r="E2130" s="95"/>
    </row>
    <row r="2131" spans="1:5">
      <c r="A2131" s="95"/>
      <c r="B2131" s="95" t="s">
        <v>4734</v>
      </c>
      <c r="D2131" s="95"/>
      <c r="E2131" s="95"/>
    </row>
    <row r="2132" spans="1:5">
      <c r="A2132" s="95"/>
      <c r="B2132" s="95" t="s">
        <v>4734</v>
      </c>
      <c r="D2132" s="95"/>
      <c r="E2132" s="95"/>
    </row>
    <row r="2133" spans="1:5">
      <c r="A2133" s="95"/>
      <c r="B2133" s="95" t="s">
        <v>4734</v>
      </c>
      <c r="D2133" s="95"/>
      <c r="E2133" s="95"/>
    </row>
    <row r="2134" spans="1:5">
      <c r="A2134" s="95"/>
      <c r="B2134" s="95" t="s">
        <v>4734</v>
      </c>
      <c r="D2134" s="95"/>
      <c r="E2134" s="95"/>
    </row>
    <row r="2135" spans="1:5">
      <c r="A2135" s="95"/>
      <c r="B2135" s="95" t="s">
        <v>4734</v>
      </c>
      <c r="D2135" s="95"/>
      <c r="E2135" s="95"/>
    </row>
    <row r="2136" spans="1:5">
      <c r="A2136" s="95"/>
      <c r="B2136" s="95" t="s">
        <v>4734</v>
      </c>
      <c r="D2136" s="95"/>
      <c r="E2136" s="95"/>
    </row>
    <row r="2137" spans="1:5">
      <c r="A2137" s="95"/>
      <c r="B2137" s="95" t="s">
        <v>4734</v>
      </c>
      <c r="D2137" s="95"/>
      <c r="E2137" s="95"/>
    </row>
    <row r="2138" spans="1:5">
      <c r="A2138" s="95"/>
      <c r="B2138" s="95" t="s">
        <v>4734</v>
      </c>
      <c r="D2138" s="95"/>
      <c r="E2138" s="95"/>
    </row>
    <row r="2139" spans="1:5">
      <c r="A2139" s="95"/>
      <c r="B2139" s="95" t="s">
        <v>4734</v>
      </c>
      <c r="D2139" s="95"/>
      <c r="E2139" s="95"/>
    </row>
    <row r="2140" spans="1:5">
      <c r="A2140" s="95"/>
      <c r="B2140" s="95" t="s">
        <v>4734</v>
      </c>
      <c r="D2140" s="95"/>
      <c r="E2140" s="95"/>
    </row>
    <row r="2141" spans="1:5">
      <c r="A2141" s="95"/>
      <c r="B2141" s="95" t="s">
        <v>4734</v>
      </c>
      <c r="D2141" s="95"/>
      <c r="E2141" s="95"/>
    </row>
    <row r="2142" spans="1:5">
      <c r="A2142" s="95"/>
      <c r="B2142" s="95" t="s">
        <v>4734</v>
      </c>
      <c r="D2142" s="95"/>
      <c r="E2142" s="95"/>
    </row>
    <row r="2143" spans="1:5">
      <c r="A2143" s="95"/>
      <c r="B2143" s="95" t="s">
        <v>4734</v>
      </c>
      <c r="D2143" s="95"/>
      <c r="E2143" s="95"/>
    </row>
    <row r="2144" spans="1:5">
      <c r="A2144" s="95"/>
      <c r="B2144" s="95" t="s">
        <v>4734</v>
      </c>
      <c r="D2144" s="95"/>
      <c r="E2144" s="95"/>
    </row>
    <row r="2145" spans="1:5">
      <c r="A2145" s="95"/>
      <c r="B2145" s="95" t="s">
        <v>4734</v>
      </c>
      <c r="D2145" s="95"/>
      <c r="E2145" s="95"/>
    </row>
    <row r="2146" spans="1:5">
      <c r="A2146" s="95"/>
      <c r="B2146" s="95" t="s">
        <v>4734</v>
      </c>
      <c r="D2146" s="95"/>
      <c r="E2146" s="95"/>
    </row>
    <row r="2147" spans="1:5">
      <c r="A2147" s="95"/>
      <c r="B2147" s="95" t="s">
        <v>4734</v>
      </c>
      <c r="D2147" s="95"/>
      <c r="E2147" s="95"/>
    </row>
    <row r="2148" spans="1:5">
      <c r="A2148" s="95"/>
      <c r="B2148" s="95" t="s">
        <v>4734</v>
      </c>
      <c r="D2148" s="95"/>
      <c r="E2148" s="95"/>
    </row>
    <row r="2149" spans="1:5">
      <c r="A2149" s="95"/>
      <c r="B2149" s="95" t="s">
        <v>4734</v>
      </c>
      <c r="D2149" s="95"/>
      <c r="E2149" s="95"/>
    </row>
    <row r="2150" spans="1:5">
      <c r="A2150" s="95"/>
      <c r="B2150" s="95" t="s">
        <v>4734</v>
      </c>
      <c r="D2150" s="95"/>
      <c r="E2150" s="95"/>
    </row>
    <row r="2151" spans="1:5">
      <c r="A2151" s="95"/>
      <c r="B2151" s="95" t="s">
        <v>4734</v>
      </c>
      <c r="D2151" s="95"/>
      <c r="E2151" s="95"/>
    </row>
    <row r="2152" spans="1:5">
      <c r="A2152" s="95"/>
      <c r="B2152" s="95" t="s">
        <v>4734</v>
      </c>
      <c r="D2152" s="95"/>
      <c r="E2152" s="95"/>
    </row>
    <row r="2153" spans="1:5">
      <c r="A2153" s="95"/>
      <c r="B2153" s="95" t="s">
        <v>4734</v>
      </c>
      <c r="D2153" s="95"/>
      <c r="E2153" s="95"/>
    </row>
    <row r="2154" spans="1:5">
      <c r="A2154" s="95"/>
      <c r="B2154" s="95" t="s">
        <v>4734</v>
      </c>
      <c r="D2154" s="95"/>
      <c r="E2154" s="95"/>
    </row>
    <row r="2155" spans="1:5">
      <c r="A2155" s="95"/>
      <c r="B2155" s="95" t="s">
        <v>4734</v>
      </c>
      <c r="D2155" s="95"/>
      <c r="E2155" s="95"/>
    </row>
    <row r="2156" spans="1:5">
      <c r="A2156" s="95"/>
      <c r="B2156" s="95" t="s">
        <v>4734</v>
      </c>
      <c r="D2156" s="95"/>
      <c r="E2156" s="95"/>
    </row>
    <row r="2157" spans="1:5">
      <c r="A2157" s="95"/>
      <c r="B2157" s="95" t="s">
        <v>4734</v>
      </c>
      <c r="D2157" s="95"/>
      <c r="E2157" s="95"/>
    </row>
    <row r="2158" spans="1:5">
      <c r="A2158" s="95"/>
      <c r="B2158" s="95" t="s">
        <v>4734</v>
      </c>
      <c r="D2158" s="95"/>
      <c r="E2158" s="95"/>
    </row>
    <row r="2159" spans="1:5">
      <c r="A2159" s="95"/>
      <c r="B2159" s="95" t="s">
        <v>4734</v>
      </c>
      <c r="D2159" s="95"/>
      <c r="E2159" s="95"/>
    </row>
    <row r="2160" spans="1:5">
      <c r="A2160" s="95"/>
      <c r="B2160" s="95" t="s">
        <v>4734</v>
      </c>
      <c r="D2160" s="95"/>
      <c r="E2160" s="95"/>
    </row>
    <row r="2161" spans="1:5">
      <c r="A2161" s="95"/>
      <c r="B2161" s="95" t="s">
        <v>4734</v>
      </c>
      <c r="D2161" s="95"/>
      <c r="E2161" s="95"/>
    </row>
    <row r="2162" spans="1:5">
      <c r="A2162" s="95"/>
      <c r="B2162" s="95" t="s">
        <v>4734</v>
      </c>
      <c r="D2162" s="95"/>
      <c r="E2162" s="95"/>
    </row>
    <row r="2163" spans="1:5">
      <c r="A2163" s="95"/>
      <c r="B2163" s="95" t="s">
        <v>4734</v>
      </c>
      <c r="D2163" s="95"/>
      <c r="E2163" s="95"/>
    </row>
    <row r="2164" spans="1:5">
      <c r="A2164" s="95"/>
      <c r="B2164" s="95" t="s">
        <v>4734</v>
      </c>
      <c r="D2164" s="95"/>
      <c r="E2164" s="95"/>
    </row>
    <row r="2165" spans="1:5">
      <c r="A2165" s="95"/>
      <c r="B2165" s="95" t="s">
        <v>4734</v>
      </c>
      <c r="D2165" s="95"/>
      <c r="E2165" s="95"/>
    </row>
    <row r="2166" spans="1:5">
      <c r="A2166" s="95"/>
      <c r="B2166" s="95" t="s">
        <v>4734</v>
      </c>
      <c r="D2166" s="95"/>
      <c r="E2166" s="95"/>
    </row>
    <row r="2167" spans="1:5">
      <c r="A2167" s="95"/>
      <c r="B2167" s="95" t="s">
        <v>4734</v>
      </c>
      <c r="D2167" s="95"/>
      <c r="E2167" s="95"/>
    </row>
    <row r="2168" spans="1:5">
      <c r="A2168" s="95"/>
      <c r="B2168" s="95" t="s">
        <v>4734</v>
      </c>
      <c r="D2168" s="95"/>
      <c r="E2168" s="95"/>
    </row>
    <row r="2169" spans="1:5">
      <c r="A2169" s="95"/>
      <c r="B2169" s="95" t="s">
        <v>4734</v>
      </c>
      <c r="D2169" s="95"/>
      <c r="E2169" s="95"/>
    </row>
    <row r="2170" spans="1:5">
      <c r="A2170" s="95"/>
      <c r="B2170" s="95" t="s">
        <v>4734</v>
      </c>
      <c r="D2170" s="95"/>
      <c r="E2170" s="95"/>
    </row>
    <row r="2171" spans="1:5">
      <c r="A2171" s="95"/>
      <c r="B2171" s="95" t="s">
        <v>4734</v>
      </c>
      <c r="D2171" s="95"/>
      <c r="E2171" s="95"/>
    </row>
    <row r="2172" spans="1:5">
      <c r="A2172" s="95"/>
      <c r="B2172" s="95" t="s">
        <v>4734</v>
      </c>
      <c r="D2172" s="95"/>
      <c r="E2172" s="95"/>
    </row>
    <row r="2173" spans="1:5">
      <c r="A2173" s="95"/>
      <c r="B2173" s="95" t="s">
        <v>4734</v>
      </c>
      <c r="D2173" s="95"/>
      <c r="E2173" s="95"/>
    </row>
    <row r="2174" spans="1:5">
      <c r="A2174" s="95"/>
      <c r="B2174" s="95" t="s">
        <v>4734</v>
      </c>
      <c r="D2174" s="95"/>
      <c r="E2174" s="95"/>
    </row>
    <row r="2175" spans="1:5">
      <c r="A2175" s="95"/>
      <c r="B2175" s="95" t="s">
        <v>4734</v>
      </c>
      <c r="D2175" s="95"/>
      <c r="E2175" s="95"/>
    </row>
    <row r="2176" spans="1:5">
      <c r="A2176" s="95"/>
      <c r="B2176" s="95" t="s">
        <v>4734</v>
      </c>
      <c r="D2176" s="95"/>
      <c r="E2176" s="95"/>
    </row>
    <row r="2177" spans="1:5">
      <c r="A2177" s="95"/>
      <c r="B2177" s="95" t="s">
        <v>4734</v>
      </c>
      <c r="D2177" s="95"/>
      <c r="E2177" s="95"/>
    </row>
    <row r="2178" spans="1:5">
      <c r="A2178" s="95"/>
      <c r="B2178" s="95" t="s">
        <v>4734</v>
      </c>
      <c r="D2178" s="95"/>
      <c r="E2178" s="95"/>
    </row>
    <row r="2179" spans="1:5">
      <c r="A2179" s="95"/>
      <c r="B2179" s="95" t="s">
        <v>4734</v>
      </c>
      <c r="D2179" s="95"/>
      <c r="E2179" s="95"/>
    </row>
    <row r="2180" spans="1:5">
      <c r="A2180" s="95"/>
      <c r="B2180" s="95" t="s">
        <v>4734</v>
      </c>
      <c r="D2180" s="95"/>
      <c r="E2180" s="95"/>
    </row>
    <row r="2181" spans="1:5">
      <c r="A2181" s="95"/>
      <c r="B2181" s="95" t="s">
        <v>4734</v>
      </c>
      <c r="D2181" s="95"/>
      <c r="E2181" s="95"/>
    </row>
    <row r="2182" spans="1:5">
      <c r="A2182" s="95"/>
      <c r="B2182" s="95" t="s">
        <v>4734</v>
      </c>
      <c r="D2182" s="95"/>
      <c r="E2182" s="95"/>
    </row>
    <row r="2183" spans="1:5">
      <c r="A2183" s="95"/>
      <c r="B2183" s="95" t="s">
        <v>4734</v>
      </c>
      <c r="D2183" s="95"/>
      <c r="E2183" s="95"/>
    </row>
    <row r="2184" spans="1:5">
      <c r="A2184" s="95"/>
      <c r="B2184" s="95" t="s">
        <v>4734</v>
      </c>
      <c r="D2184" s="95"/>
      <c r="E2184" s="95"/>
    </row>
    <row r="2185" spans="1:5">
      <c r="A2185" s="95"/>
      <c r="B2185" s="95" t="s">
        <v>4734</v>
      </c>
      <c r="D2185" s="95"/>
      <c r="E2185" s="95"/>
    </row>
    <row r="2186" spans="1:5">
      <c r="A2186" s="95"/>
      <c r="B2186" s="95" t="s">
        <v>4734</v>
      </c>
      <c r="D2186" s="95"/>
      <c r="E2186" s="95"/>
    </row>
    <row r="2187" spans="1:5">
      <c r="A2187" s="95"/>
      <c r="B2187" s="95" t="s">
        <v>4734</v>
      </c>
      <c r="D2187" s="95"/>
      <c r="E2187" s="95"/>
    </row>
    <row r="2188" spans="1:5">
      <c r="A2188" s="95"/>
      <c r="B2188" s="95" t="s">
        <v>4734</v>
      </c>
      <c r="D2188" s="95"/>
      <c r="E2188" s="95"/>
    </row>
    <row r="2189" spans="1:5">
      <c r="A2189" s="95"/>
      <c r="B2189" s="95" t="s">
        <v>4734</v>
      </c>
      <c r="D2189" s="95"/>
      <c r="E2189" s="95"/>
    </row>
    <row r="2190" spans="1:5">
      <c r="A2190" s="95"/>
      <c r="B2190" s="95" t="s">
        <v>4734</v>
      </c>
      <c r="D2190" s="95"/>
      <c r="E2190" s="95"/>
    </row>
    <row r="2191" spans="1:5">
      <c r="A2191" s="95"/>
      <c r="B2191" s="95" t="s">
        <v>4734</v>
      </c>
      <c r="D2191" s="95"/>
      <c r="E2191" s="95"/>
    </row>
    <row r="2192" spans="1:5">
      <c r="A2192" s="95"/>
      <c r="B2192" s="95" t="s">
        <v>4734</v>
      </c>
      <c r="D2192" s="95"/>
      <c r="E2192" s="95"/>
    </row>
    <row r="2193" spans="1:5">
      <c r="A2193" s="95"/>
      <c r="B2193" s="95" t="s">
        <v>4734</v>
      </c>
      <c r="D2193" s="95"/>
      <c r="E2193" s="95"/>
    </row>
    <row r="2194" spans="1:5">
      <c r="A2194" s="95"/>
      <c r="B2194" s="95" t="s">
        <v>4734</v>
      </c>
      <c r="D2194" s="95"/>
      <c r="E2194" s="95"/>
    </row>
    <row r="2195" spans="1:5">
      <c r="A2195" s="95"/>
      <c r="B2195" s="95" t="s">
        <v>4734</v>
      </c>
      <c r="D2195" s="95"/>
      <c r="E2195" s="95"/>
    </row>
    <row r="2196" spans="1:5">
      <c r="A2196" s="95"/>
      <c r="B2196" s="95" t="s">
        <v>4734</v>
      </c>
      <c r="D2196" s="95"/>
      <c r="E2196" s="95"/>
    </row>
    <row r="2197" spans="1:5">
      <c r="A2197" s="95"/>
      <c r="B2197" s="95" t="s">
        <v>4734</v>
      </c>
      <c r="D2197" s="95"/>
      <c r="E2197" s="95"/>
    </row>
    <row r="2198" spans="1:5">
      <c r="A2198" s="95"/>
      <c r="B2198" s="95" t="s">
        <v>4734</v>
      </c>
      <c r="D2198" s="95"/>
      <c r="E2198" s="95"/>
    </row>
    <row r="2199" spans="1:5">
      <c r="A2199" s="95"/>
      <c r="B2199" s="95" t="s">
        <v>4734</v>
      </c>
      <c r="D2199" s="95"/>
      <c r="E2199" s="95"/>
    </row>
    <row r="2200" spans="1:5">
      <c r="A2200" s="95"/>
      <c r="B2200" s="95" t="s">
        <v>4734</v>
      </c>
      <c r="D2200" s="95"/>
      <c r="E2200" s="95"/>
    </row>
    <row r="2201" spans="1:5">
      <c r="A2201" s="95"/>
      <c r="B2201" s="95" t="s">
        <v>4734</v>
      </c>
      <c r="D2201" s="95"/>
      <c r="E2201" s="95"/>
    </row>
    <row r="2202" spans="1:5">
      <c r="A2202" s="95"/>
      <c r="B2202" s="95" t="s">
        <v>4734</v>
      </c>
      <c r="D2202" s="95"/>
      <c r="E2202" s="95"/>
    </row>
    <row r="2203" spans="1:5">
      <c r="A2203" s="95"/>
      <c r="B2203" s="95" t="s">
        <v>4734</v>
      </c>
      <c r="D2203" s="95"/>
      <c r="E2203" s="95"/>
    </row>
    <row r="2204" spans="1:5">
      <c r="A2204" s="95"/>
      <c r="B2204" s="95" t="s">
        <v>4734</v>
      </c>
      <c r="D2204" s="95"/>
      <c r="E2204" s="95"/>
    </row>
    <row r="2205" spans="1:5">
      <c r="A2205" s="95"/>
      <c r="B2205" s="95" t="s">
        <v>4734</v>
      </c>
      <c r="D2205" s="95"/>
      <c r="E2205" s="95"/>
    </row>
    <row r="2206" spans="1:5">
      <c r="A2206" s="95"/>
      <c r="B2206" s="95" t="s">
        <v>4734</v>
      </c>
      <c r="D2206" s="95"/>
      <c r="E2206" s="95"/>
    </row>
    <row r="2207" spans="1:5">
      <c r="A2207" s="95"/>
      <c r="B2207" s="95" t="s">
        <v>4734</v>
      </c>
      <c r="D2207" s="95"/>
      <c r="E2207" s="95"/>
    </row>
    <row r="2208" spans="1:5">
      <c r="A2208" s="95"/>
      <c r="B2208" s="95" t="s">
        <v>4734</v>
      </c>
      <c r="D2208" s="95"/>
      <c r="E2208" s="95"/>
    </row>
    <row r="2209" spans="1:5">
      <c r="A2209" s="95"/>
      <c r="B2209" s="95" t="s">
        <v>4734</v>
      </c>
      <c r="D2209" s="95"/>
      <c r="E2209" s="95"/>
    </row>
    <row r="2210" spans="1:5">
      <c r="A2210" s="95"/>
      <c r="B2210" s="95" t="s">
        <v>4734</v>
      </c>
      <c r="D2210" s="95"/>
      <c r="E2210" s="95"/>
    </row>
    <row r="2211" spans="1:5">
      <c r="A2211" s="95"/>
      <c r="B2211" s="95" t="s">
        <v>4734</v>
      </c>
      <c r="D2211" s="95"/>
      <c r="E2211" s="95"/>
    </row>
    <row r="2212" spans="1:5">
      <c r="A2212" s="95"/>
      <c r="B2212" s="95" t="s">
        <v>4734</v>
      </c>
      <c r="D2212" s="95"/>
      <c r="E2212" s="95"/>
    </row>
    <row r="2213" spans="1:5">
      <c r="A2213" s="95"/>
      <c r="B2213" s="95" t="s">
        <v>4734</v>
      </c>
      <c r="D2213" s="95"/>
      <c r="E2213" s="95"/>
    </row>
    <row r="2214" spans="1:5">
      <c r="A2214" s="95"/>
      <c r="B2214" s="95" t="s">
        <v>4734</v>
      </c>
      <c r="D2214" s="95"/>
      <c r="E2214" s="95"/>
    </row>
    <row r="2215" spans="1:5">
      <c r="A2215" s="95"/>
      <c r="B2215" s="95" t="s">
        <v>4734</v>
      </c>
      <c r="D2215" s="95"/>
      <c r="E2215" s="95"/>
    </row>
    <row r="2216" spans="1:5">
      <c r="A2216" s="95"/>
      <c r="B2216" s="95" t="s">
        <v>4734</v>
      </c>
      <c r="D2216" s="95"/>
      <c r="E2216" s="95"/>
    </row>
    <row r="2217" spans="1:5">
      <c r="A2217" s="95"/>
      <c r="B2217" s="95" t="s">
        <v>4734</v>
      </c>
      <c r="D2217" s="95"/>
      <c r="E2217" s="95"/>
    </row>
    <row r="2218" spans="1:5">
      <c r="A2218" s="95"/>
      <c r="B2218" s="95" t="s">
        <v>4734</v>
      </c>
      <c r="D2218" s="95"/>
      <c r="E2218" s="95"/>
    </row>
    <row r="2219" spans="1:5">
      <c r="A2219" s="95"/>
      <c r="B2219" s="95" t="s">
        <v>4734</v>
      </c>
      <c r="D2219" s="95"/>
      <c r="E2219" s="95"/>
    </row>
    <row r="2220" spans="1:5">
      <c r="A2220" s="95"/>
      <c r="B2220" s="95" t="s">
        <v>4734</v>
      </c>
      <c r="D2220" s="95"/>
      <c r="E2220" s="95"/>
    </row>
    <row r="2221" spans="1:5">
      <c r="A2221" s="95"/>
      <c r="B2221" s="95" t="s">
        <v>4734</v>
      </c>
      <c r="D2221" s="95"/>
      <c r="E2221" s="95"/>
    </row>
    <row r="2222" spans="1:5">
      <c r="A2222" s="95"/>
      <c r="B2222" s="95" t="s">
        <v>4734</v>
      </c>
      <c r="D2222" s="95"/>
      <c r="E2222" s="95"/>
    </row>
    <row r="2223" spans="1:5">
      <c r="A2223" s="95"/>
      <c r="B2223" s="95" t="s">
        <v>4734</v>
      </c>
      <c r="D2223" s="95"/>
      <c r="E2223" s="95"/>
    </row>
    <row r="2224" spans="1:5">
      <c r="A2224" s="95"/>
      <c r="B2224" s="95" t="s">
        <v>4734</v>
      </c>
      <c r="D2224" s="95"/>
      <c r="E2224" s="95"/>
    </row>
    <row r="2225" spans="1:5">
      <c r="A2225" s="95"/>
      <c r="B2225" s="95" t="s">
        <v>4734</v>
      </c>
      <c r="D2225" s="95"/>
      <c r="E2225" s="95"/>
    </row>
    <row r="2226" spans="1:5">
      <c r="A2226" s="95"/>
      <c r="B2226" s="95" t="s">
        <v>4734</v>
      </c>
      <c r="D2226" s="95"/>
      <c r="E2226" s="95"/>
    </row>
    <row r="2227" spans="1:5">
      <c r="A2227" s="95"/>
      <c r="B2227" s="95" t="s">
        <v>4734</v>
      </c>
      <c r="D2227" s="95"/>
      <c r="E2227" s="95"/>
    </row>
    <row r="2228" spans="1:5">
      <c r="A2228" s="95"/>
      <c r="B2228" s="95" t="s">
        <v>4734</v>
      </c>
      <c r="D2228" s="95"/>
      <c r="E2228" s="95"/>
    </row>
    <row r="2229" spans="1:5">
      <c r="A2229" s="95"/>
      <c r="B2229" s="95" t="s">
        <v>4734</v>
      </c>
      <c r="D2229" s="95"/>
      <c r="E2229" s="95"/>
    </row>
    <row r="2230" spans="1:5">
      <c r="A2230" s="95"/>
      <c r="B2230" s="95" t="s">
        <v>4734</v>
      </c>
      <c r="D2230" s="95"/>
      <c r="E2230" s="95"/>
    </row>
    <row r="2231" spans="1:5">
      <c r="A2231" s="95"/>
      <c r="B2231" s="95" t="s">
        <v>4734</v>
      </c>
      <c r="D2231" s="95"/>
      <c r="E2231" s="95"/>
    </row>
    <row r="2232" spans="1:5">
      <c r="A2232" s="95"/>
      <c r="B2232" s="95" t="s">
        <v>4734</v>
      </c>
      <c r="D2232" s="95"/>
      <c r="E2232" s="95"/>
    </row>
    <row r="2233" spans="1:5">
      <c r="A2233" s="95"/>
      <c r="B2233" s="95" t="s">
        <v>4734</v>
      </c>
      <c r="D2233" s="95"/>
      <c r="E2233" s="95"/>
    </row>
    <row r="2234" spans="1:5">
      <c r="A2234" s="95"/>
      <c r="B2234" s="95" t="s">
        <v>4734</v>
      </c>
      <c r="D2234" s="95"/>
      <c r="E2234" s="95"/>
    </row>
    <row r="2235" spans="1:5">
      <c r="A2235" s="95"/>
      <c r="B2235" s="95" t="s">
        <v>4734</v>
      </c>
      <c r="D2235" s="95"/>
      <c r="E2235" s="95"/>
    </row>
    <row r="2236" spans="1:5">
      <c r="A2236" s="95"/>
      <c r="B2236" s="95" t="s">
        <v>4734</v>
      </c>
      <c r="D2236" s="95"/>
      <c r="E2236" s="95"/>
    </row>
    <row r="2237" spans="1:5">
      <c r="A2237" s="95"/>
      <c r="B2237" s="95" t="s">
        <v>4734</v>
      </c>
      <c r="D2237" s="95"/>
      <c r="E2237" s="95"/>
    </row>
    <row r="2238" spans="1:5">
      <c r="A2238" s="95"/>
      <c r="B2238" s="95" t="s">
        <v>4734</v>
      </c>
      <c r="D2238" s="95"/>
      <c r="E2238" s="95"/>
    </row>
    <row r="2239" spans="1:5">
      <c r="A2239" s="95"/>
      <c r="B2239" s="95" t="s">
        <v>4734</v>
      </c>
      <c r="D2239" s="95"/>
      <c r="E2239" s="95"/>
    </row>
    <row r="2240" spans="1:5">
      <c r="A2240" s="95"/>
      <c r="B2240" s="95" t="s">
        <v>4734</v>
      </c>
      <c r="D2240" s="95"/>
      <c r="E2240" s="95"/>
    </row>
    <row r="2241" spans="1:5">
      <c r="A2241" s="95"/>
      <c r="B2241" s="95" t="s">
        <v>4734</v>
      </c>
      <c r="D2241" s="95"/>
      <c r="E2241" s="95"/>
    </row>
    <row r="2242" spans="1:5">
      <c r="A2242" s="95"/>
      <c r="B2242" s="95" t="s">
        <v>4734</v>
      </c>
      <c r="D2242" s="95"/>
      <c r="E2242" s="95"/>
    </row>
    <row r="2243" spans="1:5">
      <c r="A2243" s="95"/>
      <c r="B2243" s="95" t="s">
        <v>4734</v>
      </c>
      <c r="D2243" s="95"/>
      <c r="E2243" s="95"/>
    </row>
    <row r="2244" spans="1:5">
      <c r="A2244" s="95"/>
      <c r="B2244" s="95" t="s">
        <v>4734</v>
      </c>
      <c r="D2244" s="95"/>
      <c r="E2244" s="95"/>
    </row>
    <row r="2245" spans="1:5">
      <c r="A2245" s="95"/>
      <c r="B2245" s="95" t="s">
        <v>4734</v>
      </c>
      <c r="D2245" s="95"/>
      <c r="E2245" s="95"/>
    </row>
    <row r="2246" spans="1:5">
      <c r="A2246" s="95"/>
      <c r="B2246" s="95" t="s">
        <v>4734</v>
      </c>
      <c r="D2246" s="95"/>
      <c r="E2246" s="95"/>
    </row>
    <row r="2247" spans="1:5">
      <c r="A2247" s="95"/>
      <c r="B2247" s="95" t="s">
        <v>4734</v>
      </c>
      <c r="D2247" s="95"/>
      <c r="E2247" s="95"/>
    </row>
    <row r="2248" spans="1:5">
      <c r="A2248" s="95"/>
      <c r="B2248" s="95" t="s">
        <v>4734</v>
      </c>
      <c r="D2248" s="95"/>
      <c r="E2248" s="95"/>
    </row>
    <row r="2249" spans="1:5">
      <c r="A2249" s="95"/>
      <c r="B2249" s="95" t="s">
        <v>4734</v>
      </c>
      <c r="D2249" s="95"/>
      <c r="E2249" s="95"/>
    </row>
    <row r="2250" spans="1:5">
      <c r="A2250" s="95"/>
      <c r="B2250" s="95" t="s">
        <v>4734</v>
      </c>
      <c r="D2250" s="95"/>
      <c r="E2250" s="95"/>
    </row>
    <row r="2251" spans="1:5">
      <c r="A2251" s="95"/>
      <c r="B2251" s="95" t="s">
        <v>4734</v>
      </c>
      <c r="D2251" s="95"/>
      <c r="E2251" s="95"/>
    </row>
    <row r="2252" spans="1:5">
      <c r="A2252" s="95"/>
      <c r="B2252" s="95" t="s">
        <v>4734</v>
      </c>
      <c r="D2252" s="95"/>
      <c r="E2252" s="95"/>
    </row>
    <row r="2253" spans="1:5">
      <c r="A2253" s="95"/>
      <c r="B2253" s="95" t="s">
        <v>4734</v>
      </c>
      <c r="D2253" s="95"/>
      <c r="E2253" s="95"/>
    </row>
    <row r="2254" spans="1:5">
      <c r="A2254" s="95"/>
      <c r="B2254" s="95" t="s">
        <v>4734</v>
      </c>
      <c r="D2254" s="95"/>
      <c r="E2254" s="95"/>
    </row>
    <row r="2255" spans="1:5">
      <c r="A2255" s="95"/>
      <c r="B2255" s="95" t="s">
        <v>4734</v>
      </c>
      <c r="D2255" s="95"/>
      <c r="E2255" s="95"/>
    </row>
    <row r="2256" spans="1:5">
      <c r="A2256" s="95"/>
      <c r="B2256" s="95" t="s">
        <v>4734</v>
      </c>
      <c r="D2256" s="95"/>
      <c r="E2256" s="95"/>
    </row>
    <row r="2257" spans="1:5">
      <c r="A2257" s="95"/>
      <c r="B2257" s="95" t="s">
        <v>4734</v>
      </c>
      <c r="D2257" s="95"/>
      <c r="E2257" s="95"/>
    </row>
    <row r="2258" spans="1:5">
      <c r="A2258" s="95"/>
      <c r="B2258" s="95" t="s">
        <v>4734</v>
      </c>
      <c r="D2258" s="95"/>
      <c r="E2258" s="95"/>
    </row>
    <row r="2259" spans="1:5">
      <c r="A2259" s="95"/>
      <c r="B2259" s="95" t="s">
        <v>4734</v>
      </c>
      <c r="D2259" s="95"/>
      <c r="E2259" s="95"/>
    </row>
    <row r="2260" spans="1:5">
      <c r="A2260" s="95"/>
      <c r="B2260" s="95" t="s">
        <v>4734</v>
      </c>
      <c r="D2260" s="95"/>
      <c r="E2260" s="95"/>
    </row>
    <row r="2261" spans="1:5">
      <c r="A2261" s="95"/>
      <c r="B2261" s="95" t="s">
        <v>4734</v>
      </c>
      <c r="D2261" s="95"/>
      <c r="E2261" s="95"/>
    </row>
    <row r="2262" spans="1:5">
      <c r="A2262" s="95"/>
      <c r="B2262" s="95" t="s">
        <v>4734</v>
      </c>
      <c r="D2262" s="95"/>
      <c r="E2262" s="95"/>
    </row>
    <row r="2263" spans="1:5">
      <c r="A2263" s="95"/>
      <c r="B2263" s="95" t="s">
        <v>4734</v>
      </c>
      <c r="D2263" s="95"/>
      <c r="E2263" s="95"/>
    </row>
    <row r="2264" spans="1:5">
      <c r="A2264" s="95"/>
      <c r="B2264" s="95" t="s">
        <v>4734</v>
      </c>
      <c r="D2264" s="95"/>
      <c r="E2264" s="95"/>
    </row>
    <row r="2265" spans="1:5">
      <c r="A2265" s="95"/>
      <c r="B2265" s="95" t="s">
        <v>4734</v>
      </c>
      <c r="D2265" s="95"/>
      <c r="E2265" s="95"/>
    </row>
    <row r="2266" spans="1:5">
      <c r="A2266" s="95"/>
      <c r="B2266" s="95" t="s">
        <v>4734</v>
      </c>
      <c r="D2266" s="95"/>
      <c r="E2266" s="95"/>
    </row>
    <row r="2267" spans="1:5">
      <c r="A2267" s="95"/>
      <c r="B2267" s="95" t="s">
        <v>4734</v>
      </c>
      <c r="D2267" s="95"/>
      <c r="E2267" s="95"/>
    </row>
    <row r="2268" spans="1:5">
      <c r="A2268" s="95"/>
      <c r="B2268" s="95" t="s">
        <v>4734</v>
      </c>
      <c r="D2268" s="95"/>
      <c r="E2268" s="95"/>
    </row>
    <row r="2269" spans="1:5">
      <c r="A2269" s="95"/>
      <c r="B2269" s="95" t="s">
        <v>4734</v>
      </c>
      <c r="D2269" s="95"/>
      <c r="E2269" s="95"/>
    </row>
    <row r="2270" spans="1:5">
      <c r="A2270" s="95"/>
      <c r="B2270" s="95" t="s">
        <v>4734</v>
      </c>
      <c r="D2270" s="95"/>
      <c r="E2270" s="95"/>
    </row>
    <row r="2271" spans="1:5">
      <c r="A2271" s="95"/>
      <c r="B2271" s="95" t="s">
        <v>4734</v>
      </c>
      <c r="D2271" s="95"/>
      <c r="E2271" s="95"/>
    </row>
    <row r="2272" spans="1:5">
      <c r="A2272" s="95"/>
      <c r="B2272" s="95" t="s">
        <v>4734</v>
      </c>
      <c r="D2272" s="95"/>
      <c r="E2272" s="95"/>
    </row>
    <row r="2273" spans="1:5">
      <c r="A2273" s="95"/>
      <c r="B2273" s="95" t="s">
        <v>4734</v>
      </c>
      <c r="D2273" s="95"/>
      <c r="E2273" s="95"/>
    </row>
    <row r="2274" spans="1:5">
      <c r="A2274" s="95"/>
      <c r="B2274" s="95" t="s">
        <v>4734</v>
      </c>
      <c r="D2274" s="95"/>
      <c r="E2274" s="95"/>
    </row>
    <row r="2275" spans="1:5">
      <c r="A2275" s="95"/>
      <c r="B2275" s="95" t="s">
        <v>4734</v>
      </c>
      <c r="D2275" s="95"/>
      <c r="E2275" s="95"/>
    </row>
    <row r="2276" spans="1:5">
      <c r="A2276" s="95"/>
      <c r="B2276" s="95" t="s">
        <v>4734</v>
      </c>
      <c r="D2276" s="95"/>
      <c r="E2276" s="95"/>
    </row>
    <row r="2277" spans="1:5">
      <c r="A2277" s="95"/>
      <c r="B2277" s="95" t="s">
        <v>4734</v>
      </c>
      <c r="D2277" s="95"/>
      <c r="E2277" s="95"/>
    </row>
    <row r="2278" spans="1:5">
      <c r="A2278" s="95"/>
      <c r="B2278" s="95" t="s">
        <v>4734</v>
      </c>
      <c r="D2278" s="95"/>
      <c r="E2278" s="95"/>
    </row>
    <row r="2279" spans="1:5">
      <c r="A2279" s="95"/>
      <c r="B2279" s="95" t="s">
        <v>4734</v>
      </c>
      <c r="D2279" s="95"/>
      <c r="E2279" s="95"/>
    </row>
    <row r="2280" spans="1:5">
      <c r="A2280" s="95"/>
      <c r="B2280" s="95" t="s">
        <v>4734</v>
      </c>
      <c r="D2280" s="95"/>
      <c r="E2280" s="95"/>
    </row>
    <row r="2281" spans="1:5">
      <c r="A2281" s="95"/>
      <c r="B2281" s="95" t="s">
        <v>4734</v>
      </c>
      <c r="D2281" s="95"/>
      <c r="E2281" s="95"/>
    </row>
    <row r="2282" spans="1:5">
      <c r="A2282" s="95"/>
      <c r="B2282" s="95" t="s">
        <v>4734</v>
      </c>
      <c r="D2282" s="95"/>
      <c r="E2282" s="95"/>
    </row>
    <row r="2283" spans="1:5">
      <c r="A2283" s="95"/>
      <c r="B2283" s="95" t="s">
        <v>4734</v>
      </c>
      <c r="D2283" s="95"/>
      <c r="E2283" s="95"/>
    </row>
    <row r="2284" spans="1:5">
      <c r="A2284" s="95"/>
      <c r="B2284" s="95" t="s">
        <v>4734</v>
      </c>
      <c r="D2284" s="95"/>
      <c r="E2284" s="95"/>
    </row>
    <row r="2285" spans="1:5">
      <c r="A2285" s="95"/>
      <c r="B2285" s="95" t="s">
        <v>4734</v>
      </c>
      <c r="D2285" s="95"/>
      <c r="E2285" s="95"/>
    </row>
    <row r="2286" spans="1:5">
      <c r="A2286" s="95"/>
      <c r="B2286" s="95" t="s">
        <v>4734</v>
      </c>
      <c r="D2286" s="95"/>
      <c r="E2286" s="95"/>
    </row>
    <row r="2287" spans="1:5">
      <c r="A2287" s="95"/>
      <c r="B2287" s="95" t="s">
        <v>4734</v>
      </c>
      <c r="D2287" s="95"/>
      <c r="E2287" s="95"/>
    </row>
    <row r="2288" spans="1:5">
      <c r="A2288" s="95"/>
      <c r="B2288" s="95" t="s">
        <v>4734</v>
      </c>
      <c r="D2288" s="95"/>
      <c r="E2288" s="95"/>
    </row>
    <row r="2289" spans="1:5">
      <c r="A2289" s="95"/>
      <c r="B2289" s="95" t="s">
        <v>4734</v>
      </c>
      <c r="D2289" s="95"/>
      <c r="E2289" s="95"/>
    </row>
    <row r="2290" spans="1:5">
      <c r="A2290" s="95"/>
      <c r="B2290" s="95" t="s">
        <v>4734</v>
      </c>
      <c r="D2290" s="95"/>
      <c r="E2290" s="95"/>
    </row>
    <row r="2291" spans="1:5">
      <c r="A2291" s="95"/>
      <c r="B2291" s="95" t="s">
        <v>4734</v>
      </c>
      <c r="D2291" s="95"/>
      <c r="E2291" s="95"/>
    </row>
    <row r="2292" spans="1:5">
      <c r="A2292" s="95"/>
      <c r="B2292" s="95" t="s">
        <v>4734</v>
      </c>
      <c r="D2292" s="95"/>
      <c r="E2292" s="95"/>
    </row>
    <row r="2293" spans="1:5">
      <c r="A2293" s="95"/>
      <c r="B2293" s="95" t="s">
        <v>4734</v>
      </c>
      <c r="D2293" s="95"/>
      <c r="E2293" s="95"/>
    </row>
    <row r="2294" spans="1:5">
      <c r="A2294" s="95"/>
      <c r="B2294" s="95" t="s">
        <v>4734</v>
      </c>
      <c r="D2294" s="95"/>
      <c r="E2294" s="95"/>
    </row>
    <row r="2295" spans="1:5">
      <c r="A2295" s="95"/>
      <c r="B2295" s="95" t="s">
        <v>4734</v>
      </c>
      <c r="D2295" s="95"/>
      <c r="E2295" s="95"/>
    </row>
    <row r="2296" spans="1:5">
      <c r="A2296" s="95"/>
      <c r="B2296" s="95" t="s">
        <v>4734</v>
      </c>
      <c r="D2296" s="95"/>
      <c r="E2296" s="95"/>
    </row>
    <row r="2297" spans="1:5">
      <c r="A2297" s="95"/>
      <c r="B2297" s="95" t="s">
        <v>4734</v>
      </c>
      <c r="D2297" s="95"/>
      <c r="E2297" s="95"/>
    </row>
    <row r="2298" spans="1:5">
      <c r="A2298" s="95"/>
      <c r="B2298" s="95" t="s">
        <v>4734</v>
      </c>
      <c r="D2298" s="95"/>
      <c r="E2298" s="95"/>
    </row>
    <row r="2299" spans="1:5">
      <c r="A2299" s="95"/>
      <c r="B2299" s="95" t="s">
        <v>4734</v>
      </c>
      <c r="D2299" s="95"/>
      <c r="E2299" s="95"/>
    </row>
    <row r="2300" spans="1:5">
      <c r="A2300" s="95"/>
      <c r="B2300" s="95" t="s">
        <v>4734</v>
      </c>
      <c r="D2300" s="95"/>
      <c r="E2300" s="95"/>
    </row>
    <row r="2301" spans="1:5">
      <c r="A2301" s="95"/>
      <c r="B2301" s="95" t="s">
        <v>4734</v>
      </c>
      <c r="D2301" s="95"/>
      <c r="E2301" s="95"/>
    </row>
    <row r="2302" spans="1:5">
      <c r="A2302" s="95"/>
      <c r="B2302" s="95" t="s">
        <v>4734</v>
      </c>
      <c r="D2302" s="95"/>
      <c r="E2302" s="95"/>
    </row>
    <row r="2303" spans="1:5">
      <c r="A2303" s="95"/>
      <c r="B2303" s="95" t="s">
        <v>4734</v>
      </c>
      <c r="D2303" s="95"/>
      <c r="E2303" s="95"/>
    </row>
    <row r="2304" spans="1:5">
      <c r="A2304" s="95"/>
      <c r="B2304" s="95" t="s">
        <v>4734</v>
      </c>
      <c r="D2304" s="95"/>
      <c r="E2304" s="95"/>
    </row>
    <row r="2305" spans="1:5">
      <c r="A2305" s="95"/>
      <c r="B2305" s="95" t="s">
        <v>4734</v>
      </c>
      <c r="D2305" s="95"/>
      <c r="E2305" s="95"/>
    </row>
    <row r="2306" spans="1:5">
      <c r="A2306" s="95"/>
      <c r="B2306" s="95" t="s">
        <v>4734</v>
      </c>
      <c r="D2306" s="95"/>
      <c r="E2306" s="95"/>
    </row>
    <row r="2307" spans="1:5">
      <c r="A2307" s="95"/>
      <c r="B2307" s="95" t="s">
        <v>4734</v>
      </c>
      <c r="D2307" s="95"/>
      <c r="E2307" s="95"/>
    </row>
    <row r="2308" spans="1:5">
      <c r="A2308" s="95"/>
      <c r="B2308" s="95" t="s">
        <v>4734</v>
      </c>
      <c r="D2308" s="95"/>
      <c r="E2308" s="95"/>
    </row>
    <row r="2309" spans="1:5">
      <c r="A2309" s="95"/>
      <c r="B2309" s="95" t="s">
        <v>4734</v>
      </c>
      <c r="D2309" s="95"/>
      <c r="E2309" s="95"/>
    </row>
    <row r="2310" spans="1:5">
      <c r="A2310" s="95"/>
      <c r="B2310" s="95" t="s">
        <v>4734</v>
      </c>
      <c r="D2310" s="95"/>
      <c r="E2310" s="95"/>
    </row>
    <row r="2311" spans="1:5">
      <c r="A2311" s="95"/>
      <c r="B2311" s="95" t="s">
        <v>4734</v>
      </c>
      <c r="D2311" s="95"/>
      <c r="E2311" s="95"/>
    </row>
    <row r="2312" spans="1:5">
      <c r="A2312" s="95"/>
      <c r="B2312" s="95" t="s">
        <v>4734</v>
      </c>
      <c r="D2312" s="95"/>
      <c r="E2312" s="95"/>
    </row>
    <row r="2313" spans="1:5">
      <c r="A2313" s="95"/>
      <c r="B2313" s="95" t="s">
        <v>4734</v>
      </c>
      <c r="D2313" s="95"/>
      <c r="E2313" s="95"/>
    </row>
    <row r="2314" spans="1:5">
      <c r="A2314" s="95"/>
      <c r="B2314" s="95" t="s">
        <v>4734</v>
      </c>
      <c r="D2314" s="95"/>
      <c r="E2314" s="95"/>
    </row>
    <row r="2315" spans="1:5">
      <c r="A2315" s="95"/>
      <c r="B2315" s="95" t="s">
        <v>4734</v>
      </c>
      <c r="D2315" s="95"/>
      <c r="E2315" s="95"/>
    </row>
    <row r="2316" spans="1:5">
      <c r="A2316" s="95"/>
      <c r="B2316" s="95" t="s">
        <v>4734</v>
      </c>
      <c r="D2316" s="95"/>
      <c r="E2316" s="95"/>
    </row>
    <row r="2317" spans="1:5">
      <c r="A2317" s="95"/>
      <c r="B2317" s="95" t="s">
        <v>4734</v>
      </c>
      <c r="D2317" s="95"/>
      <c r="E2317" s="95"/>
    </row>
    <row r="2318" spans="1:5">
      <c r="A2318" s="95"/>
      <c r="B2318" s="95" t="s">
        <v>4734</v>
      </c>
      <c r="D2318" s="95"/>
      <c r="E2318" s="95"/>
    </row>
    <row r="2319" spans="1:5">
      <c r="A2319" s="95"/>
      <c r="B2319" s="95" t="s">
        <v>4734</v>
      </c>
      <c r="D2319" s="95"/>
      <c r="E2319" s="95"/>
    </row>
    <row r="2320" spans="1:5">
      <c r="A2320" s="95"/>
      <c r="B2320" s="95" t="s">
        <v>4734</v>
      </c>
      <c r="D2320" s="95"/>
      <c r="E2320" s="95"/>
    </row>
    <row r="2321" spans="1:5">
      <c r="A2321" s="95"/>
      <c r="B2321" s="95" t="s">
        <v>4734</v>
      </c>
      <c r="D2321" s="95"/>
      <c r="E2321" s="95"/>
    </row>
    <row r="2322" spans="1:5">
      <c r="A2322" s="95"/>
      <c r="B2322" s="95" t="s">
        <v>4734</v>
      </c>
      <c r="D2322" s="95"/>
      <c r="E2322" s="95"/>
    </row>
    <row r="2323" spans="1:5">
      <c r="A2323" s="95"/>
      <c r="B2323" s="95" t="s">
        <v>4734</v>
      </c>
      <c r="D2323" s="95"/>
      <c r="E2323" s="95"/>
    </row>
    <row r="2324" spans="1:5">
      <c r="A2324" s="95"/>
      <c r="B2324" s="95" t="s">
        <v>4734</v>
      </c>
      <c r="D2324" s="95"/>
      <c r="E2324" s="95"/>
    </row>
    <row r="2325" spans="1:5">
      <c r="A2325" s="95"/>
      <c r="B2325" s="95" t="s">
        <v>4734</v>
      </c>
      <c r="D2325" s="95"/>
      <c r="E2325" s="95"/>
    </row>
    <row r="2326" spans="1:5">
      <c r="A2326" s="95"/>
      <c r="B2326" s="95" t="s">
        <v>4734</v>
      </c>
      <c r="D2326" s="95"/>
      <c r="E2326" s="95"/>
    </row>
    <row r="2327" spans="1:5">
      <c r="A2327" s="95"/>
      <c r="B2327" s="95" t="s">
        <v>4734</v>
      </c>
      <c r="D2327" s="95"/>
      <c r="E2327" s="95"/>
    </row>
    <row r="2328" spans="1:5">
      <c r="A2328" s="95"/>
      <c r="B2328" s="95" t="s">
        <v>4734</v>
      </c>
      <c r="D2328" s="95"/>
      <c r="E2328" s="95"/>
    </row>
    <row r="2329" spans="1:5">
      <c r="A2329" s="95"/>
      <c r="B2329" s="95" t="s">
        <v>4734</v>
      </c>
      <c r="D2329" s="95"/>
      <c r="E2329" s="95"/>
    </row>
    <row r="2330" spans="1:5">
      <c r="A2330" s="95"/>
      <c r="B2330" s="95" t="s">
        <v>4734</v>
      </c>
      <c r="D2330" s="95"/>
      <c r="E2330" s="95"/>
    </row>
    <row r="2331" spans="1:5">
      <c r="A2331" s="95"/>
      <c r="B2331" s="95" t="s">
        <v>4734</v>
      </c>
      <c r="D2331" s="95"/>
      <c r="E2331" s="95"/>
    </row>
    <row r="2332" spans="1:5">
      <c r="A2332" s="95"/>
      <c r="B2332" s="95" t="s">
        <v>4734</v>
      </c>
      <c r="D2332" s="95"/>
      <c r="E2332" s="95"/>
    </row>
    <row r="2333" spans="1:5">
      <c r="A2333" s="95"/>
      <c r="B2333" s="95" t="s">
        <v>4734</v>
      </c>
      <c r="D2333" s="95"/>
      <c r="E2333" s="95"/>
    </row>
    <row r="2334" spans="1:5">
      <c r="A2334" s="95"/>
      <c r="B2334" s="95" t="s">
        <v>4734</v>
      </c>
      <c r="D2334" s="95"/>
      <c r="E2334" s="95"/>
    </row>
    <row r="2335" spans="1:5">
      <c r="A2335" s="95"/>
      <c r="B2335" s="95" t="s">
        <v>4734</v>
      </c>
      <c r="D2335" s="95"/>
      <c r="E2335" s="95"/>
    </row>
    <row r="2336" spans="1:5">
      <c r="A2336" s="95"/>
      <c r="B2336" s="95" t="s">
        <v>4734</v>
      </c>
      <c r="D2336" s="95"/>
      <c r="E2336" s="95"/>
    </row>
    <row r="2337" spans="1:5">
      <c r="A2337" s="95"/>
      <c r="B2337" s="95" t="s">
        <v>4734</v>
      </c>
      <c r="D2337" s="95"/>
      <c r="E2337" s="95"/>
    </row>
    <row r="2338" spans="1:5">
      <c r="A2338" s="95"/>
      <c r="B2338" s="95" t="s">
        <v>4734</v>
      </c>
      <c r="D2338" s="95"/>
      <c r="E2338" s="95"/>
    </row>
    <row r="2339" spans="1:5">
      <c r="A2339" s="95"/>
      <c r="B2339" s="95" t="s">
        <v>4734</v>
      </c>
      <c r="D2339" s="95"/>
      <c r="E2339" s="95"/>
    </row>
    <row r="2340" spans="1:5">
      <c r="A2340" s="95"/>
      <c r="B2340" s="95" t="s">
        <v>4734</v>
      </c>
      <c r="D2340" s="95"/>
      <c r="E2340" s="95"/>
    </row>
    <row r="2341" spans="1:5">
      <c r="A2341" s="95"/>
      <c r="B2341" s="95" t="s">
        <v>4734</v>
      </c>
      <c r="D2341" s="95"/>
      <c r="E2341" s="95"/>
    </row>
    <row r="2342" spans="1:5">
      <c r="A2342" s="95"/>
      <c r="B2342" s="95" t="s">
        <v>4734</v>
      </c>
      <c r="D2342" s="95"/>
      <c r="E2342" s="95"/>
    </row>
    <row r="2343" spans="1:5">
      <c r="A2343" s="95"/>
      <c r="B2343" s="95" t="s">
        <v>4734</v>
      </c>
      <c r="D2343" s="95"/>
      <c r="E2343" s="95"/>
    </row>
    <row r="2344" spans="1:5">
      <c r="A2344" s="95"/>
      <c r="B2344" s="95" t="s">
        <v>4734</v>
      </c>
      <c r="D2344" s="95"/>
      <c r="E2344" s="95"/>
    </row>
    <row r="2345" spans="1:5">
      <c r="A2345" s="95"/>
      <c r="B2345" s="95" t="s">
        <v>4734</v>
      </c>
      <c r="D2345" s="95"/>
      <c r="E2345" s="95"/>
    </row>
    <row r="2346" spans="1:5">
      <c r="A2346" s="95"/>
      <c r="B2346" s="95" t="s">
        <v>4734</v>
      </c>
      <c r="D2346" s="95"/>
      <c r="E2346" s="95"/>
    </row>
    <row r="2347" spans="1:5">
      <c r="A2347" s="95"/>
      <c r="B2347" s="95" t="s">
        <v>4734</v>
      </c>
      <c r="D2347" s="95"/>
      <c r="E2347" s="95"/>
    </row>
    <row r="2348" spans="1:5">
      <c r="A2348" s="95"/>
      <c r="B2348" s="95" t="s">
        <v>4734</v>
      </c>
      <c r="D2348" s="95"/>
      <c r="E2348" s="95"/>
    </row>
    <row r="2349" spans="1:5">
      <c r="A2349" s="95"/>
      <c r="B2349" s="95" t="s">
        <v>4734</v>
      </c>
      <c r="D2349" s="95"/>
      <c r="E2349" s="95"/>
    </row>
    <row r="2350" spans="1:5">
      <c r="A2350" s="95"/>
      <c r="B2350" s="95" t="s">
        <v>4734</v>
      </c>
      <c r="D2350" s="95"/>
      <c r="E2350" s="95"/>
    </row>
    <row r="2351" spans="1:5">
      <c r="A2351" s="95"/>
      <c r="B2351" s="95" t="s">
        <v>4734</v>
      </c>
      <c r="D2351" s="95"/>
      <c r="E2351" s="95"/>
    </row>
    <row r="2352" spans="1:5">
      <c r="A2352" s="95"/>
      <c r="B2352" s="95" t="s">
        <v>4734</v>
      </c>
      <c r="D2352" s="95"/>
      <c r="E2352" s="95"/>
    </row>
    <row r="2353" spans="1:5">
      <c r="A2353" s="95"/>
      <c r="B2353" s="95" t="s">
        <v>4734</v>
      </c>
      <c r="D2353" s="95"/>
      <c r="E2353" s="95"/>
    </row>
    <row r="2354" spans="1:5">
      <c r="A2354" s="95"/>
      <c r="B2354" s="95" t="s">
        <v>4734</v>
      </c>
      <c r="D2354" s="95"/>
      <c r="E2354" s="95"/>
    </row>
    <row r="2355" spans="1:5">
      <c r="A2355" s="95"/>
      <c r="B2355" s="95" t="s">
        <v>4734</v>
      </c>
      <c r="D2355" s="95"/>
      <c r="E2355" s="95"/>
    </row>
    <row r="2356" spans="1:5">
      <c r="A2356" s="95"/>
      <c r="B2356" s="95" t="s">
        <v>4734</v>
      </c>
      <c r="D2356" s="95"/>
      <c r="E2356" s="95"/>
    </row>
    <row r="2357" spans="1:5">
      <c r="A2357" s="95"/>
      <c r="B2357" s="95" t="s">
        <v>4734</v>
      </c>
      <c r="D2357" s="95"/>
      <c r="E2357" s="95"/>
    </row>
    <row r="2358" spans="1:5">
      <c r="A2358" s="95"/>
      <c r="B2358" s="95" t="s">
        <v>4734</v>
      </c>
      <c r="D2358" s="95"/>
      <c r="E2358" s="95"/>
    </row>
    <row r="2359" spans="1:5">
      <c r="A2359" s="95"/>
      <c r="B2359" s="95" t="s">
        <v>4734</v>
      </c>
      <c r="D2359" s="95"/>
      <c r="E2359" s="95"/>
    </row>
    <row r="2360" spans="1:5">
      <c r="A2360" s="95"/>
      <c r="B2360" s="95" t="s">
        <v>4734</v>
      </c>
      <c r="D2360" s="95"/>
      <c r="E2360" s="95"/>
    </row>
    <row r="2361" spans="1:5">
      <c r="A2361" s="95"/>
      <c r="B2361" s="95" t="s">
        <v>4734</v>
      </c>
      <c r="D2361" s="95"/>
      <c r="E2361" s="95"/>
    </row>
    <row r="2362" spans="1:5">
      <c r="A2362" s="95"/>
      <c r="B2362" s="95" t="s">
        <v>4734</v>
      </c>
      <c r="D2362" s="95"/>
      <c r="E2362" s="95"/>
    </row>
    <row r="2363" spans="1:5">
      <c r="A2363" s="95"/>
      <c r="B2363" s="95" t="s">
        <v>4734</v>
      </c>
      <c r="D2363" s="95"/>
      <c r="E2363" s="95"/>
    </row>
    <row r="2364" spans="1:5">
      <c r="A2364" s="95"/>
      <c r="B2364" s="95" t="s">
        <v>4734</v>
      </c>
      <c r="D2364" s="95"/>
      <c r="E2364" s="95"/>
    </row>
    <row r="2365" spans="1:5">
      <c r="A2365" s="95"/>
      <c r="B2365" s="95" t="s">
        <v>4734</v>
      </c>
      <c r="D2365" s="95"/>
      <c r="E2365" s="95"/>
    </row>
    <row r="2366" spans="1:5">
      <c r="A2366" s="95"/>
      <c r="B2366" s="95" t="s">
        <v>4734</v>
      </c>
      <c r="D2366" s="95"/>
      <c r="E2366" s="95"/>
    </row>
    <row r="2367" spans="1:5">
      <c r="A2367" s="95"/>
      <c r="B2367" s="95" t="s">
        <v>4734</v>
      </c>
      <c r="D2367" s="95"/>
      <c r="E2367" s="95"/>
    </row>
    <row r="2368" spans="1:5">
      <c r="A2368" s="95"/>
      <c r="B2368" s="95" t="s">
        <v>4734</v>
      </c>
      <c r="D2368" s="95"/>
      <c r="E2368" s="95"/>
    </row>
    <row r="2369" spans="1:5">
      <c r="A2369" s="95"/>
      <c r="B2369" s="95" t="s">
        <v>4734</v>
      </c>
      <c r="D2369" s="95"/>
      <c r="E2369" s="95"/>
    </row>
    <row r="2370" spans="1:5">
      <c r="A2370" s="95"/>
      <c r="B2370" s="95" t="s">
        <v>4734</v>
      </c>
      <c r="D2370" s="95"/>
      <c r="E2370" s="95"/>
    </row>
    <row r="2371" spans="1:5">
      <c r="A2371" s="95"/>
      <c r="B2371" s="95" t="s">
        <v>4734</v>
      </c>
      <c r="D2371" s="95"/>
      <c r="E2371" s="95"/>
    </row>
    <row r="2372" spans="1:5">
      <c r="A2372" s="95"/>
      <c r="B2372" s="95" t="s">
        <v>4734</v>
      </c>
      <c r="D2372" s="95"/>
      <c r="E2372" s="95"/>
    </row>
    <row r="2373" spans="1:5">
      <c r="A2373" s="95"/>
      <c r="B2373" s="95" t="s">
        <v>4734</v>
      </c>
      <c r="D2373" s="95"/>
      <c r="E2373" s="95"/>
    </row>
    <row r="2374" spans="1:5">
      <c r="A2374" s="95"/>
      <c r="B2374" s="95" t="s">
        <v>4734</v>
      </c>
      <c r="D2374" s="95"/>
      <c r="E2374" s="95"/>
    </row>
    <row r="2375" spans="1:5">
      <c r="A2375" s="95"/>
      <c r="B2375" s="95" t="s">
        <v>4734</v>
      </c>
      <c r="D2375" s="95"/>
      <c r="E2375" s="95"/>
    </row>
    <row r="2376" spans="1:5">
      <c r="A2376" s="95"/>
      <c r="B2376" s="95" t="s">
        <v>4734</v>
      </c>
      <c r="D2376" s="95"/>
      <c r="E2376" s="95"/>
    </row>
    <row r="2377" spans="1:5">
      <c r="A2377" s="95"/>
      <c r="B2377" s="95" t="s">
        <v>4734</v>
      </c>
      <c r="D2377" s="95"/>
      <c r="E2377" s="95"/>
    </row>
    <row r="2378" spans="1:5">
      <c r="A2378" s="95"/>
      <c r="B2378" s="95" t="s">
        <v>4734</v>
      </c>
      <c r="D2378" s="95"/>
      <c r="E2378" s="95"/>
    </row>
    <row r="2379" spans="1:5">
      <c r="A2379" s="95"/>
      <c r="B2379" s="95" t="s">
        <v>4734</v>
      </c>
      <c r="D2379" s="95"/>
      <c r="E2379" s="95"/>
    </row>
    <row r="2380" spans="1:5">
      <c r="A2380" s="95"/>
      <c r="B2380" s="95" t="s">
        <v>4734</v>
      </c>
      <c r="D2380" s="95"/>
      <c r="E2380" s="95"/>
    </row>
    <row r="2381" spans="1:5">
      <c r="A2381" s="95"/>
      <c r="B2381" s="95" t="s">
        <v>4734</v>
      </c>
      <c r="D2381" s="95"/>
      <c r="E2381" s="95"/>
    </row>
    <row r="2382" spans="1:5">
      <c r="A2382" s="95"/>
      <c r="B2382" s="95" t="s">
        <v>4734</v>
      </c>
      <c r="D2382" s="95"/>
      <c r="E2382" s="95"/>
    </row>
    <row r="2383" spans="1:5">
      <c r="A2383" s="95"/>
      <c r="B2383" s="95" t="s">
        <v>4734</v>
      </c>
      <c r="D2383" s="95"/>
      <c r="E2383" s="95"/>
    </row>
    <row r="2384" spans="1:5">
      <c r="A2384" s="95"/>
      <c r="B2384" s="95" t="s">
        <v>4734</v>
      </c>
      <c r="D2384" s="95"/>
      <c r="E2384" s="95"/>
    </row>
    <row r="2385" spans="1:5">
      <c r="A2385" s="95"/>
      <c r="B2385" s="95" t="s">
        <v>4734</v>
      </c>
      <c r="D2385" s="95"/>
      <c r="E2385" s="95"/>
    </row>
    <row r="2386" spans="1:5">
      <c r="A2386" s="95"/>
      <c r="B2386" s="95" t="s">
        <v>4734</v>
      </c>
      <c r="D2386" s="95"/>
      <c r="E2386" s="95"/>
    </row>
    <row r="2387" spans="1:5">
      <c r="A2387" s="95"/>
      <c r="B2387" s="95" t="s">
        <v>4734</v>
      </c>
      <c r="D2387" s="95"/>
      <c r="E2387" s="95"/>
    </row>
    <row r="2388" spans="1:5">
      <c r="A2388" s="95"/>
      <c r="B2388" s="95" t="s">
        <v>4734</v>
      </c>
      <c r="D2388" s="95"/>
      <c r="E2388" s="95"/>
    </row>
    <row r="2389" spans="1:5">
      <c r="A2389" s="95"/>
      <c r="B2389" s="95" t="s">
        <v>4734</v>
      </c>
      <c r="D2389" s="95"/>
      <c r="E2389" s="95"/>
    </row>
    <row r="2390" spans="1:5">
      <c r="A2390" s="95"/>
      <c r="B2390" s="95" t="s">
        <v>4734</v>
      </c>
      <c r="D2390" s="95"/>
      <c r="E2390" s="95"/>
    </row>
    <row r="2391" spans="1:5">
      <c r="A2391" s="95"/>
      <c r="B2391" s="95" t="s">
        <v>4734</v>
      </c>
      <c r="D2391" s="95"/>
      <c r="E2391" s="95"/>
    </row>
    <row r="2392" spans="1:5">
      <c r="A2392" s="95"/>
      <c r="B2392" s="95" t="s">
        <v>4734</v>
      </c>
      <c r="D2392" s="95"/>
      <c r="E2392" s="95"/>
    </row>
    <row r="2393" spans="1:5">
      <c r="A2393" s="95"/>
      <c r="B2393" s="95" t="s">
        <v>4734</v>
      </c>
      <c r="D2393" s="95"/>
      <c r="E2393" s="95"/>
    </row>
    <row r="2394" spans="1:5">
      <c r="A2394" s="95"/>
      <c r="B2394" s="95" t="s">
        <v>4734</v>
      </c>
      <c r="D2394" s="95"/>
      <c r="E2394" s="95"/>
    </row>
    <row r="2395" spans="1:5">
      <c r="A2395" s="95"/>
      <c r="B2395" s="95" t="s">
        <v>4734</v>
      </c>
      <c r="D2395" s="95"/>
      <c r="E2395" s="95"/>
    </row>
    <row r="2396" spans="1:5">
      <c r="A2396" s="95"/>
      <c r="B2396" s="95" t="s">
        <v>4734</v>
      </c>
      <c r="D2396" s="95"/>
      <c r="E2396" s="95"/>
    </row>
    <row r="2397" spans="1:5">
      <c r="A2397" s="95"/>
      <c r="B2397" s="95" t="s">
        <v>4734</v>
      </c>
      <c r="D2397" s="95"/>
      <c r="E2397" s="95"/>
    </row>
    <row r="2398" spans="1:5">
      <c r="A2398" s="95"/>
      <c r="B2398" s="95" t="s">
        <v>4734</v>
      </c>
      <c r="D2398" s="95"/>
      <c r="E2398" s="95"/>
    </row>
    <row r="2399" spans="1:5">
      <c r="A2399" s="95"/>
      <c r="B2399" s="95" t="s">
        <v>4734</v>
      </c>
      <c r="D2399" s="95"/>
      <c r="E2399" s="95"/>
    </row>
    <row r="2400" spans="1:5">
      <c r="A2400" s="95"/>
      <c r="B2400" s="95" t="s">
        <v>4734</v>
      </c>
      <c r="D2400" s="95"/>
      <c r="E2400" s="95"/>
    </row>
    <row r="2401" spans="1:5">
      <c r="A2401" s="95"/>
      <c r="B2401" s="95" t="s">
        <v>4734</v>
      </c>
      <c r="D2401" s="95"/>
      <c r="E2401" s="95"/>
    </row>
    <row r="2402" spans="1:5">
      <c r="A2402" s="95"/>
      <c r="B2402" s="95" t="s">
        <v>4734</v>
      </c>
      <c r="D2402" s="95"/>
      <c r="E2402" s="95"/>
    </row>
    <row r="2403" spans="1:5">
      <c r="A2403" s="95"/>
      <c r="B2403" s="95" t="s">
        <v>4734</v>
      </c>
      <c r="D2403" s="95"/>
      <c r="E2403" s="95"/>
    </row>
    <row r="2404" spans="1:5">
      <c r="A2404" s="95"/>
      <c r="B2404" s="95" t="s">
        <v>4734</v>
      </c>
      <c r="D2404" s="95"/>
      <c r="E2404" s="95"/>
    </row>
    <row r="2405" spans="1:5">
      <c r="A2405" s="95"/>
      <c r="B2405" s="95" t="s">
        <v>4734</v>
      </c>
      <c r="D2405" s="95"/>
      <c r="E2405" s="95"/>
    </row>
    <row r="2406" spans="1:5">
      <c r="A2406" s="95"/>
      <c r="B2406" s="95" t="s">
        <v>4734</v>
      </c>
      <c r="D2406" s="95"/>
      <c r="E2406" s="95"/>
    </row>
    <row r="2407" spans="1:5">
      <c r="A2407" s="95"/>
      <c r="B2407" s="95" t="s">
        <v>4734</v>
      </c>
      <c r="D2407" s="95"/>
      <c r="E2407" s="95"/>
    </row>
    <row r="2408" spans="1:5">
      <c r="A2408" s="95"/>
      <c r="B2408" s="95" t="s">
        <v>4734</v>
      </c>
      <c r="D2408" s="95"/>
      <c r="E2408" s="95"/>
    </row>
    <row r="2409" spans="1:5">
      <c r="A2409" s="95"/>
      <c r="B2409" s="95" t="s">
        <v>4734</v>
      </c>
      <c r="D2409" s="95"/>
      <c r="E2409" s="95"/>
    </row>
    <row r="2410" spans="1:5">
      <c r="A2410" s="95"/>
      <c r="B2410" s="95" t="s">
        <v>4734</v>
      </c>
      <c r="D2410" s="95"/>
      <c r="E2410" s="95"/>
    </row>
    <row r="2411" spans="1:5">
      <c r="A2411" s="95"/>
      <c r="B2411" s="95" t="s">
        <v>4734</v>
      </c>
      <c r="D2411" s="95"/>
      <c r="E2411" s="95"/>
    </row>
    <row r="2412" spans="1:5">
      <c r="A2412" s="95"/>
      <c r="B2412" s="95" t="s">
        <v>4734</v>
      </c>
      <c r="D2412" s="95"/>
      <c r="E2412" s="95"/>
    </row>
    <row r="2413" spans="1:5">
      <c r="A2413" s="95"/>
      <c r="B2413" s="95" t="s">
        <v>4734</v>
      </c>
      <c r="D2413" s="95"/>
      <c r="E2413" s="95"/>
    </row>
    <row r="2414" spans="1:5">
      <c r="A2414" s="95"/>
      <c r="B2414" s="95" t="s">
        <v>4734</v>
      </c>
      <c r="D2414" s="95"/>
      <c r="E2414" s="95"/>
    </row>
    <row r="2415" spans="1:5">
      <c r="A2415" s="95"/>
      <c r="B2415" s="95" t="s">
        <v>4734</v>
      </c>
      <c r="D2415" s="95"/>
      <c r="E2415" s="95"/>
    </row>
    <row r="2416" spans="1:5">
      <c r="A2416" s="95"/>
      <c r="B2416" s="95" t="s">
        <v>4734</v>
      </c>
      <c r="D2416" s="95"/>
      <c r="E2416" s="95"/>
    </row>
    <row r="2417" spans="1:5">
      <c r="A2417" s="95"/>
      <c r="B2417" s="95" t="s">
        <v>4734</v>
      </c>
      <c r="D2417" s="95"/>
      <c r="E2417" s="95"/>
    </row>
    <row r="2418" spans="1:5">
      <c r="A2418" s="95"/>
      <c r="B2418" s="95" t="s">
        <v>4734</v>
      </c>
      <c r="D2418" s="95"/>
      <c r="E2418" s="95"/>
    </row>
    <row r="2419" spans="1:5">
      <c r="A2419" s="95"/>
      <c r="B2419" s="95" t="s">
        <v>4734</v>
      </c>
      <c r="D2419" s="95"/>
      <c r="E2419" s="95"/>
    </row>
    <row r="2420" spans="1:5">
      <c r="A2420" s="95"/>
      <c r="B2420" s="95" t="s">
        <v>4734</v>
      </c>
      <c r="D2420" s="95"/>
      <c r="E2420" s="95"/>
    </row>
    <row r="2421" spans="1:5">
      <c r="A2421" s="95"/>
      <c r="B2421" s="95" t="s">
        <v>4734</v>
      </c>
      <c r="D2421" s="95"/>
      <c r="E2421" s="95"/>
    </row>
    <row r="2422" spans="1:5">
      <c r="A2422" s="95"/>
      <c r="B2422" s="95" t="s">
        <v>4734</v>
      </c>
      <c r="D2422" s="95"/>
      <c r="E2422" s="95"/>
    </row>
    <row r="2423" spans="1:5">
      <c r="A2423" s="95"/>
      <c r="B2423" s="95" t="s">
        <v>4734</v>
      </c>
      <c r="D2423" s="95"/>
      <c r="E2423" s="95"/>
    </row>
    <row r="2424" spans="1:5">
      <c r="A2424" s="95"/>
      <c r="B2424" s="95" t="s">
        <v>4734</v>
      </c>
      <c r="D2424" s="95"/>
      <c r="E2424" s="95"/>
    </row>
    <row r="2425" spans="1:5">
      <c r="A2425" s="95"/>
      <c r="B2425" s="95" t="s">
        <v>4734</v>
      </c>
      <c r="D2425" s="95"/>
      <c r="E2425" s="95"/>
    </row>
    <row r="2426" spans="1:5">
      <c r="A2426" s="95"/>
      <c r="B2426" s="95" t="s">
        <v>4734</v>
      </c>
      <c r="D2426" s="95"/>
      <c r="E2426" s="95"/>
    </row>
    <row r="2427" spans="1:5">
      <c r="A2427" s="95"/>
      <c r="B2427" s="95" t="s">
        <v>4734</v>
      </c>
      <c r="D2427" s="95"/>
      <c r="E2427" s="95"/>
    </row>
    <row r="2428" spans="1:5">
      <c r="A2428" s="95"/>
      <c r="B2428" s="95" t="s">
        <v>4734</v>
      </c>
      <c r="D2428" s="95"/>
      <c r="E2428" s="95"/>
    </row>
    <row r="2429" spans="1:5">
      <c r="A2429" s="95"/>
      <c r="B2429" s="95" t="s">
        <v>4734</v>
      </c>
      <c r="D2429" s="95"/>
      <c r="E2429" s="95"/>
    </row>
    <row r="2430" spans="1:5">
      <c r="A2430" s="95"/>
      <c r="B2430" s="95" t="s">
        <v>4734</v>
      </c>
      <c r="D2430" s="95"/>
      <c r="E2430" s="95"/>
    </row>
    <row r="2431" spans="1:5">
      <c r="A2431" s="95"/>
      <c r="B2431" s="95" t="s">
        <v>4734</v>
      </c>
      <c r="D2431" s="95"/>
      <c r="E2431" s="95"/>
    </row>
    <row r="2432" spans="1:5">
      <c r="A2432" s="95"/>
      <c r="B2432" s="95" t="s">
        <v>4734</v>
      </c>
      <c r="D2432" s="95"/>
      <c r="E2432" s="95"/>
    </row>
    <row r="2433" spans="1:5">
      <c r="A2433" s="95"/>
      <c r="B2433" s="95" t="s">
        <v>4734</v>
      </c>
      <c r="D2433" s="95"/>
      <c r="E2433" s="95"/>
    </row>
    <row r="2434" spans="1:5">
      <c r="A2434" s="95"/>
      <c r="B2434" s="95" t="s">
        <v>4734</v>
      </c>
      <c r="D2434" s="95"/>
      <c r="E2434" s="95"/>
    </row>
    <row r="2435" spans="1:5">
      <c r="A2435" s="95"/>
      <c r="B2435" s="95" t="s">
        <v>4734</v>
      </c>
      <c r="D2435" s="95"/>
      <c r="E2435" s="95"/>
    </row>
    <row r="2436" spans="1:5">
      <c r="A2436" s="95"/>
      <c r="B2436" s="95" t="s">
        <v>4734</v>
      </c>
      <c r="D2436" s="95"/>
      <c r="E2436" s="95"/>
    </row>
    <row r="2437" spans="1:5">
      <c r="A2437" s="95"/>
      <c r="B2437" s="95" t="s">
        <v>4734</v>
      </c>
      <c r="D2437" s="95"/>
      <c r="E2437" s="95"/>
    </row>
    <row r="2438" spans="1:5">
      <c r="A2438" s="95"/>
      <c r="B2438" s="95" t="s">
        <v>4734</v>
      </c>
      <c r="D2438" s="95"/>
      <c r="E2438" s="95"/>
    </row>
    <row r="2439" spans="1:5">
      <c r="A2439" s="95"/>
      <c r="B2439" s="95" t="s">
        <v>4734</v>
      </c>
      <c r="D2439" s="95"/>
      <c r="E2439" s="95"/>
    </row>
    <row r="2440" spans="1:5">
      <c r="A2440" s="95"/>
      <c r="B2440" s="95" t="s">
        <v>4734</v>
      </c>
      <c r="D2440" s="95"/>
      <c r="E2440" s="95"/>
    </row>
    <row r="2441" spans="1:5">
      <c r="A2441" s="95"/>
      <c r="B2441" s="95" t="s">
        <v>4734</v>
      </c>
      <c r="D2441" s="95"/>
      <c r="E2441" s="95"/>
    </row>
    <row r="2442" spans="1:5">
      <c r="A2442" s="95"/>
      <c r="B2442" s="95" t="s">
        <v>4734</v>
      </c>
      <c r="D2442" s="95"/>
      <c r="E2442" s="95"/>
    </row>
    <row r="2443" spans="1:5">
      <c r="A2443" s="95"/>
      <c r="B2443" s="95" t="s">
        <v>4734</v>
      </c>
      <c r="D2443" s="95"/>
      <c r="E2443" s="95"/>
    </row>
    <row r="2444" spans="1:5">
      <c r="A2444" s="95"/>
      <c r="B2444" s="95" t="s">
        <v>4734</v>
      </c>
      <c r="D2444" s="95"/>
      <c r="E2444" s="95"/>
    </row>
    <row r="2445" spans="1:5">
      <c r="A2445" s="95"/>
      <c r="B2445" s="95" t="s">
        <v>4734</v>
      </c>
      <c r="D2445" s="95"/>
      <c r="E2445" s="95"/>
    </row>
    <row r="2446" spans="1:5">
      <c r="A2446" s="95"/>
      <c r="B2446" s="95" t="s">
        <v>4734</v>
      </c>
      <c r="D2446" s="95"/>
      <c r="E2446" s="95"/>
    </row>
    <row r="2447" spans="1:5">
      <c r="A2447" s="95"/>
      <c r="B2447" s="95" t="s">
        <v>4734</v>
      </c>
      <c r="D2447" s="95"/>
      <c r="E2447" s="95"/>
    </row>
    <row r="2448" spans="1:5">
      <c r="A2448" s="95"/>
      <c r="B2448" s="95" t="s">
        <v>4734</v>
      </c>
      <c r="D2448" s="95"/>
      <c r="E2448" s="95"/>
    </row>
    <row r="2449" spans="1:5">
      <c r="A2449" s="95"/>
      <c r="B2449" s="95" t="s">
        <v>4734</v>
      </c>
      <c r="D2449" s="95"/>
      <c r="E2449" s="95"/>
    </row>
    <row r="2450" spans="1:5">
      <c r="A2450" s="95"/>
      <c r="B2450" s="95" t="s">
        <v>4734</v>
      </c>
      <c r="D2450" s="95"/>
      <c r="E2450" s="95"/>
    </row>
    <row r="2451" spans="1:5">
      <c r="A2451" s="95"/>
      <c r="B2451" s="95" t="s">
        <v>4734</v>
      </c>
      <c r="D2451" s="95"/>
      <c r="E2451" s="95"/>
    </row>
    <row r="2452" spans="1:5">
      <c r="A2452" s="95"/>
      <c r="B2452" s="95" t="s">
        <v>4734</v>
      </c>
      <c r="D2452" s="95"/>
      <c r="E2452" s="95"/>
    </row>
    <row r="2453" spans="1:5">
      <c r="A2453" s="95"/>
      <c r="B2453" s="95" t="s">
        <v>4734</v>
      </c>
      <c r="D2453" s="95"/>
      <c r="E2453" s="95"/>
    </row>
    <row r="2454" spans="1:5">
      <c r="A2454" s="95"/>
      <c r="B2454" s="95" t="s">
        <v>4734</v>
      </c>
      <c r="D2454" s="95"/>
      <c r="E2454" s="95"/>
    </row>
    <row r="2455" spans="1:5">
      <c r="A2455" s="95"/>
      <c r="B2455" s="95" t="s">
        <v>4734</v>
      </c>
      <c r="D2455" s="95"/>
      <c r="E2455" s="95"/>
    </row>
    <row r="2456" spans="1:5">
      <c r="A2456" s="95"/>
      <c r="B2456" s="95" t="s">
        <v>4734</v>
      </c>
      <c r="D2456" s="95"/>
      <c r="E2456" s="95"/>
    </row>
    <row r="2457" spans="1:5">
      <c r="A2457" s="95"/>
      <c r="B2457" s="95" t="s">
        <v>4734</v>
      </c>
      <c r="D2457" s="95"/>
      <c r="E2457" s="95"/>
    </row>
    <row r="2458" spans="1:5">
      <c r="A2458" s="95"/>
      <c r="B2458" s="95" t="s">
        <v>4734</v>
      </c>
      <c r="D2458" s="95"/>
      <c r="E2458" s="95"/>
    </row>
    <row r="2459" spans="1:5">
      <c r="A2459" s="95"/>
      <c r="B2459" s="95" t="s">
        <v>4734</v>
      </c>
      <c r="D2459" s="95"/>
      <c r="E2459" s="95"/>
    </row>
    <row r="2460" spans="1:5">
      <c r="A2460" s="95"/>
      <c r="B2460" s="95" t="s">
        <v>4734</v>
      </c>
      <c r="D2460" s="95"/>
      <c r="E2460" s="95"/>
    </row>
    <row r="2461" spans="1:5">
      <c r="A2461" s="95"/>
      <c r="B2461" s="95" t="s">
        <v>4734</v>
      </c>
      <c r="D2461" s="95"/>
      <c r="E2461" s="95"/>
    </row>
    <row r="2462" spans="1:5">
      <c r="A2462" s="95"/>
      <c r="B2462" s="95" t="s">
        <v>4734</v>
      </c>
      <c r="D2462" s="95"/>
      <c r="E2462" s="95"/>
    </row>
    <row r="2463" spans="1:5">
      <c r="A2463" s="95"/>
      <c r="B2463" s="95" t="s">
        <v>4734</v>
      </c>
      <c r="D2463" s="95"/>
      <c r="E2463" s="95"/>
    </row>
    <row r="2464" spans="1:5">
      <c r="A2464" s="95"/>
      <c r="B2464" s="95" t="s">
        <v>4734</v>
      </c>
      <c r="D2464" s="95"/>
      <c r="E2464" s="95"/>
    </row>
    <row r="2465" spans="1:5">
      <c r="A2465" s="95"/>
      <c r="B2465" s="95" t="s">
        <v>4734</v>
      </c>
      <c r="D2465" s="95"/>
      <c r="E2465" s="95"/>
    </row>
    <row r="2466" spans="1:5">
      <c r="A2466" s="95"/>
      <c r="B2466" s="95" t="s">
        <v>4734</v>
      </c>
      <c r="D2466" s="95"/>
      <c r="E2466" s="95"/>
    </row>
    <row r="2467" spans="1:5">
      <c r="A2467" s="95"/>
      <c r="B2467" s="95" t="s">
        <v>4734</v>
      </c>
      <c r="D2467" s="95"/>
      <c r="E2467" s="95"/>
    </row>
    <row r="2468" spans="1:5">
      <c r="A2468" s="95"/>
      <c r="B2468" s="95" t="s">
        <v>4734</v>
      </c>
      <c r="D2468" s="95"/>
      <c r="E2468" s="95"/>
    </row>
    <row r="2469" spans="1:5">
      <c r="A2469" s="95"/>
      <c r="B2469" s="95" t="s">
        <v>4734</v>
      </c>
      <c r="D2469" s="95"/>
      <c r="E2469" s="95"/>
    </row>
    <row r="2470" spans="1:5">
      <c r="A2470" s="95"/>
      <c r="B2470" s="95" t="s">
        <v>4734</v>
      </c>
      <c r="D2470" s="95"/>
      <c r="E2470" s="95"/>
    </row>
    <row r="2471" spans="1:5">
      <c r="A2471" s="95"/>
      <c r="B2471" s="95" t="s">
        <v>4734</v>
      </c>
      <c r="D2471" s="95"/>
      <c r="E2471" s="95"/>
    </row>
    <row r="2472" spans="1:5">
      <c r="A2472" s="95"/>
      <c r="B2472" s="95" t="s">
        <v>4734</v>
      </c>
      <c r="D2472" s="95"/>
      <c r="E2472" s="95"/>
    </row>
    <row r="2473" spans="1:5">
      <c r="A2473" s="95"/>
      <c r="B2473" s="95" t="s">
        <v>4734</v>
      </c>
      <c r="D2473" s="95"/>
      <c r="E2473" s="95"/>
    </row>
    <row r="2474" spans="1:5">
      <c r="A2474" s="95"/>
      <c r="B2474" s="95" t="s">
        <v>4734</v>
      </c>
      <c r="D2474" s="95"/>
      <c r="E2474" s="95"/>
    </row>
    <row r="2475" spans="1:5">
      <c r="A2475" s="95"/>
      <c r="B2475" s="95" t="s">
        <v>4734</v>
      </c>
      <c r="D2475" s="95"/>
      <c r="E2475" s="95"/>
    </row>
    <row r="2476" spans="1:5">
      <c r="A2476" s="95"/>
      <c r="B2476" s="95" t="s">
        <v>4734</v>
      </c>
      <c r="D2476" s="95"/>
      <c r="E2476" s="95"/>
    </row>
    <row r="2477" spans="1:5">
      <c r="A2477" s="95"/>
      <c r="B2477" s="95" t="s">
        <v>4734</v>
      </c>
      <c r="D2477" s="95"/>
      <c r="E2477" s="95"/>
    </row>
    <row r="2478" spans="1:5">
      <c r="A2478" s="95"/>
      <c r="B2478" s="95" t="s">
        <v>4734</v>
      </c>
      <c r="D2478" s="95"/>
      <c r="E2478" s="95"/>
    </row>
    <row r="2479" spans="1:5">
      <c r="A2479" s="95"/>
      <c r="B2479" s="95" t="s">
        <v>4734</v>
      </c>
      <c r="D2479" s="95"/>
      <c r="E2479" s="95"/>
    </row>
    <row r="2480" spans="1:5">
      <c r="A2480" s="95"/>
      <c r="B2480" s="95" t="s">
        <v>4734</v>
      </c>
      <c r="D2480" s="95"/>
      <c r="E2480" s="95"/>
    </row>
    <row r="2481" spans="1:5">
      <c r="A2481" s="95"/>
      <c r="B2481" s="95" t="s">
        <v>4734</v>
      </c>
      <c r="D2481" s="95"/>
      <c r="E2481" s="95"/>
    </row>
    <row r="2482" spans="1:5">
      <c r="A2482" s="95"/>
      <c r="B2482" s="95" t="s">
        <v>4734</v>
      </c>
      <c r="D2482" s="95"/>
      <c r="E2482" s="95"/>
    </row>
    <row r="2483" spans="1:5">
      <c r="A2483" s="95"/>
      <c r="B2483" s="95" t="s">
        <v>4734</v>
      </c>
      <c r="D2483" s="95"/>
      <c r="E2483" s="95"/>
    </row>
    <row r="2484" spans="1:5">
      <c r="A2484" s="95"/>
      <c r="B2484" s="95" t="s">
        <v>4734</v>
      </c>
      <c r="D2484" s="95"/>
      <c r="E2484" s="95"/>
    </row>
    <row r="2485" spans="1:5">
      <c r="A2485" s="95"/>
      <c r="B2485" s="95" t="s">
        <v>4734</v>
      </c>
      <c r="D2485" s="95"/>
      <c r="E2485" s="95"/>
    </row>
    <row r="2486" spans="1:5">
      <c r="A2486" s="95"/>
      <c r="B2486" s="95" t="s">
        <v>4734</v>
      </c>
      <c r="D2486" s="95"/>
      <c r="E2486" s="95"/>
    </row>
    <row r="2487" spans="1:5">
      <c r="A2487" s="95"/>
      <c r="B2487" s="95" t="s">
        <v>4734</v>
      </c>
      <c r="D2487" s="95"/>
      <c r="E2487" s="95"/>
    </row>
    <row r="2488" spans="1:5">
      <c r="A2488" s="95"/>
      <c r="B2488" s="95" t="s">
        <v>4734</v>
      </c>
      <c r="D2488" s="95"/>
      <c r="E2488" s="95"/>
    </row>
    <row r="2489" spans="1:5">
      <c r="A2489" s="95"/>
      <c r="B2489" s="95" t="s">
        <v>4734</v>
      </c>
      <c r="D2489" s="95"/>
      <c r="E2489" s="95"/>
    </row>
    <row r="2490" spans="1:5">
      <c r="A2490" s="95"/>
      <c r="B2490" s="95" t="s">
        <v>4734</v>
      </c>
      <c r="D2490" s="95"/>
      <c r="E2490" s="95"/>
    </row>
    <row r="2491" spans="1:5">
      <c r="A2491" s="95"/>
      <c r="B2491" s="95" t="s">
        <v>4734</v>
      </c>
      <c r="D2491" s="95"/>
      <c r="E2491" s="95"/>
    </row>
    <row r="2492" spans="1:5">
      <c r="A2492" s="95"/>
      <c r="B2492" s="95" t="s">
        <v>4734</v>
      </c>
      <c r="D2492" s="95"/>
      <c r="E2492" s="95"/>
    </row>
    <row r="2493" spans="1:5">
      <c r="A2493" s="95"/>
      <c r="B2493" s="95" t="s">
        <v>4734</v>
      </c>
      <c r="D2493" s="95"/>
      <c r="E2493" s="95"/>
    </row>
    <row r="2494" spans="1:5">
      <c r="A2494" s="95"/>
      <c r="B2494" s="95" t="s">
        <v>4734</v>
      </c>
      <c r="D2494" s="95"/>
      <c r="E2494" s="95"/>
    </row>
    <row r="2495" spans="1:5">
      <c r="A2495" s="95"/>
      <c r="B2495" s="95" t="s">
        <v>4734</v>
      </c>
      <c r="D2495" s="95"/>
      <c r="E2495" s="95"/>
    </row>
    <row r="2496" spans="1:5">
      <c r="A2496" s="95"/>
      <c r="B2496" s="95" t="s">
        <v>4734</v>
      </c>
      <c r="D2496" s="95"/>
      <c r="E2496" s="95"/>
    </row>
    <row r="2497" spans="1:5">
      <c r="A2497" s="95"/>
      <c r="B2497" s="95" t="s">
        <v>4734</v>
      </c>
      <c r="D2497" s="95"/>
      <c r="E2497" s="95"/>
    </row>
    <row r="2498" spans="1:5">
      <c r="A2498" s="95"/>
      <c r="B2498" s="95" t="s">
        <v>4734</v>
      </c>
      <c r="D2498" s="95"/>
      <c r="E2498" s="95"/>
    </row>
    <row r="2499" spans="1:5">
      <c r="A2499" s="95"/>
      <c r="B2499" s="95" t="s">
        <v>4734</v>
      </c>
      <c r="D2499" s="95"/>
      <c r="E2499" s="95"/>
    </row>
    <row r="2500" spans="1:5">
      <c r="A2500" s="95"/>
      <c r="B2500" s="95" t="s">
        <v>4734</v>
      </c>
      <c r="D2500" s="95"/>
      <c r="E2500" s="95"/>
    </row>
    <row r="2501" spans="1:5">
      <c r="A2501" s="95"/>
      <c r="B2501" s="95" t="s">
        <v>4734</v>
      </c>
      <c r="D2501" s="95"/>
      <c r="E2501" s="95"/>
    </row>
    <row r="2502" spans="1:5">
      <c r="A2502" s="95"/>
      <c r="B2502" s="95" t="s">
        <v>4734</v>
      </c>
      <c r="D2502" s="95"/>
      <c r="E2502" s="95"/>
    </row>
    <row r="2503" spans="1:5">
      <c r="A2503" s="95"/>
      <c r="B2503" s="95" t="s">
        <v>4734</v>
      </c>
      <c r="D2503" s="95"/>
      <c r="E2503" s="95"/>
    </row>
    <row r="2504" spans="1:5">
      <c r="A2504" s="95"/>
      <c r="B2504" s="95" t="s">
        <v>4734</v>
      </c>
      <c r="D2504" s="95"/>
      <c r="E2504" s="95"/>
    </row>
    <row r="2505" spans="1:5">
      <c r="A2505" s="95"/>
      <c r="B2505" s="95" t="s">
        <v>4734</v>
      </c>
      <c r="D2505" s="95"/>
      <c r="E2505" s="95"/>
    </row>
    <row r="2506" spans="1:5">
      <c r="A2506" s="95"/>
      <c r="B2506" s="95" t="s">
        <v>4734</v>
      </c>
      <c r="D2506" s="95"/>
      <c r="E2506" s="95"/>
    </row>
    <row r="2507" spans="1:5">
      <c r="A2507" s="95"/>
      <c r="B2507" s="95" t="s">
        <v>4734</v>
      </c>
      <c r="D2507" s="95"/>
      <c r="E2507" s="95"/>
    </row>
    <row r="2508" spans="1:5">
      <c r="A2508" s="95"/>
      <c r="B2508" s="95" t="s">
        <v>4734</v>
      </c>
      <c r="D2508" s="95"/>
      <c r="E2508" s="95"/>
    </row>
    <row r="2509" spans="1:5">
      <c r="A2509" s="95"/>
      <c r="B2509" s="95" t="s">
        <v>4734</v>
      </c>
      <c r="D2509" s="95"/>
      <c r="E2509" s="95"/>
    </row>
    <row r="2510" spans="1:5">
      <c r="A2510" s="95"/>
      <c r="B2510" s="95" t="s">
        <v>4734</v>
      </c>
      <c r="D2510" s="95"/>
      <c r="E2510" s="95"/>
    </row>
    <row r="2511" spans="1:5">
      <c r="A2511" s="95"/>
      <c r="B2511" s="95" t="s">
        <v>4734</v>
      </c>
      <c r="D2511" s="95"/>
      <c r="E2511" s="95"/>
    </row>
    <row r="2512" spans="1:5">
      <c r="A2512" s="95"/>
      <c r="B2512" s="95" t="s">
        <v>4734</v>
      </c>
      <c r="D2512" s="95"/>
      <c r="E2512" s="95"/>
    </row>
    <row r="2513" spans="1:5">
      <c r="A2513" s="95"/>
      <c r="B2513" s="95" t="s">
        <v>4734</v>
      </c>
      <c r="D2513" s="95"/>
      <c r="E2513" s="95"/>
    </row>
    <row r="2514" spans="1:5">
      <c r="A2514" s="95"/>
      <c r="B2514" s="95" t="s">
        <v>4734</v>
      </c>
      <c r="D2514" s="95"/>
      <c r="E2514" s="95"/>
    </row>
    <row r="2515" spans="1:5">
      <c r="A2515" s="95"/>
      <c r="B2515" s="95" t="s">
        <v>4734</v>
      </c>
      <c r="D2515" s="95"/>
      <c r="E2515" s="95"/>
    </row>
    <row r="2516" spans="1:5">
      <c r="A2516" s="95"/>
      <c r="B2516" s="95" t="s">
        <v>4734</v>
      </c>
      <c r="D2516" s="95"/>
      <c r="E2516" s="95"/>
    </row>
    <row r="2517" spans="1:5">
      <c r="A2517" s="95"/>
      <c r="B2517" s="95" t="s">
        <v>4734</v>
      </c>
      <c r="D2517" s="95"/>
      <c r="E2517" s="95"/>
    </row>
    <row r="2518" spans="1:5">
      <c r="A2518" s="95"/>
      <c r="B2518" s="95" t="s">
        <v>4734</v>
      </c>
      <c r="D2518" s="95"/>
      <c r="E2518" s="95"/>
    </row>
    <row r="2519" spans="1:5">
      <c r="A2519" s="95"/>
      <c r="B2519" s="95" t="s">
        <v>4734</v>
      </c>
      <c r="D2519" s="95"/>
      <c r="E2519" s="95"/>
    </row>
    <row r="2520" spans="1:5">
      <c r="A2520" s="95"/>
      <c r="B2520" s="95" t="s">
        <v>4734</v>
      </c>
      <c r="D2520" s="95"/>
      <c r="E2520" s="95"/>
    </row>
    <row r="2521" spans="1:5">
      <c r="A2521" s="95"/>
      <c r="B2521" s="95" t="s">
        <v>4734</v>
      </c>
      <c r="D2521" s="95"/>
      <c r="E2521" s="95"/>
    </row>
    <row r="2522" spans="1:5">
      <c r="A2522" s="95"/>
      <c r="B2522" s="95" t="s">
        <v>4734</v>
      </c>
      <c r="D2522" s="95"/>
      <c r="E2522" s="95"/>
    </row>
    <row r="2523" spans="1:5">
      <c r="A2523" s="95"/>
      <c r="B2523" s="95" t="s">
        <v>4734</v>
      </c>
      <c r="D2523" s="95"/>
      <c r="E2523" s="95"/>
    </row>
    <row r="2524" spans="1:5">
      <c r="A2524" s="95"/>
      <c r="B2524" s="95" t="s">
        <v>4734</v>
      </c>
      <c r="D2524" s="95"/>
      <c r="E2524" s="95"/>
    </row>
    <row r="2525" spans="1:5">
      <c r="A2525" s="95"/>
      <c r="B2525" s="95" t="s">
        <v>4734</v>
      </c>
      <c r="D2525" s="95"/>
      <c r="E2525" s="95"/>
    </row>
    <row r="2526" spans="1:5">
      <c r="A2526" s="95"/>
      <c r="B2526" s="95" t="s">
        <v>4734</v>
      </c>
      <c r="D2526" s="95"/>
      <c r="E2526" s="95"/>
    </row>
    <row r="2527" spans="1:5">
      <c r="A2527" s="95"/>
      <c r="B2527" s="95" t="s">
        <v>4734</v>
      </c>
      <c r="D2527" s="95"/>
      <c r="E2527" s="95"/>
    </row>
    <row r="2528" spans="1:5">
      <c r="A2528" s="95"/>
      <c r="B2528" s="95" t="s">
        <v>4734</v>
      </c>
      <c r="D2528" s="95"/>
      <c r="E2528" s="95"/>
    </row>
    <row r="2529" spans="1:5">
      <c r="A2529" s="95"/>
      <c r="B2529" s="95" t="s">
        <v>4734</v>
      </c>
      <c r="D2529" s="95"/>
      <c r="E2529" s="95"/>
    </row>
    <row r="2530" spans="1:5">
      <c r="A2530" s="95"/>
      <c r="B2530" s="95" t="s">
        <v>4734</v>
      </c>
      <c r="D2530" s="95"/>
      <c r="E2530" s="95"/>
    </row>
    <row r="2531" spans="1:5">
      <c r="A2531" s="95"/>
      <c r="B2531" s="95" t="s">
        <v>4734</v>
      </c>
      <c r="D2531" s="95"/>
      <c r="E2531" s="95"/>
    </row>
    <row r="2532" spans="1:5">
      <c r="A2532" s="95"/>
      <c r="B2532" s="95" t="s">
        <v>4734</v>
      </c>
      <c r="D2532" s="95"/>
      <c r="E2532" s="95"/>
    </row>
    <row r="2533" spans="1:5">
      <c r="A2533" s="95"/>
      <c r="B2533" s="95" t="s">
        <v>4734</v>
      </c>
      <c r="D2533" s="95"/>
      <c r="E2533" s="95"/>
    </row>
    <row r="2534" spans="1:5">
      <c r="A2534" s="95"/>
      <c r="B2534" s="95" t="s">
        <v>4734</v>
      </c>
      <c r="D2534" s="95"/>
      <c r="E2534" s="95"/>
    </row>
    <row r="2535" spans="1:5">
      <c r="A2535" s="95"/>
      <c r="B2535" s="95" t="s">
        <v>4734</v>
      </c>
      <c r="D2535" s="95"/>
      <c r="E2535" s="95"/>
    </row>
    <row r="2536" spans="1:5">
      <c r="A2536" s="95"/>
      <c r="B2536" s="95" t="s">
        <v>4734</v>
      </c>
      <c r="D2536" s="95"/>
      <c r="E2536" s="95"/>
    </row>
    <row r="2537" spans="1:5">
      <c r="A2537" s="95"/>
      <c r="B2537" s="95" t="s">
        <v>4734</v>
      </c>
      <c r="D2537" s="95"/>
      <c r="E2537" s="95"/>
    </row>
    <row r="2538" spans="1:5">
      <c r="A2538" s="95"/>
      <c r="B2538" s="95" t="s">
        <v>4734</v>
      </c>
      <c r="D2538" s="95"/>
      <c r="E2538" s="95"/>
    </row>
    <row r="2539" spans="1:5">
      <c r="A2539" s="95"/>
      <c r="B2539" s="95" t="s">
        <v>4734</v>
      </c>
      <c r="D2539" s="95"/>
      <c r="E2539" s="95"/>
    </row>
    <row r="2540" spans="1:5">
      <c r="A2540" s="95"/>
      <c r="B2540" s="95" t="s">
        <v>4734</v>
      </c>
      <c r="D2540" s="95"/>
      <c r="E2540" s="95"/>
    </row>
    <row r="2541" spans="1:5">
      <c r="A2541" s="95"/>
      <c r="B2541" s="95" t="s">
        <v>4734</v>
      </c>
      <c r="D2541" s="95"/>
      <c r="E2541" s="95"/>
    </row>
    <row r="2542" spans="1:5">
      <c r="A2542" s="95"/>
      <c r="B2542" s="95" t="s">
        <v>4734</v>
      </c>
      <c r="D2542" s="95"/>
      <c r="E2542" s="95"/>
    </row>
    <row r="2543" spans="1:5">
      <c r="A2543" s="95"/>
      <c r="B2543" s="95" t="s">
        <v>4734</v>
      </c>
      <c r="D2543" s="95"/>
      <c r="E2543" s="95"/>
    </row>
    <row r="2544" spans="1:5">
      <c r="A2544" s="95"/>
      <c r="B2544" s="95" t="s">
        <v>4734</v>
      </c>
      <c r="D2544" s="95"/>
      <c r="E2544" s="95"/>
    </row>
    <row r="2545" spans="1:5">
      <c r="A2545" s="95"/>
      <c r="B2545" s="95" t="s">
        <v>4734</v>
      </c>
      <c r="D2545" s="95"/>
      <c r="E2545" s="95"/>
    </row>
    <row r="2546" spans="1:5">
      <c r="A2546" s="95"/>
      <c r="B2546" s="95" t="s">
        <v>4734</v>
      </c>
      <c r="D2546" s="95"/>
      <c r="E2546" s="95"/>
    </row>
    <row r="2547" spans="1:5">
      <c r="A2547" s="95"/>
      <c r="B2547" s="95" t="s">
        <v>4734</v>
      </c>
      <c r="D2547" s="95"/>
      <c r="E2547" s="95"/>
    </row>
    <row r="2548" spans="1:5">
      <c r="A2548" s="95"/>
      <c r="B2548" s="95" t="s">
        <v>4734</v>
      </c>
      <c r="D2548" s="95"/>
      <c r="E2548" s="95"/>
    </row>
    <row r="2549" spans="1:5">
      <c r="A2549" s="95"/>
      <c r="B2549" s="95" t="s">
        <v>4734</v>
      </c>
      <c r="D2549" s="95"/>
      <c r="E2549" s="95"/>
    </row>
    <row r="2550" spans="1:5">
      <c r="A2550" s="95"/>
      <c r="B2550" s="95" t="s">
        <v>4734</v>
      </c>
      <c r="D2550" s="95"/>
      <c r="E2550" s="95"/>
    </row>
    <row r="2551" spans="1:5">
      <c r="A2551" s="95"/>
      <c r="B2551" s="95" t="s">
        <v>4734</v>
      </c>
      <c r="D2551" s="95"/>
      <c r="E2551" s="95"/>
    </row>
    <row r="2552" spans="1:5">
      <c r="A2552" s="95"/>
      <c r="B2552" s="95" t="s">
        <v>4734</v>
      </c>
      <c r="D2552" s="95"/>
      <c r="E2552" s="95"/>
    </row>
    <row r="2553" spans="1:5">
      <c r="A2553" s="95"/>
      <c r="B2553" s="95" t="s">
        <v>4734</v>
      </c>
      <c r="D2553" s="95"/>
      <c r="E2553" s="95"/>
    </row>
    <row r="2554" spans="1:5">
      <c r="A2554" s="95"/>
      <c r="B2554" s="95" t="s">
        <v>4734</v>
      </c>
      <c r="D2554" s="95"/>
      <c r="E2554" s="95"/>
    </row>
    <row r="2555" spans="1:5">
      <c r="A2555" s="95"/>
      <c r="B2555" s="95" t="s">
        <v>4734</v>
      </c>
      <c r="D2555" s="95"/>
      <c r="E2555" s="95"/>
    </row>
    <row r="2556" spans="1:5">
      <c r="A2556" s="95"/>
      <c r="B2556" s="95" t="s">
        <v>4734</v>
      </c>
      <c r="D2556" s="95"/>
      <c r="E2556" s="95"/>
    </row>
    <row r="2557" spans="1:5">
      <c r="A2557" s="95"/>
      <c r="B2557" s="95" t="s">
        <v>4734</v>
      </c>
      <c r="D2557" s="95"/>
      <c r="E2557" s="95"/>
    </row>
    <row r="2558" spans="1:5">
      <c r="A2558" s="95"/>
      <c r="B2558" s="95" t="s">
        <v>4734</v>
      </c>
      <c r="D2558" s="95"/>
      <c r="E2558" s="95"/>
    </row>
    <row r="2559" spans="1:5">
      <c r="A2559" s="95"/>
      <c r="B2559" s="95" t="s">
        <v>4734</v>
      </c>
      <c r="D2559" s="95"/>
      <c r="E2559" s="95"/>
    </row>
    <row r="2560" spans="1:5">
      <c r="A2560" s="95"/>
      <c r="B2560" s="95" t="s">
        <v>4734</v>
      </c>
      <c r="D2560" s="95"/>
      <c r="E2560" s="95"/>
    </row>
    <row r="2561" spans="1:5">
      <c r="A2561" s="95"/>
      <c r="B2561" s="95" t="s">
        <v>4734</v>
      </c>
      <c r="D2561" s="95"/>
      <c r="E2561" s="95"/>
    </row>
    <row r="2562" spans="1:5">
      <c r="A2562" s="95"/>
      <c r="B2562" s="95" t="s">
        <v>4734</v>
      </c>
      <c r="D2562" s="95"/>
      <c r="E2562" s="95"/>
    </row>
    <row r="2563" spans="1:5">
      <c r="A2563" s="95"/>
      <c r="B2563" s="95" t="s">
        <v>4734</v>
      </c>
      <c r="D2563" s="95"/>
      <c r="E2563" s="95"/>
    </row>
    <row r="2564" spans="1:5">
      <c r="A2564" s="95"/>
      <c r="B2564" s="95" t="s">
        <v>4734</v>
      </c>
      <c r="D2564" s="95"/>
      <c r="E2564" s="95"/>
    </row>
    <row r="2565" spans="1:5">
      <c r="A2565" s="95"/>
      <c r="B2565" s="95" t="s">
        <v>4734</v>
      </c>
      <c r="D2565" s="95"/>
      <c r="E2565" s="95"/>
    </row>
    <row r="2566" spans="1:5">
      <c r="A2566" s="95"/>
      <c r="B2566" s="95" t="s">
        <v>4734</v>
      </c>
      <c r="D2566" s="95"/>
      <c r="E2566" s="95"/>
    </row>
    <row r="2567" spans="1:5">
      <c r="A2567" s="95"/>
      <c r="B2567" s="95" t="s">
        <v>4734</v>
      </c>
      <c r="D2567" s="95"/>
      <c r="E2567" s="95"/>
    </row>
    <row r="2568" spans="1:5">
      <c r="A2568" s="95"/>
      <c r="B2568" s="95" t="s">
        <v>4734</v>
      </c>
      <c r="D2568" s="95"/>
      <c r="E2568" s="95"/>
    </row>
    <row r="2569" spans="1:5">
      <c r="A2569" s="95"/>
      <c r="B2569" s="95" t="s">
        <v>4734</v>
      </c>
      <c r="D2569" s="95"/>
      <c r="E2569" s="95"/>
    </row>
    <row r="2570" spans="1:5">
      <c r="A2570" s="95"/>
      <c r="B2570" s="95" t="s">
        <v>4734</v>
      </c>
      <c r="D2570" s="95"/>
      <c r="E2570" s="95"/>
    </row>
    <row r="2571" spans="1:5">
      <c r="A2571" s="95"/>
      <c r="B2571" s="95" t="s">
        <v>4734</v>
      </c>
      <c r="D2571" s="95"/>
      <c r="E2571" s="95"/>
    </row>
    <row r="2572" spans="1:5">
      <c r="A2572" s="95"/>
      <c r="B2572" s="95" t="s">
        <v>4734</v>
      </c>
      <c r="D2572" s="95"/>
      <c r="E2572" s="95"/>
    </row>
    <row r="2573" spans="1:5">
      <c r="A2573" s="95"/>
      <c r="B2573" s="95" t="s">
        <v>4734</v>
      </c>
      <c r="D2573" s="95"/>
      <c r="E2573" s="95"/>
    </row>
    <row r="2574" spans="1:5">
      <c r="A2574" s="95"/>
      <c r="B2574" s="95" t="s">
        <v>4734</v>
      </c>
      <c r="D2574" s="95"/>
      <c r="E2574" s="95"/>
    </row>
    <row r="2575" spans="1:5">
      <c r="A2575" s="95"/>
      <c r="B2575" s="95" t="s">
        <v>4734</v>
      </c>
      <c r="D2575" s="95"/>
      <c r="E2575" s="95"/>
    </row>
    <row r="2576" spans="1:5">
      <c r="A2576" s="95"/>
      <c r="B2576" s="95" t="s">
        <v>4734</v>
      </c>
      <c r="D2576" s="95"/>
      <c r="E2576" s="95"/>
    </row>
    <row r="2577" spans="1:5">
      <c r="A2577" s="95"/>
      <c r="B2577" s="95" t="s">
        <v>4734</v>
      </c>
      <c r="D2577" s="95"/>
      <c r="E2577" s="95"/>
    </row>
    <row r="2578" spans="1:5">
      <c r="A2578" s="95"/>
      <c r="B2578" s="95" t="s">
        <v>4734</v>
      </c>
      <c r="D2578" s="95"/>
      <c r="E2578" s="95"/>
    </row>
    <row r="2579" spans="1:5">
      <c r="A2579" s="95"/>
      <c r="B2579" s="95" t="s">
        <v>4734</v>
      </c>
      <c r="D2579" s="95"/>
      <c r="E2579" s="95"/>
    </row>
    <row r="2580" spans="1:5">
      <c r="A2580" s="95"/>
      <c r="B2580" s="95" t="s">
        <v>4734</v>
      </c>
      <c r="D2580" s="95"/>
      <c r="E2580" s="95"/>
    </row>
    <row r="2581" spans="1:5">
      <c r="A2581" s="95"/>
      <c r="B2581" s="95" t="s">
        <v>4734</v>
      </c>
      <c r="D2581" s="95"/>
      <c r="E2581" s="95"/>
    </row>
    <row r="2582" spans="1:5">
      <c r="A2582" s="95"/>
      <c r="B2582" s="95" t="s">
        <v>4734</v>
      </c>
      <c r="D2582" s="95"/>
      <c r="E2582" s="95"/>
    </row>
    <row r="2583" spans="1:5">
      <c r="A2583" s="95"/>
      <c r="B2583" s="95" t="s">
        <v>4734</v>
      </c>
      <c r="D2583" s="95"/>
      <c r="E2583" s="95"/>
    </row>
    <row r="2584" spans="1:5">
      <c r="A2584" s="95"/>
      <c r="B2584" s="95" t="s">
        <v>4734</v>
      </c>
      <c r="D2584" s="95"/>
      <c r="E2584" s="95"/>
    </row>
    <row r="2585" spans="1:5">
      <c r="A2585" s="95"/>
      <c r="B2585" s="95" t="s">
        <v>4734</v>
      </c>
      <c r="D2585" s="95"/>
      <c r="E2585" s="95"/>
    </row>
    <row r="2586" spans="1:5">
      <c r="A2586" s="95"/>
      <c r="B2586" s="95" t="s">
        <v>4734</v>
      </c>
      <c r="D2586" s="95"/>
      <c r="E2586" s="95"/>
    </row>
    <row r="2587" spans="1:5">
      <c r="A2587" s="95"/>
      <c r="B2587" s="95" t="s">
        <v>4734</v>
      </c>
      <c r="D2587" s="95"/>
      <c r="E2587" s="95"/>
    </row>
    <row r="2588" spans="1:5">
      <c r="A2588" s="95"/>
      <c r="B2588" s="95" t="s">
        <v>4734</v>
      </c>
      <c r="D2588" s="95"/>
      <c r="E2588" s="95"/>
    </row>
    <row r="2589" spans="1:5">
      <c r="A2589" s="95"/>
      <c r="B2589" s="95" t="s">
        <v>4734</v>
      </c>
      <c r="D2589" s="95"/>
      <c r="E2589" s="95"/>
    </row>
    <row r="2590" spans="1:5">
      <c r="A2590" s="95"/>
      <c r="B2590" s="95" t="s">
        <v>4734</v>
      </c>
      <c r="D2590" s="95"/>
      <c r="E2590" s="95"/>
    </row>
    <row r="2591" spans="1:5">
      <c r="A2591" s="95"/>
      <c r="B2591" s="95" t="s">
        <v>4734</v>
      </c>
      <c r="D2591" s="95"/>
      <c r="E2591" s="95"/>
    </row>
    <row r="2592" spans="1:5">
      <c r="A2592" s="95"/>
      <c r="B2592" s="95" t="s">
        <v>4734</v>
      </c>
      <c r="D2592" s="95"/>
      <c r="E2592" s="95"/>
    </row>
    <row r="2593" spans="1:5">
      <c r="A2593" s="95"/>
      <c r="B2593" s="95" t="s">
        <v>4734</v>
      </c>
      <c r="D2593" s="95"/>
      <c r="E2593" s="95"/>
    </row>
    <row r="2594" spans="1:5">
      <c r="A2594" s="95"/>
      <c r="B2594" s="95" t="s">
        <v>4734</v>
      </c>
      <c r="D2594" s="95"/>
      <c r="E2594" s="95"/>
    </row>
    <row r="2595" spans="1:5">
      <c r="A2595" s="95"/>
      <c r="B2595" s="95" t="s">
        <v>4734</v>
      </c>
      <c r="D2595" s="95"/>
      <c r="E2595" s="95"/>
    </row>
    <row r="2596" spans="1:5">
      <c r="A2596" s="95"/>
      <c r="B2596" s="95" t="s">
        <v>4734</v>
      </c>
      <c r="D2596" s="95"/>
      <c r="E2596" s="95"/>
    </row>
    <row r="2597" spans="1:5">
      <c r="A2597" s="95"/>
      <c r="B2597" s="95" t="s">
        <v>4734</v>
      </c>
      <c r="D2597" s="95"/>
      <c r="E2597" s="95"/>
    </row>
    <row r="2598" spans="1:5">
      <c r="A2598" s="95"/>
      <c r="B2598" s="95" t="s">
        <v>4734</v>
      </c>
      <c r="D2598" s="95"/>
      <c r="E2598" s="95"/>
    </row>
    <row r="2599" spans="1:5">
      <c r="A2599" s="95"/>
      <c r="B2599" s="95" t="s">
        <v>4734</v>
      </c>
      <c r="D2599" s="95"/>
      <c r="E2599" s="95"/>
    </row>
    <row r="2600" spans="1:5">
      <c r="A2600" s="95"/>
      <c r="B2600" s="95" t="s">
        <v>4734</v>
      </c>
      <c r="D2600" s="95"/>
      <c r="E2600" s="95"/>
    </row>
    <row r="2601" spans="1:5">
      <c r="A2601" s="95"/>
      <c r="B2601" s="95" t="s">
        <v>4734</v>
      </c>
      <c r="D2601" s="95"/>
      <c r="E2601" s="95"/>
    </row>
    <row r="2602" spans="1:5">
      <c r="A2602" s="95"/>
      <c r="B2602" s="95" t="s">
        <v>4734</v>
      </c>
      <c r="D2602" s="95"/>
      <c r="E2602" s="95"/>
    </row>
    <row r="2603" spans="1:5">
      <c r="A2603" s="95"/>
      <c r="B2603" s="95" t="s">
        <v>4734</v>
      </c>
      <c r="D2603" s="95"/>
      <c r="E2603" s="95"/>
    </row>
    <row r="2604" spans="1:5">
      <c r="A2604" s="95"/>
      <c r="B2604" s="95" t="s">
        <v>4734</v>
      </c>
      <c r="D2604" s="95"/>
      <c r="E2604" s="95"/>
    </row>
    <row r="2605" spans="1:5">
      <c r="A2605" s="95"/>
      <c r="B2605" s="95" t="s">
        <v>4734</v>
      </c>
      <c r="D2605" s="95"/>
      <c r="E2605" s="95"/>
    </row>
    <row r="2606" spans="1:5">
      <c r="A2606" s="95"/>
      <c r="B2606" s="95" t="s">
        <v>4734</v>
      </c>
      <c r="D2606" s="95"/>
      <c r="E2606" s="95"/>
    </row>
    <row r="2607" spans="1:5">
      <c r="A2607" s="95"/>
      <c r="B2607" s="95" t="s">
        <v>4734</v>
      </c>
      <c r="D2607" s="95"/>
      <c r="E2607" s="95"/>
    </row>
    <row r="2608" spans="1:5">
      <c r="A2608" s="95"/>
      <c r="B2608" s="95" t="s">
        <v>4734</v>
      </c>
      <c r="D2608" s="95"/>
      <c r="E2608" s="95"/>
    </row>
    <row r="2609" spans="1:5">
      <c r="A2609" s="95"/>
      <c r="B2609" s="95" t="s">
        <v>4734</v>
      </c>
      <c r="D2609" s="95"/>
      <c r="E2609" s="95"/>
    </row>
    <row r="2610" spans="1:5">
      <c r="A2610" s="95"/>
      <c r="B2610" s="95" t="s">
        <v>4734</v>
      </c>
      <c r="D2610" s="95"/>
      <c r="E2610" s="95"/>
    </row>
    <row r="2611" spans="1:5">
      <c r="A2611" s="95"/>
      <c r="B2611" s="95" t="s">
        <v>4734</v>
      </c>
      <c r="D2611" s="95"/>
      <c r="E2611" s="95"/>
    </row>
    <row r="2612" spans="1:5">
      <c r="A2612" s="95"/>
      <c r="B2612" s="95" t="s">
        <v>4734</v>
      </c>
      <c r="D2612" s="95"/>
      <c r="E2612" s="95"/>
    </row>
    <row r="2613" spans="1:5">
      <c r="A2613" s="95"/>
      <c r="B2613" s="95" t="s">
        <v>4734</v>
      </c>
      <c r="D2613" s="95"/>
      <c r="E2613" s="95"/>
    </row>
    <row r="2614" spans="1:5">
      <c r="A2614" s="95"/>
      <c r="B2614" s="95" t="s">
        <v>4734</v>
      </c>
      <c r="D2614" s="95"/>
      <c r="E2614" s="95"/>
    </row>
    <row r="2615" spans="1:5">
      <c r="A2615" s="95"/>
      <c r="B2615" s="95" t="s">
        <v>4734</v>
      </c>
      <c r="D2615" s="95"/>
      <c r="E2615" s="95"/>
    </row>
    <row r="2616" spans="1:5">
      <c r="A2616" s="95"/>
      <c r="B2616" s="95" t="s">
        <v>4734</v>
      </c>
      <c r="D2616" s="95"/>
      <c r="E2616" s="95"/>
    </row>
    <row r="2617" spans="1:5">
      <c r="A2617" s="95"/>
      <c r="B2617" s="95" t="s">
        <v>4734</v>
      </c>
      <c r="D2617" s="95"/>
      <c r="E2617" s="95"/>
    </row>
    <row r="2618" spans="1:5">
      <c r="A2618" s="95"/>
      <c r="B2618" s="95" t="s">
        <v>4734</v>
      </c>
      <c r="D2618" s="95"/>
      <c r="E2618" s="95"/>
    </row>
    <row r="2619" spans="1:5">
      <c r="A2619" s="95"/>
      <c r="B2619" s="95" t="s">
        <v>4734</v>
      </c>
      <c r="D2619" s="95"/>
      <c r="E2619" s="95"/>
    </row>
    <row r="2620" spans="1:5">
      <c r="A2620" s="95"/>
      <c r="B2620" s="95" t="s">
        <v>4734</v>
      </c>
      <c r="D2620" s="95"/>
      <c r="E2620" s="95"/>
    </row>
    <row r="2621" spans="1:5">
      <c r="A2621" s="95"/>
      <c r="B2621" s="95" t="s">
        <v>4734</v>
      </c>
      <c r="D2621" s="95"/>
      <c r="E2621" s="95"/>
    </row>
    <row r="2622" spans="1:5">
      <c r="A2622" s="95"/>
      <c r="B2622" s="95" t="s">
        <v>4734</v>
      </c>
      <c r="D2622" s="95"/>
      <c r="E2622" s="95"/>
    </row>
    <row r="2623" spans="1:5">
      <c r="A2623" s="95"/>
      <c r="B2623" s="95" t="s">
        <v>4734</v>
      </c>
      <c r="D2623" s="95"/>
      <c r="E2623" s="95"/>
    </row>
    <row r="2624" spans="1:5">
      <c r="A2624" s="95"/>
      <c r="B2624" s="95" t="s">
        <v>4734</v>
      </c>
      <c r="D2624" s="95"/>
      <c r="E2624" s="95"/>
    </row>
    <row r="2625" spans="1:5">
      <c r="A2625" s="95"/>
      <c r="B2625" s="95" t="s">
        <v>4734</v>
      </c>
      <c r="D2625" s="95"/>
      <c r="E2625" s="95"/>
    </row>
    <row r="2626" spans="1:5">
      <c r="A2626" s="95"/>
      <c r="B2626" s="95" t="s">
        <v>4734</v>
      </c>
      <c r="D2626" s="95"/>
      <c r="E2626" s="95"/>
    </row>
    <row r="2627" spans="1:5">
      <c r="A2627" s="95"/>
      <c r="B2627" s="95" t="s">
        <v>4734</v>
      </c>
      <c r="D2627" s="95"/>
      <c r="E2627" s="95"/>
    </row>
    <row r="2628" spans="1:5">
      <c r="A2628" s="95"/>
      <c r="B2628" s="95" t="s">
        <v>4734</v>
      </c>
      <c r="D2628" s="95"/>
      <c r="E2628" s="95"/>
    </row>
    <row r="2629" spans="1:5">
      <c r="A2629" s="95"/>
      <c r="B2629" s="95" t="s">
        <v>4734</v>
      </c>
      <c r="D2629" s="95"/>
      <c r="E2629" s="95"/>
    </row>
    <row r="2630" spans="1:5">
      <c r="A2630" s="95"/>
      <c r="B2630" s="95" t="s">
        <v>4734</v>
      </c>
      <c r="D2630" s="95"/>
      <c r="E2630" s="95"/>
    </row>
    <row r="2631" spans="1:5">
      <c r="A2631" s="95"/>
      <c r="B2631" s="95" t="s">
        <v>4734</v>
      </c>
      <c r="D2631" s="95"/>
      <c r="E2631" s="95"/>
    </row>
    <row r="2632" spans="1:5">
      <c r="A2632" s="95"/>
      <c r="B2632" s="95" t="s">
        <v>4734</v>
      </c>
      <c r="D2632" s="95"/>
      <c r="E2632" s="95"/>
    </row>
    <row r="2633" spans="1:5">
      <c r="A2633" s="95"/>
      <c r="B2633" s="95" t="s">
        <v>4734</v>
      </c>
      <c r="D2633" s="95"/>
      <c r="E2633" s="95"/>
    </row>
    <row r="2634" spans="1:5">
      <c r="A2634" s="95"/>
      <c r="B2634" s="95" t="s">
        <v>4734</v>
      </c>
      <c r="D2634" s="95"/>
      <c r="E2634" s="95"/>
    </row>
    <row r="2635" spans="1:5">
      <c r="A2635" s="95"/>
      <c r="B2635" s="95" t="s">
        <v>4734</v>
      </c>
      <c r="D2635" s="95"/>
      <c r="E2635" s="95"/>
    </row>
    <row r="2636" spans="1:5">
      <c r="A2636" s="95"/>
      <c r="B2636" s="95" t="s">
        <v>4734</v>
      </c>
      <c r="D2636" s="95"/>
      <c r="E2636" s="95"/>
    </row>
    <row r="2637" spans="1:5">
      <c r="A2637" s="95"/>
      <c r="B2637" s="95" t="s">
        <v>4734</v>
      </c>
      <c r="D2637" s="95"/>
      <c r="E2637" s="95"/>
    </row>
    <row r="2638" spans="1:5">
      <c r="A2638" s="95"/>
      <c r="B2638" s="95" t="s">
        <v>4734</v>
      </c>
      <c r="D2638" s="95"/>
      <c r="E2638" s="95"/>
    </row>
    <row r="2639" spans="1:5">
      <c r="A2639" s="95"/>
      <c r="B2639" s="95" t="s">
        <v>4734</v>
      </c>
      <c r="D2639" s="95"/>
      <c r="E2639" s="95"/>
    </row>
    <row r="2640" spans="1:5">
      <c r="A2640" s="95"/>
      <c r="B2640" s="95" t="s">
        <v>4734</v>
      </c>
      <c r="D2640" s="95"/>
      <c r="E2640" s="95"/>
    </row>
    <row r="2641" spans="1:5">
      <c r="A2641" s="95"/>
      <c r="B2641" s="95" t="s">
        <v>4734</v>
      </c>
      <c r="D2641" s="95"/>
      <c r="E2641" s="95"/>
    </row>
    <row r="2642" spans="1:5">
      <c r="A2642" s="95"/>
      <c r="B2642" s="95" t="s">
        <v>4734</v>
      </c>
      <c r="D2642" s="95"/>
      <c r="E2642" s="95"/>
    </row>
    <row r="2643" spans="1:5">
      <c r="A2643" s="95"/>
      <c r="B2643" s="95" t="s">
        <v>4734</v>
      </c>
      <c r="D2643" s="95"/>
      <c r="E2643" s="95"/>
    </row>
    <row r="2644" spans="1:5">
      <c r="A2644" s="95"/>
      <c r="B2644" s="95" t="s">
        <v>4734</v>
      </c>
      <c r="D2644" s="95"/>
      <c r="E2644" s="95"/>
    </row>
    <row r="2645" spans="1:5">
      <c r="A2645" s="95"/>
      <c r="B2645" s="95" t="s">
        <v>4734</v>
      </c>
      <c r="D2645" s="95"/>
      <c r="E2645" s="95"/>
    </row>
    <row r="2646" spans="1:5">
      <c r="A2646" s="95"/>
      <c r="B2646" s="95" t="s">
        <v>4734</v>
      </c>
      <c r="D2646" s="95"/>
      <c r="E2646" s="95"/>
    </row>
    <row r="2647" spans="1:5">
      <c r="A2647" s="95"/>
      <c r="B2647" s="95" t="s">
        <v>4734</v>
      </c>
      <c r="D2647" s="95"/>
      <c r="E2647" s="95"/>
    </row>
    <row r="2648" spans="1:5">
      <c r="A2648" s="95"/>
      <c r="B2648" s="95" t="s">
        <v>4734</v>
      </c>
      <c r="D2648" s="95"/>
      <c r="E2648" s="95"/>
    </row>
    <row r="2649" spans="1:5">
      <c r="A2649" s="95"/>
      <c r="B2649" s="95" t="s">
        <v>4734</v>
      </c>
      <c r="D2649" s="95"/>
      <c r="E2649" s="95"/>
    </row>
    <row r="2650" spans="1:5">
      <c r="A2650" s="95"/>
      <c r="B2650" s="95" t="s">
        <v>4734</v>
      </c>
      <c r="D2650" s="95"/>
      <c r="E2650" s="95"/>
    </row>
    <row r="2651" spans="1:5">
      <c r="A2651" s="95"/>
      <c r="B2651" s="95" t="s">
        <v>4734</v>
      </c>
      <c r="D2651" s="95"/>
      <c r="E2651" s="95"/>
    </row>
    <row r="2652" spans="1:5">
      <c r="A2652" s="95"/>
      <c r="B2652" s="95" t="s">
        <v>4734</v>
      </c>
      <c r="D2652" s="95"/>
      <c r="E2652" s="95"/>
    </row>
    <row r="2653" spans="1:5">
      <c r="A2653" s="95"/>
      <c r="B2653" s="95" t="s">
        <v>4734</v>
      </c>
      <c r="D2653" s="95"/>
      <c r="E2653" s="95"/>
    </row>
    <row r="2654" spans="1:5">
      <c r="A2654" s="95"/>
      <c r="B2654" s="95" t="s">
        <v>4734</v>
      </c>
      <c r="D2654" s="95"/>
      <c r="E2654" s="95"/>
    </row>
    <row r="2655" spans="1:5">
      <c r="A2655" s="95"/>
      <c r="B2655" s="95" t="s">
        <v>4734</v>
      </c>
      <c r="D2655" s="95"/>
      <c r="E2655" s="95"/>
    </row>
    <row r="2656" spans="1:5">
      <c r="A2656" s="95"/>
      <c r="B2656" s="95" t="s">
        <v>4734</v>
      </c>
      <c r="D2656" s="95"/>
      <c r="E2656" s="95"/>
    </row>
    <row r="2657" spans="1:5">
      <c r="A2657" s="95"/>
      <c r="B2657" s="95" t="s">
        <v>4734</v>
      </c>
      <c r="D2657" s="95"/>
      <c r="E2657" s="95"/>
    </row>
    <row r="2658" spans="1:5">
      <c r="A2658" s="95"/>
      <c r="B2658" s="95" t="s">
        <v>4734</v>
      </c>
      <c r="D2658" s="95"/>
      <c r="E2658" s="95"/>
    </row>
    <row r="2659" spans="1:5">
      <c r="A2659" s="95"/>
      <c r="B2659" s="95" t="s">
        <v>4734</v>
      </c>
      <c r="D2659" s="95"/>
      <c r="E2659" s="95"/>
    </row>
    <row r="2660" spans="1:5">
      <c r="A2660" s="95"/>
      <c r="B2660" s="95" t="s">
        <v>4734</v>
      </c>
      <c r="D2660" s="95"/>
      <c r="E2660" s="95"/>
    </row>
    <row r="2661" spans="1:5">
      <c r="A2661" s="95"/>
      <c r="B2661" s="95" t="s">
        <v>4734</v>
      </c>
      <c r="D2661" s="95"/>
      <c r="E2661" s="95"/>
    </row>
    <row r="2662" spans="1:5">
      <c r="A2662" s="95"/>
      <c r="B2662" s="95" t="s">
        <v>4734</v>
      </c>
      <c r="D2662" s="95"/>
      <c r="E2662" s="95"/>
    </row>
    <row r="2663" spans="1:5">
      <c r="A2663" s="95"/>
      <c r="B2663" s="95" t="s">
        <v>4734</v>
      </c>
      <c r="D2663" s="95"/>
      <c r="E2663" s="95"/>
    </row>
    <row r="2664" spans="1:5">
      <c r="A2664" s="95"/>
      <c r="B2664" s="95" t="s">
        <v>4734</v>
      </c>
      <c r="D2664" s="95"/>
      <c r="E2664" s="95"/>
    </row>
    <row r="2665" spans="1:5">
      <c r="A2665" s="95"/>
      <c r="B2665" s="95" t="s">
        <v>4734</v>
      </c>
      <c r="D2665" s="95"/>
      <c r="E2665" s="95"/>
    </row>
    <row r="2666" spans="1:5">
      <c r="A2666" s="95"/>
      <c r="B2666" s="95" t="s">
        <v>4734</v>
      </c>
      <c r="D2666" s="95"/>
      <c r="E2666" s="95"/>
    </row>
    <row r="2667" spans="1:5">
      <c r="A2667" s="95"/>
      <c r="B2667" s="95" t="s">
        <v>4734</v>
      </c>
      <c r="D2667" s="95"/>
      <c r="E2667" s="95"/>
    </row>
    <row r="2668" spans="1:5">
      <c r="A2668" s="95"/>
      <c r="B2668" s="95" t="s">
        <v>4734</v>
      </c>
      <c r="D2668" s="95"/>
      <c r="E2668" s="95"/>
    </row>
    <row r="2669" spans="1:5">
      <c r="A2669" s="95"/>
      <c r="B2669" s="95" t="s">
        <v>4734</v>
      </c>
      <c r="D2669" s="95"/>
      <c r="E2669" s="95"/>
    </row>
    <row r="2670" spans="1:5">
      <c r="A2670" s="95"/>
      <c r="B2670" s="95" t="s">
        <v>4734</v>
      </c>
      <c r="D2670" s="95"/>
      <c r="E2670" s="95"/>
    </row>
    <row r="2671" spans="1:5">
      <c r="A2671" s="95"/>
      <c r="B2671" s="95" t="s">
        <v>4734</v>
      </c>
      <c r="D2671" s="95"/>
      <c r="E2671" s="95"/>
    </row>
    <row r="2672" spans="1:5">
      <c r="A2672" s="95"/>
      <c r="B2672" s="95" t="s">
        <v>4734</v>
      </c>
      <c r="D2672" s="95"/>
      <c r="E2672" s="95"/>
    </row>
    <row r="2673" spans="1:5">
      <c r="A2673" s="95"/>
      <c r="B2673" s="95" t="s">
        <v>4734</v>
      </c>
      <c r="D2673" s="95"/>
      <c r="E2673" s="95"/>
    </row>
    <row r="2674" spans="1:5">
      <c r="A2674" s="95"/>
      <c r="B2674" s="95" t="s">
        <v>4734</v>
      </c>
      <c r="D2674" s="95"/>
      <c r="E2674" s="95"/>
    </row>
    <row r="2675" spans="1:5">
      <c r="A2675" s="95"/>
      <c r="B2675" s="95" t="s">
        <v>4734</v>
      </c>
      <c r="D2675" s="95"/>
      <c r="E2675" s="95"/>
    </row>
    <row r="2676" spans="1:5">
      <c r="A2676" s="95"/>
      <c r="B2676" s="95" t="s">
        <v>4734</v>
      </c>
      <c r="D2676" s="95"/>
      <c r="E2676" s="95"/>
    </row>
    <row r="2677" spans="1:5">
      <c r="A2677" s="95"/>
      <c r="B2677" s="95" t="s">
        <v>4734</v>
      </c>
      <c r="D2677" s="95"/>
      <c r="E2677" s="95"/>
    </row>
    <row r="2678" spans="1:5">
      <c r="A2678" s="95"/>
      <c r="B2678" s="95" t="s">
        <v>4734</v>
      </c>
      <c r="D2678" s="95"/>
      <c r="E2678" s="95"/>
    </row>
    <row r="2679" spans="1:5">
      <c r="A2679" s="95"/>
      <c r="B2679" s="95" t="s">
        <v>4734</v>
      </c>
      <c r="D2679" s="95"/>
      <c r="E2679" s="95"/>
    </row>
    <row r="2680" spans="1:5">
      <c r="A2680" s="95"/>
      <c r="B2680" s="95" t="s">
        <v>4734</v>
      </c>
      <c r="D2680" s="95"/>
      <c r="E2680" s="95"/>
    </row>
    <row r="2681" spans="1:5">
      <c r="A2681" s="95"/>
      <c r="B2681" s="95" t="s">
        <v>4734</v>
      </c>
      <c r="D2681" s="95"/>
      <c r="E2681" s="95"/>
    </row>
    <row r="2682" spans="1:5">
      <c r="A2682" s="95"/>
      <c r="B2682" s="95" t="s">
        <v>4734</v>
      </c>
      <c r="D2682" s="95"/>
      <c r="E2682" s="95"/>
    </row>
    <row r="2683" spans="1:5">
      <c r="A2683" s="95"/>
      <c r="B2683" s="95" t="s">
        <v>4734</v>
      </c>
      <c r="D2683" s="95"/>
      <c r="E2683" s="95"/>
    </row>
    <row r="2684" spans="1:5">
      <c r="A2684" s="95"/>
      <c r="B2684" s="95" t="s">
        <v>4734</v>
      </c>
      <c r="D2684" s="95"/>
      <c r="E2684" s="95"/>
    </row>
    <row r="2685" spans="1:5">
      <c r="A2685" s="95"/>
      <c r="B2685" s="95" t="s">
        <v>4734</v>
      </c>
      <c r="D2685" s="95"/>
      <c r="E2685" s="95"/>
    </row>
    <row r="2686" spans="1:5">
      <c r="A2686" s="95"/>
      <c r="B2686" s="95" t="s">
        <v>4734</v>
      </c>
      <c r="D2686" s="95"/>
      <c r="E2686" s="95"/>
    </row>
    <row r="2687" spans="1:5">
      <c r="A2687" s="95"/>
      <c r="B2687" s="95" t="s">
        <v>4734</v>
      </c>
      <c r="D2687" s="95"/>
      <c r="E2687" s="95"/>
    </row>
    <row r="2688" spans="1:5">
      <c r="A2688" s="95"/>
      <c r="B2688" s="95" t="s">
        <v>4734</v>
      </c>
      <c r="D2688" s="95"/>
      <c r="E2688" s="95"/>
    </row>
    <row r="2689" spans="1:5">
      <c r="A2689" s="95"/>
      <c r="B2689" s="95" t="s">
        <v>4734</v>
      </c>
      <c r="D2689" s="95"/>
      <c r="E2689" s="95"/>
    </row>
    <row r="2690" spans="1:5">
      <c r="A2690" s="95"/>
      <c r="B2690" s="95" t="s">
        <v>4734</v>
      </c>
      <c r="D2690" s="95"/>
      <c r="E2690" s="95"/>
    </row>
    <row r="2691" spans="1:5">
      <c r="A2691" s="95"/>
      <c r="B2691" s="95" t="s">
        <v>4734</v>
      </c>
      <c r="D2691" s="95"/>
      <c r="E2691" s="95"/>
    </row>
    <row r="2692" spans="1:5">
      <c r="A2692" s="95"/>
      <c r="B2692" s="95" t="s">
        <v>4734</v>
      </c>
      <c r="D2692" s="95"/>
      <c r="E2692" s="95"/>
    </row>
    <row r="2693" spans="1:5">
      <c r="A2693" s="95"/>
      <c r="B2693" s="95" t="s">
        <v>4734</v>
      </c>
      <c r="D2693" s="95"/>
      <c r="E2693" s="95"/>
    </row>
    <row r="2694" spans="1:5">
      <c r="A2694" s="95"/>
      <c r="B2694" s="95" t="s">
        <v>4734</v>
      </c>
      <c r="D2694" s="95"/>
      <c r="E2694" s="95"/>
    </row>
    <row r="2695" spans="1:5">
      <c r="A2695" s="95"/>
      <c r="B2695" s="95" t="s">
        <v>4734</v>
      </c>
      <c r="D2695" s="95"/>
      <c r="E2695" s="95"/>
    </row>
    <row r="2696" spans="1:5">
      <c r="A2696" s="95"/>
      <c r="B2696" s="95" t="s">
        <v>4734</v>
      </c>
      <c r="D2696" s="95"/>
      <c r="E2696" s="95"/>
    </row>
    <row r="2697" spans="1:5">
      <c r="A2697" s="95"/>
      <c r="B2697" s="95" t="s">
        <v>4734</v>
      </c>
      <c r="D2697" s="95"/>
      <c r="E2697" s="95"/>
    </row>
    <row r="2698" spans="1:5">
      <c r="A2698" s="95"/>
      <c r="B2698" s="95" t="s">
        <v>4734</v>
      </c>
      <c r="D2698" s="95"/>
      <c r="E2698" s="95"/>
    </row>
    <row r="2699" spans="1:5">
      <c r="A2699" s="95"/>
      <c r="B2699" s="95" t="s">
        <v>4734</v>
      </c>
      <c r="D2699" s="95"/>
      <c r="E2699" s="95"/>
    </row>
    <row r="2700" spans="1:5">
      <c r="A2700" s="95"/>
      <c r="B2700" s="95" t="s">
        <v>4734</v>
      </c>
      <c r="D2700" s="95"/>
      <c r="E2700" s="95"/>
    </row>
    <row r="2701" spans="1:5">
      <c r="A2701" s="95"/>
      <c r="B2701" s="95" t="s">
        <v>4734</v>
      </c>
      <c r="D2701" s="95"/>
      <c r="E2701" s="95"/>
    </row>
    <row r="2702" spans="1:5">
      <c r="A2702" s="95"/>
      <c r="B2702" s="95" t="s">
        <v>4734</v>
      </c>
      <c r="D2702" s="95"/>
      <c r="E2702" s="95"/>
    </row>
    <row r="2703" spans="1:5">
      <c r="A2703" s="95"/>
      <c r="B2703" s="95" t="s">
        <v>4734</v>
      </c>
      <c r="D2703" s="95"/>
      <c r="E2703" s="95"/>
    </row>
    <row r="2704" spans="1:5">
      <c r="A2704" s="95"/>
      <c r="B2704" s="95" t="s">
        <v>4734</v>
      </c>
      <c r="D2704" s="95"/>
      <c r="E2704" s="95"/>
    </row>
    <row r="2705" spans="1:5">
      <c r="A2705" s="95"/>
      <c r="B2705" s="95" t="s">
        <v>4734</v>
      </c>
      <c r="D2705" s="95"/>
      <c r="E2705" s="95"/>
    </row>
    <row r="2706" spans="1:5">
      <c r="A2706" s="95"/>
      <c r="B2706" s="95" t="s">
        <v>4734</v>
      </c>
      <c r="D2706" s="95"/>
      <c r="E2706" s="95"/>
    </row>
    <row r="2707" spans="1:5">
      <c r="A2707" s="95"/>
      <c r="B2707" s="95" t="s">
        <v>4734</v>
      </c>
      <c r="D2707" s="95"/>
      <c r="E2707" s="95"/>
    </row>
    <row r="2708" spans="1:5">
      <c r="A2708" s="95"/>
      <c r="B2708" s="95" t="s">
        <v>4734</v>
      </c>
      <c r="D2708" s="95"/>
      <c r="E2708" s="95"/>
    </row>
    <row r="2709" spans="1:5">
      <c r="A2709" s="95"/>
      <c r="B2709" s="95" t="s">
        <v>4734</v>
      </c>
      <c r="D2709" s="95"/>
      <c r="E2709" s="95"/>
    </row>
    <row r="2710" spans="1:5">
      <c r="A2710" s="95"/>
      <c r="B2710" s="95" t="s">
        <v>4734</v>
      </c>
      <c r="D2710" s="95"/>
      <c r="E2710" s="95"/>
    </row>
    <row r="2711" spans="1:5">
      <c r="A2711" s="95"/>
      <c r="B2711" s="95" t="s">
        <v>4734</v>
      </c>
      <c r="D2711" s="95"/>
      <c r="E2711" s="95"/>
    </row>
    <row r="2712" spans="1:5">
      <c r="A2712" s="95"/>
      <c r="B2712" s="95" t="s">
        <v>4734</v>
      </c>
      <c r="D2712" s="95"/>
      <c r="E2712" s="95"/>
    </row>
    <row r="2713" spans="1:5">
      <c r="A2713" s="95"/>
      <c r="B2713" s="95" t="s">
        <v>4734</v>
      </c>
      <c r="D2713" s="95"/>
      <c r="E2713" s="95"/>
    </row>
    <row r="2714" spans="1:5">
      <c r="A2714" s="95"/>
      <c r="B2714" s="95" t="s">
        <v>4734</v>
      </c>
      <c r="D2714" s="95"/>
      <c r="E2714" s="95"/>
    </row>
    <row r="2715" spans="1:5">
      <c r="A2715" s="95"/>
      <c r="B2715" s="95" t="s">
        <v>4734</v>
      </c>
      <c r="D2715" s="95"/>
      <c r="E2715" s="95"/>
    </row>
    <row r="2716" spans="1:5">
      <c r="A2716" s="95"/>
      <c r="B2716" s="95" t="s">
        <v>4734</v>
      </c>
      <c r="D2716" s="95"/>
      <c r="E2716" s="95"/>
    </row>
    <row r="2717" spans="1:5">
      <c r="A2717" s="95"/>
      <c r="B2717" s="95" t="s">
        <v>4734</v>
      </c>
      <c r="D2717" s="95"/>
      <c r="E2717" s="95"/>
    </row>
    <row r="2718" spans="1:5">
      <c r="A2718" s="95"/>
      <c r="B2718" s="95" t="s">
        <v>4734</v>
      </c>
      <c r="D2718" s="95"/>
      <c r="E2718" s="95"/>
    </row>
    <row r="2719" spans="1:5">
      <c r="A2719" s="95"/>
      <c r="B2719" s="95" t="s">
        <v>4734</v>
      </c>
      <c r="D2719" s="95"/>
      <c r="E2719" s="95"/>
    </row>
    <row r="2720" spans="1:5">
      <c r="A2720" s="95"/>
      <c r="B2720" s="95" t="s">
        <v>4734</v>
      </c>
      <c r="D2720" s="95"/>
      <c r="E2720" s="95"/>
    </row>
    <row r="2721" spans="1:5">
      <c r="A2721" s="95"/>
      <c r="B2721" s="95" t="s">
        <v>4734</v>
      </c>
      <c r="D2721" s="95"/>
      <c r="E2721" s="95"/>
    </row>
    <row r="2722" spans="1:5">
      <c r="A2722" s="95"/>
      <c r="B2722" s="95" t="s">
        <v>4734</v>
      </c>
      <c r="D2722" s="95"/>
      <c r="E2722" s="95"/>
    </row>
    <row r="2723" spans="1:5">
      <c r="A2723" s="95"/>
      <c r="B2723" s="95" t="s">
        <v>4734</v>
      </c>
      <c r="D2723" s="95"/>
      <c r="E2723" s="95"/>
    </row>
    <row r="2724" spans="1:5">
      <c r="A2724" s="95"/>
      <c r="B2724" s="95" t="s">
        <v>4734</v>
      </c>
      <c r="D2724" s="95"/>
      <c r="E2724" s="95"/>
    </row>
    <row r="2725" spans="1:5">
      <c r="A2725" s="95"/>
      <c r="B2725" s="95" t="s">
        <v>4734</v>
      </c>
      <c r="D2725" s="95"/>
      <c r="E2725" s="95"/>
    </row>
    <row r="2726" spans="1:5">
      <c r="A2726" s="95"/>
      <c r="B2726" s="95" t="s">
        <v>4734</v>
      </c>
      <c r="D2726" s="95"/>
      <c r="E2726" s="95"/>
    </row>
    <row r="2727" spans="1:5">
      <c r="A2727" s="95"/>
      <c r="B2727" s="95" t="s">
        <v>4734</v>
      </c>
      <c r="D2727" s="95"/>
      <c r="E2727" s="95"/>
    </row>
    <row r="2728" spans="1:5">
      <c r="A2728" s="95"/>
      <c r="B2728" s="95" t="s">
        <v>4734</v>
      </c>
      <c r="D2728" s="95"/>
      <c r="E2728" s="95"/>
    </row>
    <row r="2729" spans="1:5">
      <c r="A2729" s="95"/>
      <c r="B2729" s="95" t="s">
        <v>4734</v>
      </c>
      <c r="D2729" s="95"/>
      <c r="E2729" s="95"/>
    </row>
    <row r="2730" spans="1:5">
      <c r="A2730" s="95"/>
      <c r="B2730" s="95" t="s">
        <v>4734</v>
      </c>
      <c r="D2730" s="95"/>
      <c r="E2730" s="95"/>
    </row>
    <row r="2731" spans="1:5">
      <c r="A2731" s="95"/>
      <c r="B2731" s="95" t="s">
        <v>4734</v>
      </c>
      <c r="D2731" s="95"/>
      <c r="E2731" s="95"/>
    </row>
    <row r="2732" spans="1:5">
      <c r="A2732" s="95"/>
      <c r="B2732" s="95" t="s">
        <v>4734</v>
      </c>
      <c r="D2732" s="95"/>
      <c r="E2732" s="95"/>
    </row>
    <row r="2733" spans="1:5">
      <c r="A2733" s="95"/>
      <c r="B2733" s="95" t="s">
        <v>4734</v>
      </c>
      <c r="D2733" s="95"/>
      <c r="E2733" s="95"/>
    </row>
    <row r="2734" spans="1:5">
      <c r="A2734" s="95"/>
      <c r="B2734" s="95" t="s">
        <v>4734</v>
      </c>
      <c r="D2734" s="95"/>
      <c r="E2734" s="95"/>
    </row>
    <row r="2735" spans="1:5">
      <c r="A2735" s="95"/>
      <c r="B2735" s="95" t="s">
        <v>4734</v>
      </c>
      <c r="D2735" s="95"/>
      <c r="E2735" s="95"/>
    </row>
    <row r="2736" spans="1:5">
      <c r="A2736" s="95"/>
      <c r="B2736" s="95" t="s">
        <v>4734</v>
      </c>
      <c r="D2736" s="95"/>
      <c r="E2736" s="95"/>
    </row>
    <row r="2737" spans="1:5">
      <c r="A2737" s="95"/>
      <c r="B2737" s="95" t="s">
        <v>4734</v>
      </c>
      <c r="D2737" s="95"/>
      <c r="E2737" s="95"/>
    </row>
    <row r="2738" spans="1:5">
      <c r="A2738" s="95"/>
      <c r="B2738" s="95" t="s">
        <v>4734</v>
      </c>
      <c r="D2738" s="95"/>
      <c r="E2738" s="95"/>
    </row>
    <row r="2739" spans="1:5">
      <c r="A2739" s="95"/>
      <c r="B2739" s="95" t="s">
        <v>4734</v>
      </c>
      <c r="D2739" s="95"/>
      <c r="E2739" s="95"/>
    </row>
    <row r="2740" spans="1:5">
      <c r="A2740" s="95"/>
      <c r="B2740" s="95" t="s">
        <v>4734</v>
      </c>
      <c r="D2740" s="95"/>
      <c r="E2740" s="95"/>
    </row>
    <row r="2741" spans="1:5">
      <c r="A2741" s="95"/>
      <c r="B2741" s="95" t="s">
        <v>4734</v>
      </c>
      <c r="D2741" s="95"/>
      <c r="E2741" s="95"/>
    </row>
    <row r="2742" spans="1:5">
      <c r="A2742" s="95"/>
      <c r="B2742" s="95" t="s">
        <v>4734</v>
      </c>
      <c r="D2742" s="95"/>
      <c r="E2742" s="95"/>
    </row>
    <row r="2743" spans="1:5">
      <c r="A2743" s="95"/>
      <c r="B2743" s="95" t="s">
        <v>4734</v>
      </c>
      <c r="D2743" s="95"/>
      <c r="E2743" s="95"/>
    </row>
    <row r="2744" spans="1:5">
      <c r="A2744" s="95"/>
      <c r="B2744" s="95" t="s">
        <v>4734</v>
      </c>
      <c r="D2744" s="95"/>
      <c r="E2744" s="95"/>
    </row>
    <row r="2745" spans="1:5">
      <c r="A2745" s="95"/>
      <c r="B2745" s="95" t="s">
        <v>4734</v>
      </c>
      <c r="D2745" s="95"/>
      <c r="E2745" s="95"/>
    </row>
    <row r="2746" spans="1:5">
      <c r="A2746" s="95"/>
      <c r="B2746" s="95" t="s">
        <v>4734</v>
      </c>
      <c r="D2746" s="95"/>
      <c r="E2746" s="95"/>
    </row>
    <row r="2747" spans="1:5">
      <c r="A2747" s="95"/>
      <c r="B2747" s="95" t="s">
        <v>4734</v>
      </c>
      <c r="D2747" s="95"/>
      <c r="E2747" s="95"/>
    </row>
    <row r="2748" spans="1:5">
      <c r="A2748" s="95"/>
      <c r="B2748" s="95" t="s">
        <v>4734</v>
      </c>
      <c r="D2748" s="95"/>
      <c r="E2748" s="95"/>
    </row>
    <row r="2749" spans="1:5">
      <c r="A2749" s="95"/>
      <c r="B2749" s="95" t="s">
        <v>4734</v>
      </c>
      <c r="D2749" s="95"/>
      <c r="E2749" s="95"/>
    </row>
    <row r="2750" spans="1:5">
      <c r="A2750" s="95"/>
      <c r="B2750" s="95" t="s">
        <v>4734</v>
      </c>
      <c r="D2750" s="95"/>
      <c r="E2750" s="95"/>
    </row>
    <row r="2751" spans="1:5">
      <c r="A2751" s="95"/>
      <c r="B2751" s="95" t="s">
        <v>4734</v>
      </c>
      <c r="D2751" s="95"/>
      <c r="E2751" s="95"/>
    </row>
    <row r="2752" spans="1:5">
      <c r="A2752" s="95"/>
      <c r="B2752" s="95" t="s">
        <v>4734</v>
      </c>
      <c r="D2752" s="95"/>
      <c r="E2752" s="95"/>
    </row>
    <row r="2753" spans="1:5">
      <c r="A2753" s="95"/>
      <c r="B2753" s="95" t="s">
        <v>4734</v>
      </c>
      <c r="D2753" s="95"/>
      <c r="E2753" s="95"/>
    </row>
    <row r="2754" spans="1:5">
      <c r="A2754" s="95"/>
      <c r="B2754" s="95" t="s">
        <v>4734</v>
      </c>
      <c r="D2754" s="95"/>
      <c r="E2754" s="95"/>
    </row>
    <row r="2755" spans="1:5">
      <c r="A2755" s="95"/>
      <c r="B2755" s="95" t="s">
        <v>4734</v>
      </c>
      <c r="D2755" s="95"/>
      <c r="E2755" s="95"/>
    </row>
    <row r="2756" spans="1:5">
      <c r="A2756" s="95"/>
      <c r="B2756" s="95" t="s">
        <v>4734</v>
      </c>
      <c r="D2756" s="95"/>
      <c r="E2756" s="95"/>
    </row>
    <row r="2757" spans="1:5">
      <c r="A2757" s="95"/>
      <c r="B2757" s="95" t="s">
        <v>4734</v>
      </c>
      <c r="D2757" s="95"/>
      <c r="E2757" s="95"/>
    </row>
    <row r="2758" spans="1:5">
      <c r="A2758" s="95"/>
      <c r="B2758" s="95" t="s">
        <v>4734</v>
      </c>
      <c r="D2758" s="95"/>
      <c r="E2758" s="95"/>
    </row>
    <row r="2759" spans="1:5">
      <c r="A2759" s="95"/>
      <c r="B2759" s="95" t="s">
        <v>4734</v>
      </c>
      <c r="D2759" s="95"/>
      <c r="E2759" s="95"/>
    </row>
    <row r="2760" spans="1:5">
      <c r="A2760" s="95"/>
      <c r="B2760" s="95" t="s">
        <v>4734</v>
      </c>
      <c r="D2760" s="95"/>
      <c r="E2760" s="95"/>
    </row>
    <row r="2761" spans="1:5">
      <c r="A2761" s="95"/>
      <c r="B2761" s="95" t="s">
        <v>4734</v>
      </c>
      <c r="D2761" s="95"/>
      <c r="E2761" s="95"/>
    </row>
    <row r="2762" spans="1:5">
      <c r="A2762" s="95"/>
      <c r="B2762" s="95" t="s">
        <v>4734</v>
      </c>
      <c r="D2762" s="95"/>
      <c r="E2762" s="95"/>
    </row>
    <row r="2763" spans="1:5">
      <c r="A2763" s="95"/>
      <c r="B2763" s="95" t="s">
        <v>4734</v>
      </c>
      <c r="D2763" s="95"/>
      <c r="E2763" s="95"/>
    </row>
    <row r="2764" spans="1:5">
      <c r="A2764" s="95"/>
      <c r="B2764" s="95" t="s">
        <v>4734</v>
      </c>
      <c r="D2764" s="95"/>
      <c r="E2764" s="95"/>
    </row>
    <row r="2765" spans="1:5">
      <c r="A2765" s="95"/>
      <c r="B2765" s="95" t="s">
        <v>4734</v>
      </c>
      <c r="D2765" s="95"/>
      <c r="E2765" s="95"/>
    </row>
    <row r="2766" spans="1:5">
      <c r="A2766" s="95"/>
      <c r="B2766" s="95" t="s">
        <v>4734</v>
      </c>
      <c r="D2766" s="95"/>
      <c r="E2766" s="95"/>
    </row>
    <row r="2767" spans="1:5">
      <c r="A2767" s="95"/>
      <c r="B2767" s="95" t="s">
        <v>4734</v>
      </c>
      <c r="D2767" s="95"/>
      <c r="E2767" s="95"/>
    </row>
    <row r="2768" spans="1:5">
      <c r="A2768" s="95"/>
      <c r="B2768" s="95" t="s">
        <v>4734</v>
      </c>
      <c r="D2768" s="95"/>
      <c r="E2768" s="95"/>
    </row>
    <row r="2769" spans="1:5">
      <c r="A2769" s="95"/>
      <c r="B2769" s="95" t="s">
        <v>4734</v>
      </c>
      <c r="D2769" s="95"/>
      <c r="E2769" s="95"/>
    </row>
    <row r="2770" spans="1:5">
      <c r="A2770" s="95"/>
      <c r="B2770" s="95" t="s">
        <v>4734</v>
      </c>
      <c r="D2770" s="95"/>
      <c r="E2770" s="95"/>
    </row>
    <row r="2771" spans="1:5">
      <c r="A2771" s="95"/>
      <c r="B2771" s="95" t="s">
        <v>4734</v>
      </c>
      <c r="D2771" s="95"/>
      <c r="E2771" s="95"/>
    </row>
    <row r="2772" spans="1:5">
      <c r="A2772" s="95"/>
      <c r="B2772" s="95" t="s">
        <v>4734</v>
      </c>
      <c r="D2772" s="95"/>
      <c r="E2772" s="95"/>
    </row>
    <row r="2773" spans="1:5">
      <c r="A2773" s="95"/>
      <c r="B2773" s="95" t="s">
        <v>4734</v>
      </c>
      <c r="D2773" s="95"/>
      <c r="E2773" s="95"/>
    </row>
    <row r="2774" spans="1:5">
      <c r="A2774" s="95"/>
      <c r="B2774" s="95" t="s">
        <v>4734</v>
      </c>
      <c r="D2774" s="95"/>
      <c r="E2774" s="95"/>
    </row>
    <row r="2775" spans="1:5">
      <c r="A2775" s="95"/>
      <c r="B2775" s="95" t="s">
        <v>4734</v>
      </c>
      <c r="D2775" s="95"/>
      <c r="E2775" s="95"/>
    </row>
    <row r="2776" spans="1:5">
      <c r="A2776" s="95"/>
      <c r="B2776" s="95" t="s">
        <v>4734</v>
      </c>
      <c r="D2776" s="95"/>
      <c r="E2776" s="95"/>
    </row>
    <row r="2777" spans="1:5">
      <c r="A2777" s="95"/>
      <c r="B2777" s="95" t="s">
        <v>4734</v>
      </c>
      <c r="D2777" s="95"/>
      <c r="E2777" s="95"/>
    </row>
    <row r="2778" spans="1:5">
      <c r="A2778" s="95"/>
      <c r="B2778" s="95" t="s">
        <v>4734</v>
      </c>
      <c r="D2778" s="95"/>
      <c r="E2778" s="95"/>
    </row>
    <row r="2779" spans="1:5">
      <c r="A2779" s="95"/>
      <c r="B2779" s="95" t="s">
        <v>4734</v>
      </c>
      <c r="D2779" s="95"/>
      <c r="E2779" s="95"/>
    </row>
    <row r="2780" spans="1:5">
      <c r="A2780" s="95"/>
      <c r="B2780" s="95" t="s">
        <v>4734</v>
      </c>
      <c r="D2780" s="95"/>
      <c r="E2780" s="95"/>
    </row>
    <row r="2781" spans="1:5">
      <c r="A2781" s="95"/>
      <c r="B2781" s="95" t="s">
        <v>4734</v>
      </c>
      <c r="D2781" s="95"/>
      <c r="E2781" s="95"/>
    </row>
    <row r="2782" spans="1:5">
      <c r="A2782" s="95"/>
      <c r="B2782" s="95" t="s">
        <v>4734</v>
      </c>
      <c r="D2782" s="95"/>
      <c r="E2782" s="95"/>
    </row>
    <row r="2783" spans="1:5">
      <c r="A2783" s="95"/>
      <c r="B2783" s="95" t="s">
        <v>4734</v>
      </c>
      <c r="D2783" s="95"/>
      <c r="E2783" s="95"/>
    </row>
    <row r="2784" spans="1:5">
      <c r="A2784" s="95"/>
      <c r="B2784" s="95" t="s">
        <v>4734</v>
      </c>
      <c r="D2784" s="95"/>
      <c r="E2784" s="95"/>
    </row>
    <row r="2785" spans="1:5">
      <c r="A2785" s="95"/>
      <c r="B2785" s="95" t="s">
        <v>4734</v>
      </c>
      <c r="D2785" s="95"/>
      <c r="E2785" s="95"/>
    </row>
    <row r="2786" spans="1:5">
      <c r="A2786" s="95"/>
      <c r="B2786" s="95" t="s">
        <v>4734</v>
      </c>
      <c r="D2786" s="95"/>
      <c r="E2786" s="95"/>
    </row>
    <row r="2787" spans="1:5">
      <c r="A2787" s="95"/>
      <c r="B2787" s="95" t="s">
        <v>4734</v>
      </c>
      <c r="D2787" s="95"/>
      <c r="E2787" s="95"/>
    </row>
    <row r="2788" spans="1:5">
      <c r="A2788" s="95"/>
      <c r="B2788" s="95" t="s">
        <v>4734</v>
      </c>
      <c r="D2788" s="95"/>
      <c r="E2788" s="95"/>
    </row>
    <row r="2789" spans="1:5">
      <c r="A2789" s="95"/>
      <c r="B2789" s="95" t="s">
        <v>4734</v>
      </c>
      <c r="D2789" s="95"/>
      <c r="E2789" s="95"/>
    </row>
    <row r="2790" spans="1:5">
      <c r="A2790" s="95"/>
      <c r="B2790" s="95" t="s">
        <v>4734</v>
      </c>
      <c r="D2790" s="95"/>
      <c r="E2790" s="95"/>
    </row>
    <row r="2791" spans="1:5">
      <c r="A2791" s="95"/>
      <c r="B2791" s="95" t="s">
        <v>4734</v>
      </c>
      <c r="D2791" s="95"/>
      <c r="E2791" s="95"/>
    </row>
    <row r="2792" spans="1:5">
      <c r="A2792" s="95"/>
      <c r="B2792" s="95" t="s">
        <v>4734</v>
      </c>
      <c r="D2792" s="95"/>
      <c r="E2792" s="95"/>
    </row>
    <row r="2793" spans="1:5">
      <c r="A2793" s="95"/>
      <c r="B2793" s="95" t="s">
        <v>4734</v>
      </c>
      <c r="D2793" s="95"/>
      <c r="E2793" s="95"/>
    </row>
    <row r="2794" spans="1:5">
      <c r="A2794" s="95"/>
      <c r="B2794" s="95" t="s">
        <v>4734</v>
      </c>
      <c r="D2794" s="95"/>
      <c r="E2794" s="95"/>
    </row>
    <row r="2795" spans="1:5">
      <c r="A2795" s="95"/>
      <c r="B2795" s="95" t="s">
        <v>4734</v>
      </c>
      <c r="D2795" s="95"/>
      <c r="E2795" s="95"/>
    </row>
    <row r="2796" spans="1:5">
      <c r="A2796" s="95"/>
      <c r="B2796" s="95" t="s">
        <v>4734</v>
      </c>
      <c r="D2796" s="95"/>
      <c r="E2796" s="95"/>
    </row>
    <row r="2797" spans="1:5">
      <c r="A2797" s="95"/>
      <c r="B2797" s="95" t="s">
        <v>4734</v>
      </c>
      <c r="D2797" s="95"/>
      <c r="E2797" s="95"/>
    </row>
    <row r="2798" spans="1:5">
      <c r="A2798" s="95"/>
      <c r="B2798" s="95" t="s">
        <v>4734</v>
      </c>
      <c r="D2798" s="95"/>
      <c r="E2798" s="95"/>
    </row>
    <row r="2799" spans="1:5">
      <c r="A2799" s="95"/>
      <c r="B2799" s="95" t="s">
        <v>4734</v>
      </c>
      <c r="D2799" s="95"/>
      <c r="E2799" s="95"/>
    </row>
    <row r="2800" spans="1:5">
      <c r="A2800" s="95"/>
      <c r="B2800" s="95" t="s">
        <v>4734</v>
      </c>
      <c r="D2800" s="95"/>
      <c r="E2800" s="95"/>
    </row>
    <row r="2801" spans="1:5">
      <c r="A2801" s="95"/>
      <c r="B2801" s="95" t="s">
        <v>4734</v>
      </c>
      <c r="D2801" s="95"/>
      <c r="E2801" s="95"/>
    </row>
    <row r="2802" spans="1:5">
      <c r="A2802" s="95"/>
      <c r="B2802" s="95" t="s">
        <v>4734</v>
      </c>
      <c r="D2802" s="95"/>
      <c r="E2802" s="95"/>
    </row>
    <row r="2803" spans="1:5">
      <c r="A2803" s="95"/>
      <c r="B2803" s="95" t="s">
        <v>4734</v>
      </c>
      <c r="D2803" s="95"/>
      <c r="E2803" s="95"/>
    </row>
    <row r="2804" spans="1:5">
      <c r="A2804" s="95"/>
      <c r="B2804" s="95" t="s">
        <v>4734</v>
      </c>
      <c r="D2804" s="95"/>
      <c r="E2804" s="95"/>
    </row>
    <row r="2805" spans="1:5">
      <c r="A2805" s="95"/>
      <c r="B2805" s="95" t="s">
        <v>4734</v>
      </c>
      <c r="D2805" s="95"/>
      <c r="E2805" s="95"/>
    </row>
    <row r="2806" spans="1:5">
      <c r="A2806" s="95"/>
      <c r="B2806" s="95" t="s">
        <v>4734</v>
      </c>
      <c r="D2806" s="95"/>
      <c r="E2806" s="95"/>
    </row>
    <row r="2807" spans="1:5">
      <c r="A2807" s="95"/>
      <c r="B2807" s="95" t="s">
        <v>4734</v>
      </c>
      <c r="D2807" s="95"/>
      <c r="E2807" s="95"/>
    </row>
    <row r="2808" spans="1:5">
      <c r="A2808" s="95"/>
      <c r="B2808" s="95" t="s">
        <v>4734</v>
      </c>
      <c r="D2808" s="95"/>
      <c r="E2808" s="95"/>
    </row>
    <row r="2809" spans="1:5">
      <c r="A2809" s="95"/>
      <c r="B2809" s="95" t="s">
        <v>4734</v>
      </c>
      <c r="D2809" s="95"/>
      <c r="E2809" s="95"/>
    </row>
    <row r="2810" spans="1:5">
      <c r="A2810" s="95"/>
      <c r="B2810" s="95" t="s">
        <v>4734</v>
      </c>
      <c r="D2810" s="95"/>
      <c r="E2810" s="95"/>
    </row>
    <row r="2811" spans="1:5">
      <c r="A2811" s="95"/>
      <c r="B2811" s="95" t="s">
        <v>4734</v>
      </c>
      <c r="D2811" s="95"/>
      <c r="E2811" s="95"/>
    </row>
    <row r="2812" spans="1:5">
      <c r="A2812" s="95"/>
      <c r="B2812" s="95" t="s">
        <v>4734</v>
      </c>
      <c r="D2812" s="95"/>
      <c r="E2812" s="95"/>
    </row>
    <row r="2813" spans="1:5">
      <c r="A2813" s="95"/>
      <c r="B2813" s="95" t="s">
        <v>4734</v>
      </c>
      <c r="D2813" s="95"/>
      <c r="E2813" s="95"/>
    </row>
    <row r="2814" spans="1:5">
      <c r="A2814" s="95"/>
      <c r="B2814" s="95" t="s">
        <v>4734</v>
      </c>
      <c r="D2814" s="95"/>
      <c r="E2814" s="95"/>
    </row>
    <row r="2815" spans="1:5">
      <c r="A2815" s="95"/>
      <c r="B2815" s="95" t="s">
        <v>4734</v>
      </c>
      <c r="D2815" s="95"/>
      <c r="E2815" s="95"/>
    </row>
    <row r="2816" spans="1:5">
      <c r="A2816" s="95"/>
      <c r="B2816" s="95" t="s">
        <v>4734</v>
      </c>
      <c r="D2816" s="95"/>
      <c r="E2816" s="95"/>
    </row>
    <row r="2817" spans="1:5">
      <c r="A2817" s="95"/>
      <c r="B2817" s="95" t="s">
        <v>4734</v>
      </c>
      <c r="D2817" s="95"/>
      <c r="E2817" s="95"/>
    </row>
    <row r="2818" spans="1:5">
      <c r="A2818" s="95"/>
      <c r="B2818" s="95" t="s">
        <v>4734</v>
      </c>
      <c r="D2818" s="95"/>
      <c r="E2818" s="95"/>
    </row>
    <row r="2819" spans="1:5">
      <c r="A2819" s="95"/>
      <c r="B2819" s="95" t="s">
        <v>4734</v>
      </c>
      <c r="D2819" s="95"/>
      <c r="E2819" s="95"/>
    </row>
    <row r="2820" spans="1:5">
      <c r="A2820" s="95"/>
      <c r="B2820" s="95" t="s">
        <v>4734</v>
      </c>
      <c r="D2820" s="95"/>
      <c r="E2820" s="95"/>
    </row>
    <row r="2821" spans="1:5">
      <c r="A2821" s="95"/>
      <c r="B2821" s="95" t="s">
        <v>4734</v>
      </c>
      <c r="D2821" s="95"/>
      <c r="E2821" s="95"/>
    </row>
    <row r="2822" spans="1:5">
      <c r="A2822" s="95"/>
      <c r="B2822" s="95" t="s">
        <v>4734</v>
      </c>
      <c r="D2822" s="95"/>
      <c r="E2822" s="95"/>
    </row>
    <row r="2823" spans="1:5">
      <c r="A2823" s="95"/>
      <c r="B2823" s="95" t="s">
        <v>4734</v>
      </c>
      <c r="D2823" s="95"/>
      <c r="E2823" s="95"/>
    </row>
    <row r="2824" spans="1:5">
      <c r="A2824" s="95"/>
      <c r="B2824" s="95" t="s">
        <v>4734</v>
      </c>
      <c r="D2824" s="95"/>
      <c r="E2824" s="95"/>
    </row>
    <row r="2825" spans="1:5">
      <c r="A2825" s="95"/>
      <c r="B2825" s="95" t="s">
        <v>4734</v>
      </c>
      <c r="D2825" s="95"/>
      <c r="E2825" s="95"/>
    </row>
    <row r="2826" spans="1:5">
      <c r="A2826" s="95"/>
      <c r="B2826" s="95" t="s">
        <v>4734</v>
      </c>
      <c r="D2826" s="95"/>
      <c r="E2826" s="95"/>
    </row>
    <row r="2827" spans="1:5">
      <c r="A2827" s="95"/>
      <c r="B2827" s="95" t="s">
        <v>4734</v>
      </c>
      <c r="D2827" s="95"/>
      <c r="E2827" s="95"/>
    </row>
    <row r="2828" spans="1:5">
      <c r="A2828" s="95"/>
      <c r="B2828" s="95" t="s">
        <v>4734</v>
      </c>
      <c r="D2828" s="95"/>
      <c r="E2828" s="95"/>
    </row>
    <row r="2829" spans="1:5">
      <c r="A2829" s="95"/>
      <c r="B2829" s="95" t="s">
        <v>4734</v>
      </c>
      <c r="D2829" s="95"/>
      <c r="E2829" s="95"/>
    </row>
    <row r="2830" spans="1:5">
      <c r="A2830" s="95"/>
      <c r="B2830" s="95" t="s">
        <v>4734</v>
      </c>
      <c r="D2830" s="95"/>
      <c r="E2830" s="95"/>
    </row>
    <row r="2831" spans="1:5">
      <c r="A2831" s="95"/>
      <c r="B2831" s="95" t="s">
        <v>4734</v>
      </c>
      <c r="D2831" s="95"/>
      <c r="E2831" s="95"/>
    </row>
    <row r="2832" spans="1:5">
      <c r="A2832" s="95"/>
      <c r="B2832" s="95" t="s">
        <v>4734</v>
      </c>
      <c r="D2832" s="95"/>
      <c r="E2832" s="95"/>
    </row>
    <row r="2833" spans="1:5">
      <c r="A2833" s="95"/>
      <c r="B2833" s="95" t="s">
        <v>4734</v>
      </c>
      <c r="D2833" s="95"/>
      <c r="E2833" s="95"/>
    </row>
    <row r="2834" spans="1:5">
      <c r="A2834" s="95"/>
      <c r="B2834" s="95" t="s">
        <v>4734</v>
      </c>
      <c r="D2834" s="95"/>
      <c r="E2834" s="95"/>
    </row>
    <row r="2835" spans="1:5">
      <c r="A2835" s="95"/>
      <c r="B2835" s="95" t="s">
        <v>4734</v>
      </c>
      <c r="D2835" s="95"/>
      <c r="E2835" s="95"/>
    </row>
    <row r="2836" spans="1:5">
      <c r="A2836" s="95"/>
      <c r="B2836" s="95" t="s">
        <v>4734</v>
      </c>
      <c r="D2836" s="95"/>
      <c r="E2836" s="95"/>
    </row>
    <row r="2837" spans="1:5">
      <c r="A2837" s="95"/>
      <c r="B2837" s="95" t="s">
        <v>4734</v>
      </c>
      <c r="D2837" s="95"/>
      <c r="E2837" s="95"/>
    </row>
    <row r="2838" spans="1:5">
      <c r="A2838" s="95"/>
      <c r="B2838" s="95" t="s">
        <v>4734</v>
      </c>
      <c r="D2838" s="95"/>
      <c r="E2838" s="95"/>
    </row>
    <row r="2839" spans="1:5">
      <c r="A2839" s="95"/>
      <c r="B2839" s="95" t="s">
        <v>4734</v>
      </c>
      <c r="D2839" s="95"/>
      <c r="E2839" s="95"/>
    </row>
    <row r="2840" spans="1:5">
      <c r="A2840" s="95"/>
      <c r="B2840" s="95" t="s">
        <v>4734</v>
      </c>
      <c r="D2840" s="95"/>
      <c r="E2840" s="95"/>
    </row>
    <row r="2841" spans="1:5">
      <c r="A2841" s="95"/>
      <c r="B2841" s="95" t="s">
        <v>4734</v>
      </c>
      <c r="D2841" s="95"/>
      <c r="E2841" s="95"/>
    </row>
    <row r="2842" spans="1:5">
      <c r="A2842" s="95"/>
      <c r="B2842" s="95" t="s">
        <v>4734</v>
      </c>
      <c r="D2842" s="95"/>
      <c r="E2842" s="95"/>
    </row>
    <row r="2843" spans="1:5">
      <c r="A2843" s="95"/>
      <c r="B2843" s="95" t="s">
        <v>4734</v>
      </c>
      <c r="D2843" s="95"/>
      <c r="E2843" s="95"/>
    </row>
    <row r="2844" spans="1:5">
      <c r="A2844" s="95"/>
      <c r="B2844" s="95" t="s">
        <v>4734</v>
      </c>
      <c r="D2844" s="95"/>
      <c r="E2844" s="95"/>
    </row>
    <row r="2845" spans="1:5">
      <c r="A2845" s="95"/>
      <c r="B2845" s="95" t="s">
        <v>4734</v>
      </c>
      <c r="D2845" s="95"/>
      <c r="E2845" s="95"/>
    </row>
    <row r="2846" spans="1:5">
      <c r="A2846" s="95"/>
      <c r="B2846" s="95" t="s">
        <v>4734</v>
      </c>
      <c r="D2846" s="95"/>
      <c r="E2846" s="95"/>
    </row>
    <row r="2847" spans="1:5">
      <c r="A2847" s="95"/>
      <c r="B2847" s="95" t="s">
        <v>4734</v>
      </c>
      <c r="D2847" s="95"/>
      <c r="E2847" s="95"/>
    </row>
    <row r="2848" spans="1:5">
      <c r="A2848" s="95"/>
      <c r="B2848" s="95" t="s">
        <v>4734</v>
      </c>
      <c r="D2848" s="95"/>
      <c r="E2848" s="95"/>
    </row>
    <row r="2849" spans="1:5">
      <c r="A2849" s="95"/>
      <c r="B2849" s="95" t="s">
        <v>4734</v>
      </c>
      <c r="D2849" s="95"/>
      <c r="E2849" s="95"/>
    </row>
    <row r="2850" spans="1:5">
      <c r="A2850" s="95"/>
      <c r="B2850" s="95" t="s">
        <v>4734</v>
      </c>
      <c r="D2850" s="95"/>
      <c r="E2850" s="95"/>
    </row>
    <row r="2851" spans="1:5">
      <c r="A2851" s="95"/>
      <c r="B2851" s="95" t="s">
        <v>4734</v>
      </c>
      <c r="D2851" s="95"/>
      <c r="E2851" s="95"/>
    </row>
    <row r="2852" spans="1:5">
      <c r="A2852" s="95"/>
      <c r="B2852" s="95" t="s">
        <v>4734</v>
      </c>
      <c r="D2852" s="95"/>
      <c r="E2852" s="95"/>
    </row>
    <row r="2853" spans="1:5">
      <c r="A2853" s="95"/>
      <c r="B2853" s="95" t="s">
        <v>4734</v>
      </c>
      <c r="D2853" s="95"/>
      <c r="E2853" s="95"/>
    </row>
    <row r="2854" spans="1:5">
      <c r="A2854" s="95"/>
      <c r="B2854" s="95" t="s">
        <v>4734</v>
      </c>
      <c r="D2854" s="95"/>
      <c r="E2854" s="95"/>
    </row>
    <row r="2855" spans="1:5">
      <c r="A2855" s="95"/>
      <c r="B2855" s="95" t="s">
        <v>4734</v>
      </c>
      <c r="D2855" s="95"/>
      <c r="E2855" s="95"/>
    </row>
    <row r="2856" spans="1:5">
      <c r="A2856" s="95"/>
      <c r="B2856" s="95" t="s">
        <v>4734</v>
      </c>
      <c r="D2856" s="95"/>
      <c r="E2856" s="95"/>
    </row>
    <row r="2857" spans="1:5">
      <c r="A2857" s="95"/>
      <c r="B2857" s="95" t="s">
        <v>4734</v>
      </c>
      <c r="D2857" s="95"/>
      <c r="E2857" s="95"/>
    </row>
    <row r="2858" spans="1:5">
      <c r="A2858" s="95"/>
      <c r="B2858" s="95" t="s">
        <v>4734</v>
      </c>
      <c r="D2858" s="95"/>
      <c r="E2858" s="95"/>
    </row>
    <row r="2859" spans="1:5">
      <c r="A2859" s="95"/>
      <c r="B2859" s="95" t="s">
        <v>4734</v>
      </c>
      <c r="D2859" s="95"/>
      <c r="E2859" s="95"/>
    </row>
    <row r="2860" spans="1:5">
      <c r="A2860" s="95"/>
      <c r="B2860" s="95" t="s">
        <v>4734</v>
      </c>
      <c r="D2860" s="95"/>
      <c r="E2860" s="95"/>
    </row>
    <row r="2861" spans="1:5">
      <c r="A2861" s="95"/>
      <c r="B2861" s="95" t="s">
        <v>4734</v>
      </c>
      <c r="D2861" s="95"/>
      <c r="E2861" s="95"/>
    </row>
    <row r="2862" spans="1:5">
      <c r="A2862" s="95"/>
      <c r="B2862" s="95" t="s">
        <v>4734</v>
      </c>
      <c r="D2862" s="95"/>
      <c r="E2862" s="95"/>
    </row>
    <row r="2863" spans="1:5">
      <c r="A2863" s="95"/>
      <c r="B2863" s="95" t="s">
        <v>4734</v>
      </c>
      <c r="D2863" s="95"/>
      <c r="E2863" s="95"/>
    </row>
    <row r="2864" spans="1:5">
      <c r="A2864" s="95"/>
      <c r="B2864" s="95" t="s">
        <v>4734</v>
      </c>
      <c r="D2864" s="95"/>
      <c r="E2864" s="95"/>
    </row>
    <row r="2865" spans="1:5">
      <c r="A2865" s="95"/>
      <c r="B2865" s="95" t="s">
        <v>4734</v>
      </c>
      <c r="D2865" s="95"/>
      <c r="E2865" s="95"/>
    </row>
    <row r="2866" spans="1:5">
      <c r="A2866" s="95"/>
      <c r="B2866" s="95" t="s">
        <v>4734</v>
      </c>
      <c r="D2866" s="95"/>
      <c r="E2866" s="95"/>
    </row>
    <row r="2867" spans="1:5">
      <c r="A2867" s="95"/>
      <c r="B2867" s="95" t="s">
        <v>4734</v>
      </c>
      <c r="D2867" s="95"/>
      <c r="E2867" s="95"/>
    </row>
    <row r="2868" spans="1:5">
      <c r="A2868" s="95"/>
      <c r="B2868" s="95" t="s">
        <v>4734</v>
      </c>
      <c r="D2868" s="95"/>
      <c r="E2868" s="95"/>
    </row>
    <row r="2869" spans="1:5">
      <c r="A2869" s="95"/>
      <c r="B2869" s="95" t="s">
        <v>4734</v>
      </c>
      <c r="D2869" s="95"/>
      <c r="E2869" s="95"/>
    </row>
    <row r="2870" spans="1:5">
      <c r="A2870" s="95"/>
      <c r="B2870" s="95" t="s">
        <v>4734</v>
      </c>
      <c r="D2870" s="95"/>
      <c r="E2870" s="95"/>
    </row>
    <row r="2871" spans="1:5">
      <c r="A2871" s="95"/>
      <c r="B2871" s="95" t="s">
        <v>4734</v>
      </c>
      <c r="D2871" s="95"/>
      <c r="E2871" s="95"/>
    </row>
    <row r="2872" spans="1:5">
      <c r="A2872" s="95"/>
      <c r="B2872" s="95" t="s">
        <v>4734</v>
      </c>
      <c r="D2872" s="95"/>
      <c r="E2872" s="95"/>
    </row>
    <row r="2873" spans="1:5">
      <c r="A2873" s="95"/>
      <c r="B2873" s="95" t="s">
        <v>4734</v>
      </c>
      <c r="D2873" s="95"/>
      <c r="E2873" s="95"/>
    </row>
    <row r="2874" spans="1:5">
      <c r="A2874" s="95"/>
      <c r="B2874" s="95" t="s">
        <v>4734</v>
      </c>
      <c r="D2874" s="95"/>
      <c r="E2874" s="95"/>
    </row>
    <row r="2875" spans="1:5">
      <c r="A2875" s="95"/>
      <c r="B2875" s="95" t="s">
        <v>4734</v>
      </c>
      <c r="D2875" s="95"/>
      <c r="E2875" s="95"/>
    </row>
    <row r="2876" spans="1:5">
      <c r="A2876" s="95"/>
      <c r="B2876" s="95" t="s">
        <v>4734</v>
      </c>
      <c r="D2876" s="95"/>
      <c r="E2876" s="95"/>
    </row>
    <row r="2877" spans="1:5">
      <c r="A2877" s="95"/>
      <c r="B2877" s="95" t="s">
        <v>4734</v>
      </c>
      <c r="D2877" s="95"/>
      <c r="E2877" s="95"/>
    </row>
    <row r="2878" spans="1:5">
      <c r="A2878" s="95"/>
      <c r="B2878" s="95" t="s">
        <v>4734</v>
      </c>
      <c r="D2878" s="95"/>
      <c r="E2878" s="95"/>
    </row>
    <row r="2879" spans="1:5">
      <c r="A2879" s="95"/>
      <c r="B2879" s="95" t="s">
        <v>4734</v>
      </c>
      <c r="D2879" s="95"/>
      <c r="E2879" s="95"/>
    </row>
    <row r="2880" spans="1:5">
      <c r="A2880" s="95"/>
      <c r="B2880" s="95" t="s">
        <v>4734</v>
      </c>
      <c r="D2880" s="95"/>
      <c r="E2880" s="95"/>
    </row>
    <row r="2881" spans="1:5">
      <c r="A2881" s="95"/>
      <c r="B2881" s="95" t="s">
        <v>4734</v>
      </c>
      <c r="D2881" s="95"/>
      <c r="E2881" s="95"/>
    </row>
    <row r="2882" spans="1:5">
      <c r="A2882" s="95"/>
      <c r="B2882" s="95" t="s">
        <v>4734</v>
      </c>
      <c r="D2882" s="95"/>
      <c r="E2882" s="95"/>
    </row>
    <row r="2883" spans="1:5">
      <c r="A2883" s="95"/>
      <c r="B2883" s="95" t="s">
        <v>4734</v>
      </c>
      <c r="D2883" s="95"/>
      <c r="E2883" s="95"/>
    </row>
    <row r="2884" spans="1:5">
      <c r="A2884" s="95"/>
      <c r="B2884" s="95" t="s">
        <v>4734</v>
      </c>
      <c r="D2884" s="95"/>
      <c r="E2884" s="95"/>
    </row>
    <row r="2885" spans="1:5">
      <c r="A2885" s="95"/>
      <c r="B2885" s="95" t="s">
        <v>4734</v>
      </c>
      <c r="D2885" s="95"/>
      <c r="E2885" s="95"/>
    </row>
    <row r="2886" spans="1:5">
      <c r="A2886" s="95"/>
      <c r="B2886" s="95" t="s">
        <v>4734</v>
      </c>
      <c r="D2886" s="95"/>
      <c r="E2886" s="95"/>
    </row>
    <row r="2887" spans="1:5">
      <c r="A2887" s="95"/>
      <c r="B2887" s="95" t="s">
        <v>4734</v>
      </c>
      <c r="D2887" s="95"/>
      <c r="E2887" s="95"/>
    </row>
    <row r="2888" spans="1:5">
      <c r="A2888" s="95"/>
      <c r="B2888" s="95" t="s">
        <v>4734</v>
      </c>
      <c r="D2888" s="95"/>
      <c r="E2888" s="95"/>
    </row>
    <row r="2889" spans="1:5">
      <c r="A2889" s="95"/>
      <c r="B2889" s="95" t="s">
        <v>4734</v>
      </c>
      <c r="D2889" s="95"/>
      <c r="E2889" s="95"/>
    </row>
    <row r="2890" spans="1:5">
      <c r="A2890" s="95"/>
      <c r="B2890" s="95" t="s">
        <v>4734</v>
      </c>
      <c r="D2890" s="95"/>
      <c r="E2890" s="95"/>
    </row>
    <row r="2891" spans="1:5">
      <c r="A2891" s="95"/>
      <c r="B2891" s="95" t="s">
        <v>4734</v>
      </c>
      <c r="D2891" s="95"/>
      <c r="E2891" s="95"/>
    </row>
    <row r="2892" spans="1:5">
      <c r="A2892" s="95"/>
      <c r="B2892" s="95" t="s">
        <v>4734</v>
      </c>
      <c r="D2892" s="95"/>
      <c r="E2892" s="95"/>
    </row>
    <row r="2893" spans="1:5">
      <c r="A2893" s="95"/>
      <c r="B2893" s="95" t="s">
        <v>4734</v>
      </c>
      <c r="D2893" s="95"/>
      <c r="E2893" s="95"/>
    </row>
    <row r="2894" spans="1:5">
      <c r="A2894" s="95"/>
      <c r="B2894" s="95" t="s">
        <v>4734</v>
      </c>
      <c r="D2894" s="95"/>
      <c r="E2894" s="95"/>
    </row>
    <row r="2895" spans="1:5">
      <c r="A2895" s="95"/>
      <c r="B2895" s="95" t="s">
        <v>4734</v>
      </c>
      <c r="D2895" s="95"/>
      <c r="E2895" s="95"/>
    </row>
    <row r="2896" spans="1:5">
      <c r="A2896" s="95"/>
      <c r="B2896" s="95" t="s">
        <v>4734</v>
      </c>
      <c r="D2896" s="95"/>
      <c r="E2896" s="95"/>
    </row>
    <row r="2897" spans="1:5">
      <c r="A2897" s="95"/>
      <c r="B2897" s="95" t="s">
        <v>4734</v>
      </c>
      <c r="D2897" s="95"/>
      <c r="E2897" s="95"/>
    </row>
    <row r="2898" spans="1:5">
      <c r="A2898" s="95"/>
      <c r="B2898" s="95" t="s">
        <v>4734</v>
      </c>
      <c r="D2898" s="95"/>
      <c r="E2898" s="95"/>
    </row>
    <row r="2899" spans="1:5">
      <c r="A2899" s="95"/>
      <c r="B2899" s="95" t="s">
        <v>4734</v>
      </c>
      <c r="D2899" s="95"/>
      <c r="E2899" s="95"/>
    </row>
    <row r="2900" spans="1:5">
      <c r="A2900" s="95"/>
      <c r="B2900" s="95" t="s">
        <v>4734</v>
      </c>
      <c r="D2900" s="95"/>
      <c r="E2900" s="95"/>
    </row>
    <row r="2901" spans="1:5">
      <c r="A2901" s="95"/>
      <c r="B2901" s="95" t="s">
        <v>4734</v>
      </c>
      <c r="D2901" s="95"/>
      <c r="E2901" s="95"/>
    </row>
    <row r="2902" spans="1:5">
      <c r="A2902" s="95"/>
      <c r="B2902" s="95" t="s">
        <v>4734</v>
      </c>
      <c r="D2902" s="95"/>
      <c r="E2902" s="95"/>
    </row>
    <row r="2903" spans="1:5">
      <c r="A2903" s="95"/>
      <c r="B2903" s="95" t="s">
        <v>4734</v>
      </c>
      <c r="D2903" s="95"/>
      <c r="E2903" s="95"/>
    </row>
    <row r="2904" spans="1:5">
      <c r="A2904" s="95"/>
      <c r="B2904" s="95" t="s">
        <v>4734</v>
      </c>
      <c r="D2904" s="95"/>
      <c r="E2904" s="95"/>
    </row>
    <row r="2905" spans="1:5">
      <c r="A2905" s="95"/>
      <c r="B2905" s="95" t="s">
        <v>4734</v>
      </c>
      <c r="D2905" s="95"/>
      <c r="E2905" s="95"/>
    </row>
    <row r="2906" spans="1:5">
      <c r="A2906" s="95"/>
      <c r="B2906" s="95" t="s">
        <v>4734</v>
      </c>
      <c r="D2906" s="95"/>
      <c r="E2906" s="95"/>
    </row>
    <row r="2907" spans="1:5">
      <c r="A2907" s="95"/>
      <c r="B2907" s="95" t="s">
        <v>4734</v>
      </c>
      <c r="D2907" s="95"/>
      <c r="E2907" s="95"/>
    </row>
    <row r="2908" spans="1:5">
      <c r="A2908" s="95"/>
      <c r="B2908" s="95" t="s">
        <v>4734</v>
      </c>
      <c r="D2908" s="95"/>
      <c r="E2908" s="95"/>
    </row>
    <row r="2909" spans="1:5">
      <c r="A2909" s="95"/>
      <c r="B2909" s="95" t="s">
        <v>4734</v>
      </c>
      <c r="D2909" s="95"/>
      <c r="E2909" s="95"/>
    </row>
    <row r="2910" spans="1:5">
      <c r="A2910" s="95"/>
      <c r="B2910" s="95" t="s">
        <v>4734</v>
      </c>
      <c r="D2910" s="95"/>
      <c r="E2910" s="95"/>
    </row>
    <row r="2911" spans="1:5">
      <c r="A2911" s="95"/>
      <c r="B2911" s="95" t="s">
        <v>4734</v>
      </c>
      <c r="D2911" s="95"/>
      <c r="E2911" s="95"/>
    </row>
    <row r="2912" spans="1:5">
      <c r="A2912" s="95"/>
      <c r="B2912" s="95" t="s">
        <v>4734</v>
      </c>
      <c r="D2912" s="95"/>
      <c r="E2912" s="95"/>
    </row>
    <row r="2913" spans="1:5">
      <c r="A2913" s="95"/>
      <c r="B2913" s="95" t="s">
        <v>4734</v>
      </c>
      <c r="D2913" s="95"/>
      <c r="E2913" s="95"/>
    </row>
    <row r="2914" spans="1:5">
      <c r="A2914" s="95"/>
      <c r="B2914" s="95" t="s">
        <v>4734</v>
      </c>
      <c r="D2914" s="95"/>
      <c r="E2914" s="95"/>
    </row>
    <row r="2915" spans="1:5">
      <c r="A2915" s="95"/>
      <c r="B2915" s="95" t="s">
        <v>4734</v>
      </c>
      <c r="D2915" s="95"/>
      <c r="E2915" s="95"/>
    </row>
    <row r="2916" spans="1:5">
      <c r="A2916" s="95"/>
      <c r="B2916" s="95" t="s">
        <v>4734</v>
      </c>
      <c r="D2916" s="95"/>
      <c r="E2916" s="95"/>
    </row>
    <row r="2917" spans="1:5">
      <c r="A2917" s="95"/>
      <c r="B2917" s="95" t="s">
        <v>4734</v>
      </c>
      <c r="D2917" s="95"/>
      <c r="E2917" s="95"/>
    </row>
    <row r="2918" spans="1:5">
      <c r="A2918" s="95"/>
      <c r="B2918" s="95" t="s">
        <v>4734</v>
      </c>
      <c r="D2918" s="95"/>
      <c r="E2918" s="95"/>
    </row>
    <row r="2919" spans="1:5">
      <c r="A2919" s="95"/>
      <c r="B2919" s="95" t="s">
        <v>4734</v>
      </c>
      <c r="D2919" s="95"/>
      <c r="E2919" s="95"/>
    </row>
    <row r="2920" spans="1:5">
      <c r="A2920" s="95"/>
      <c r="B2920" s="95" t="s">
        <v>4734</v>
      </c>
      <c r="D2920" s="95"/>
      <c r="E2920" s="95"/>
    </row>
    <row r="2921" spans="1:5">
      <c r="A2921" s="95"/>
      <c r="B2921" s="95" t="s">
        <v>4734</v>
      </c>
      <c r="D2921" s="95"/>
      <c r="E2921" s="95"/>
    </row>
    <row r="2922" spans="1:5">
      <c r="A2922" s="95"/>
      <c r="B2922" s="95" t="s">
        <v>4734</v>
      </c>
      <c r="D2922" s="95"/>
      <c r="E2922" s="95"/>
    </row>
    <row r="2923" spans="1:5">
      <c r="A2923" s="95"/>
      <c r="B2923" s="95" t="s">
        <v>4734</v>
      </c>
      <c r="D2923" s="95"/>
      <c r="E2923" s="95"/>
    </row>
    <row r="2924" spans="1:5">
      <c r="A2924" s="95"/>
      <c r="B2924" s="95" t="s">
        <v>4734</v>
      </c>
      <c r="D2924" s="95"/>
      <c r="E2924" s="95"/>
    </row>
    <row r="2925" spans="1:5">
      <c r="A2925" s="95"/>
      <c r="B2925" s="95" t="s">
        <v>4734</v>
      </c>
      <c r="D2925" s="95"/>
      <c r="E2925" s="95"/>
    </row>
    <row r="2926" spans="1:5">
      <c r="A2926" s="95"/>
      <c r="B2926" s="95" t="s">
        <v>4734</v>
      </c>
      <c r="D2926" s="95"/>
      <c r="E2926" s="95"/>
    </row>
    <row r="2927" spans="1:5">
      <c r="A2927" s="95"/>
      <c r="B2927" s="95" t="s">
        <v>4734</v>
      </c>
      <c r="D2927" s="95"/>
      <c r="E2927" s="95"/>
    </row>
    <row r="2928" spans="1:5">
      <c r="A2928" s="95"/>
      <c r="B2928" s="95" t="s">
        <v>4734</v>
      </c>
      <c r="D2928" s="95"/>
      <c r="E2928" s="95"/>
    </row>
    <row r="2929" spans="1:5">
      <c r="A2929" s="95"/>
      <c r="B2929" s="95" t="s">
        <v>4734</v>
      </c>
      <c r="D2929" s="95"/>
      <c r="E2929" s="95"/>
    </row>
    <row r="2930" spans="1:5">
      <c r="A2930" s="95"/>
      <c r="B2930" s="95" t="s">
        <v>4734</v>
      </c>
      <c r="D2930" s="95"/>
      <c r="E2930" s="95"/>
    </row>
    <row r="2931" spans="1:5">
      <c r="A2931" s="95"/>
      <c r="B2931" s="95" t="s">
        <v>4734</v>
      </c>
      <c r="D2931" s="95"/>
      <c r="E2931" s="95"/>
    </row>
    <row r="2932" spans="1:5">
      <c r="A2932" s="95"/>
      <c r="B2932" s="95" t="s">
        <v>4734</v>
      </c>
      <c r="D2932" s="95"/>
      <c r="E2932" s="95"/>
    </row>
    <row r="2933" spans="1:5">
      <c r="A2933" s="95"/>
      <c r="B2933" s="95" t="s">
        <v>4734</v>
      </c>
      <c r="D2933" s="95"/>
      <c r="E2933" s="95"/>
    </row>
    <row r="2934" spans="1:5">
      <c r="A2934" s="95"/>
      <c r="B2934" s="95" t="s">
        <v>4734</v>
      </c>
      <c r="D2934" s="95"/>
      <c r="E2934" s="95"/>
    </row>
    <row r="2935" spans="1:5">
      <c r="A2935" s="95"/>
      <c r="B2935" s="95" t="s">
        <v>4734</v>
      </c>
      <c r="D2935" s="95"/>
      <c r="E2935" s="95"/>
    </row>
    <row r="2936" spans="1:5">
      <c r="A2936" s="95"/>
      <c r="B2936" s="95" t="s">
        <v>4734</v>
      </c>
      <c r="D2936" s="95"/>
      <c r="E2936" s="95"/>
    </row>
    <row r="2937" spans="1:5">
      <c r="A2937" s="95"/>
      <c r="B2937" s="95" t="s">
        <v>4734</v>
      </c>
      <c r="D2937" s="95"/>
      <c r="E2937" s="95"/>
    </row>
    <row r="2938" spans="1:5">
      <c r="A2938" s="95"/>
      <c r="B2938" s="95" t="s">
        <v>4734</v>
      </c>
      <c r="D2938" s="95"/>
      <c r="E2938" s="95"/>
    </row>
    <row r="2939" spans="1:5">
      <c r="A2939" s="95"/>
      <c r="B2939" s="95" t="s">
        <v>4734</v>
      </c>
      <c r="D2939" s="95"/>
      <c r="E2939" s="95"/>
    </row>
    <row r="2940" spans="1:5">
      <c r="A2940" s="95"/>
      <c r="B2940" s="95" t="s">
        <v>4734</v>
      </c>
      <c r="D2940" s="95"/>
      <c r="E2940" s="95"/>
    </row>
    <row r="2941" spans="1:5">
      <c r="A2941" s="95"/>
      <c r="B2941" s="95" t="s">
        <v>4734</v>
      </c>
      <c r="D2941" s="95"/>
      <c r="E2941" s="95"/>
    </row>
    <row r="2942" spans="1:5">
      <c r="A2942" s="95"/>
      <c r="B2942" s="95" t="s">
        <v>4734</v>
      </c>
      <c r="D2942" s="95"/>
      <c r="E2942" s="95"/>
    </row>
    <row r="2943" spans="1:5">
      <c r="A2943" s="95"/>
      <c r="B2943" s="95" t="s">
        <v>4734</v>
      </c>
      <c r="D2943" s="95"/>
      <c r="E2943" s="95"/>
    </row>
    <row r="2944" spans="1:5">
      <c r="A2944" s="95"/>
      <c r="B2944" s="95" t="s">
        <v>4734</v>
      </c>
      <c r="D2944" s="95"/>
      <c r="E2944" s="95"/>
    </row>
    <row r="2945" spans="1:5">
      <c r="A2945" s="95"/>
      <c r="B2945" s="95" t="s">
        <v>4734</v>
      </c>
      <c r="D2945" s="95"/>
      <c r="E2945" s="95"/>
    </row>
    <row r="2946" spans="1:5">
      <c r="A2946" s="95"/>
      <c r="B2946" s="95" t="s">
        <v>4734</v>
      </c>
      <c r="D2946" s="95"/>
      <c r="E2946" s="95"/>
    </row>
    <row r="2947" spans="1:5">
      <c r="A2947" s="95"/>
      <c r="B2947" s="95" t="s">
        <v>4734</v>
      </c>
      <c r="D2947" s="95"/>
      <c r="E2947" s="95"/>
    </row>
    <row r="2948" spans="1:5">
      <c r="A2948" s="95"/>
      <c r="B2948" s="95" t="s">
        <v>4734</v>
      </c>
      <c r="D2948" s="95"/>
      <c r="E2948" s="95"/>
    </row>
    <row r="2949" spans="1:5">
      <c r="A2949" s="95"/>
      <c r="B2949" s="95" t="s">
        <v>4734</v>
      </c>
      <c r="D2949" s="95"/>
      <c r="E2949" s="95"/>
    </row>
    <row r="2950" spans="1:5">
      <c r="A2950" s="95"/>
      <c r="B2950" s="95" t="s">
        <v>4734</v>
      </c>
      <c r="D2950" s="95"/>
      <c r="E2950" s="95"/>
    </row>
    <row r="2951" spans="1:5">
      <c r="A2951" s="95"/>
      <c r="B2951" s="95" t="s">
        <v>4734</v>
      </c>
      <c r="D2951" s="95"/>
      <c r="E2951" s="95"/>
    </row>
    <row r="2952" spans="1:5">
      <c r="A2952" s="95"/>
      <c r="B2952" s="95" t="s">
        <v>4734</v>
      </c>
      <c r="D2952" s="95"/>
      <c r="E2952" s="95"/>
    </row>
    <row r="2953" spans="1:5">
      <c r="A2953" s="95"/>
      <c r="B2953" s="95" t="s">
        <v>4734</v>
      </c>
      <c r="D2953" s="95"/>
      <c r="E2953" s="95"/>
    </row>
    <row r="2954" spans="1:5">
      <c r="A2954" s="95"/>
      <c r="B2954" s="95" t="s">
        <v>4734</v>
      </c>
      <c r="D2954" s="95"/>
      <c r="E2954" s="95"/>
    </row>
    <row r="2955" spans="1:5">
      <c r="A2955" s="95"/>
      <c r="B2955" s="95" t="s">
        <v>4734</v>
      </c>
      <c r="D2955" s="95"/>
      <c r="E2955" s="95"/>
    </row>
    <row r="2956" spans="1:5">
      <c r="A2956" s="95"/>
      <c r="B2956" s="95" t="s">
        <v>4734</v>
      </c>
      <c r="D2956" s="95"/>
      <c r="E2956" s="95"/>
    </row>
    <row r="2957" spans="1:5">
      <c r="A2957" s="95"/>
      <c r="B2957" s="95" t="s">
        <v>4734</v>
      </c>
      <c r="D2957" s="95"/>
      <c r="E2957" s="95"/>
    </row>
    <row r="2958" spans="1:5">
      <c r="A2958" s="95"/>
      <c r="B2958" s="95" t="s">
        <v>4734</v>
      </c>
      <c r="D2958" s="95"/>
      <c r="E2958" s="95"/>
    </row>
    <row r="2959" spans="1:5">
      <c r="A2959" s="95"/>
      <c r="B2959" s="95" t="s">
        <v>4734</v>
      </c>
      <c r="D2959" s="95"/>
      <c r="E2959" s="95"/>
    </row>
    <row r="2960" spans="1:5">
      <c r="A2960" s="95"/>
      <c r="B2960" s="95" t="s">
        <v>4734</v>
      </c>
      <c r="D2960" s="95"/>
      <c r="E2960" s="95"/>
    </row>
    <row r="2961" spans="1:5">
      <c r="A2961" s="95"/>
      <c r="B2961" s="95" t="s">
        <v>4734</v>
      </c>
      <c r="D2961" s="95"/>
      <c r="E2961" s="95"/>
    </row>
    <row r="2962" spans="1:5">
      <c r="A2962" s="95"/>
      <c r="B2962" s="95" t="s">
        <v>4734</v>
      </c>
      <c r="D2962" s="95"/>
      <c r="E2962" s="95"/>
    </row>
    <row r="2963" spans="1:5">
      <c r="A2963" s="95"/>
      <c r="B2963" s="95" t="s">
        <v>4734</v>
      </c>
      <c r="D2963" s="95"/>
      <c r="E2963" s="95"/>
    </row>
    <row r="2964" spans="1:5">
      <c r="A2964" s="95"/>
      <c r="B2964" s="95" t="s">
        <v>4734</v>
      </c>
      <c r="D2964" s="95"/>
      <c r="E2964" s="95"/>
    </row>
    <row r="2965" spans="1:5">
      <c r="A2965" s="95"/>
      <c r="B2965" s="95" t="s">
        <v>4734</v>
      </c>
      <c r="D2965" s="95"/>
      <c r="E2965" s="95"/>
    </row>
    <row r="2966" spans="1:5">
      <c r="A2966" s="95"/>
      <c r="B2966" s="95" t="s">
        <v>4734</v>
      </c>
      <c r="D2966" s="95"/>
      <c r="E2966" s="95"/>
    </row>
    <row r="2967" spans="1:5">
      <c r="A2967" s="95"/>
      <c r="B2967" s="95" t="s">
        <v>4734</v>
      </c>
      <c r="D2967" s="95"/>
      <c r="E2967" s="95"/>
    </row>
    <row r="2968" spans="1:5">
      <c r="A2968" s="95"/>
      <c r="B2968" s="95" t="s">
        <v>4734</v>
      </c>
      <c r="D2968" s="95"/>
      <c r="E2968" s="95"/>
    </row>
    <row r="2969" spans="1:5">
      <c r="A2969" s="95"/>
      <c r="B2969" s="95" t="s">
        <v>4734</v>
      </c>
      <c r="D2969" s="95"/>
      <c r="E2969" s="95"/>
    </row>
    <row r="2970" spans="1:5">
      <c r="A2970" s="95"/>
      <c r="B2970" s="95" t="s">
        <v>4734</v>
      </c>
      <c r="D2970" s="95"/>
      <c r="E2970" s="95"/>
    </row>
    <row r="2971" spans="1:5">
      <c r="A2971" s="95"/>
      <c r="B2971" s="95" t="s">
        <v>4734</v>
      </c>
      <c r="D2971" s="95"/>
      <c r="E2971" s="95"/>
    </row>
    <row r="2972" spans="1:5">
      <c r="A2972" s="95"/>
      <c r="B2972" s="95" t="s">
        <v>4734</v>
      </c>
      <c r="D2972" s="95"/>
      <c r="E2972" s="95"/>
    </row>
    <row r="2973" spans="1:5">
      <c r="A2973" s="95"/>
      <c r="B2973" s="95" t="s">
        <v>4734</v>
      </c>
      <c r="D2973" s="95"/>
      <c r="E2973" s="95"/>
    </row>
    <row r="2974" spans="1:5">
      <c r="A2974" s="95"/>
      <c r="B2974" s="95" t="s">
        <v>4734</v>
      </c>
      <c r="D2974" s="95"/>
      <c r="E2974" s="95"/>
    </row>
    <row r="2975" spans="1:5">
      <c r="A2975" s="95"/>
      <c r="B2975" s="95" t="s">
        <v>4734</v>
      </c>
      <c r="D2975" s="95"/>
      <c r="E2975" s="95"/>
    </row>
    <row r="2976" spans="1:5">
      <c r="A2976" s="95"/>
      <c r="B2976" s="95" t="s">
        <v>4734</v>
      </c>
      <c r="D2976" s="95"/>
      <c r="E2976" s="95"/>
    </row>
    <row r="2977" spans="1:5">
      <c r="A2977" s="95"/>
      <c r="B2977" s="95" t="s">
        <v>4734</v>
      </c>
      <c r="D2977" s="95"/>
      <c r="E2977" s="95"/>
    </row>
    <row r="2978" spans="1:5">
      <c r="A2978" s="95"/>
      <c r="B2978" s="95" t="s">
        <v>4734</v>
      </c>
      <c r="D2978" s="95"/>
      <c r="E2978" s="95"/>
    </row>
    <row r="2979" spans="1:5">
      <c r="A2979" s="95"/>
      <c r="B2979" s="95" t="s">
        <v>4734</v>
      </c>
      <c r="D2979" s="95"/>
      <c r="E2979" s="95"/>
    </row>
    <row r="2980" spans="1:5">
      <c r="A2980" s="95"/>
      <c r="B2980" s="95" t="s">
        <v>4734</v>
      </c>
      <c r="D2980" s="95"/>
      <c r="E2980" s="95"/>
    </row>
    <row r="2981" spans="1:5">
      <c r="A2981" s="95"/>
      <c r="B2981" s="95" t="s">
        <v>4734</v>
      </c>
      <c r="D2981" s="95"/>
      <c r="E2981" s="95"/>
    </row>
    <row r="2982" spans="1:5">
      <c r="A2982" s="95"/>
      <c r="B2982" s="95" t="s">
        <v>4734</v>
      </c>
      <c r="D2982" s="95"/>
      <c r="E2982" s="95"/>
    </row>
    <row r="2983" spans="1:5">
      <c r="A2983" s="95"/>
      <c r="B2983" s="95" t="s">
        <v>4734</v>
      </c>
      <c r="D2983" s="95"/>
      <c r="E2983" s="95"/>
    </row>
    <row r="2984" spans="1:5">
      <c r="A2984" s="95"/>
      <c r="B2984" s="95" t="s">
        <v>4734</v>
      </c>
      <c r="D2984" s="95"/>
      <c r="E2984" s="95"/>
    </row>
    <row r="2985" spans="1:5">
      <c r="A2985" s="95"/>
      <c r="B2985" s="95" t="s">
        <v>4734</v>
      </c>
      <c r="D2985" s="95"/>
      <c r="E2985" s="95"/>
    </row>
    <row r="2986" spans="1:5">
      <c r="A2986" s="95"/>
      <c r="B2986" s="95" t="s">
        <v>4734</v>
      </c>
      <c r="D2986" s="95"/>
      <c r="E2986" s="95"/>
    </row>
    <row r="2987" spans="1:5">
      <c r="A2987" s="95"/>
      <c r="B2987" s="95" t="s">
        <v>4734</v>
      </c>
      <c r="D2987" s="95"/>
      <c r="E2987" s="95"/>
    </row>
    <row r="2988" spans="1:5">
      <c r="A2988" s="95"/>
      <c r="B2988" s="95" t="s">
        <v>4734</v>
      </c>
      <c r="D2988" s="95"/>
      <c r="E2988" s="95"/>
    </row>
    <row r="2989" spans="1:5">
      <c r="A2989" s="95"/>
      <c r="B2989" s="95" t="s">
        <v>4734</v>
      </c>
      <c r="D2989" s="95"/>
      <c r="E2989" s="95"/>
    </row>
    <row r="2990" spans="1:5">
      <c r="A2990" s="95"/>
      <c r="B2990" s="95" t="s">
        <v>4734</v>
      </c>
      <c r="D2990" s="95"/>
      <c r="E2990" s="95"/>
    </row>
    <row r="2991" spans="1:5">
      <c r="A2991" s="95"/>
      <c r="B2991" s="95" t="s">
        <v>4734</v>
      </c>
      <c r="D2991" s="95"/>
      <c r="E2991" s="95"/>
    </row>
    <row r="2992" spans="1:5">
      <c r="A2992" s="95"/>
      <c r="B2992" s="95" t="s">
        <v>4734</v>
      </c>
      <c r="D2992" s="95"/>
      <c r="E2992" s="95"/>
    </row>
    <row r="2993" spans="1:5">
      <c r="A2993" s="95"/>
      <c r="B2993" s="95" t="s">
        <v>4734</v>
      </c>
      <c r="D2993" s="95"/>
      <c r="E2993" s="95"/>
    </row>
    <row r="2994" spans="1:5">
      <c r="A2994" s="95"/>
      <c r="B2994" s="95" t="s">
        <v>4734</v>
      </c>
      <c r="D2994" s="95"/>
      <c r="E2994" s="95"/>
    </row>
    <row r="2995" spans="1:5">
      <c r="A2995" s="95"/>
      <c r="B2995" s="95" t="s">
        <v>4734</v>
      </c>
      <c r="D2995" s="95"/>
      <c r="E2995" s="95"/>
    </row>
    <row r="2996" spans="1:5">
      <c r="A2996" s="95"/>
      <c r="B2996" s="95" t="s">
        <v>4734</v>
      </c>
      <c r="D2996" s="95"/>
      <c r="E2996" s="95"/>
    </row>
    <row r="2997" spans="1:5">
      <c r="A2997" s="95"/>
      <c r="B2997" s="95" t="s">
        <v>4734</v>
      </c>
      <c r="D2997" s="95"/>
      <c r="E2997" s="95"/>
    </row>
    <row r="2998" spans="1:5">
      <c r="A2998" s="95"/>
      <c r="B2998" s="95" t="s">
        <v>4734</v>
      </c>
      <c r="D2998" s="95"/>
      <c r="E2998" s="95"/>
    </row>
    <row r="2999" spans="1:5">
      <c r="A2999" s="95"/>
      <c r="B2999" s="95" t="s">
        <v>4734</v>
      </c>
      <c r="D2999" s="95"/>
      <c r="E2999" s="95"/>
    </row>
    <row r="3000" spans="1:5">
      <c r="A3000" s="95"/>
      <c r="B3000" s="95" t="s">
        <v>4734</v>
      </c>
      <c r="D3000" s="95"/>
      <c r="E3000" s="95"/>
    </row>
    <row r="3001" spans="1:5">
      <c r="A3001" s="95"/>
      <c r="B3001" s="95" t="s">
        <v>4734</v>
      </c>
      <c r="D3001" s="95"/>
      <c r="E3001" s="95"/>
    </row>
    <row r="3002" spans="1:5">
      <c r="A3002" s="95"/>
      <c r="B3002" s="95" t="s">
        <v>4734</v>
      </c>
      <c r="D3002" s="95"/>
      <c r="E3002" s="95"/>
    </row>
    <row r="3003" spans="1:5">
      <c r="A3003" s="95"/>
      <c r="B3003" s="95" t="s">
        <v>4734</v>
      </c>
      <c r="D3003" s="95"/>
      <c r="E3003" s="95"/>
    </row>
    <row r="3004" spans="1:5">
      <c r="A3004" s="95"/>
      <c r="B3004" s="95" t="s">
        <v>4734</v>
      </c>
      <c r="D3004" s="95"/>
      <c r="E3004" s="95"/>
    </row>
    <row r="3005" spans="1:5">
      <c r="A3005" s="95"/>
      <c r="B3005" s="95" t="s">
        <v>4734</v>
      </c>
      <c r="D3005" s="95"/>
      <c r="E3005" s="95"/>
    </row>
    <row r="3006" spans="1:5">
      <c r="A3006" s="95"/>
      <c r="B3006" s="95" t="s">
        <v>4734</v>
      </c>
      <c r="D3006" s="95"/>
      <c r="E3006" s="95"/>
    </row>
    <row r="3007" spans="1:5">
      <c r="A3007" s="95"/>
      <c r="B3007" s="95" t="s">
        <v>4734</v>
      </c>
      <c r="D3007" s="95"/>
      <c r="E3007" s="95"/>
    </row>
    <row r="3008" spans="1:5">
      <c r="A3008" s="95"/>
      <c r="B3008" s="95" t="s">
        <v>4734</v>
      </c>
      <c r="D3008" s="95"/>
      <c r="E3008" s="95"/>
    </row>
    <row r="3009" spans="1:5">
      <c r="A3009" s="95"/>
      <c r="B3009" s="95" t="s">
        <v>4734</v>
      </c>
      <c r="D3009" s="95"/>
      <c r="E3009" s="95"/>
    </row>
    <row r="3010" spans="1:5">
      <c r="A3010" s="95"/>
      <c r="B3010" s="95" t="s">
        <v>4734</v>
      </c>
      <c r="D3010" s="95"/>
      <c r="E3010" s="95"/>
    </row>
    <row r="3011" spans="1:5">
      <c r="A3011" s="95"/>
      <c r="B3011" s="95" t="s">
        <v>4734</v>
      </c>
      <c r="D3011" s="95"/>
      <c r="E3011" s="95"/>
    </row>
    <row r="3012" spans="1:5">
      <c r="A3012" s="95"/>
      <c r="B3012" s="95" t="s">
        <v>4734</v>
      </c>
      <c r="D3012" s="95"/>
      <c r="E3012" s="95"/>
    </row>
    <row r="3013" spans="1:5">
      <c r="A3013" s="95"/>
      <c r="B3013" s="95" t="s">
        <v>4734</v>
      </c>
      <c r="D3013" s="95"/>
      <c r="E3013" s="95"/>
    </row>
    <row r="3014" spans="1:5">
      <c r="A3014" s="95"/>
      <c r="B3014" s="95" t="s">
        <v>4734</v>
      </c>
      <c r="D3014" s="95"/>
      <c r="E3014" s="95"/>
    </row>
    <row r="3015" spans="1:5">
      <c r="A3015" s="95"/>
      <c r="B3015" s="95" t="s">
        <v>4734</v>
      </c>
      <c r="D3015" s="95"/>
      <c r="E3015" s="95"/>
    </row>
    <row r="3016" spans="1:5">
      <c r="A3016" s="95"/>
      <c r="B3016" s="95" t="s">
        <v>4734</v>
      </c>
      <c r="D3016" s="95"/>
      <c r="E3016" s="95"/>
    </row>
    <row r="3017" spans="1:5">
      <c r="A3017" s="95"/>
      <c r="B3017" s="95" t="s">
        <v>4734</v>
      </c>
      <c r="D3017" s="95"/>
      <c r="E3017" s="95"/>
    </row>
    <row r="3018" spans="1:5">
      <c r="A3018" s="95"/>
      <c r="B3018" s="95" t="s">
        <v>4734</v>
      </c>
      <c r="D3018" s="95"/>
      <c r="E3018" s="95"/>
    </row>
    <row r="3019" spans="1:5">
      <c r="A3019" s="95"/>
      <c r="B3019" s="95" t="s">
        <v>4734</v>
      </c>
      <c r="D3019" s="95"/>
      <c r="E3019" s="95"/>
    </row>
    <row r="3020" spans="1:5">
      <c r="A3020" s="95"/>
      <c r="B3020" s="95" t="s">
        <v>4734</v>
      </c>
      <c r="D3020" s="95"/>
      <c r="E3020" s="95"/>
    </row>
    <row r="3021" spans="1:5">
      <c r="A3021" s="95"/>
      <c r="B3021" s="95" t="s">
        <v>4734</v>
      </c>
      <c r="D3021" s="95"/>
      <c r="E3021" s="95"/>
    </row>
    <row r="3022" spans="1:5">
      <c r="A3022" s="95"/>
      <c r="B3022" s="95" t="s">
        <v>4734</v>
      </c>
      <c r="D3022" s="95"/>
      <c r="E3022" s="95"/>
    </row>
    <row r="3023" spans="1:5">
      <c r="A3023" s="95"/>
      <c r="B3023" s="95" t="s">
        <v>4734</v>
      </c>
      <c r="D3023" s="95"/>
      <c r="E3023" s="95"/>
    </row>
    <row r="3024" spans="1:5">
      <c r="A3024" s="95"/>
      <c r="B3024" s="95" t="s">
        <v>4734</v>
      </c>
      <c r="D3024" s="95"/>
      <c r="E3024" s="95"/>
    </row>
    <row r="3025" spans="1:5">
      <c r="A3025" s="95"/>
      <c r="B3025" s="95" t="s">
        <v>4734</v>
      </c>
      <c r="D3025" s="95"/>
      <c r="E3025" s="95"/>
    </row>
    <row r="3026" spans="1:5">
      <c r="A3026" s="95"/>
      <c r="B3026" s="95" t="s">
        <v>4734</v>
      </c>
      <c r="D3026" s="95"/>
      <c r="E3026" s="95"/>
    </row>
    <row r="3027" spans="1:5">
      <c r="A3027" s="95"/>
      <c r="B3027" s="95" t="s">
        <v>4734</v>
      </c>
      <c r="D3027" s="95"/>
      <c r="E3027" s="95"/>
    </row>
    <row r="3028" spans="1:5">
      <c r="A3028" s="95"/>
      <c r="B3028" s="95" t="s">
        <v>4734</v>
      </c>
      <c r="D3028" s="95"/>
      <c r="E3028" s="95"/>
    </row>
    <row r="3029" spans="1:5">
      <c r="A3029" s="95"/>
      <c r="B3029" s="95" t="s">
        <v>4734</v>
      </c>
      <c r="D3029" s="95"/>
      <c r="E3029" s="95"/>
    </row>
    <row r="3030" spans="1:5">
      <c r="A3030" s="95"/>
      <c r="B3030" s="95" t="s">
        <v>4734</v>
      </c>
      <c r="D3030" s="95"/>
      <c r="E3030" s="95"/>
    </row>
    <row r="3031" spans="1:5">
      <c r="A3031" s="95"/>
      <c r="B3031" s="95" t="s">
        <v>4734</v>
      </c>
      <c r="D3031" s="95"/>
      <c r="E3031" s="95"/>
    </row>
    <row r="3032" spans="1:5">
      <c r="A3032" s="95"/>
      <c r="B3032" s="95" t="s">
        <v>4734</v>
      </c>
      <c r="D3032" s="95"/>
      <c r="E3032" s="95"/>
    </row>
    <row r="3033" spans="1:5">
      <c r="A3033" s="95"/>
      <c r="B3033" s="95" t="s">
        <v>4734</v>
      </c>
      <c r="D3033" s="95"/>
      <c r="E3033" s="95"/>
    </row>
    <row r="3034" spans="1:5">
      <c r="A3034" s="95"/>
      <c r="B3034" s="95" t="s">
        <v>4734</v>
      </c>
      <c r="D3034" s="95"/>
      <c r="E3034" s="95"/>
    </row>
    <row r="3035" spans="1:5">
      <c r="A3035" s="95"/>
      <c r="B3035" s="95" t="s">
        <v>4734</v>
      </c>
      <c r="D3035" s="95"/>
      <c r="E3035" s="95"/>
    </row>
    <row r="3036" spans="1:5">
      <c r="A3036" s="95"/>
      <c r="B3036" s="95" t="s">
        <v>4734</v>
      </c>
      <c r="D3036" s="95"/>
      <c r="E3036" s="95"/>
    </row>
    <row r="3037" spans="1:5">
      <c r="A3037" s="95"/>
      <c r="B3037" s="95" t="s">
        <v>4734</v>
      </c>
      <c r="D3037" s="95"/>
      <c r="E3037" s="95"/>
    </row>
    <row r="3038" spans="1:5">
      <c r="A3038" s="95"/>
      <c r="B3038" s="95" t="s">
        <v>4734</v>
      </c>
      <c r="D3038" s="95"/>
      <c r="E3038" s="95"/>
    </row>
    <row r="3039" spans="1:5">
      <c r="A3039" s="95"/>
      <c r="B3039" s="95" t="s">
        <v>4734</v>
      </c>
      <c r="D3039" s="95"/>
      <c r="E3039" s="95"/>
    </row>
    <row r="3040" spans="1:5">
      <c r="A3040" s="95"/>
      <c r="B3040" s="95" t="s">
        <v>4734</v>
      </c>
      <c r="D3040" s="95"/>
      <c r="E3040" s="95"/>
    </row>
    <row r="3041" spans="1:5">
      <c r="A3041" s="95"/>
      <c r="B3041" s="95" t="s">
        <v>4734</v>
      </c>
      <c r="D3041" s="95"/>
      <c r="E3041" s="95"/>
    </row>
    <row r="3042" spans="1:5">
      <c r="A3042" s="95"/>
      <c r="B3042" s="95" t="s">
        <v>4734</v>
      </c>
      <c r="D3042" s="95"/>
      <c r="E3042" s="95"/>
    </row>
    <row r="3043" spans="1:5">
      <c r="A3043" s="95"/>
      <c r="B3043" s="95" t="s">
        <v>4734</v>
      </c>
      <c r="D3043" s="95"/>
      <c r="E3043" s="95"/>
    </row>
    <row r="3044" spans="1:5">
      <c r="A3044" s="95"/>
      <c r="B3044" s="95" t="s">
        <v>4734</v>
      </c>
      <c r="D3044" s="95"/>
      <c r="E3044" s="95"/>
    </row>
    <row r="3045" spans="1:5">
      <c r="A3045" s="95"/>
      <c r="B3045" s="95" t="s">
        <v>4734</v>
      </c>
      <c r="D3045" s="95"/>
      <c r="E3045" s="95"/>
    </row>
    <row r="3046" spans="1:5">
      <c r="A3046" s="95"/>
      <c r="B3046" s="95" t="s">
        <v>4734</v>
      </c>
      <c r="D3046" s="95"/>
      <c r="E3046" s="95"/>
    </row>
    <row r="3047" spans="1:5">
      <c r="A3047" s="95"/>
      <c r="B3047" s="95" t="s">
        <v>4734</v>
      </c>
      <c r="D3047" s="95"/>
      <c r="E3047" s="95"/>
    </row>
    <row r="3048" spans="1:5">
      <c r="A3048" s="95"/>
      <c r="B3048" s="95" t="s">
        <v>4734</v>
      </c>
      <c r="D3048" s="95"/>
      <c r="E3048" s="95"/>
    </row>
    <row r="3049" spans="1:5">
      <c r="A3049" s="95"/>
      <c r="B3049" s="95" t="s">
        <v>4734</v>
      </c>
      <c r="D3049" s="95"/>
      <c r="E3049" s="95"/>
    </row>
    <row r="3050" spans="1:5">
      <c r="A3050" s="95"/>
      <c r="B3050" s="95" t="s">
        <v>4734</v>
      </c>
      <c r="D3050" s="95"/>
      <c r="E3050" s="95"/>
    </row>
    <row r="3051" spans="1:5">
      <c r="A3051" s="95"/>
      <c r="B3051" s="95" t="s">
        <v>4734</v>
      </c>
      <c r="D3051" s="95"/>
      <c r="E3051" s="95"/>
    </row>
    <row r="3052" spans="1:5">
      <c r="A3052" s="95"/>
      <c r="B3052" s="95" t="s">
        <v>4734</v>
      </c>
      <c r="D3052" s="95"/>
      <c r="E3052" s="95"/>
    </row>
    <row r="3053" spans="1:5">
      <c r="A3053" s="95"/>
      <c r="B3053" s="95" t="s">
        <v>4734</v>
      </c>
      <c r="D3053" s="95"/>
      <c r="E3053" s="95"/>
    </row>
    <row r="3054" spans="1:5">
      <c r="A3054" s="95"/>
      <c r="B3054" s="95" t="s">
        <v>4734</v>
      </c>
      <c r="D3054" s="95"/>
      <c r="E3054" s="95"/>
    </row>
    <row r="3055" spans="1:5">
      <c r="A3055" s="95"/>
      <c r="B3055" s="95" t="s">
        <v>4734</v>
      </c>
      <c r="D3055" s="95"/>
      <c r="E3055" s="95"/>
    </row>
    <row r="3056" spans="1:5">
      <c r="A3056" s="95"/>
      <c r="B3056" s="95" t="s">
        <v>4734</v>
      </c>
      <c r="D3056" s="95"/>
      <c r="E3056" s="95"/>
    </row>
    <row r="3057" spans="1:5">
      <c r="A3057" s="95"/>
      <c r="B3057" s="95" t="s">
        <v>4734</v>
      </c>
      <c r="D3057" s="95"/>
      <c r="E3057" s="95"/>
    </row>
    <row r="3058" spans="1:5">
      <c r="A3058" s="95"/>
      <c r="B3058" s="95" t="s">
        <v>4734</v>
      </c>
      <c r="D3058" s="95"/>
      <c r="E3058" s="95"/>
    </row>
    <row r="3059" spans="1:5">
      <c r="A3059" s="95"/>
      <c r="B3059" s="95" t="s">
        <v>4734</v>
      </c>
      <c r="D3059" s="95"/>
      <c r="E3059" s="95"/>
    </row>
    <row r="3060" spans="1:5">
      <c r="A3060" s="95"/>
      <c r="B3060" s="95" t="s">
        <v>4734</v>
      </c>
      <c r="D3060" s="95"/>
      <c r="E3060" s="95"/>
    </row>
    <row r="3061" spans="1:5">
      <c r="A3061" s="95"/>
      <c r="B3061" s="95" t="s">
        <v>4734</v>
      </c>
      <c r="D3061" s="95"/>
      <c r="E3061" s="95"/>
    </row>
    <row r="3062" spans="1:5">
      <c r="A3062" s="95"/>
      <c r="B3062" s="95" t="s">
        <v>4734</v>
      </c>
      <c r="D3062" s="95"/>
      <c r="E3062" s="95"/>
    </row>
    <row r="3063" spans="1:5">
      <c r="A3063" s="95"/>
      <c r="B3063" s="95" t="s">
        <v>4734</v>
      </c>
      <c r="D3063" s="95"/>
      <c r="E3063" s="95"/>
    </row>
    <row r="3064" spans="1:5">
      <c r="A3064" s="95"/>
      <c r="B3064" s="95" t="s">
        <v>4734</v>
      </c>
      <c r="D3064" s="95"/>
      <c r="E3064" s="95"/>
    </row>
    <row r="3065" spans="1:5">
      <c r="A3065" s="95"/>
      <c r="B3065" s="95" t="s">
        <v>4734</v>
      </c>
      <c r="D3065" s="95"/>
      <c r="E3065" s="95"/>
    </row>
    <row r="3066" spans="1:5">
      <c r="A3066" s="95"/>
      <c r="B3066" s="95" t="s">
        <v>4734</v>
      </c>
      <c r="D3066" s="95"/>
      <c r="E3066" s="95"/>
    </row>
    <row r="3067" spans="1:5">
      <c r="A3067" s="95"/>
      <c r="B3067" s="95" t="s">
        <v>4734</v>
      </c>
      <c r="D3067" s="95"/>
      <c r="E3067" s="95"/>
    </row>
    <row r="3068" spans="1:5">
      <c r="A3068" s="95"/>
      <c r="B3068" s="95" t="s">
        <v>4734</v>
      </c>
      <c r="D3068" s="95"/>
      <c r="E3068" s="95"/>
    </row>
    <row r="3069" spans="1:5">
      <c r="A3069" s="95"/>
      <c r="B3069" s="95" t="s">
        <v>4734</v>
      </c>
      <c r="D3069" s="95"/>
      <c r="E3069" s="95"/>
    </row>
    <row r="3070" spans="1:5">
      <c r="A3070" s="95"/>
      <c r="B3070" s="95" t="s">
        <v>4734</v>
      </c>
      <c r="D3070" s="95"/>
      <c r="E3070" s="95"/>
    </row>
    <row r="3071" spans="1:5">
      <c r="A3071" s="95"/>
      <c r="B3071" s="95" t="s">
        <v>4734</v>
      </c>
      <c r="D3071" s="95"/>
      <c r="E3071" s="95"/>
    </row>
    <row r="3072" spans="1:5">
      <c r="A3072" s="95"/>
      <c r="B3072" s="95" t="s">
        <v>4734</v>
      </c>
      <c r="D3072" s="95"/>
      <c r="E3072" s="95"/>
    </row>
    <row r="3073" spans="1:5">
      <c r="A3073" s="95"/>
      <c r="B3073" s="95" t="s">
        <v>4734</v>
      </c>
      <c r="D3073" s="95"/>
      <c r="E3073" s="95"/>
    </row>
    <row r="3074" spans="1:5">
      <c r="A3074" s="95"/>
      <c r="B3074" s="95" t="s">
        <v>4734</v>
      </c>
      <c r="D3074" s="95"/>
      <c r="E3074" s="95"/>
    </row>
    <row r="3075" spans="1:5">
      <c r="A3075" s="95"/>
      <c r="B3075" s="95" t="s">
        <v>4734</v>
      </c>
      <c r="D3075" s="95"/>
      <c r="E3075" s="95"/>
    </row>
    <row r="3076" spans="1:5">
      <c r="A3076" s="95"/>
      <c r="B3076" s="95" t="s">
        <v>4734</v>
      </c>
      <c r="D3076" s="95"/>
      <c r="E3076" s="95"/>
    </row>
    <row r="3077" spans="1:5">
      <c r="A3077" s="95"/>
      <c r="B3077" s="95" t="s">
        <v>4734</v>
      </c>
      <c r="D3077" s="95"/>
      <c r="E3077" s="95"/>
    </row>
    <row r="3078" spans="1:5">
      <c r="A3078" s="95"/>
      <c r="B3078" s="95" t="s">
        <v>4734</v>
      </c>
      <c r="D3078" s="95"/>
      <c r="E3078" s="95"/>
    </row>
    <row r="3079" spans="1:5">
      <c r="A3079" s="95"/>
      <c r="B3079" s="95" t="s">
        <v>4734</v>
      </c>
      <c r="D3079" s="95"/>
      <c r="E3079" s="95"/>
    </row>
    <row r="3080" spans="1:5">
      <c r="A3080" s="95"/>
      <c r="B3080" s="95" t="s">
        <v>4734</v>
      </c>
      <c r="D3080" s="95"/>
      <c r="E3080" s="95"/>
    </row>
    <row r="3081" spans="1:5">
      <c r="A3081" s="95"/>
      <c r="B3081" s="95" t="s">
        <v>4734</v>
      </c>
      <c r="D3081" s="95"/>
      <c r="E3081" s="95"/>
    </row>
    <row r="3082" spans="1:5">
      <c r="A3082" s="95"/>
      <c r="B3082" s="95" t="s">
        <v>4734</v>
      </c>
      <c r="D3082" s="95"/>
      <c r="E3082" s="95"/>
    </row>
    <row r="3083" spans="1:5">
      <c r="A3083" s="95"/>
      <c r="B3083" s="95" t="s">
        <v>4734</v>
      </c>
      <c r="D3083" s="95"/>
      <c r="E3083" s="95"/>
    </row>
    <row r="3084" spans="1:5">
      <c r="A3084" s="95"/>
      <c r="B3084" s="95" t="s">
        <v>4734</v>
      </c>
      <c r="D3084" s="95"/>
      <c r="E3084" s="95"/>
    </row>
    <row r="3085" spans="1:5">
      <c r="A3085" s="95"/>
      <c r="B3085" s="95" t="s">
        <v>4734</v>
      </c>
      <c r="D3085" s="95"/>
      <c r="E3085" s="95"/>
    </row>
    <row r="3086" spans="1:5">
      <c r="A3086" s="95"/>
      <c r="B3086" s="95" t="s">
        <v>4734</v>
      </c>
      <c r="D3086" s="95"/>
      <c r="E3086" s="95"/>
    </row>
    <row r="3087" spans="1:5">
      <c r="A3087" s="95"/>
      <c r="B3087" s="95" t="s">
        <v>4734</v>
      </c>
      <c r="D3087" s="95"/>
      <c r="E3087" s="95"/>
    </row>
    <row r="3088" spans="1:5">
      <c r="A3088" s="95"/>
      <c r="B3088" s="95" t="s">
        <v>4734</v>
      </c>
      <c r="D3088" s="95"/>
      <c r="E3088" s="95"/>
    </row>
    <row r="3089" spans="1:5">
      <c r="A3089" s="95"/>
      <c r="B3089" s="95" t="s">
        <v>4734</v>
      </c>
      <c r="D3089" s="95"/>
      <c r="E3089" s="95"/>
    </row>
    <row r="3090" spans="1:5">
      <c r="A3090" s="95"/>
      <c r="B3090" s="95" t="s">
        <v>4734</v>
      </c>
      <c r="D3090" s="95"/>
      <c r="E3090" s="95"/>
    </row>
    <row r="3091" spans="1:5">
      <c r="A3091" s="95"/>
      <c r="B3091" s="95" t="s">
        <v>4734</v>
      </c>
      <c r="D3091" s="95"/>
      <c r="E3091" s="95"/>
    </row>
    <row r="3092" spans="1:5">
      <c r="A3092" s="95"/>
      <c r="B3092" s="95" t="s">
        <v>4734</v>
      </c>
      <c r="D3092" s="95"/>
      <c r="E3092" s="95"/>
    </row>
    <row r="3093" spans="1:5">
      <c r="A3093" s="95"/>
      <c r="B3093" s="95" t="s">
        <v>4734</v>
      </c>
      <c r="D3093" s="95"/>
      <c r="E3093" s="95"/>
    </row>
    <row r="3094" spans="1:5">
      <c r="A3094" s="95"/>
      <c r="B3094" s="95" t="s">
        <v>4734</v>
      </c>
      <c r="D3094" s="95"/>
      <c r="E3094" s="95"/>
    </row>
    <row r="3095" spans="1:5">
      <c r="A3095" s="95"/>
      <c r="B3095" s="95" t="s">
        <v>4734</v>
      </c>
      <c r="D3095" s="95"/>
      <c r="E3095" s="95"/>
    </row>
    <row r="3096" spans="1:5">
      <c r="A3096" s="95"/>
      <c r="B3096" s="95" t="s">
        <v>4734</v>
      </c>
      <c r="D3096" s="95"/>
      <c r="E3096" s="95"/>
    </row>
    <row r="3097" spans="1:5">
      <c r="A3097" s="95"/>
      <c r="B3097" s="95" t="s">
        <v>4734</v>
      </c>
      <c r="D3097" s="95"/>
      <c r="E3097" s="95"/>
    </row>
    <row r="3098" spans="1:5">
      <c r="A3098" s="95"/>
      <c r="B3098" s="95" t="s">
        <v>4734</v>
      </c>
      <c r="D3098" s="95"/>
      <c r="E3098" s="95"/>
    </row>
    <row r="3099" spans="1:5">
      <c r="A3099" s="95"/>
      <c r="B3099" s="95" t="s">
        <v>4734</v>
      </c>
      <c r="D3099" s="95"/>
      <c r="E3099" s="95"/>
    </row>
    <row r="3100" spans="1:5">
      <c r="A3100" s="95"/>
      <c r="B3100" s="95" t="s">
        <v>4734</v>
      </c>
      <c r="D3100" s="95"/>
      <c r="E3100" s="95"/>
    </row>
    <row r="3101" spans="1:5">
      <c r="A3101" s="95"/>
      <c r="B3101" s="95" t="s">
        <v>4734</v>
      </c>
      <c r="D3101" s="95"/>
      <c r="E3101" s="95"/>
    </row>
    <row r="3102" spans="1:5">
      <c r="A3102" s="95"/>
      <c r="B3102" s="95" t="s">
        <v>4734</v>
      </c>
      <c r="D3102" s="95"/>
      <c r="E3102" s="95"/>
    </row>
    <row r="3103" spans="1:5">
      <c r="A3103" s="95"/>
      <c r="B3103" s="95" t="s">
        <v>4734</v>
      </c>
      <c r="D3103" s="95"/>
      <c r="E3103" s="95"/>
    </row>
    <row r="3104" spans="1:5">
      <c r="A3104" s="95"/>
      <c r="B3104" s="95" t="s">
        <v>4734</v>
      </c>
      <c r="D3104" s="95"/>
      <c r="E3104" s="95"/>
    </row>
    <row r="3105" spans="1:5">
      <c r="A3105" s="95"/>
      <c r="B3105" s="95" t="s">
        <v>4734</v>
      </c>
      <c r="D3105" s="95"/>
      <c r="E3105" s="95"/>
    </row>
    <row r="3106" spans="1:5">
      <c r="A3106" s="95"/>
      <c r="B3106" s="95" t="s">
        <v>4734</v>
      </c>
      <c r="D3106" s="95"/>
      <c r="E3106" s="95"/>
    </row>
    <row r="3107" spans="1:5">
      <c r="A3107" s="95"/>
      <c r="B3107" s="95" t="s">
        <v>4734</v>
      </c>
      <c r="D3107" s="95"/>
      <c r="E3107" s="95"/>
    </row>
    <row r="3108" spans="1:5">
      <c r="A3108" s="95"/>
      <c r="B3108" s="95" t="s">
        <v>4734</v>
      </c>
      <c r="D3108" s="95"/>
      <c r="E3108" s="95"/>
    </row>
    <row r="3109" spans="1:5">
      <c r="A3109" s="95"/>
      <c r="B3109" s="95" t="s">
        <v>4734</v>
      </c>
      <c r="D3109" s="95"/>
      <c r="E3109" s="95"/>
    </row>
    <row r="3110" spans="1:5">
      <c r="A3110" s="95"/>
      <c r="B3110" s="95" t="s">
        <v>4734</v>
      </c>
      <c r="D3110" s="95"/>
      <c r="E3110" s="95"/>
    </row>
    <row r="3111" spans="1:5">
      <c r="A3111" s="95"/>
      <c r="B3111" s="95" t="s">
        <v>4734</v>
      </c>
      <c r="D3111" s="95"/>
      <c r="E3111" s="95"/>
    </row>
    <row r="3112" spans="1:5">
      <c r="A3112" s="95"/>
      <c r="B3112" s="95" t="s">
        <v>4734</v>
      </c>
      <c r="D3112" s="95"/>
      <c r="E3112" s="95"/>
    </row>
    <row r="3113" spans="1:5">
      <c r="A3113" s="95"/>
      <c r="B3113" s="95" t="s">
        <v>4734</v>
      </c>
      <c r="D3113" s="95"/>
      <c r="E3113" s="95"/>
    </row>
    <row r="3114" spans="1:5" ht="12.75" customHeight="1">
      <c r="A3114" s="95"/>
      <c r="B3114" s="95" t="s">
        <v>4734</v>
      </c>
      <c r="D3114" s="95"/>
      <c r="E3114" s="95"/>
    </row>
    <row r="3115" spans="1:5" ht="12.75" customHeight="1">
      <c r="A3115" s="95"/>
      <c r="B3115" s="95" t="s">
        <v>4734</v>
      </c>
      <c r="D3115" s="95"/>
      <c r="E3115" s="95"/>
    </row>
    <row r="3116" spans="1:5" ht="12.75" customHeight="1">
      <c r="A3116" s="95"/>
      <c r="B3116" s="95" t="s">
        <v>4734</v>
      </c>
      <c r="D3116" s="95"/>
      <c r="E3116" s="95"/>
    </row>
    <row r="3117" spans="1:5" ht="12.75" customHeight="1">
      <c r="A3117" s="95"/>
      <c r="B3117" s="95" t="s">
        <v>4734</v>
      </c>
      <c r="D3117" s="95"/>
      <c r="E3117" s="95"/>
    </row>
    <row r="3118" spans="1:5" ht="12.75" customHeight="1">
      <c r="A3118" s="95"/>
      <c r="B3118" s="95" t="s">
        <v>4734</v>
      </c>
      <c r="D3118" s="95"/>
      <c r="E3118" s="95"/>
    </row>
    <row r="3119" spans="1:5" ht="12.75" customHeight="1">
      <c r="A3119" s="95"/>
      <c r="B3119" s="95" t="s">
        <v>4734</v>
      </c>
      <c r="D3119" s="95"/>
      <c r="E3119" s="95"/>
    </row>
    <row r="3120" spans="1:5" ht="12.75" customHeight="1">
      <c r="A3120" s="95"/>
      <c r="B3120" s="95" t="s">
        <v>4734</v>
      </c>
      <c r="D3120" s="95"/>
      <c r="E3120" s="95"/>
    </row>
    <row r="3121" spans="1:5" ht="12.75" customHeight="1">
      <c r="A3121" s="95"/>
      <c r="B3121" s="95" t="s">
        <v>4734</v>
      </c>
      <c r="D3121" s="95"/>
      <c r="E3121" s="95"/>
    </row>
    <row r="3122" spans="1:5" ht="12.75" customHeight="1">
      <c r="A3122" s="95"/>
      <c r="B3122" s="95" t="s">
        <v>4734</v>
      </c>
      <c r="D3122" s="95"/>
      <c r="E3122" s="95"/>
    </row>
    <row r="3123" spans="1:5" ht="12.75" customHeight="1">
      <c r="A3123" s="95"/>
      <c r="B3123" s="95" t="s">
        <v>4734</v>
      </c>
      <c r="D3123" s="95"/>
      <c r="E3123" s="95"/>
    </row>
    <row r="3124" spans="1:5" ht="12.75" customHeight="1">
      <c r="A3124" s="95"/>
      <c r="B3124" s="95" t="s">
        <v>4734</v>
      </c>
      <c r="D3124" s="95"/>
      <c r="E3124" s="95"/>
    </row>
    <row r="3125" spans="1:5" ht="12.75" customHeight="1">
      <c r="A3125" s="95"/>
      <c r="B3125" s="95" t="s">
        <v>4734</v>
      </c>
      <c r="D3125" s="95"/>
      <c r="E3125" s="95"/>
    </row>
    <row r="3126" spans="1:5" ht="12.75" customHeight="1">
      <c r="A3126" s="95"/>
      <c r="B3126" s="95" t="s">
        <v>4734</v>
      </c>
      <c r="D3126" s="95"/>
      <c r="E3126" s="95"/>
    </row>
    <row r="3127" spans="1:5" ht="12.75" customHeight="1">
      <c r="A3127" s="95"/>
      <c r="B3127" s="95" t="s">
        <v>4734</v>
      </c>
      <c r="D3127" s="95"/>
      <c r="E3127" s="95"/>
    </row>
    <row r="3128" spans="1:5" ht="12.75" customHeight="1">
      <c r="A3128" s="95"/>
      <c r="B3128" s="95" t="s">
        <v>4734</v>
      </c>
      <c r="D3128" s="95"/>
      <c r="E3128" s="95"/>
    </row>
    <row r="3129" spans="1:5" ht="12.75" customHeight="1">
      <c r="A3129" s="95"/>
      <c r="B3129" s="95" t="s">
        <v>4734</v>
      </c>
      <c r="D3129" s="95"/>
      <c r="E3129" s="95"/>
    </row>
    <row r="3130" spans="1:5" ht="12.75" customHeight="1">
      <c r="A3130" s="95"/>
      <c r="B3130" s="95" t="s">
        <v>4734</v>
      </c>
      <c r="D3130" s="95"/>
      <c r="E3130" s="95"/>
    </row>
    <row r="3131" spans="1:5" ht="12.75" customHeight="1">
      <c r="A3131" s="95"/>
      <c r="B3131" s="95" t="s">
        <v>4734</v>
      </c>
      <c r="D3131" s="95"/>
      <c r="E3131" s="95"/>
    </row>
    <row r="3132" spans="1:5" ht="12.75" customHeight="1">
      <c r="A3132" s="95"/>
      <c r="B3132" s="95" t="s">
        <v>4734</v>
      </c>
      <c r="D3132" s="95"/>
      <c r="E3132" s="95"/>
    </row>
    <row r="3133" spans="1:5" ht="12.75" customHeight="1">
      <c r="A3133" s="95"/>
      <c r="B3133" s="95" t="s">
        <v>4734</v>
      </c>
      <c r="D3133" s="95"/>
      <c r="E3133" s="95"/>
    </row>
    <row r="3134" spans="1:5" ht="12.75" customHeight="1">
      <c r="A3134" s="95"/>
      <c r="B3134" s="95" t="s">
        <v>4734</v>
      </c>
      <c r="D3134" s="95"/>
      <c r="E3134" s="95"/>
    </row>
    <row r="3135" spans="1:5" ht="12.75" customHeight="1">
      <c r="A3135" s="95"/>
      <c r="B3135" s="95" t="s">
        <v>4734</v>
      </c>
      <c r="D3135" s="95"/>
      <c r="E3135" s="95"/>
    </row>
    <row r="3136" spans="1:5" ht="12.75" customHeight="1">
      <c r="A3136" s="95"/>
      <c r="B3136" s="95" t="s">
        <v>4734</v>
      </c>
      <c r="D3136" s="95"/>
      <c r="E3136" s="95"/>
    </row>
    <row r="3137" spans="1:5" ht="12.75" customHeight="1">
      <c r="A3137" s="95"/>
      <c r="B3137" s="95" t="s">
        <v>4734</v>
      </c>
      <c r="D3137" s="95"/>
      <c r="E3137" s="95"/>
    </row>
    <row r="3138" spans="1:5" ht="12.75" customHeight="1">
      <c r="A3138" s="95"/>
      <c r="B3138" s="95" t="s">
        <v>4734</v>
      </c>
      <c r="D3138" s="95"/>
      <c r="E3138" s="95"/>
    </row>
    <row r="3139" spans="1:5" ht="12.75" customHeight="1">
      <c r="A3139" s="95"/>
      <c r="B3139" s="95" t="s">
        <v>4734</v>
      </c>
      <c r="D3139" s="95"/>
      <c r="E3139" s="95"/>
    </row>
    <row r="3140" spans="1:5" ht="12.75" customHeight="1">
      <c r="A3140" s="95"/>
      <c r="B3140" s="95" t="s">
        <v>4734</v>
      </c>
      <c r="D3140" s="95"/>
      <c r="E3140" s="95"/>
    </row>
    <row r="3141" spans="1:5" ht="12.75" customHeight="1">
      <c r="A3141" s="95"/>
      <c r="B3141" s="95" t="s">
        <v>4734</v>
      </c>
      <c r="D3141" s="95"/>
      <c r="E3141" s="95"/>
    </row>
    <row r="3142" spans="1:5" ht="12.75" customHeight="1">
      <c r="A3142" s="95"/>
      <c r="B3142" s="95" t="s">
        <v>4734</v>
      </c>
      <c r="D3142" s="95"/>
      <c r="E3142" s="95"/>
    </row>
    <row r="3143" spans="1:5" ht="12.75" customHeight="1">
      <c r="A3143" s="95"/>
      <c r="B3143" s="95" t="s">
        <v>4734</v>
      </c>
      <c r="D3143" s="95"/>
      <c r="E3143" s="95"/>
    </row>
    <row r="3144" spans="1:5" ht="12.75" customHeight="1">
      <c r="A3144" s="95"/>
      <c r="B3144" s="95" t="s">
        <v>4734</v>
      </c>
      <c r="D3144" s="95"/>
      <c r="E3144" s="95"/>
    </row>
    <row r="3145" spans="1:5" ht="12.75" customHeight="1">
      <c r="A3145" s="95"/>
      <c r="B3145" s="95" t="s">
        <v>4734</v>
      </c>
      <c r="D3145" s="95"/>
      <c r="E3145" s="95"/>
    </row>
    <row r="3146" spans="1:5" ht="12.75" customHeight="1">
      <c r="A3146" s="95"/>
      <c r="B3146" s="95" t="s">
        <v>4734</v>
      </c>
      <c r="D3146" s="95"/>
      <c r="E3146" s="95"/>
    </row>
    <row r="3147" spans="1:5" ht="12.75" customHeight="1">
      <c r="A3147" s="95"/>
      <c r="B3147" s="95" t="s">
        <v>4734</v>
      </c>
      <c r="D3147" s="95"/>
      <c r="E3147" s="95"/>
    </row>
    <row r="3148" spans="1:5" ht="12.75" customHeight="1">
      <c r="A3148" s="95"/>
      <c r="B3148" s="95" t="s">
        <v>4734</v>
      </c>
      <c r="D3148" s="95"/>
      <c r="E3148" s="95"/>
    </row>
    <row r="3149" spans="1:5" ht="12.75" customHeight="1">
      <c r="A3149" s="95"/>
      <c r="B3149" s="95" t="s">
        <v>4734</v>
      </c>
      <c r="D3149" s="95"/>
      <c r="E3149" s="95"/>
    </row>
    <row r="3150" spans="1:5" ht="12.75" customHeight="1">
      <c r="A3150" s="95"/>
      <c r="B3150" s="95" t="s">
        <v>4734</v>
      </c>
      <c r="D3150" s="95"/>
      <c r="E3150" s="95"/>
    </row>
    <row r="3151" spans="1:5" ht="12.75" customHeight="1">
      <c r="A3151" s="95"/>
      <c r="B3151" s="95" t="s">
        <v>4734</v>
      </c>
      <c r="D3151" s="95"/>
      <c r="E3151" s="95"/>
    </row>
    <row r="3152" spans="1:5" ht="12.75" customHeight="1">
      <c r="A3152" s="95"/>
      <c r="B3152" s="95" t="s">
        <v>4734</v>
      </c>
      <c r="D3152" s="95"/>
      <c r="E3152" s="95"/>
    </row>
    <row r="3153" spans="1:5" ht="12.75" customHeight="1">
      <c r="A3153" s="95"/>
      <c r="B3153" s="95" t="s">
        <v>4734</v>
      </c>
      <c r="D3153" s="95"/>
      <c r="E3153" s="95"/>
    </row>
    <row r="3154" spans="1:5" ht="12.75" customHeight="1">
      <c r="A3154" s="95"/>
      <c r="B3154" s="95" t="s">
        <v>4734</v>
      </c>
      <c r="D3154" s="95"/>
      <c r="E3154" s="95"/>
    </row>
    <row r="3155" spans="1:5" ht="12.75" customHeight="1">
      <c r="A3155" s="95"/>
      <c r="B3155" s="95" t="s">
        <v>4734</v>
      </c>
      <c r="D3155" s="95"/>
      <c r="E3155" s="95"/>
    </row>
    <row r="3156" spans="1:5" ht="12.75" customHeight="1">
      <c r="A3156" s="95"/>
      <c r="B3156" s="95" t="s">
        <v>4734</v>
      </c>
      <c r="D3156" s="95"/>
      <c r="E3156" s="95"/>
    </row>
    <row r="3157" spans="1:5" ht="12.75" customHeight="1">
      <c r="A3157" s="95"/>
      <c r="B3157" s="95" t="s">
        <v>4734</v>
      </c>
      <c r="D3157" s="95"/>
      <c r="E3157" s="95"/>
    </row>
    <row r="3158" spans="1:5" ht="12.75" customHeight="1">
      <c r="A3158" s="95"/>
      <c r="B3158" s="95" t="s">
        <v>4734</v>
      </c>
      <c r="D3158" s="95"/>
      <c r="E3158" s="95"/>
    </row>
    <row r="3159" spans="1:5" ht="12.75" customHeight="1">
      <c r="A3159" s="95"/>
      <c r="B3159" s="95" t="s">
        <v>4734</v>
      </c>
      <c r="D3159" s="95"/>
      <c r="E3159" s="95"/>
    </row>
    <row r="3160" spans="1:5" ht="12.75" customHeight="1">
      <c r="A3160" s="95"/>
      <c r="B3160" s="95" t="s">
        <v>4734</v>
      </c>
      <c r="D3160" s="95"/>
      <c r="E3160" s="95"/>
    </row>
    <row r="3161" spans="1:5" ht="12.75" customHeight="1">
      <c r="A3161" s="95"/>
      <c r="B3161" s="95" t="s">
        <v>4734</v>
      </c>
      <c r="D3161" s="95"/>
      <c r="E3161" s="95"/>
    </row>
    <row r="3162" spans="1:5" ht="12.75" customHeight="1">
      <c r="A3162" s="95"/>
      <c r="B3162" s="95" t="s">
        <v>4734</v>
      </c>
      <c r="D3162" s="95"/>
      <c r="E3162" s="95"/>
    </row>
    <row r="3163" spans="1:5" ht="12.75" customHeight="1">
      <c r="A3163" s="95"/>
      <c r="B3163" s="95" t="s">
        <v>4734</v>
      </c>
      <c r="D3163" s="95"/>
      <c r="E3163" s="95"/>
    </row>
    <row r="3164" spans="1:5" ht="12.75" customHeight="1">
      <c r="A3164" s="95"/>
      <c r="B3164" s="95" t="s">
        <v>4734</v>
      </c>
      <c r="D3164" s="95"/>
      <c r="E3164" s="95"/>
    </row>
    <row r="3165" spans="1:5" ht="12.75" customHeight="1">
      <c r="A3165" s="95"/>
      <c r="B3165" s="95" t="s">
        <v>4734</v>
      </c>
      <c r="D3165" s="95"/>
      <c r="E3165" s="95"/>
    </row>
    <row r="3166" spans="1:5" ht="12.75" customHeight="1">
      <c r="A3166" s="95"/>
      <c r="B3166" s="95" t="s">
        <v>4734</v>
      </c>
      <c r="D3166" s="95"/>
      <c r="E3166" s="95"/>
    </row>
    <row r="3167" spans="1:5" ht="12.75" customHeight="1">
      <c r="A3167" s="95"/>
      <c r="B3167" s="95" t="s">
        <v>4734</v>
      </c>
      <c r="D3167" s="95"/>
      <c r="E3167" s="95"/>
    </row>
    <row r="3168" spans="1:5" ht="12.75" customHeight="1">
      <c r="A3168" s="95"/>
      <c r="B3168" s="95" t="s">
        <v>4734</v>
      </c>
      <c r="D3168" s="95"/>
      <c r="E3168" s="95"/>
    </row>
    <row r="3169" spans="1:5" ht="12.75" customHeight="1">
      <c r="A3169" s="95"/>
      <c r="B3169" s="95" t="s">
        <v>4734</v>
      </c>
      <c r="D3169" s="95"/>
      <c r="E3169" s="95"/>
    </row>
    <row r="3170" spans="1:5" ht="12.75" customHeight="1">
      <c r="A3170" s="95"/>
      <c r="B3170" s="95" t="s">
        <v>4734</v>
      </c>
      <c r="D3170" s="95"/>
      <c r="E3170" s="95"/>
    </row>
    <row r="3171" spans="1:5" ht="12.75" customHeight="1">
      <c r="A3171" s="95"/>
      <c r="B3171" s="95" t="s">
        <v>4734</v>
      </c>
      <c r="D3171" s="95"/>
      <c r="E3171" s="95"/>
    </row>
    <row r="3172" spans="1:5" ht="12.75" customHeight="1">
      <c r="A3172" s="95"/>
      <c r="B3172" s="95" t="s">
        <v>4734</v>
      </c>
      <c r="D3172" s="95"/>
      <c r="E3172" s="95"/>
    </row>
    <row r="3173" spans="1:5" ht="12.75" customHeight="1">
      <c r="A3173" s="95"/>
      <c r="B3173" s="95" t="s">
        <v>4734</v>
      </c>
      <c r="D3173" s="95"/>
      <c r="E3173" s="95"/>
    </row>
    <row r="3174" spans="1:5" ht="12.75" customHeight="1">
      <c r="A3174" s="95"/>
      <c r="B3174" s="95" t="s">
        <v>4734</v>
      </c>
      <c r="D3174" s="95"/>
      <c r="E3174" s="95"/>
    </row>
    <row r="3175" spans="1:5" ht="12.75" customHeight="1">
      <c r="A3175" s="95"/>
      <c r="B3175" s="95" t="s">
        <v>4734</v>
      </c>
      <c r="D3175" s="95"/>
      <c r="E3175" s="95"/>
    </row>
    <row r="3176" spans="1:5" ht="12.75" customHeight="1">
      <c r="A3176" s="95"/>
      <c r="B3176" s="95" t="s">
        <v>4734</v>
      </c>
      <c r="D3176" s="95"/>
      <c r="E3176" s="95"/>
    </row>
    <row r="3177" spans="1:5" ht="12.75" customHeight="1">
      <c r="A3177" s="95"/>
      <c r="B3177" s="95" t="s">
        <v>4734</v>
      </c>
      <c r="D3177" s="95"/>
      <c r="E3177" s="95"/>
    </row>
    <row r="3178" spans="1:5" ht="12.75" customHeight="1">
      <c r="A3178" s="95"/>
      <c r="B3178" s="95" t="s">
        <v>4734</v>
      </c>
      <c r="D3178" s="95"/>
      <c r="E3178" s="95"/>
    </row>
    <row r="3179" spans="1:5" ht="12.75" customHeight="1">
      <c r="A3179" s="95"/>
      <c r="B3179" s="95" t="s">
        <v>4734</v>
      </c>
      <c r="D3179" s="95"/>
      <c r="E3179" s="95"/>
    </row>
    <row r="3180" spans="1:5" ht="12.75" customHeight="1">
      <c r="A3180" s="95"/>
      <c r="B3180" s="95" t="s">
        <v>4734</v>
      </c>
      <c r="D3180" s="95"/>
      <c r="E3180" s="95"/>
    </row>
    <row r="3181" spans="1:5" ht="12.75" customHeight="1">
      <c r="A3181" s="95"/>
      <c r="B3181" s="95" t="s">
        <v>4734</v>
      </c>
      <c r="D3181" s="95"/>
      <c r="E3181" s="95"/>
    </row>
    <row r="3182" spans="1:5" ht="12.75" customHeight="1">
      <c r="A3182" s="95"/>
      <c r="B3182" s="95" t="s">
        <v>4734</v>
      </c>
      <c r="D3182" s="95"/>
      <c r="E3182" s="95"/>
    </row>
    <row r="3183" spans="1:5" ht="12.75" customHeight="1">
      <c r="A3183" s="95"/>
      <c r="B3183" s="95" t="s">
        <v>4734</v>
      </c>
      <c r="D3183" s="95"/>
      <c r="E3183" s="95"/>
    </row>
    <row r="3184" spans="1:5" ht="12.75" customHeight="1">
      <c r="A3184" s="95"/>
      <c r="B3184" s="95" t="s">
        <v>4734</v>
      </c>
      <c r="D3184" s="95"/>
      <c r="E3184" s="95"/>
    </row>
    <row r="3185" spans="1:5" ht="12.75" customHeight="1">
      <c r="A3185" s="95"/>
      <c r="B3185" s="95" t="s">
        <v>4734</v>
      </c>
      <c r="D3185" s="95"/>
      <c r="E3185" s="95"/>
    </row>
    <row r="3186" spans="1:5" ht="12.75" customHeight="1">
      <c r="A3186" s="95"/>
      <c r="B3186" s="95" t="s">
        <v>4734</v>
      </c>
      <c r="D3186" s="95"/>
      <c r="E3186" s="95"/>
    </row>
    <row r="3187" spans="1:5" ht="12.75" customHeight="1">
      <c r="A3187" s="95"/>
      <c r="B3187" s="95" t="s">
        <v>4734</v>
      </c>
      <c r="D3187" s="95"/>
      <c r="E3187" s="95"/>
    </row>
    <row r="3188" spans="1:5" ht="12.75" customHeight="1">
      <c r="A3188" s="95"/>
      <c r="B3188" s="95" t="s">
        <v>4734</v>
      </c>
      <c r="D3188" s="95"/>
      <c r="E3188" s="95"/>
    </row>
    <row r="3189" spans="1:5" ht="12.75" customHeight="1">
      <c r="A3189" s="95"/>
      <c r="B3189" s="95" t="s">
        <v>4734</v>
      </c>
      <c r="D3189" s="95"/>
      <c r="E3189" s="95"/>
    </row>
    <row r="3190" spans="1:5" ht="12.75" customHeight="1">
      <c r="A3190" s="95"/>
      <c r="B3190" s="95" t="s">
        <v>4734</v>
      </c>
      <c r="D3190" s="95"/>
      <c r="E3190" s="95"/>
    </row>
    <row r="3191" spans="1:5" ht="12.75" customHeight="1">
      <c r="A3191" s="95"/>
      <c r="B3191" s="95" t="s">
        <v>4734</v>
      </c>
      <c r="D3191" s="95"/>
      <c r="E3191" s="95"/>
    </row>
    <row r="3192" spans="1:5" ht="12.75" customHeight="1">
      <c r="A3192" s="95"/>
      <c r="B3192" s="95" t="s">
        <v>4734</v>
      </c>
      <c r="D3192" s="95"/>
      <c r="E3192" s="95"/>
    </row>
    <row r="3193" spans="1:5" ht="12.75" customHeight="1">
      <c r="A3193" s="95"/>
      <c r="B3193" s="95" t="s">
        <v>4734</v>
      </c>
      <c r="D3193" s="95"/>
      <c r="E3193" s="95"/>
    </row>
    <row r="3194" spans="1:5" ht="12.75" customHeight="1">
      <c r="A3194" s="95"/>
      <c r="B3194" s="95" t="s">
        <v>4734</v>
      </c>
      <c r="D3194" s="95"/>
      <c r="E3194" s="95"/>
    </row>
    <row r="3195" spans="1:5" ht="12.75" customHeight="1">
      <c r="A3195" s="95"/>
      <c r="B3195" s="95" t="s">
        <v>4734</v>
      </c>
      <c r="D3195" s="95"/>
      <c r="E3195" s="95"/>
    </row>
    <row r="3196" spans="1:5" ht="12.75" customHeight="1">
      <c r="A3196" s="95"/>
      <c r="B3196" s="95" t="s">
        <v>4734</v>
      </c>
      <c r="D3196" s="95"/>
      <c r="E3196" s="95"/>
    </row>
    <row r="3197" spans="1:5" ht="12.75" customHeight="1">
      <c r="A3197" s="95"/>
      <c r="B3197" s="95" t="s">
        <v>4734</v>
      </c>
      <c r="D3197" s="95"/>
      <c r="E3197" s="95"/>
    </row>
    <row r="3198" spans="1:5" ht="12.75" customHeight="1">
      <c r="A3198" s="95"/>
      <c r="B3198" s="95" t="s">
        <v>4734</v>
      </c>
      <c r="D3198" s="95"/>
      <c r="E3198" s="95"/>
    </row>
    <row r="3199" spans="1:5" ht="12.75" customHeight="1">
      <c r="A3199" s="95"/>
      <c r="B3199" s="95" t="s">
        <v>4734</v>
      </c>
      <c r="D3199" s="95"/>
      <c r="E3199" s="95"/>
    </row>
    <row r="3200" spans="1:5" ht="12.75" customHeight="1">
      <c r="A3200" s="95"/>
      <c r="B3200" s="95" t="s">
        <v>4734</v>
      </c>
      <c r="D3200" s="95"/>
      <c r="E3200" s="95"/>
    </row>
    <row r="3201" spans="1:5" ht="12.75" customHeight="1">
      <c r="A3201" s="95"/>
      <c r="B3201" s="95" t="s">
        <v>4734</v>
      </c>
      <c r="D3201" s="95"/>
      <c r="E3201" s="95"/>
    </row>
    <row r="3202" spans="1:5" ht="12.75" customHeight="1">
      <c r="A3202" s="95"/>
      <c r="B3202" s="95" t="s">
        <v>4734</v>
      </c>
      <c r="D3202" s="95"/>
      <c r="E3202" s="95"/>
    </row>
    <row r="3203" spans="1:5" ht="12.75" customHeight="1">
      <c r="A3203" s="95"/>
      <c r="B3203" s="95" t="s">
        <v>4734</v>
      </c>
      <c r="D3203" s="95"/>
      <c r="E3203" s="95"/>
    </row>
    <row r="3204" spans="1:5" ht="12.75" customHeight="1">
      <c r="A3204" s="95"/>
      <c r="B3204" s="95" t="s">
        <v>4734</v>
      </c>
      <c r="D3204" s="95"/>
      <c r="E3204" s="95"/>
    </row>
    <row r="3205" spans="1:5" ht="12.75" customHeight="1">
      <c r="A3205" s="95"/>
      <c r="B3205" s="95" t="s">
        <v>4734</v>
      </c>
      <c r="D3205" s="95"/>
      <c r="E3205" s="95"/>
    </row>
    <row r="3206" spans="1:5" ht="12.75" customHeight="1">
      <c r="A3206" s="95"/>
      <c r="B3206" s="95" t="s">
        <v>4734</v>
      </c>
      <c r="D3206" s="95"/>
      <c r="E3206" s="95"/>
    </row>
    <row r="3207" spans="1:5" ht="12.75" customHeight="1">
      <c r="A3207" s="95"/>
      <c r="B3207" s="95" t="s">
        <v>4734</v>
      </c>
      <c r="D3207" s="95"/>
      <c r="E3207" s="95"/>
    </row>
    <row r="3208" spans="1:5" ht="12.75" customHeight="1">
      <c r="A3208" s="95"/>
      <c r="B3208" s="95" t="s">
        <v>4734</v>
      </c>
      <c r="D3208" s="95"/>
      <c r="E3208" s="95"/>
    </row>
    <row r="3209" spans="1:5" ht="12.75" customHeight="1">
      <c r="A3209" s="95"/>
      <c r="B3209" s="95" t="s">
        <v>4734</v>
      </c>
      <c r="D3209" s="95"/>
      <c r="E3209" s="95"/>
    </row>
    <row r="3210" spans="1:5" ht="12.75" customHeight="1">
      <c r="A3210" s="95"/>
      <c r="B3210" s="95" t="s">
        <v>4734</v>
      </c>
      <c r="D3210" s="95"/>
      <c r="E3210" s="95"/>
    </row>
    <row r="3211" spans="1:5" ht="12.75" customHeight="1">
      <c r="A3211" s="95"/>
      <c r="B3211" s="95" t="s">
        <v>4734</v>
      </c>
      <c r="D3211" s="95"/>
      <c r="E3211" s="95"/>
    </row>
    <row r="3212" spans="1:5" ht="12.75" customHeight="1">
      <c r="A3212" s="95"/>
      <c r="B3212" s="95" t="s">
        <v>4734</v>
      </c>
      <c r="D3212" s="95"/>
      <c r="E3212" s="95"/>
    </row>
    <row r="3213" spans="1:5" ht="12.75" customHeight="1">
      <c r="A3213" s="95"/>
      <c r="B3213" s="95" t="s">
        <v>4734</v>
      </c>
      <c r="D3213" s="95"/>
      <c r="E3213" s="95"/>
    </row>
    <row r="3214" spans="1:5" ht="12.75" customHeight="1">
      <c r="A3214" s="95"/>
      <c r="B3214" s="95" t="s">
        <v>4734</v>
      </c>
      <c r="D3214" s="95"/>
      <c r="E3214" s="95"/>
    </row>
    <row r="3215" spans="1:5" ht="12.75" customHeight="1">
      <c r="A3215" s="95"/>
      <c r="B3215" s="95" t="s">
        <v>4734</v>
      </c>
      <c r="D3215" s="95"/>
      <c r="E3215" s="95"/>
    </row>
    <row r="3216" spans="1:5" ht="12.75" customHeight="1">
      <c r="A3216" s="95"/>
      <c r="B3216" s="95" t="s">
        <v>4734</v>
      </c>
      <c r="D3216" s="95"/>
      <c r="E3216" s="95"/>
    </row>
    <row r="3217" spans="1:5" ht="12.75" customHeight="1">
      <c r="A3217" s="95"/>
      <c r="B3217" s="95" t="s">
        <v>4734</v>
      </c>
      <c r="D3217" s="95"/>
      <c r="E3217" s="95"/>
    </row>
    <row r="3218" spans="1:5" ht="12.75" customHeight="1">
      <c r="A3218" s="95"/>
      <c r="B3218" s="95" t="s">
        <v>4734</v>
      </c>
      <c r="D3218" s="95"/>
      <c r="E3218" s="95"/>
    </row>
    <row r="3219" spans="1:5" ht="12.75" customHeight="1">
      <c r="A3219" s="95"/>
      <c r="B3219" s="95" t="s">
        <v>4734</v>
      </c>
      <c r="D3219" s="95"/>
      <c r="E3219" s="95"/>
    </row>
    <row r="3220" spans="1:5" ht="12.75" customHeight="1">
      <c r="A3220" s="95"/>
      <c r="B3220" s="95" t="s">
        <v>4734</v>
      </c>
      <c r="D3220" s="95"/>
      <c r="E3220" s="95"/>
    </row>
    <row r="3221" spans="1:5" ht="12.75" customHeight="1">
      <c r="A3221" s="95"/>
      <c r="B3221" s="95" t="s">
        <v>4734</v>
      </c>
      <c r="D3221" s="95"/>
      <c r="E3221" s="95"/>
    </row>
    <row r="3222" spans="1:5" ht="12.75" customHeight="1">
      <c r="A3222" s="95"/>
      <c r="B3222" s="95" t="s">
        <v>4734</v>
      </c>
      <c r="D3222" s="95"/>
      <c r="E3222" s="95"/>
    </row>
    <row r="3223" spans="1:5" ht="12.75" customHeight="1">
      <c r="A3223" s="95"/>
      <c r="B3223" s="95" t="s">
        <v>4734</v>
      </c>
      <c r="D3223" s="95"/>
      <c r="E3223" s="95"/>
    </row>
    <row r="3224" spans="1:5" ht="12.75" customHeight="1">
      <c r="A3224" s="95"/>
      <c r="B3224" s="95" t="s">
        <v>4734</v>
      </c>
      <c r="D3224" s="95"/>
      <c r="E3224" s="95"/>
    </row>
    <row r="3225" spans="1:5" ht="12.75" customHeight="1">
      <c r="A3225" s="95"/>
      <c r="B3225" s="95" t="s">
        <v>4734</v>
      </c>
      <c r="D3225" s="95"/>
      <c r="E3225" s="95"/>
    </row>
    <row r="3226" spans="1:5" ht="12.75" customHeight="1">
      <c r="A3226" s="95"/>
      <c r="B3226" s="95" t="s">
        <v>4734</v>
      </c>
      <c r="D3226" s="95"/>
      <c r="E3226" s="95"/>
    </row>
    <row r="3227" spans="1:5" ht="12.75" customHeight="1">
      <c r="A3227" s="95"/>
      <c r="B3227" s="95" t="s">
        <v>4734</v>
      </c>
      <c r="D3227" s="95"/>
      <c r="E3227" s="95"/>
    </row>
    <row r="3228" spans="1:5" ht="12.75" customHeight="1">
      <c r="A3228" s="95"/>
      <c r="B3228" s="95" t="s">
        <v>4734</v>
      </c>
      <c r="D3228" s="95"/>
      <c r="E3228" s="95"/>
    </row>
    <row r="3229" spans="1:5" ht="12.75" customHeight="1">
      <c r="A3229" s="95"/>
      <c r="B3229" s="95" t="s">
        <v>4734</v>
      </c>
      <c r="D3229" s="95"/>
      <c r="E3229" s="95"/>
    </row>
    <row r="3230" spans="1:5" ht="12.75" customHeight="1">
      <c r="A3230" s="95"/>
      <c r="B3230" s="95" t="s">
        <v>4734</v>
      </c>
      <c r="D3230" s="95"/>
      <c r="E3230" s="95"/>
    </row>
    <row r="3231" spans="1:5" ht="12.75" customHeight="1">
      <c r="A3231" s="95"/>
      <c r="B3231" s="95" t="s">
        <v>4734</v>
      </c>
      <c r="D3231" s="95"/>
      <c r="E3231" s="95"/>
    </row>
    <row r="3232" spans="1:5" ht="12.75" customHeight="1">
      <c r="A3232" s="95"/>
      <c r="B3232" s="95" t="s">
        <v>4734</v>
      </c>
      <c r="D3232" s="95"/>
      <c r="E3232" s="95"/>
    </row>
    <row r="3233" spans="1:5" ht="12.75" customHeight="1">
      <c r="A3233" s="95"/>
      <c r="B3233" s="95" t="s">
        <v>4734</v>
      </c>
      <c r="D3233" s="95"/>
      <c r="E3233" s="95"/>
    </row>
    <row r="3234" spans="1:5" ht="12.75" customHeight="1">
      <c r="A3234" s="95"/>
      <c r="B3234" s="95" t="s">
        <v>4734</v>
      </c>
      <c r="D3234" s="95"/>
      <c r="E3234" s="95"/>
    </row>
    <row r="3235" spans="1:5" ht="12.75" customHeight="1">
      <c r="A3235" s="95"/>
      <c r="B3235" s="95" t="s">
        <v>4734</v>
      </c>
      <c r="D3235" s="95"/>
      <c r="E3235" s="95"/>
    </row>
    <row r="3236" spans="1:5" ht="12.75" customHeight="1">
      <c r="A3236" s="95"/>
      <c r="B3236" s="95" t="s">
        <v>4734</v>
      </c>
      <c r="D3236" s="95"/>
      <c r="E3236" s="95"/>
    </row>
    <row r="3237" spans="1:5" ht="12.75" customHeight="1">
      <c r="A3237" s="95"/>
      <c r="B3237" s="95" t="s">
        <v>4734</v>
      </c>
      <c r="D3237" s="95"/>
      <c r="E3237" s="95"/>
    </row>
    <row r="3238" spans="1:5" ht="12.75" customHeight="1">
      <c r="A3238" s="95"/>
      <c r="B3238" s="95" t="s">
        <v>4734</v>
      </c>
      <c r="D3238" s="95"/>
      <c r="E3238" s="95"/>
    </row>
    <row r="3239" spans="1:5" ht="12.75" customHeight="1">
      <c r="A3239" s="95"/>
      <c r="B3239" s="95" t="s">
        <v>4734</v>
      </c>
      <c r="D3239" s="95"/>
      <c r="E3239" s="95"/>
    </row>
    <row r="3240" spans="1:5" ht="12.75" customHeight="1">
      <c r="A3240" s="95"/>
      <c r="B3240" s="95" t="s">
        <v>4734</v>
      </c>
      <c r="D3240" s="95"/>
      <c r="E3240" s="95"/>
    </row>
    <row r="3241" spans="1:5" ht="12.75" customHeight="1">
      <c r="A3241" s="95"/>
      <c r="B3241" s="95" t="s">
        <v>4734</v>
      </c>
      <c r="D3241" s="95"/>
      <c r="E3241" s="95"/>
    </row>
    <row r="3242" spans="1:5" ht="12.75" customHeight="1">
      <c r="A3242" s="95"/>
      <c r="B3242" s="95" t="s">
        <v>4734</v>
      </c>
      <c r="D3242" s="95"/>
      <c r="E3242" s="95"/>
    </row>
    <row r="3243" spans="1:5" ht="12.75" customHeight="1">
      <c r="A3243" s="95"/>
      <c r="B3243" s="95" t="s">
        <v>4734</v>
      </c>
      <c r="D3243" s="95"/>
      <c r="E3243" s="95"/>
    </row>
    <row r="3244" spans="1:5" ht="12.75" customHeight="1">
      <c r="A3244" s="95"/>
      <c r="B3244" s="95" t="s">
        <v>4734</v>
      </c>
      <c r="D3244" s="95"/>
      <c r="E3244" s="95"/>
    </row>
    <row r="3245" spans="1:5" ht="12.75" customHeight="1">
      <c r="A3245" s="95"/>
      <c r="B3245" s="95" t="s">
        <v>4734</v>
      </c>
      <c r="D3245" s="95"/>
      <c r="E3245" s="95"/>
    </row>
    <row r="3246" spans="1:5" ht="12.75" customHeight="1">
      <c r="A3246" s="95"/>
      <c r="B3246" s="95" t="s">
        <v>4734</v>
      </c>
      <c r="D3246" s="95"/>
      <c r="E3246" s="95"/>
    </row>
    <row r="3247" spans="1:5" ht="12.75" customHeight="1">
      <c r="A3247" s="95"/>
      <c r="B3247" s="95" t="s">
        <v>4734</v>
      </c>
      <c r="D3247" s="95"/>
      <c r="E3247" s="95"/>
    </row>
    <row r="3248" spans="1:5" ht="12.75" customHeight="1">
      <c r="A3248" s="95"/>
      <c r="B3248" s="95" t="s">
        <v>4734</v>
      </c>
      <c r="D3248" s="95"/>
      <c r="E3248" s="95"/>
    </row>
    <row r="3249" spans="1:5" ht="12.75" customHeight="1">
      <c r="A3249" s="95"/>
      <c r="B3249" s="95" t="s">
        <v>4734</v>
      </c>
      <c r="D3249" s="95"/>
      <c r="E3249" s="95"/>
    </row>
    <row r="3250" spans="1:5" ht="12.75" customHeight="1">
      <c r="A3250" s="95"/>
      <c r="B3250" s="95" t="s">
        <v>4734</v>
      </c>
      <c r="D3250" s="95"/>
      <c r="E3250" s="95"/>
    </row>
    <row r="3251" spans="1:5" ht="12.75" customHeight="1">
      <c r="A3251" s="95"/>
      <c r="B3251" s="95" t="s">
        <v>4734</v>
      </c>
      <c r="D3251" s="95"/>
      <c r="E3251" s="95"/>
    </row>
    <row r="3252" spans="1:5" ht="12.75" customHeight="1">
      <c r="A3252" s="95"/>
      <c r="B3252" s="95" t="s">
        <v>4734</v>
      </c>
      <c r="D3252" s="95"/>
      <c r="E3252" s="95"/>
    </row>
    <row r="3253" spans="1:5" ht="12.75" customHeight="1">
      <c r="A3253" s="95"/>
      <c r="B3253" s="95" t="s">
        <v>4734</v>
      </c>
      <c r="D3253" s="95"/>
      <c r="E3253" s="95"/>
    </row>
    <row r="3254" spans="1:5" ht="12.75" customHeight="1">
      <c r="A3254" s="95"/>
      <c r="B3254" s="95" t="s">
        <v>4734</v>
      </c>
      <c r="D3254" s="95"/>
      <c r="E3254" s="95"/>
    </row>
    <row r="3255" spans="1:5" ht="12.75" customHeight="1">
      <c r="A3255" s="95"/>
      <c r="B3255" s="95" t="s">
        <v>4734</v>
      </c>
      <c r="D3255" s="95"/>
      <c r="E3255" s="95"/>
    </row>
    <row r="3256" spans="1:5" ht="12.75" customHeight="1">
      <c r="A3256" s="95"/>
      <c r="B3256" s="95" t="s">
        <v>4734</v>
      </c>
      <c r="D3256" s="95"/>
      <c r="E3256" s="95"/>
    </row>
    <row r="3257" spans="1:5" ht="12.75" customHeight="1">
      <c r="A3257" s="95"/>
      <c r="B3257" s="95" t="s">
        <v>4734</v>
      </c>
      <c r="D3257" s="95"/>
      <c r="E3257" s="95"/>
    </row>
    <row r="3258" spans="1:5" ht="12.75" customHeight="1">
      <c r="A3258" s="95"/>
      <c r="B3258" s="95" t="s">
        <v>4734</v>
      </c>
      <c r="D3258" s="95"/>
      <c r="E3258" s="95"/>
    </row>
    <row r="3259" spans="1:5" ht="12.75" customHeight="1">
      <c r="A3259" s="95"/>
      <c r="B3259" s="95" t="s">
        <v>4734</v>
      </c>
      <c r="D3259" s="95"/>
      <c r="E3259" s="95"/>
    </row>
    <row r="3260" spans="1:5" ht="12.75" customHeight="1">
      <c r="A3260" s="95"/>
      <c r="B3260" s="95" t="s">
        <v>4734</v>
      </c>
      <c r="D3260" s="95"/>
      <c r="E3260" s="95"/>
    </row>
    <row r="3261" spans="1:5" ht="12.75" customHeight="1">
      <c r="A3261" s="95"/>
      <c r="B3261" s="95" t="s">
        <v>4734</v>
      </c>
      <c r="D3261" s="95"/>
      <c r="E3261" s="95"/>
    </row>
    <row r="3262" spans="1:5" ht="12.75" customHeight="1">
      <c r="A3262" s="95"/>
      <c r="B3262" s="95" t="s">
        <v>4734</v>
      </c>
      <c r="D3262" s="95"/>
      <c r="E3262" s="95"/>
    </row>
    <row r="3263" spans="1:5" ht="12.75" customHeight="1">
      <c r="A3263" s="95"/>
      <c r="B3263" s="95" t="s">
        <v>4734</v>
      </c>
      <c r="D3263" s="95"/>
      <c r="E3263" s="95"/>
    </row>
    <row r="3264" spans="1:5" ht="12.75" customHeight="1">
      <c r="A3264" s="95"/>
      <c r="B3264" s="95" t="s">
        <v>4734</v>
      </c>
      <c r="D3264" s="95"/>
      <c r="E3264" s="95"/>
    </row>
    <row r="3265" spans="1:5" ht="12.75" customHeight="1">
      <c r="A3265" s="95"/>
      <c r="B3265" s="95" t="s">
        <v>4734</v>
      </c>
      <c r="D3265" s="95"/>
      <c r="E3265" s="95"/>
    </row>
    <row r="3266" spans="1:5" ht="12.75" customHeight="1">
      <c r="A3266" s="95"/>
      <c r="B3266" s="95" t="s">
        <v>4734</v>
      </c>
      <c r="D3266" s="95"/>
      <c r="E3266" s="95"/>
    </row>
    <row r="3267" spans="1:5" ht="12.75" customHeight="1">
      <c r="A3267" s="95"/>
      <c r="B3267" s="95" t="s">
        <v>4734</v>
      </c>
      <c r="D3267" s="95"/>
      <c r="E3267" s="95"/>
    </row>
    <row r="3268" spans="1:5" ht="12.75" customHeight="1">
      <c r="A3268" s="95"/>
      <c r="B3268" s="95" t="s">
        <v>4734</v>
      </c>
      <c r="D3268" s="95"/>
      <c r="E3268" s="95"/>
    </row>
    <row r="3269" spans="1:5" ht="12.75" customHeight="1">
      <c r="A3269" s="95"/>
      <c r="B3269" s="95" t="s">
        <v>4734</v>
      </c>
      <c r="D3269" s="95"/>
      <c r="E3269" s="95"/>
    </row>
    <row r="3270" spans="1:5" ht="12.75" customHeight="1">
      <c r="A3270" s="95"/>
      <c r="B3270" s="95" t="s">
        <v>4734</v>
      </c>
      <c r="D3270" s="95"/>
      <c r="E3270" s="95"/>
    </row>
    <row r="3271" spans="1:5" ht="12.75" customHeight="1">
      <c r="A3271" s="95"/>
      <c r="B3271" s="95" t="s">
        <v>4734</v>
      </c>
      <c r="D3271" s="95"/>
      <c r="E3271" s="95"/>
    </row>
    <row r="3272" spans="1:5" ht="12.75" customHeight="1">
      <c r="A3272" s="95"/>
      <c r="B3272" s="95" t="s">
        <v>4734</v>
      </c>
      <c r="D3272" s="95"/>
      <c r="E3272" s="95"/>
    </row>
    <row r="3273" spans="1:5" ht="12.75" customHeight="1">
      <c r="A3273" s="95"/>
      <c r="B3273" s="95" t="s">
        <v>4734</v>
      </c>
      <c r="D3273" s="95"/>
      <c r="E3273" s="95"/>
    </row>
    <row r="3274" spans="1:5" ht="12.75" customHeight="1">
      <c r="A3274" s="95"/>
      <c r="B3274" s="95" t="s">
        <v>4734</v>
      </c>
      <c r="D3274" s="95"/>
      <c r="E3274" s="95"/>
    </row>
    <row r="3275" spans="1:5" ht="12.75" customHeight="1">
      <c r="A3275" s="95"/>
      <c r="B3275" s="95" t="s">
        <v>4734</v>
      </c>
      <c r="D3275" s="95"/>
      <c r="E3275" s="95"/>
    </row>
    <row r="3276" spans="1:5" ht="12.75" customHeight="1">
      <c r="A3276" s="95"/>
      <c r="B3276" s="95" t="s">
        <v>4734</v>
      </c>
      <c r="D3276" s="95"/>
      <c r="E3276" s="95"/>
    </row>
    <row r="3277" spans="1:5" ht="12.75" customHeight="1">
      <c r="A3277" s="95"/>
      <c r="B3277" s="95" t="s">
        <v>4734</v>
      </c>
      <c r="D3277" s="95"/>
      <c r="E3277" s="95"/>
    </row>
    <row r="3278" spans="1:5" ht="12.75" customHeight="1">
      <c r="A3278" s="95"/>
      <c r="B3278" s="95" t="s">
        <v>4734</v>
      </c>
      <c r="D3278" s="95"/>
      <c r="E3278" s="95"/>
    </row>
    <row r="3279" spans="1:5" ht="12.75" customHeight="1">
      <c r="A3279" s="95"/>
      <c r="B3279" s="95" t="s">
        <v>4734</v>
      </c>
      <c r="D3279" s="95"/>
      <c r="E3279" s="95"/>
    </row>
    <row r="3280" spans="1:5" ht="12.75" customHeight="1">
      <c r="A3280" s="95"/>
      <c r="B3280" s="95" t="s">
        <v>4734</v>
      </c>
      <c r="D3280" s="95"/>
      <c r="E3280" s="95"/>
    </row>
    <row r="3281" spans="1:5" ht="12.75" customHeight="1">
      <c r="A3281" s="95"/>
      <c r="B3281" s="95" t="s">
        <v>4734</v>
      </c>
      <c r="D3281" s="95"/>
      <c r="E3281" s="95"/>
    </row>
    <row r="3282" spans="1:5" ht="12.75" customHeight="1">
      <c r="A3282" s="95"/>
      <c r="B3282" s="95" t="s">
        <v>4734</v>
      </c>
      <c r="D3282" s="95"/>
      <c r="E3282" s="95"/>
    </row>
    <row r="3283" spans="1:5" ht="12.75" customHeight="1">
      <c r="A3283" s="95"/>
      <c r="B3283" s="95" t="s">
        <v>4734</v>
      </c>
      <c r="D3283" s="95"/>
      <c r="E3283" s="95"/>
    </row>
    <row r="3284" spans="1:5" ht="12.75" customHeight="1">
      <c r="A3284" s="95"/>
      <c r="B3284" s="95" t="s">
        <v>4734</v>
      </c>
      <c r="D3284" s="95"/>
      <c r="E3284" s="95"/>
    </row>
    <row r="3285" spans="1:5" ht="12.75" customHeight="1">
      <c r="A3285" s="95"/>
      <c r="B3285" s="95" t="s">
        <v>4734</v>
      </c>
      <c r="D3285" s="95"/>
      <c r="E3285" s="95"/>
    </row>
    <row r="3286" spans="1:5" ht="12.75" customHeight="1">
      <c r="A3286" s="95"/>
      <c r="B3286" s="95" t="s">
        <v>4734</v>
      </c>
      <c r="D3286" s="95"/>
      <c r="E3286" s="95"/>
    </row>
    <row r="3287" spans="1:5" ht="12.75" customHeight="1">
      <c r="A3287" s="95"/>
      <c r="B3287" s="95" t="s">
        <v>4734</v>
      </c>
      <c r="D3287" s="95"/>
      <c r="E3287" s="95"/>
    </row>
    <row r="3288" spans="1:5" ht="12.75" customHeight="1">
      <c r="A3288" s="95"/>
      <c r="B3288" s="95" t="s">
        <v>4734</v>
      </c>
      <c r="D3288" s="95"/>
      <c r="E3288" s="95"/>
    </row>
    <row r="3289" spans="1:5" ht="12.75" customHeight="1">
      <c r="A3289" s="95"/>
      <c r="B3289" s="95" t="s">
        <v>4734</v>
      </c>
      <c r="D3289" s="95"/>
      <c r="E3289" s="95"/>
    </row>
    <row r="3290" spans="1:5" ht="12.75" customHeight="1">
      <c r="A3290" s="95"/>
      <c r="B3290" s="95" t="s">
        <v>4734</v>
      </c>
      <c r="D3290" s="95"/>
      <c r="E3290" s="95"/>
    </row>
    <row r="3291" spans="1:5" ht="12.75" customHeight="1">
      <c r="A3291" s="95"/>
      <c r="B3291" s="95" t="s">
        <v>4734</v>
      </c>
      <c r="D3291" s="95"/>
      <c r="E3291" s="95"/>
    </row>
    <row r="3292" spans="1:5" ht="12.75" customHeight="1">
      <c r="A3292" s="95"/>
      <c r="B3292" s="95" t="s">
        <v>4734</v>
      </c>
      <c r="D3292" s="95"/>
      <c r="E3292" s="95"/>
    </row>
    <row r="3293" spans="1:5" ht="12.75" customHeight="1">
      <c r="A3293" s="95"/>
      <c r="B3293" s="95" t="s">
        <v>4734</v>
      </c>
      <c r="D3293" s="95"/>
      <c r="E3293" s="95"/>
    </row>
    <row r="3294" spans="1:5" ht="12.75" customHeight="1">
      <c r="A3294" s="95"/>
      <c r="B3294" s="95" t="s">
        <v>4734</v>
      </c>
      <c r="D3294" s="95"/>
      <c r="E3294" s="95"/>
    </row>
    <row r="3295" spans="1:5" ht="12.75" customHeight="1">
      <c r="A3295" s="95"/>
      <c r="B3295" s="95" t="s">
        <v>4734</v>
      </c>
      <c r="D3295" s="95"/>
      <c r="E3295" s="95"/>
    </row>
    <row r="3296" spans="1:5" ht="12.75" customHeight="1">
      <c r="A3296" s="95"/>
      <c r="B3296" s="95" t="s">
        <v>4734</v>
      </c>
      <c r="D3296" s="95"/>
      <c r="E3296" s="95"/>
    </row>
    <row r="3297" spans="1:5" ht="12.75" customHeight="1">
      <c r="A3297" s="95"/>
      <c r="B3297" s="95" t="s">
        <v>4734</v>
      </c>
      <c r="D3297" s="95"/>
      <c r="E3297" s="95"/>
    </row>
    <row r="3298" spans="1:5" ht="12.75" customHeight="1">
      <c r="A3298" s="95"/>
      <c r="B3298" s="95" t="s">
        <v>4734</v>
      </c>
      <c r="D3298" s="95"/>
      <c r="E3298" s="95"/>
    </row>
    <row r="3299" spans="1:5" ht="12.75" customHeight="1">
      <c r="A3299" s="95"/>
      <c r="B3299" s="95" t="s">
        <v>4734</v>
      </c>
      <c r="D3299" s="95"/>
      <c r="E3299" s="95"/>
    </row>
    <row r="3300" spans="1:5" ht="12.75" customHeight="1">
      <c r="A3300" s="95"/>
      <c r="B3300" s="95" t="s">
        <v>4734</v>
      </c>
      <c r="D3300" s="95"/>
      <c r="E3300" s="95"/>
    </row>
    <row r="3301" spans="1:5" ht="12.75" customHeight="1">
      <c r="A3301" s="95"/>
      <c r="B3301" s="95" t="s">
        <v>4734</v>
      </c>
      <c r="D3301" s="95"/>
      <c r="E3301" s="95"/>
    </row>
    <row r="3302" spans="1:5" ht="12.75" customHeight="1">
      <c r="A3302" s="95"/>
      <c r="B3302" s="95" t="s">
        <v>4734</v>
      </c>
      <c r="D3302" s="95"/>
      <c r="E3302" s="95"/>
    </row>
    <row r="3303" spans="1:5" ht="12.75" customHeight="1">
      <c r="A3303" s="95"/>
      <c r="B3303" s="95" t="s">
        <v>4734</v>
      </c>
      <c r="D3303" s="95"/>
      <c r="E3303" s="95"/>
    </row>
    <row r="3304" spans="1:5" ht="12.75" customHeight="1">
      <c r="A3304" s="95"/>
      <c r="B3304" s="95" t="s">
        <v>4734</v>
      </c>
      <c r="D3304" s="95"/>
      <c r="E3304" s="95"/>
    </row>
    <row r="3305" spans="1:5" ht="12.75" customHeight="1">
      <c r="A3305" s="95"/>
      <c r="B3305" s="95" t="s">
        <v>4734</v>
      </c>
      <c r="D3305" s="95"/>
      <c r="E3305" s="95"/>
    </row>
    <row r="3306" spans="1:5" ht="12.75" customHeight="1">
      <c r="A3306" s="95"/>
      <c r="B3306" s="95" t="s">
        <v>4734</v>
      </c>
      <c r="D3306" s="95"/>
      <c r="E3306" s="95"/>
    </row>
    <row r="3307" spans="1:5" ht="12.75" customHeight="1">
      <c r="A3307" s="95"/>
      <c r="B3307" s="95" t="s">
        <v>4734</v>
      </c>
      <c r="D3307" s="95"/>
      <c r="E3307" s="95"/>
    </row>
    <row r="3308" spans="1:5" ht="12.75" customHeight="1">
      <c r="A3308" s="95"/>
      <c r="B3308" s="95" t="s">
        <v>4734</v>
      </c>
      <c r="D3308" s="95"/>
      <c r="E3308" s="95"/>
    </row>
    <row r="3309" spans="1:5" ht="12.75" customHeight="1">
      <c r="A3309" s="95"/>
      <c r="B3309" s="95" t="s">
        <v>4734</v>
      </c>
      <c r="D3309" s="95"/>
      <c r="E3309" s="95"/>
    </row>
    <row r="3310" spans="1:5" ht="12.75" customHeight="1">
      <c r="A3310" s="95"/>
      <c r="B3310" s="95" t="s">
        <v>4734</v>
      </c>
      <c r="D3310" s="95"/>
      <c r="E3310" s="95"/>
    </row>
    <row r="3311" spans="1:5" ht="12.75" customHeight="1">
      <c r="A3311" s="95"/>
      <c r="B3311" s="95" t="s">
        <v>4734</v>
      </c>
      <c r="D3311" s="95"/>
      <c r="E3311" s="95"/>
    </row>
    <row r="3312" spans="1:5" ht="12.75" customHeight="1">
      <c r="A3312" s="95"/>
      <c r="B3312" s="95" t="s">
        <v>4734</v>
      </c>
      <c r="D3312" s="95"/>
      <c r="E3312" s="95"/>
    </row>
    <row r="3313" spans="1:5" ht="12.75" customHeight="1">
      <c r="A3313" s="95"/>
      <c r="B3313" s="95" t="s">
        <v>4734</v>
      </c>
      <c r="D3313" s="95"/>
      <c r="E3313" s="95"/>
    </row>
    <row r="3314" spans="1:5" ht="12.75" customHeight="1">
      <c r="A3314" s="95"/>
      <c r="B3314" s="95" t="s">
        <v>4734</v>
      </c>
      <c r="D3314" s="95"/>
      <c r="E3314" s="95"/>
    </row>
    <row r="3315" spans="1:5" ht="12.75" customHeight="1">
      <c r="A3315" s="95"/>
      <c r="B3315" s="95" t="s">
        <v>4734</v>
      </c>
      <c r="D3315" s="95"/>
      <c r="E3315" s="95"/>
    </row>
    <row r="3316" spans="1:5" ht="12.75" customHeight="1">
      <c r="A3316" s="95"/>
      <c r="B3316" s="95" t="s">
        <v>4734</v>
      </c>
      <c r="D3316" s="95"/>
      <c r="E3316" s="95"/>
    </row>
    <row r="3317" spans="1:5" ht="12.75" customHeight="1">
      <c r="A3317" s="95"/>
      <c r="B3317" s="95" t="s">
        <v>4734</v>
      </c>
      <c r="D3317" s="95"/>
      <c r="E3317" s="95"/>
    </row>
    <row r="3318" spans="1:5" ht="12.75" customHeight="1">
      <c r="A3318" s="95"/>
      <c r="B3318" s="95" t="s">
        <v>4734</v>
      </c>
      <c r="D3318" s="95"/>
      <c r="E3318" s="95"/>
    </row>
    <row r="3319" spans="1:5" ht="12.75" customHeight="1">
      <c r="A3319" s="95"/>
      <c r="B3319" s="95" t="s">
        <v>4734</v>
      </c>
      <c r="D3319" s="95"/>
      <c r="E3319" s="95"/>
    </row>
    <row r="3320" spans="1:5" ht="12.75" customHeight="1">
      <c r="A3320" s="95"/>
      <c r="B3320" s="95" t="s">
        <v>4734</v>
      </c>
      <c r="D3320" s="95"/>
      <c r="E3320" s="95"/>
    </row>
    <row r="3321" spans="1:5" ht="12.75" customHeight="1">
      <c r="A3321" s="95"/>
      <c r="B3321" s="95" t="s">
        <v>4734</v>
      </c>
      <c r="D3321" s="95"/>
      <c r="E3321" s="95"/>
    </row>
    <row r="3322" spans="1:5" ht="12.75" customHeight="1">
      <c r="A3322" s="95"/>
      <c r="B3322" s="95" t="s">
        <v>4734</v>
      </c>
      <c r="D3322" s="95"/>
      <c r="E3322" s="95"/>
    </row>
    <row r="3323" spans="1:5" ht="12.75" customHeight="1">
      <c r="A3323" s="95"/>
      <c r="B3323" s="95" t="s">
        <v>4734</v>
      </c>
      <c r="D3323" s="95"/>
      <c r="E3323" s="95"/>
    </row>
    <row r="3324" spans="1:5" ht="12.75" customHeight="1">
      <c r="A3324" s="95"/>
      <c r="B3324" s="95" t="s">
        <v>4734</v>
      </c>
      <c r="D3324" s="95"/>
      <c r="E3324" s="95"/>
    </row>
    <row r="3325" spans="1:5" ht="12.75" customHeight="1">
      <c r="A3325" s="95"/>
      <c r="B3325" s="95" t="s">
        <v>4734</v>
      </c>
      <c r="D3325" s="95"/>
      <c r="E3325" s="95"/>
    </row>
    <row r="3326" spans="1:5" ht="12.75" customHeight="1">
      <c r="A3326" s="95"/>
      <c r="B3326" s="95" t="s">
        <v>4734</v>
      </c>
      <c r="D3326" s="95"/>
      <c r="E3326" s="95"/>
    </row>
    <row r="3327" spans="1:5" ht="12.75" customHeight="1">
      <c r="A3327" s="95"/>
      <c r="B3327" s="95" t="s">
        <v>4734</v>
      </c>
      <c r="D3327" s="95"/>
      <c r="E3327" s="95"/>
    </row>
    <row r="3328" spans="1:5" ht="12.75" customHeight="1">
      <c r="A3328" s="95"/>
      <c r="B3328" s="95" t="s">
        <v>4734</v>
      </c>
      <c r="D3328" s="95"/>
      <c r="E3328" s="95"/>
    </row>
    <row r="3329" spans="1:5" ht="12.75" customHeight="1">
      <c r="A3329" s="95"/>
      <c r="B3329" s="95" t="s">
        <v>4734</v>
      </c>
      <c r="D3329" s="95"/>
      <c r="E3329" s="95"/>
    </row>
    <row r="3330" spans="1:5" ht="12.75" customHeight="1">
      <c r="A3330" s="95"/>
      <c r="B3330" s="95" t="s">
        <v>4734</v>
      </c>
      <c r="D3330" s="95"/>
      <c r="E3330" s="95"/>
    </row>
    <row r="3331" spans="1:5" ht="12.75" customHeight="1">
      <c r="A3331" s="95"/>
      <c r="B3331" s="95" t="s">
        <v>4734</v>
      </c>
      <c r="D3331" s="95"/>
      <c r="E3331" s="95"/>
    </row>
    <row r="3332" spans="1:5" ht="12.75" customHeight="1">
      <c r="A3332" s="95"/>
      <c r="B3332" s="95" t="s">
        <v>4734</v>
      </c>
      <c r="D3332" s="95"/>
      <c r="E3332" s="95"/>
    </row>
    <row r="3333" spans="1:5" ht="12.75" customHeight="1">
      <c r="A3333" s="95"/>
      <c r="B3333" s="95" t="s">
        <v>4734</v>
      </c>
      <c r="D3333" s="95"/>
      <c r="E3333" s="95"/>
    </row>
    <row r="3334" spans="1:5" ht="12.75" customHeight="1">
      <c r="A3334" s="95"/>
      <c r="B3334" s="95" t="s">
        <v>4734</v>
      </c>
      <c r="D3334" s="95"/>
      <c r="E3334" s="95"/>
    </row>
    <row r="3335" spans="1:5" ht="12.75" customHeight="1">
      <c r="A3335" s="95"/>
      <c r="B3335" s="95" t="s">
        <v>4734</v>
      </c>
      <c r="D3335" s="95"/>
      <c r="E3335" s="95"/>
    </row>
    <row r="3336" spans="1:5" ht="12.75" customHeight="1">
      <c r="A3336" s="95"/>
      <c r="B3336" s="95" t="s">
        <v>4734</v>
      </c>
      <c r="D3336" s="95"/>
      <c r="E3336" s="95"/>
    </row>
    <row r="3337" spans="1:5" ht="12.75" customHeight="1">
      <c r="A3337" s="95"/>
      <c r="B3337" s="95" t="s">
        <v>4734</v>
      </c>
      <c r="D3337" s="95"/>
      <c r="E3337" s="95"/>
    </row>
    <row r="3338" spans="1:5" ht="12.75" customHeight="1">
      <c r="A3338" s="95"/>
      <c r="B3338" s="95" t="s">
        <v>4734</v>
      </c>
      <c r="D3338" s="95"/>
      <c r="E3338" s="95"/>
    </row>
    <row r="3339" spans="1:5" ht="12.75" customHeight="1">
      <c r="A3339" s="95"/>
      <c r="B3339" s="95" t="s">
        <v>4734</v>
      </c>
      <c r="D3339" s="95"/>
      <c r="E3339" s="95"/>
    </row>
    <row r="3340" spans="1:5" ht="12.75" customHeight="1">
      <c r="A3340" s="95"/>
      <c r="B3340" s="95" t="s">
        <v>4734</v>
      </c>
      <c r="D3340" s="95"/>
      <c r="E3340" s="95"/>
    </row>
    <row r="3341" spans="1:5" ht="12.75" customHeight="1">
      <c r="A3341" s="95"/>
      <c r="B3341" s="95" t="s">
        <v>4734</v>
      </c>
      <c r="D3341" s="95"/>
      <c r="E3341" s="95"/>
    </row>
    <row r="3342" spans="1:5" ht="12.75" customHeight="1">
      <c r="A3342" s="95"/>
      <c r="B3342" s="95" t="s">
        <v>4734</v>
      </c>
      <c r="D3342" s="95"/>
      <c r="E3342" s="95"/>
    </row>
    <row r="3343" spans="1:5" ht="12.75" customHeight="1">
      <c r="A3343" s="95"/>
      <c r="B3343" s="95" t="s">
        <v>4734</v>
      </c>
      <c r="D3343" s="95"/>
      <c r="E3343" s="95"/>
    </row>
    <row r="3344" spans="1:5" ht="12.75" customHeight="1">
      <c r="A3344" s="95"/>
      <c r="B3344" s="95" t="s">
        <v>4734</v>
      </c>
      <c r="D3344" s="95"/>
      <c r="E3344" s="95"/>
    </row>
    <row r="3345" spans="1:5" ht="12.75" customHeight="1">
      <c r="A3345" s="95"/>
      <c r="B3345" s="95" t="s">
        <v>4734</v>
      </c>
      <c r="D3345" s="95"/>
      <c r="E3345" s="95"/>
    </row>
    <row r="3346" spans="1:5" ht="12.75" customHeight="1">
      <c r="A3346" s="95"/>
      <c r="B3346" s="95" t="s">
        <v>4734</v>
      </c>
      <c r="D3346" s="95"/>
      <c r="E3346" s="95"/>
    </row>
    <row r="3347" spans="1:5" ht="12.75" customHeight="1">
      <c r="A3347" s="95"/>
      <c r="B3347" s="95" t="s">
        <v>4734</v>
      </c>
      <c r="D3347" s="95"/>
      <c r="E3347" s="95"/>
    </row>
    <row r="3348" spans="1:5" ht="12.75" customHeight="1">
      <c r="A3348" s="95"/>
      <c r="B3348" s="95" t="s">
        <v>4734</v>
      </c>
      <c r="D3348" s="95"/>
      <c r="E3348" s="95"/>
    </row>
    <row r="3349" spans="1:5" ht="12.75" customHeight="1">
      <c r="A3349" s="95"/>
      <c r="B3349" s="95" t="s">
        <v>4734</v>
      </c>
      <c r="D3349" s="95"/>
      <c r="E3349" s="95"/>
    </row>
    <row r="3350" spans="1:5" ht="12.75" customHeight="1">
      <c r="A3350" s="95"/>
      <c r="B3350" s="95" t="s">
        <v>4734</v>
      </c>
      <c r="D3350" s="95"/>
      <c r="E3350" s="95"/>
    </row>
    <row r="3351" spans="1:5" ht="12.75" customHeight="1">
      <c r="A3351" s="95"/>
      <c r="B3351" s="95" t="s">
        <v>4734</v>
      </c>
      <c r="D3351" s="95"/>
      <c r="E3351" s="95"/>
    </row>
    <row r="3352" spans="1:5" ht="12.75" customHeight="1">
      <c r="A3352" s="95"/>
      <c r="B3352" s="95" t="s">
        <v>4734</v>
      </c>
      <c r="D3352" s="95"/>
      <c r="E3352" s="95"/>
    </row>
    <row r="3353" spans="1:5" ht="12.75" customHeight="1">
      <c r="A3353" s="95"/>
      <c r="B3353" s="95" t="s">
        <v>4734</v>
      </c>
      <c r="D3353" s="95"/>
      <c r="E3353" s="95"/>
    </row>
    <row r="3354" spans="1:5" ht="12.75" customHeight="1">
      <c r="A3354" s="95"/>
      <c r="B3354" s="95" t="s">
        <v>4734</v>
      </c>
      <c r="D3354" s="95"/>
      <c r="E3354" s="95"/>
    </row>
    <row r="3355" spans="1:5" ht="12.75" customHeight="1">
      <c r="A3355" s="95"/>
      <c r="B3355" s="95" t="s">
        <v>4734</v>
      </c>
      <c r="D3355" s="95"/>
      <c r="E3355" s="95"/>
    </row>
    <row r="3356" spans="1:5" ht="12.75" customHeight="1">
      <c r="A3356" s="95"/>
      <c r="B3356" s="95" t="s">
        <v>4734</v>
      </c>
      <c r="D3356" s="95"/>
      <c r="E3356" s="95"/>
    </row>
    <row r="3357" spans="1:5" ht="12.75" customHeight="1">
      <c r="A3357" s="95"/>
      <c r="B3357" s="95" t="s">
        <v>4734</v>
      </c>
      <c r="D3357" s="95"/>
      <c r="E3357" s="95"/>
    </row>
    <row r="3358" spans="1:5" ht="12.75" customHeight="1">
      <c r="A3358" s="95"/>
      <c r="B3358" s="95" t="s">
        <v>4734</v>
      </c>
      <c r="D3358" s="95"/>
      <c r="E3358" s="95"/>
    </row>
    <row r="3359" spans="1:5" ht="12.75" customHeight="1">
      <c r="A3359" s="95"/>
      <c r="B3359" s="95" t="s">
        <v>4734</v>
      </c>
      <c r="D3359" s="95"/>
      <c r="E3359" s="95"/>
    </row>
    <row r="3360" spans="1:5" ht="12.75" customHeight="1">
      <c r="A3360" s="95"/>
      <c r="B3360" s="95" t="s">
        <v>4734</v>
      </c>
      <c r="D3360" s="95"/>
      <c r="E3360" s="95"/>
    </row>
    <row r="3361" spans="1:5" ht="12.75" customHeight="1">
      <c r="A3361" s="95"/>
      <c r="B3361" s="95" t="s">
        <v>4734</v>
      </c>
      <c r="D3361" s="95"/>
      <c r="E3361" s="95"/>
    </row>
    <row r="3362" spans="1:5" ht="12.75" customHeight="1">
      <c r="A3362" s="95"/>
      <c r="B3362" s="95" t="s">
        <v>4734</v>
      </c>
      <c r="D3362" s="95"/>
      <c r="E3362" s="95"/>
    </row>
    <row r="3363" spans="1:5" ht="12.75" customHeight="1">
      <c r="A3363" s="95"/>
      <c r="B3363" s="95" t="s">
        <v>4734</v>
      </c>
      <c r="D3363" s="95"/>
      <c r="E3363" s="95"/>
    </row>
    <row r="3364" spans="1:5" ht="12.75" customHeight="1">
      <c r="A3364" s="95"/>
      <c r="B3364" s="95" t="s">
        <v>4734</v>
      </c>
      <c r="D3364" s="95"/>
      <c r="E3364" s="95"/>
    </row>
    <row r="3365" spans="1:5" ht="12.75" customHeight="1">
      <c r="A3365" s="95"/>
      <c r="B3365" s="95" t="s">
        <v>4734</v>
      </c>
      <c r="D3365" s="95"/>
      <c r="E3365" s="95"/>
    </row>
    <row r="3366" spans="1:5" ht="12.75" customHeight="1">
      <c r="A3366" s="95"/>
      <c r="B3366" s="95" t="s">
        <v>4734</v>
      </c>
      <c r="D3366" s="95"/>
      <c r="E3366" s="95"/>
    </row>
    <row r="3367" spans="1:5" ht="12.75" customHeight="1">
      <c r="A3367" s="95"/>
      <c r="B3367" s="95" t="s">
        <v>4734</v>
      </c>
      <c r="D3367" s="95"/>
      <c r="E3367" s="95"/>
    </row>
    <row r="3368" spans="1:5" ht="12.75" customHeight="1">
      <c r="A3368" s="95"/>
      <c r="B3368" s="95" t="s">
        <v>4734</v>
      </c>
      <c r="D3368" s="95"/>
      <c r="E3368" s="95"/>
    </row>
    <row r="3369" spans="1:5" ht="12.75" customHeight="1">
      <c r="A3369" s="95"/>
      <c r="B3369" s="95" t="s">
        <v>4734</v>
      </c>
      <c r="D3369" s="95"/>
      <c r="E3369" s="95"/>
    </row>
    <row r="3370" spans="1:5" ht="12.75" customHeight="1">
      <c r="A3370" s="95"/>
      <c r="B3370" s="95" t="s">
        <v>4734</v>
      </c>
      <c r="D3370" s="95"/>
      <c r="E3370" s="95"/>
    </row>
    <row r="3371" spans="1:5" ht="12.75" customHeight="1">
      <c r="A3371" s="95"/>
      <c r="B3371" s="95" t="s">
        <v>4734</v>
      </c>
      <c r="D3371" s="95"/>
      <c r="E3371" s="95"/>
    </row>
    <row r="3372" spans="1:5" ht="12.75" customHeight="1">
      <c r="A3372" s="95"/>
      <c r="B3372" s="95" t="s">
        <v>4734</v>
      </c>
      <c r="D3372" s="95"/>
      <c r="E3372" s="95"/>
    </row>
    <row r="3373" spans="1:5" ht="12.75" customHeight="1">
      <c r="A3373" s="95"/>
      <c r="B3373" s="95" t="s">
        <v>4734</v>
      </c>
      <c r="D3373" s="95"/>
      <c r="E3373" s="95"/>
    </row>
    <row r="3374" spans="1:5" ht="12.75" customHeight="1">
      <c r="A3374" s="95"/>
      <c r="B3374" s="95" t="s">
        <v>4734</v>
      </c>
      <c r="D3374" s="95"/>
      <c r="E3374" s="95"/>
    </row>
    <row r="3375" spans="1:5" ht="12.75" customHeight="1">
      <c r="A3375" s="95"/>
      <c r="B3375" s="95" t="s">
        <v>4734</v>
      </c>
      <c r="D3375" s="95"/>
      <c r="E3375" s="95"/>
    </row>
    <row r="3376" spans="1:5" ht="12.75" customHeight="1">
      <c r="A3376" s="95"/>
      <c r="B3376" s="95" t="s">
        <v>4734</v>
      </c>
      <c r="D3376" s="95"/>
      <c r="E3376" s="95"/>
    </row>
    <row r="3377" spans="1:5" ht="12.75" customHeight="1">
      <c r="A3377" s="95"/>
      <c r="B3377" s="95" t="s">
        <v>4734</v>
      </c>
      <c r="D3377" s="95"/>
      <c r="E3377" s="95"/>
    </row>
    <row r="3378" spans="1:5" ht="12.75" customHeight="1">
      <c r="A3378" s="95"/>
      <c r="B3378" s="95" t="s">
        <v>4734</v>
      </c>
      <c r="D3378" s="95"/>
      <c r="E3378" s="95"/>
    </row>
    <row r="3379" spans="1:5" ht="12.75" customHeight="1">
      <c r="A3379" s="95"/>
      <c r="B3379" s="95" t="s">
        <v>4734</v>
      </c>
      <c r="D3379" s="95"/>
      <c r="E3379" s="95"/>
    </row>
    <row r="3380" spans="1:5" ht="12.75" customHeight="1">
      <c r="A3380" s="95"/>
      <c r="B3380" s="95" t="s">
        <v>4734</v>
      </c>
      <c r="D3380" s="95"/>
      <c r="E3380" s="95"/>
    </row>
    <row r="3381" spans="1:5" ht="12.75" customHeight="1">
      <c r="A3381" s="95"/>
      <c r="B3381" s="95" t="s">
        <v>4734</v>
      </c>
      <c r="D3381" s="95"/>
      <c r="E3381" s="95"/>
    </row>
    <row r="3382" spans="1:5" ht="12.75" customHeight="1">
      <c r="A3382" s="95"/>
      <c r="B3382" s="95" t="s">
        <v>4734</v>
      </c>
      <c r="D3382" s="95"/>
      <c r="E3382" s="95"/>
    </row>
    <row r="3383" spans="1:5" ht="12.75" customHeight="1">
      <c r="A3383" s="95"/>
      <c r="B3383" s="95" t="s">
        <v>4734</v>
      </c>
      <c r="D3383" s="95"/>
      <c r="E3383" s="95"/>
    </row>
    <row r="3384" spans="1:5" ht="12.75" customHeight="1">
      <c r="A3384" s="95"/>
      <c r="B3384" s="95" t="s">
        <v>4734</v>
      </c>
      <c r="D3384" s="95"/>
      <c r="E3384" s="95"/>
    </row>
    <row r="3385" spans="1:5" ht="12.75" customHeight="1">
      <c r="A3385" s="95"/>
      <c r="B3385" s="95" t="s">
        <v>4734</v>
      </c>
      <c r="D3385" s="95"/>
      <c r="E3385" s="95"/>
    </row>
    <row r="3386" spans="1:5" ht="12.75" customHeight="1">
      <c r="A3386" s="95"/>
      <c r="B3386" s="95" t="s">
        <v>4734</v>
      </c>
      <c r="D3386" s="95"/>
      <c r="E3386" s="95"/>
    </row>
    <row r="3387" spans="1:5" ht="12.75" customHeight="1">
      <c r="A3387" s="95"/>
      <c r="B3387" s="95" t="s">
        <v>4734</v>
      </c>
      <c r="D3387" s="95"/>
      <c r="E3387" s="95"/>
    </row>
    <row r="3388" spans="1:5" ht="12.75" customHeight="1">
      <c r="A3388" s="95"/>
      <c r="B3388" s="95" t="s">
        <v>4734</v>
      </c>
      <c r="D3388" s="95"/>
      <c r="E3388" s="95"/>
    </row>
    <row r="3389" spans="1:5" ht="12.75" customHeight="1">
      <c r="A3389" s="95"/>
      <c r="B3389" s="95" t="s">
        <v>4734</v>
      </c>
      <c r="D3389" s="95"/>
      <c r="E3389" s="95"/>
    </row>
    <row r="3390" spans="1:5" ht="12.75" customHeight="1">
      <c r="A3390" s="95"/>
      <c r="B3390" s="95" t="s">
        <v>4734</v>
      </c>
      <c r="D3390" s="95"/>
      <c r="E3390" s="95"/>
    </row>
    <row r="3391" spans="1:5" ht="12.75" customHeight="1">
      <c r="A3391" s="95"/>
      <c r="B3391" s="95" t="s">
        <v>4734</v>
      </c>
      <c r="D3391" s="95"/>
      <c r="E3391" s="95"/>
    </row>
    <row r="3392" spans="1:5" ht="12.75" customHeight="1">
      <c r="A3392" s="95"/>
      <c r="B3392" s="95" t="s">
        <v>4734</v>
      </c>
      <c r="D3392" s="95"/>
      <c r="E3392" s="95"/>
    </row>
    <row r="3393" spans="1:5" ht="12.75" customHeight="1">
      <c r="A3393" s="95"/>
      <c r="B3393" s="95" t="s">
        <v>4734</v>
      </c>
      <c r="D3393" s="95"/>
      <c r="E3393" s="95"/>
    </row>
    <row r="3394" spans="1:5" ht="12.75" customHeight="1">
      <c r="A3394" s="95"/>
      <c r="B3394" s="95" t="s">
        <v>4734</v>
      </c>
      <c r="D3394" s="95"/>
      <c r="E3394" s="95"/>
    </row>
    <row r="3395" spans="1:5" ht="12.75" customHeight="1">
      <c r="A3395" s="95"/>
      <c r="B3395" s="95" t="s">
        <v>4734</v>
      </c>
      <c r="D3395" s="95"/>
      <c r="E3395" s="95"/>
    </row>
    <row r="3396" spans="1:5" ht="12.75" customHeight="1">
      <c r="A3396" s="95"/>
      <c r="B3396" s="95" t="s">
        <v>4734</v>
      </c>
      <c r="D3396" s="95"/>
      <c r="E3396" s="95"/>
    </row>
    <row r="3397" spans="1:5" ht="12.75" customHeight="1">
      <c r="A3397" s="95"/>
      <c r="B3397" s="95" t="s">
        <v>4734</v>
      </c>
      <c r="D3397" s="95"/>
      <c r="E3397" s="95"/>
    </row>
    <row r="3398" spans="1:5" ht="12.75" customHeight="1">
      <c r="A3398" s="95"/>
      <c r="B3398" s="95" t="s">
        <v>4734</v>
      </c>
      <c r="D3398" s="95"/>
      <c r="E3398" s="95"/>
    </row>
    <row r="3399" spans="1:5" ht="12.75" customHeight="1">
      <c r="A3399" s="95"/>
      <c r="B3399" s="95" t="s">
        <v>4734</v>
      </c>
      <c r="D3399" s="95"/>
      <c r="E3399" s="95"/>
    </row>
    <row r="3400" spans="1:5" ht="12.75" customHeight="1">
      <c r="A3400" s="95"/>
      <c r="B3400" s="95" t="s">
        <v>4734</v>
      </c>
      <c r="D3400" s="95"/>
      <c r="E3400" s="95"/>
    </row>
    <row r="3401" spans="1:5" ht="12.75" customHeight="1">
      <c r="A3401" s="95"/>
      <c r="B3401" s="95" t="s">
        <v>4734</v>
      </c>
      <c r="D3401" s="95"/>
      <c r="E3401" s="95"/>
    </row>
    <row r="3402" spans="1:5" ht="12.75" customHeight="1">
      <c r="A3402" s="95"/>
      <c r="B3402" s="95" t="s">
        <v>4734</v>
      </c>
      <c r="D3402" s="95"/>
      <c r="E3402" s="95"/>
    </row>
    <row r="3403" spans="1:5" ht="12.75" customHeight="1">
      <c r="A3403" s="95"/>
      <c r="B3403" s="95" t="s">
        <v>4734</v>
      </c>
      <c r="D3403" s="95"/>
      <c r="E3403" s="95"/>
    </row>
    <row r="3404" spans="1:5" ht="12.75" customHeight="1">
      <c r="A3404" s="95"/>
      <c r="B3404" s="95" t="s">
        <v>4734</v>
      </c>
      <c r="D3404" s="95"/>
      <c r="E3404" s="95"/>
    </row>
    <row r="3405" spans="1:5" ht="12.75" customHeight="1">
      <c r="A3405" s="95"/>
      <c r="B3405" s="95" t="s">
        <v>4734</v>
      </c>
      <c r="D3405" s="95"/>
      <c r="E3405" s="95"/>
    </row>
    <row r="3406" spans="1:5" ht="12.75" customHeight="1">
      <c r="A3406" s="95"/>
      <c r="B3406" s="95" t="s">
        <v>4734</v>
      </c>
      <c r="D3406" s="95"/>
      <c r="E3406" s="95"/>
    </row>
    <row r="3407" spans="1:5" ht="12.75" customHeight="1">
      <c r="A3407" s="95"/>
      <c r="B3407" s="95" t="s">
        <v>4734</v>
      </c>
      <c r="D3407" s="95"/>
      <c r="E3407" s="95"/>
    </row>
    <row r="3408" spans="1:5" ht="12.75" customHeight="1">
      <c r="A3408" s="95"/>
      <c r="B3408" s="95" t="s">
        <v>4734</v>
      </c>
      <c r="D3408" s="95"/>
      <c r="E3408" s="95"/>
    </row>
    <row r="3409" spans="1:5" ht="12.75" customHeight="1">
      <c r="A3409" s="95"/>
      <c r="B3409" s="95" t="s">
        <v>4734</v>
      </c>
      <c r="D3409" s="95"/>
      <c r="E3409" s="95"/>
    </row>
    <row r="3410" spans="1:5" ht="12.75" customHeight="1">
      <c r="A3410" s="95"/>
      <c r="B3410" s="95" t="s">
        <v>4734</v>
      </c>
      <c r="D3410" s="95"/>
      <c r="E3410" s="95"/>
    </row>
    <row r="3411" spans="1:5" ht="12.75" customHeight="1">
      <c r="A3411" s="95"/>
      <c r="B3411" s="95" t="s">
        <v>4734</v>
      </c>
      <c r="D3411" s="95"/>
      <c r="E3411" s="95"/>
    </row>
    <row r="3412" spans="1:5" ht="12.75" customHeight="1">
      <c r="A3412" s="95"/>
      <c r="B3412" s="95" t="s">
        <v>4734</v>
      </c>
      <c r="D3412" s="95"/>
      <c r="E3412" s="95"/>
    </row>
    <row r="3413" spans="1:5" ht="12.75" customHeight="1">
      <c r="A3413" s="95"/>
      <c r="B3413" s="95" t="s">
        <v>4734</v>
      </c>
      <c r="D3413" s="95"/>
      <c r="E3413" s="95"/>
    </row>
    <row r="3414" spans="1:5" ht="12.75" customHeight="1">
      <c r="A3414" s="95"/>
      <c r="B3414" s="95" t="s">
        <v>4734</v>
      </c>
      <c r="D3414" s="95"/>
      <c r="E3414" s="95"/>
    </row>
    <row r="3415" spans="1:5" ht="12.75" customHeight="1">
      <c r="A3415" s="95"/>
      <c r="B3415" s="95" t="s">
        <v>4734</v>
      </c>
      <c r="D3415" s="95"/>
      <c r="E3415" s="95"/>
    </row>
    <row r="3416" spans="1:5" ht="12.75" customHeight="1">
      <c r="A3416" s="95"/>
      <c r="B3416" s="95" t="s">
        <v>4734</v>
      </c>
      <c r="D3416" s="95"/>
      <c r="E3416" s="95"/>
    </row>
    <row r="3417" spans="1:5" ht="12.75" customHeight="1">
      <c r="A3417" s="95"/>
      <c r="B3417" s="95" t="s">
        <v>4734</v>
      </c>
      <c r="D3417" s="95"/>
      <c r="E3417" s="95"/>
    </row>
    <row r="3418" spans="1:5" ht="12.75" customHeight="1">
      <c r="A3418" s="95"/>
      <c r="B3418" s="95" t="s">
        <v>4734</v>
      </c>
      <c r="D3418" s="95"/>
      <c r="E3418" s="95"/>
    </row>
    <row r="3419" spans="1:5" ht="12.75" customHeight="1">
      <c r="A3419" s="95"/>
      <c r="B3419" s="95" t="s">
        <v>4734</v>
      </c>
      <c r="D3419" s="95"/>
      <c r="E3419" s="95"/>
    </row>
    <row r="3420" spans="1:5" ht="12.75" customHeight="1">
      <c r="A3420" s="95"/>
      <c r="B3420" s="95" t="s">
        <v>4734</v>
      </c>
      <c r="D3420" s="95"/>
      <c r="E3420" s="95"/>
    </row>
    <row r="3421" spans="1:5" ht="12.75" customHeight="1">
      <c r="A3421" s="95"/>
      <c r="B3421" s="95" t="s">
        <v>4734</v>
      </c>
      <c r="D3421" s="95"/>
      <c r="E3421" s="95"/>
    </row>
    <row r="3422" spans="1:5" ht="12.75" customHeight="1">
      <c r="A3422" s="95"/>
      <c r="B3422" s="95" t="s">
        <v>4734</v>
      </c>
      <c r="D3422" s="95"/>
      <c r="E3422" s="95"/>
    </row>
    <row r="3423" spans="1:5" ht="12.75" customHeight="1">
      <c r="A3423" s="95"/>
      <c r="B3423" s="95" t="s">
        <v>4734</v>
      </c>
      <c r="D3423" s="95"/>
      <c r="E3423" s="95"/>
    </row>
    <row r="3424" spans="1:5" ht="12.75" customHeight="1">
      <c r="A3424" s="95"/>
      <c r="B3424" s="95" t="s">
        <v>4734</v>
      </c>
      <c r="D3424" s="95"/>
      <c r="E3424" s="95"/>
    </row>
    <row r="3425" spans="1:5" ht="12.75" customHeight="1">
      <c r="A3425" s="95"/>
      <c r="B3425" s="95" t="s">
        <v>4734</v>
      </c>
      <c r="D3425" s="95"/>
      <c r="E3425" s="95"/>
    </row>
    <row r="3426" spans="1:5" ht="12.75" customHeight="1">
      <c r="A3426" s="95"/>
      <c r="B3426" s="95" t="s">
        <v>4734</v>
      </c>
      <c r="D3426" s="95"/>
      <c r="E3426" s="95"/>
    </row>
    <row r="3427" spans="1:5" ht="12.75" customHeight="1">
      <c r="A3427" s="95"/>
      <c r="B3427" s="95" t="s">
        <v>4734</v>
      </c>
      <c r="D3427" s="95"/>
      <c r="E3427" s="95"/>
    </row>
    <row r="3428" spans="1:5" ht="12.75" customHeight="1">
      <c r="A3428" s="95"/>
      <c r="B3428" s="95" t="s">
        <v>4734</v>
      </c>
      <c r="D3428" s="95"/>
      <c r="E3428" s="95"/>
    </row>
    <row r="3429" spans="1:5" ht="12.75" customHeight="1">
      <c r="A3429" s="95"/>
      <c r="B3429" s="95" t="s">
        <v>4734</v>
      </c>
      <c r="D3429" s="95"/>
      <c r="E3429" s="95"/>
    </row>
    <row r="3430" spans="1:5" ht="12.75" customHeight="1">
      <c r="A3430" s="95"/>
      <c r="B3430" s="95" t="s">
        <v>4734</v>
      </c>
      <c r="D3430" s="95"/>
      <c r="E3430" s="95"/>
    </row>
    <row r="3431" spans="1:5" ht="12.75" customHeight="1">
      <c r="A3431" s="95"/>
      <c r="B3431" s="95" t="s">
        <v>4734</v>
      </c>
      <c r="D3431" s="95"/>
      <c r="E3431" s="95"/>
    </row>
    <row r="3432" spans="1:5" ht="12.75" customHeight="1">
      <c r="A3432" s="95"/>
      <c r="B3432" s="95" t="s">
        <v>4734</v>
      </c>
      <c r="D3432" s="95"/>
      <c r="E3432" s="95"/>
    </row>
    <row r="3433" spans="1:5" ht="12.75" customHeight="1">
      <c r="A3433" s="95"/>
      <c r="B3433" s="95" t="s">
        <v>4734</v>
      </c>
      <c r="D3433" s="95"/>
      <c r="E3433" s="95"/>
    </row>
    <row r="3434" spans="1:5" ht="12.75" customHeight="1">
      <c r="A3434" s="95"/>
      <c r="B3434" s="95" t="s">
        <v>4734</v>
      </c>
      <c r="D3434" s="95"/>
      <c r="E3434" s="95"/>
    </row>
    <row r="3435" spans="1:5" ht="12.75" customHeight="1">
      <c r="A3435" s="95"/>
      <c r="B3435" s="95" t="s">
        <v>4734</v>
      </c>
      <c r="D3435" s="95"/>
      <c r="E3435" s="95"/>
    </row>
    <row r="3436" spans="1:5" ht="12.75" customHeight="1">
      <c r="A3436" s="95"/>
      <c r="B3436" s="95" t="s">
        <v>4734</v>
      </c>
      <c r="D3436" s="95"/>
      <c r="E3436" s="95"/>
    </row>
    <row r="3437" spans="1:5" ht="12.75" customHeight="1">
      <c r="A3437" s="95"/>
      <c r="B3437" s="95" t="s">
        <v>4734</v>
      </c>
      <c r="D3437" s="95"/>
      <c r="E3437" s="95"/>
    </row>
    <row r="3438" spans="1:5" ht="12.75" customHeight="1">
      <c r="A3438" s="95"/>
      <c r="B3438" s="95" t="s">
        <v>4734</v>
      </c>
      <c r="D3438" s="95"/>
      <c r="E3438" s="95"/>
    </row>
    <row r="3439" spans="1:5" ht="12.75" customHeight="1">
      <c r="A3439" s="95"/>
      <c r="B3439" s="95" t="s">
        <v>4734</v>
      </c>
      <c r="D3439" s="95"/>
      <c r="E3439" s="95"/>
    </row>
    <row r="3440" spans="1:5" ht="12.75" customHeight="1">
      <c r="A3440" s="95"/>
      <c r="B3440" s="95" t="s">
        <v>4734</v>
      </c>
      <c r="D3440" s="95"/>
      <c r="E3440" s="95"/>
    </row>
    <row r="3441" spans="1:5" ht="12.75" customHeight="1">
      <c r="A3441" s="95"/>
      <c r="B3441" s="95" t="s">
        <v>4734</v>
      </c>
      <c r="D3441" s="95"/>
      <c r="E3441" s="95"/>
    </row>
    <row r="3442" spans="1:5" ht="12.75" customHeight="1">
      <c r="A3442" s="95"/>
      <c r="B3442" s="95" t="s">
        <v>4734</v>
      </c>
      <c r="D3442" s="95"/>
      <c r="E3442" s="95"/>
    </row>
    <row r="3443" spans="1:5" ht="12.75" customHeight="1">
      <c r="A3443" s="95"/>
      <c r="B3443" s="95" t="s">
        <v>4734</v>
      </c>
      <c r="D3443" s="95"/>
      <c r="E3443" s="95"/>
    </row>
    <row r="3444" spans="1:5" ht="12.75" customHeight="1">
      <c r="A3444" s="95"/>
      <c r="B3444" s="95" t="s">
        <v>4734</v>
      </c>
      <c r="D3444" s="95"/>
      <c r="E3444" s="95"/>
    </row>
    <row r="3445" spans="1:5" ht="12.75" customHeight="1">
      <c r="A3445" s="95"/>
      <c r="B3445" s="95" t="s">
        <v>4734</v>
      </c>
      <c r="D3445" s="95"/>
      <c r="E3445" s="95"/>
    </row>
    <row r="3446" spans="1:5" ht="12.75" customHeight="1">
      <c r="A3446" s="95"/>
      <c r="B3446" s="95" t="s">
        <v>4734</v>
      </c>
      <c r="D3446" s="95"/>
      <c r="E3446" s="95"/>
    </row>
    <row r="3447" spans="1:5" ht="12.75" customHeight="1">
      <c r="A3447" s="95"/>
      <c r="B3447" s="95" t="s">
        <v>4734</v>
      </c>
      <c r="D3447" s="95"/>
      <c r="E3447" s="95"/>
    </row>
    <row r="3448" spans="1:5" ht="12.75" customHeight="1">
      <c r="A3448" s="95"/>
      <c r="B3448" s="95" t="s">
        <v>4734</v>
      </c>
      <c r="D3448" s="95"/>
      <c r="E3448" s="95"/>
    </row>
    <row r="3449" spans="1:5" ht="12.75" customHeight="1">
      <c r="A3449" s="95"/>
      <c r="B3449" s="95" t="s">
        <v>4734</v>
      </c>
      <c r="D3449" s="95"/>
      <c r="E3449" s="95"/>
    </row>
    <row r="3450" spans="1:5" ht="12.75" customHeight="1">
      <c r="A3450" s="95"/>
      <c r="B3450" s="95" t="s">
        <v>4734</v>
      </c>
      <c r="D3450" s="95"/>
      <c r="E3450" s="95"/>
    </row>
    <row r="3451" spans="1:5" ht="12.75" customHeight="1">
      <c r="A3451" s="95"/>
      <c r="B3451" s="95" t="s">
        <v>4734</v>
      </c>
      <c r="D3451" s="95"/>
      <c r="E3451" s="95"/>
    </row>
    <row r="3452" spans="1:5" ht="12.75" customHeight="1">
      <c r="A3452" s="95"/>
      <c r="B3452" s="95" t="s">
        <v>4734</v>
      </c>
      <c r="D3452" s="95"/>
      <c r="E3452" s="95"/>
    </row>
    <row r="3453" spans="1:5" ht="12.75" customHeight="1">
      <c r="A3453" s="95"/>
      <c r="B3453" s="95" t="s">
        <v>4734</v>
      </c>
      <c r="D3453" s="95"/>
      <c r="E3453" s="95"/>
    </row>
    <row r="3454" spans="1:5" ht="12.75" customHeight="1">
      <c r="A3454" s="95"/>
      <c r="B3454" s="95" t="s">
        <v>4734</v>
      </c>
      <c r="D3454" s="95"/>
      <c r="E3454" s="95"/>
    </row>
    <row r="3455" spans="1:5" ht="12.75" customHeight="1">
      <c r="A3455" s="95"/>
      <c r="B3455" s="95" t="s">
        <v>4734</v>
      </c>
      <c r="D3455" s="95"/>
      <c r="E3455" s="95"/>
    </row>
    <row r="3456" spans="1:5" ht="12.75" customHeight="1">
      <c r="A3456" s="95"/>
      <c r="B3456" s="95" t="s">
        <v>4734</v>
      </c>
      <c r="D3456" s="95"/>
      <c r="E3456" s="95"/>
    </row>
    <row r="3457" spans="1:5" ht="12.75" customHeight="1">
      <c r="A3457" s="95"/>
      <c r="B3457" s="95" t="s">
        <v>4734</v>
      </c>
      <c r="D3457" s="95"/>
      <c r="E3457" s="95"/>
    </row>
    <row r="3458" spans="1:5" ht="12.75" customHeight="1">
      <c r="A3458" s="95"/>
      <c r="B3458" s="95" t="s">
        <v>4734</v>
      </c>
      <c r="D3458" s="95"/>
      <c r="E3458" s="95"/>
    </row>
    <row r="3459" spans="1:5" ht="12.75" customHeight="1">
      <c r="A3459" s="95"/>
      <c r="B3459" s="95" t="s">
        <v>4734</v>
      </c>
      <c r="D3459" s="95"/>
      <c r="E3459" s="95"/>
    </row>
    <row r="3460" spans="1:5" ht="12.75" customHeight="1">
      <c r="A3460" s="95"/>
      <c r="B3460" s="95" t="s">
        <v>4734</v>
      </c>
      <c r="D3460" s="95"/>
      <c r="E3460" s="95"/>
    </row>
    <row r="3461" spans="1:5" ht="12.75" customHeight="1">
      <c r="A3461" s="95"/>
      <c r="B3461" s="95" t="s">
        <v>4734</v>
      </c>
      <c r="D3461" s="95"/>
      <c r="E3461" s="95"/>
    </row>
    <row r="3462" spans="1:5" ht="12.75" customHeight="1">
      <c r="A3462" s="95"/>
      <c r="B3462" s="95" t="s">
        <v>4734</v>
      </c>
      <c r="D3462" s="95"/>
      <c r="E3462" s="95"/>
    </row>
    <row r="3463" spans="1:5" ht="12.75" customHeight="1">
      <c r="A3463" s="95"/>
      <c r="B3463" s="95" t="s">
        <v>4734</v>
      </c>
      <c r="D3463" s="95"/>
      <c r="E3463" s="95"/>
    </row>
    <row r="3464" spans="1:5" ht="12.75" customHeight="1">
      <c r="A3464" s="95"/>
      <c r="B3464" s="95" t="s">
        <v>4734</v>
      </c>
      <c r="D3464" s="95"/>
      <c r="E3464" s="95"/>
    </row>
    <row r="3465" spans="1:5" ht="12.75" customHeight="1">
      <c r="A3465" s="95"/>
      <c r="B3465" s="95" t="s">
        <v>4734</v>
      </c>
      <c r="D3465" s="95"/>
      <c r="E3465" s="95"/>
    </row>
    <row r="3466" spans="1:5" ht="12.75" customHeight="1">
      <c r="A3466" s="95"/>
      <c r="B3466" s="95" t="s">
        <v>4734</v>
      </c>
      <c r="D3466" s="95"/>
      <c r="E3466" s="95"/>
    </row>
    <row r="3467" spans="1:5" ht="12.75" customHeight="1">
      <c r="A3467" s="95"/>
      <c r="B3467" s="95" t="s">
        <v>4734</v>
      </c>
      <c r="D3467" s="95"/>
      <c r="E3467" s="95"/>
    </row>
    <row r="3468" spans="1:5" ht="12.75" customHeight="1">
      <c r="A3468" s="95"/>
      <c r="B3468" s="95" t="s">
        <v>4734</v>
      </c>
      <c r="D3468" s="95"/>
      <c r="E3468" s="95"/>
    </row>
    <row r="3469" spans="1:5" ht="12.75" customHeight="1">
      <c r="A3469" s="95"/>
      <c r="B3469" s="95" t="s">
        <v>4734</v>
      </c>
      <c r="D3469" s="95"/>
      <c r="E3469" s="95"/>
    </row>
    <row r="3470" spans="1:5" ht="12.75" customHeight="1">
      <c r="A3470" s="95"/>
      <c r="B3470" s="95" t="s">
        <v>4734</v>
      </c>
      <c r="D3470" s="95"/>
      <c r="E3470" s="95"/>
    </row>
    <row r="3471" spans="1:5" ht="12.75" customHeight="1">
      <c r="A3471" s="95"/>
      <c r="B3471" s="95" t="s">
        <v>4734</v>
      </c>
      <c r="D3471" s="95"/>
      <c r="E3471" s="95"/>
    </row>
    <row r="3472" spans="1:5" ht="12.75" customHeight="1">
      <c r="A3472" s="95"/>
      <c r="B3472" s="95" t="s">
        <v>4734</v>
      </c>
      <c r="D3472" s="95"/>
      <c r="E3472" s="95"/>
    </row>
    <row r="3473" spans="1:5" ht="12.75" customHeight="1">
      <c r="A3473" s="95"/>
      <c r="B3473" s="95" t="s">
        <v>4734</v>
      </c>
      <c r="D3473" s="95"/>
      <c r="E3473" s="95"/>
    </row>
    <row r="3474" spans="1:5" ht="12.75" customHeight="1">
      <c r="A3474" s="95"/>
      <c r="B3474" s="95" t="s">
        <v>4734</v>
      </c>
      <c r="D3474" s="95"/>
      <c r="E3474" s="95"/>
    </row>
    <row r="3475" spans="1:5" ht="12.75" customHeight="1">
      <c r="A3475" s="95"/>
      <c r="B3475" s="95" t="s">
        <v>4734</v>
      </c>
      <c r="D3475" s="95"/>
      <c r="E3475" s="95"/>
    </row>
    <row r="3476" spans="1:5" ht="12.75" customHeight="1">
      <c r="A3476" s="95"/>
      <c r="B3476" s="95" t="s">
        <v>4734</v>
      </c>
      <c r="D3476" s="95"/>
      <c r="E3476" s="95"/>
    </row>
    <row r="3477" spans="1:5" ht="12.75" customHeight="1">
      <c r="A3477" s="95"/>
      <c r="B3477" s="95" t="s">
        <v>4734</v>
      </c>
      <c r="D3477" s="95"/>
      <c r="E3477" s="95"/>
    </row>
    <row r="3478" spans="1:5" ht="12.75" customHeight="1">
      <c r="A3478" s="95"/>
      <c r="B3478" s="95" t="s">
        <v>4734</v>
      </c>
      <c r="D3478" s="95"/>
      <c r="E3478" s="95"/>
    </row>
    <row r="3479" spans="1:5" ht="12.75" customHeight="1">
      <c r="A3479" s="95"/>
      <c r="B3479" s="95" t="s">
        <v>4734</v>
      </c>
      <c r="D3479" s="95"/>
      <c r="E3479" s="95"/>
    </row>
    <row r="3480" spans="1:5" ht="12.75" customHeight="1">
      <c r="A3480" s="95"/>
      <c r="B3480" s="95" t="s">
        <v>4734</v>
      </c>
      <c r="D3480" s="95"/>
      <c r="E3480" s="95"/>
    </row>
    <row r="3481" spans="1:5" ht="12.75" customHeight="1">
      <c r="A3481" s="95"/>
      <c r="B3481" s="95" t="s">
        <v>4734</v>
      </c>
      <c r="D3481" s="95"/>
      <c r="E3481" s="95"/>
    </row>
    <row r="3482" spans="1:5" ht="12.75" customHeight="1">
      <c r="A3482" s="95"/>
      <c r="B3482" s="95" t="s">
        <v>4734</v>
      </c>
      <c r="D3482" s="95"/>
      <c r="E3482" s="95"/>
    </row>
    <row r="3483" spans="1:5" ht="12.75" customHeight="1">
      <c r="A3483" s="95"/>
      <c r="B3483" s="95" t="s">
        <v>4734</v>
      </c>
      <c r="D3483" s="95"/>
      <c r="E3483" s="95"/>
    </row>
    <row r="3484" spans="1:5" ht="12.75" customHeight="1">
      <c r="A3484" s="95"/>
      <c r="B3484" s="95" t="s">
        <v>4734</v>
      </c>
      <c r="D3484" s="95"/>
      <c r="E3484" s="95"/>
    </row>
    <row r="3485" spans="1:5" ht="12.75" customHeight="1">
      <c r="A3485" s="95"/>
      <c r="B3485" s="95" t="s">
        <v>4734</v>
      </c>
      <c r="D3485" s="95"/>
      <c r="E3485" s="95"/>
    </row>
    <row r="3486" spans="1:5" ht="12.75" customHeight="1">
      <c r="A3486" s="95"/>
      <c r="B3486" s="95" t="s">
        <v>4734</v>
      </c>
      <c r="D3486" s="95"/>
      <c r="E3486" s="95"/>
    </row>
    <row r="3487" spans="1:5" ht="12.75" customHeight="1">
      <c r="A3487" s="95"/>
      <c r="B3487" s="95" t="s">
        <v>4734</v>
      </c>
      <c r="D3487" s="95"/>
      <c r="E3487" s="95"/>
    </row>
    <row r="3488" spans="1:5" ht="12.75" customHeight="1">
      <c r="A3488" s="95"/>
      <c r="B3488" s="95" t="s">
        <v>4734</v>
      </c>
      <c r="D3488" s="95"/>
      <c r="E3488" s="95"/>
    </row>
    <row r="3489" spans="1:5" ht="12.75" customHeight="1">
      <c r="A3489" s="95"/>
      <c r="B3489" s="95" t="s">
        <v>4734</v>
      </c>
      <c r="D3489" s="95"/>
      <c r="E3489" s="95"/>
    </row>
    <row r="3490" spans="1:5" ht="12.75" customHeight="1">
      <c r="A3490" s="95"/>
      <c r="B3490" s="95" t="s">
        <v>4734</v>
      </c>
      <c r="D3490" s="95"/>
      <c r="E3490" s="95"/>
    </row>
    <row r="3491" spans="1:5" ht="12.75" customHeight="1">
      <c r="A3491" s="95"/>
      <c r="B3491" s="95" t="s">
        <v>4734</v>
      </c>
      <c r="D3491" s="95"/>
      <c r="E3491" s="95"/>
    </row>
    <row r="3492" spans="1:5" ht="12.75" customHeight="1">
      <c r="A3492" s="95"/>
      <c r="B3492" s="95" t="s">
        <v>4734</v>
      </c>
      <c r="D3492" s="95"/>
      <c r="E3492" s="95"/>
    </row>
    <row r="3493" spans="1:5" ht="12.75" customHeight="1">
      <c r="A3493" s="95"/>
      <c r="B3493" s="95" t="s">
        <v>4734</v>
      </c>
      <c r="D3493" s="95"/>
      <c r="E3493" s="95"/>
    </row>
    <row r="3494" spans="1:5" ht="12.75" customHeight="1">
      <c r="A3494" s="95"/>
      <c r="B3494" s="95" t="s">
        <v>4734</v>
      </c>
      <c r="D3494" s="95"/>
      <c r="E3494" s="95"/>
    </row>
    <row r="3495" spans="1:5" ht="12.75" customHeight="1">
      <c r="A3495" s="95"/>
      <c r="B3495" s="95" t="s">
        <v>4734</v>
      </c>
      <c r="D3495" s="95"/>
      <c r="E3495" s="95"/>
    </row>
    <row r="3496" spans="1:5" ht="12.75" customHeight="1">
      <c r="A3496" s="95"/>
      <c r="B3496" s="95" t="s">
        <v>4734</v>
      </c>
      <c r="D3496" s="95"/>
      <c r="E3496" s="95"/>
    </row>
    <row r="3497" spans="1:5" ht="12.75" customHeight="1">
      <c r="A3497" s="95"/>
      <c r="B3497" s="95" t="s">
        <v>4734</v>
      </c>
      <c r="D3497" s="95"/>
      <c r="E3497" s="95"/>
    </row>
    <row r="3498" spans="1:5" ht="12.75" customHeight="1">
      <c r="A3498" s="95"/>
      <c r="B3498" s="95" t="s">
        <v>4734</v>
      </c>
      <c r="D3498" s="95"/>
      <c r="E3498" s="95"/>
    </row>
    <row r="3499" spans="1:5" ht="12.75" customHeight="1">
      <c r="A3499" s="95"/>
      <c r="B3499" s="95" t="s">
        <v>4734</v>
      </c>
      <c r="D3499" s="95"/>
      <c r="E3499" s="95"/>
    </row>
    <row r="3500" spans="1:5" ht="12.75" customHeight="1">
      <c r="A3500" s="95"/>
      <c r="B3500" s="95" t="s">
        <v>4734</v>
      </c>
      <c r="D3500" s="95"/>
      <c r="E3500" s="95"/>
    </row>
    <row r="3501" spans="1:5" ht="12.75" customHeight="1">
      <c r="A3501" s="95"/>
      <c r="B3501" s="95" t="s">
        <v>4734</v>
      </c>
      <c r="D3501" s="95"/>
      <c r="E3501" s="95"/>
    </row>
    <row r="3502" spans="1:5" ht="12.75" customHeight="1">
      <c r="A3502" s="95"/>
      <c r="B3502" s="95" t="s">
        <v>4734</v>
      </c>
      <c r="D3502" s="95"/>
      <c r="E3502" s="95"/>
    </row>
    <row r="3503" spans="1:5" ht="12.75" customHeight="1">
      <c r="A3503" s="95"/>
      <c r="B3503" s="95" t="s">
        <v>4734</v>
      </c>
      <c r="D3503" s="95"/>
      <c r="E3503" s="95"/>
    </row>
    <row r="3504" spans="1:5" ht="12.75" customHeight="1">
      <c r="A3504" s="95"/>
      <c r="B3504" s="95" t="s">
        <v>4734</v>
      </c>
      <c r="D3504" s="95"/>
      <c r="E3504" s="95"/>
    </row>
    <row r="3505" spans="1:5" ht="12.75" customHeight="1">
      <c r="A3505" s="95"/>
      <c r="B3505" s="95" t="s">
        <v>4734</v>
      </c>
      <c r="D3505" s="95"/>
      <c r="E3505" s="95"/>
    </row>
    <row r="3506" spans="1:5" ht="12.75" customHeight="1">
      <c r="A3506" s="95"/>
      <c r="B3506" s="95" t="s">
        <v>4734</v>
      </c>
      <c r="D3506" s="95"/>
      <c r="E3506" s="95"/>
    </row>
    <row r="3507" spans="1:5" ht="12.75" customHeight="1">
      <c r="A3507" s="95"/>
      <c r="B3507" s="95" t="s">
        <v>4734</v>
      </c>
      <c r="D3507" s="95"/>
      <c r="E3507" s="95"/>
    </row>
    <row r="3508" spans="1:5" ht="12.75" customHeight="1">
      <c r="A3508" s="95"/>
      <c r="B3508" s="95" t="s">
        <v>4734</v>
      </c>
      <c r="D3508" s="95"/>
      <c r="E3508" s="95"/>
    </row>
    <row r="3509" spans="1:5" ht="12.75" customHeight="1">
      <c r="A3509" s="95"/>
      <c r="B3509" s="95" t="s">
        <v>4734</v>
      </c>
      <c r="D3509" s="95"/>
      <c r="E3509" s="95"/>
    </row>
    <row r="3510" spans="1:5" ht="12.75" customHeight="1">
      <c r="A3510" s="95"/>
      <c r="B3510" s="95" t="s">
        <v>4734</v>
      </c>
      <c r="D3510" s="95"/>
      <c r="E3510" s="95"/>
    </row>
    <row r="3511" spans="1:5" ht="12.75" customHeight="1">
      <c r="A3511" s="95"/>
      <c r="B3511" s="95" t="s">
        <v>4734</v>
      </c>
      <c r="D3511" s="95"/>
      <c r="E3511" s="95"/>
    </row>
    <row r="3512" spans="1:5" ht="12.75" customHeight="1">
      <c r="A3512" s="95"/>
      <c r="B3512" s="95" t="s">
        <v>4734</v>
      </c>
      <c r="D3512" s="95"/>
      <c r="E3512" s="95"/>
    </row>
    <row r="3513" spans="1:5" ht="12.75" customHeight="1">
      <c r="A3513" s="95"/>
      <c r="B3513" s="95" t="s">
        <v>4734</v>
      </c>
      <c r="D3513" s="95"/>
      <c r="E3513" s="95"/>
    </row>
    <row r="3514" spans="1:5" ht="12.75" customHeight="1">
      <c r="A3514" s="95"/>
      <c r="B3514" s="95" t="s">
        <v>4734</v>
      </c>
      <c r="D3514" s="95"/>
      <c r="E3514" s="95"/>
    </row>
    <row r="3515" spans="1:5" ht="12.75" customHeight="1">
      <c r="A3515" s="95"/>
      <c r="B3515" s="95" t="s">
        <v>4734</v>
      </c>
      <c r="D3515" s="95"/>
      <c r="E3515" s="95"/>
    </row>
    <row r="3516" spans="1:5" ht="12.75" customHeight="1">
      <c r="A3516" s="95"/>
      <c r="B3516" s="95" t="s">
        <v>4734</v>
      </c>
      <c r="D3516" s="95"/>
      <c r="E3516" s="95"/>
    </row>
    <row r="3517" spans="1:5" ht="12.75" customHeight="1">
      <c r="A3517" s="95"/>
      <c r="B3517" s="95" t="s">
        <v>4734</v>
      </c>
      <c r="D3517" s="95"/>
      <c r="E3517" s="95"/>
    </row>
    <row r="3518" spans="1:5" ht="12.75" customHeight="1">
      <c r="A3518" s="95"/>
      <c r="B3518" s="95" t="s">
        <v>4734</v>
      </c>
      <c r="D3518" s="95"/>
      <c r="E3518" s="95"/>
    </row>
    <row r="3519" spans="1:5" ht="12.75" customHeight="1">
      <c r="A3519" s="95"/>
      <c r="B3519" s="95" t="s">
        <v>4734</v>
      </c>
      <c r="D3519" s="95"/>
      <c r="E3519" s="95"/>
    </row>
    <row r="3520" spans="1:5" ht="12.75" customHeight="1">
      <c r="A3520" s="95"/>
      <c r="B3520" s="95" t="s">
        <v>4734</v>
      </c>
      <c r="D3520" s="95"/>
      <c r="E3520" s="95"/>
    </row>
    <row r="3521" spans="1:5" ht="12.75" customHeight="1">
      <c r="A3521" s="95"/>
      <c r="B3521" s="95" t="s">
        <v>4734</v>
      </c>
      <c r="D3521" s="95"/>
      <c r="E3521" s="95"/>
    </row>
    <row r="3522" spans="1:5" ht="12.75" customHeight="1">
      <c r="A3522" s="95"/>
      <c r="B3522" s="95" t="s">
        <v>4734</v>
      </c>
      <c r="D3522" s="95"/>
      <c r="E3522" s="95"/>
    </row>
    <row r="3523" spans="1:5" ht="12.75" customHeight="1">
      <c r="A3523" s="95"/>
      <c r="B3523" s="95" t="s">
        <v>4734</v>
      </c>
      <c r="D3523" s="95"/>
      <c r="E3523" s="95"/>
    </row>
    <row r="3524" spans="1:5" ht="12.75" customHeight="1">
      <c r="A3524" s="95"/>
      <c r="B3524" s="95" t="s">
        <v>4734</v>
      </c>
      <c r="D3524" s="95"/>
      <c r="E3524" s="95"/>
    </row>
    <row r="3525" spans="1:5" ht="12.75" customHeight="1">
      <c r="A3525" s="95"/>
      <c r="B3525" s="95" t="s">
        <v>4734</v>
      </c>
      <c r="D3525" s="95"/>
      <c r="E3525" s="95"/>
    </row>
    <row r="3526" spans="1:5" ht="12.75" customHeight="1">
      <c r="A3526" s="95"/>
      <c r="B3526" s="95" t="s">
        <v>4734</v>
      </c>
      <c r="D3526" s="95"/>
      <c r="E3526" s="95"/>
    </row>
    <row r="3527" spans="1:5" ht="12.75" customHeight="1">
      <c r="A3527" s="95"/>
      <c r="B3527" s="95" t="s">
        <v>4734</v>
      </c>
      <c r="D3527" s="95"/>
      <c r="E3527" s="95"/>
    </row>
    <row r="3528" spans="1:5" ht="12.75" customHeight="1">
      <c r="A3528" s="95"/>
      <c r="B3528" s="95" t="s">
        <v>4734</v>
      </c>
      <c r="D3528" s="95"/>
      <c r="E3528" s="95"/>
    </row>
    <row r="3529" spans="1:5" ht="12.75" customHeight="1">
      <c r="A3529" s="95"/>
      <c r="B3529" s="95" t="s">
        <v>4734</v>
      </c>
      <c r="D3529" s="95"/>
      <c r="E3529" s="95"/>
    </row>
    <row r="3530" spans="1:5" ht="12.75" customHeight="1">
      <c r="A3530" s="95"/>
      <c r="B3530" s="95" t="s">
        <v>4734</v>
      </c>
      <c r="D3530" s="95"/>
      <c r="E3530" s="95"/>
    </row>
    <row r="3531" spans="1:5" ht="12.75" customHeight="1">
      <c r="A3531" s="95"/>
      <c r="B3531" s="95" t="s">
        <v>4734</v>
      </c>
      <c r="D3531" s="95"/>
      <c r="E3531" s="95"/>
    </row>
    <row r="3532" spans="1:5" ht="12.75" customHeight="1">
      <c r="A3532" s="95"/>
      <c r="B3532" s="95" t="s">
        <v>4734</v>
      </c>
      <c r="D3532" s="95"/>
      <c r="E3532" s="95"/>
    </row>
    <row r="3533" spans="1:5" ht="12.75" customHeight="1">
      <c r="A3533" s="95"/>
      <c r="B3533" s="95" t="s">
        <v>4734</v>
      </c>
      <c r="D3533" s="95"/>
      <c r="E3533" s="95"/>
    </row>
    <row r="3534" spans="1:5" ht="12.75" customHeight="1">
      <c r="A3534" s="95"/>
      <c r="B3534" s="95" t="s">
        <v>4734</v>
      </c>
      <c r="D3534" s="95"/>
      <c r="E3534" s="95"/>
    </row>
    <row r="3535" spans="1:5" ht="12.75" customHeight="1">
      <c r="A3535" s="95"/>
      <c r="B3535" s="95" t="s">
        <v>4734</v>
      </c>
      <c r="D3535" s="95"/>
      <c r="E3535" s="95"/>
    </row>
    <row r="3536" spans="1:5" ht="12.75" customHeight="1">
      <c r="A3536" s="95"/>
      <c r="B3536" s="95" t="s">
        <v>4734</v>
      </c>
      <c r="D3536" s="95"/>
      <c r="E3536" s="95"/>
    </row>
    <row r="3537" spans="1:5" ht="12.75" customHeight="1">
      <c r="A3537" s="95"/>
      <c r="B3537" s="95" t="s">
        <v>4734</v>
      </c>
      <c r="D3537" s="95"/>
      <c r="E3537" s="95"/>
    </row>
    <row r="3538" spans="1:5" ht="12.75" customHeight="1">
      <c r="A3538" s="95"/>
      <c r="B3538" s="95" t="s">
        <v>4734</v>
      </c>
      <c r="D3538" s="95"/>
      <c r="E3538" s="95"/>
    </row>
    <row r="3539" spans="1:5" ht="12.75" customHeight="1">
      <c r="A3539" s="95"/>
      <c r="B3539" s="95" t="s">
        <v>4734</v>
      </c>
      <c r="D3539" s="95"/>
      <c r="E3539" s="95"/>
    </row>
    <row r="3540" spans="1:5" ht="12.75" customHeight="1">
      <c r="A3540" s="95"/>
      <c r="B3540" s="95" t="s">
        <v>4734</v>
      </c>
      <c r="D3540" s="95"/>
      <c r="E3540" s="95"/>
    </row>
    <row r="3541" spans="1:5" ht="12.75" customHeight="1">
      <c r="A3541" s="95"/>
      <c r="B3541" s="95" t="s">
        <v>4734</v>
      </c>
      <c r="D3541" s="95"/>
      <c r="E3541" s="95"/>
    </row>
    <row r="3542" spans="1:5" ht="12.75" customHeight="1">
      <c r="A3542" s="95"/>
      <c r="B3542" s="95" t="s">
        <v>4734</v>
      </c>
      <c r="D3542" s="95"/>
      <c r="E3542" s="95"/>
    </row>
    <row r="3543" spans="1:5" ht="12.75" customHeight="1">
      <c r="A3543" s="95"/>
      <c r="B3543" s="95" t="s">
        <v>4734</v>
      </c>
      <c r="D3543" s="95"/>
      <c r="E3543" s="95"/>
    </row>
    <row r="3544" spans="1:5" ht="12.75" customHeight="1">
      <c r="A3544" s="95"/>
      <c r="B3544" s="95" t="s">
        <v>4734</v>
      </c>
      <c r="D3544" s="95"/>
      <c r="E3544" s="95"/>
    </row>
    <row r="3545" spans="1:5" ht="12.75" customHeight="1">
      <c r="A3545" s="95"/>
      <c r="B3545" s="95" t="s">
        <v>4734</v>
      </c>
      <c r="D3545" s="95"/>
      <c r="E3545" s="95"/>
    </row>
    <row r="3546" spans="1:5" ht="12.75" customHeight="1">
      <c r="A3546" s="95"/>
      <c r="B3546" s="95" t="s">
        <v>4734</v>
      </c>
      <c r="D3546" s="95"/>
      <c r="E3546" s="95"/>
    </row>
    <row r="3547" spans="1:5" ht="12.75" customHeight="1">
      <c r="A3547" s="95"/>
      <c r="B3547" s="95" t="s">
        <v>4734</v>
      </c>
      <c r="D3547" s="95"/>
      <c r="E3547" s="95"/>
    </row>
    <row r="3548" spans="1:5" ht="12.75" customHeight="1">
      <c r="A3548" s="95"/>
      <c r="B3548" s="95" t="s">
        <v>4734</v>
      </c>
      <c r="D3548" s="95"/>
      <c r="E3548" s="95"/>
    </row>
    <row r="3549" spans="1:5" ht="12.75" customHeight="1">
      <c r="A3549" s="95"/>
      <c r="B3549" s="95" t="s">
        <v>4734</v>
      </c>
      <c r="D3549" s="95"/>
      <c r="E3549" s="95"/>
    </row>
    <row r="3550" spans="1:5" ht="12.75" customHeight="1">
      <c r="A3550" s="95"/>
      <c r="B3550" s="95" t="s">
        <v>4734</v>
      </c>
      <c r="D3550" s="95"/>
      <c r="E3550" s="95"/>
    </row>
    <row r="3551" spans="1:5" ht="12.75" customHeight="1">
      <c r="A3551" s="95"/>
      <c r="B3551" s="95" t="s">
        <v>4734</v>
      </c>
      <c r="D3551" s="95"/>
      <c r="E3551" s="95"/>
    </row>
    <row r="3552" spans="1:5" ht="12.75" customHeight="1">
      <c r="A3552" s="95"/>
      <c r="B3552" s="95" t="s">
        <v>4734</v>
      </c>
      <c r="D3552" s="95"/>
      <c r="E3552" s="95"/>
    </row>
    <row r="3553" spans="1:5" ht="12.75" customHeight="1">
      <c r="A3553" s="95"/>
      <c r="B3553" s="95" t="s">
        <v>4734</v>
      </c>
      <c r="D3553" s="95"/>
      <c r="E3553" s="95"/>
    </row>
    <row r="3554" spans="1:5" ht="12.75" customHeight="1">
      <c r="A3554" s="95"/>
      <c r="B3554" s="95" t="s">
        <v>4734</v>
      </c>
      <c r="D3554" s="95"/>
      <c r="E3554" s="95"/>
    </row>
    <row r="3555" spans="1:5" ht="12.75" customHeight="1">
      <c r="A3555" s="95"/>
      <c r="B3555" s="95" t="s">
        <v>4734</v>
      </c>
      <c r="D3555" s="95"/>
      <c r="E3555" s="95"/>
    </row>
    <row r="3556" spans="1:5" ht="12.75" customHeight="1">
      <c r="A3556" s="95"/>
      <c r="B3556" s="95" t="s">
        <v>4734</v>
      </c>
      <c r="D3556" s="95"/>
      <c r="E3556" s="95"/>
    </row>
    <row r="3557" spans="1:5" ht="12.75" customHeight="1">
      <c r="A3557" s="95"/>
      <c r="B3557" s="95" t="s">
        <v>4734</v>
      </c>
      <c r="D3557" s="95"/>
      <c r="E3557" s="95"/>
    </row>
    <row r="3558" spans="1:5" ht="12.75" customHeight="1">
      <c r="A3558" s="95"/>
      <c r="B3558" s="95" t="s">
        <v>4734</v>
      </c>
      <c r="D3558" s="95"/>
      <c r="E3558" s="95"/>
    </row>
    <row r="3559" spans="1:5" ht="12.75" customHeight="1">
      <c r="A3559" s="95"/>
      <c r="B3559" s="95" t="s">
        <v>4734</v>
      </c>
      <c r="D3559" s="95"/>
      <c r="E3559" s="95"/>
    </row>
    <row r="3560" spans="1:5" ht="12.75" customHeight="1">
      <c r="A3560" s="95"/>
      <c r="B3560" s="95" t="s">
        <v>4734</v>
      </c>
      <c r="D3560" s="95"/>
      <c r="E3560" s="95"/>
    </row>
    <row r="3561" spans="1:5" ht="12.75" customHeight="1">
      <c r="A3561" s="95"/>
      <c r="B3561" s="95" t="s">
        <v>4734</v>
      </c>
      <c r="D3561" s="95"/>
      <c r="E3561" s="95"/>
    </row>
    <row r="3562" spans="1:5" ht="12.75" customHeight="1">
      <c r="A3562" s="95"/>
      <c r="B3562" s="95" t="s">
        <v>4734</v>
      </c>
      <c r="D3562" s="95"/>
      <c r="E3562" s="95"/>
    </row>
    <row r="3563" spans="1:5" ht="12.75" customHeight="1">
      <c r="A3563" s="95"/>
      <c r="B3563" s="95" t="s">
        <v>4734</v>
      </c>
      <c r="D3563" s="95"/>
      <c r="E3563" s="95"/>
    </row>
    <row r="3564" spans="1:5" ht="12.75" customHeight="1">
      <c r="A3564" s="95"/>
      <c r="B3564" s="95" t="s">
        <v>4734</v>
      </c>
      <c r="D3564" s="95"/>
      <c r="E3564" s="95"/>
    </row>
    <row r="3565" spans="1:5" ht="12.75" customHeight="1">
      <c r="A3565" s="95"/>
      <c r="B3565" s="95" t="s">
        <v>4734</v>
      </c>
      <c r="D3565" s="95"/>
      <c r="E3565" s="95"/>
    </row>
    <row r="3566" spans="1:5" ht="12.75" customHeight="1">
      <c r="A3566" s="95"/>
      <c r="B3566" s="95" t="s">
        <v>4734</v>
      </c>
      <c r="D3566" s="95"/>
      <c r="E3566" s="95"/>
    </row>
    <row r="3567" spans="1:5" ht="12.75" customHeight="1">
      <c r="A3567" s="95"/>
      <c r="B3567" s="95" t="s">
        <v>4734</v>
      </c>
      <c r="D3567" s="95"/>
      <c r="E3567" s="95"/>
    </row>
    <row r="3568" spans="1:5" ht="12.75" customHeight="1">
      <c r="A3568" s="95"/>
      <c r="B3568" s="95" t="s">
        <v>4734</v>
      </c>
      <c r="D3568" s="95"/>
      <c r="E3568" s="95"/>
    </row>
    <row r="3569" spans="1:5" ht="12.75" customHeight="1">
      <c r="A3569" s="95"/>
      <c r="B3569" s="95" t="s">
        <v>4734</v>
      </c>
      <c r="D3569" s="95"/>
      <c r="E3569" s="95"/>
    </row>
    <row r="3570" spans="1:5" ht="12.75" customHeight="1">
      <c r="A3570" s="95"/>
      <c r="B3570" s="95" t="s">
        <v>4734</v>
      </c>
      <c r="D3570" s="95"/>
      <c r="E3570" s="95"/>
    </row>
    <row r="3571" spans="1:5" ht="12.75" customHeight="1">
      <c r="A3571" s="95"/>
      <c r="B3571" s="95" t="s">
        <v>4734</v>
      </c>
      <c r="D3571" s="95"/>
      <c r="E3571" s="95"/>
    </row>
    <row r="3572" spans="1:5" ht="12.75" customHeight="1">
      <c r="A3572" s="95"/>
      <c r="B3572" s="95" t="s">
        <v>4734</v>
      </c>
      <c r="D3572" s="95"/>
      <c r="E3572" s="95"/>
    </row>
    <row r="3573" spans="1:5" ht="12.75" customHeight="1">
      <c r="A3573" s="95"/>
      <c r="B3573" s="95" t="s">
        <v>4734</v>
      </c>
      <c r="D3573" s="95"/>
      <c r="E3573" s="95"/>
    </row>
    <row r="3574" spans="1:5" ht="12.75" customHeight="1">
      <c r="A3574" s="95"/>
      <c r="B3574" s="95" t="s">
        <v>4734</v>
      </c>
      <c r="D3574" s="95"/>
      <c r="E3574" s="95"/>
    </row>
    <row r="3575" spans="1:5" ht="12.75" customHeight="1">
      <c r="A3575" s="95"/>
      <c r="B3575" s="95" t="s">
        <v>4734</v>
      </c>
      <c r="D3575" s="95"/>
      <c r="E3575" s="95"/>
    </row>
    <row r="3576" spans="1:5" ht="12.75" customHeight="1">
      <c r="A3576" s="95"/>
      <c r="B3576" s="95" t="s">
        <v>4734</v>
      </c>
      <c r="D3576" s="95"/>
      <c r="E3576" s="95"/>
    </row>
    <row r="3577" spans="1:5" ht="12.75" customHeight="1">
      <c r="A3577" s="95"/>
      <c r="B3577" s="95" t="s">
        <v>4734</v>
      </c>
      <c r="D3577" s="95"/>
      <c r="E3577" s="95"/>
    </row>
    <row r="3578" spans="1:5" ht="12.75" customHeight="1">
      <c r="A3578" s="95"/>
      <c r="B3578" s="95" t="s">
        <v>4734</v>
      </c>
      <c r="D3578" s="95"/>
      <c r="E3578" s="95"/>
    </row>
    <row r="3579" spans="1:5" ht="12.75" customHeight="1">
      <c r="A3579" s="95"/>
      <c r="B3579" s="95" t="s">
        <v>4734</v>
      </c>
      <c r="D3579" s="95"/>
      <c r="E3579" s="95"/>
    </row>
    <row r="3580" spans="1:5" ht="12.75" customHeight="1">
      <c r="A3580" s="95"/>
      <c r="B3580" s="95" t="s">
        <v>4734</v>
      </c>
      <c r="D3580" s="95"/>
      <c r="E3580" s="95"/>
    </row>
    <row r="3581" spans="1:5" ht="12.75" customHeight="1">
      <c r="A3581" s="95"/>
      <c r="B3581" s="95" t="s">
        <v>4734</v>
      </c>
      <c r="D3581" s="95"/>
      <c r="E3581" s="95"/>
    </row>
    <row r="3582" spans="1:5" ht="12.75" customHeight="1">
      <c r="A3582" s="95"/>
      <c r="B3582" s="95" t="s">
        <v>4734</v>
      </c>
      <c r="D3582" s="95"/>
      <c r="E3582" s="95"/>
    </row>
    <row r="3583" spans="1:5" ht="12.75" customHeight="1">
      <c r="A3583" s="95"/>
      <c r="B3583" s="95" t="s">
        <v>4734</v>
      </c>
      <c r="D3583" s="95"/>
      <c r="E3583" s="95"/>
    </row>
    <row r="3584" spans="1:5" ht="12.75" customHeight="1">
      <c r="A3584" s="95"/>
      <c r="B3584" s="95" t="s">
        <v>4734</v>
      </c>
      <c r="D3584" s="95"/>
      <c r="E3584" s="95"/>
    </row>
    <row r="3585" spans="1:5" ht="12.75" customHeight="1">
      <c r="A3585" s="95"/>
      <c r="B3585" s="95" t="s">
        <v>4734</v>
      </c>
      <c r="D3585" s="95"/>
      <c r="E3585" s="95"/>
    </row>
    <row r="3586" spans="1:5" ht="12.75" customHeight="1">
      <c r="A3586" s="95"/>
      <c r="B3586" s="95" t="s">
        <v>4734</v>
      </c>
      <c r="D3586" s="95"/>
      <c r="E3586" s="95"/>
    </row>
    <row r="3587" spans="1:5" ht="12.75" customHeight="1">
      <c r="A3587" s="95"/>
      <c r="B3587" s="95" t="s">
        <v>4734</v>
      </c>
      <c r="D3587" s="95"/>
      <c r="E3587" s="95"/>
    </row>
    <row r="3588" spans="1:5" ht="12.75" customHeight="1">
      <c r="A3588" s="95"/>
      <c r="B3588" s="95" t="s">
        <v>4734</v>
      </c>
      <c r="D3588" s="95"/>
      <c r="E3588" s="95"/>
    </row>
    <row r="3589" spans="1:5" ht="12.75" customHeight="1">
      <c r="A3589" s="95"/>
      <c r="B3589" s="95" t="s">
        <v>4734</v>
      </c>
      <c r="D3589" s="95"/>
      <c r="E3589" s="95"/>
    </row>
    <row r="3590" spans="1:5" ht="12.75" customHeight="1">
      <c r="A3590" s="95"/>
      <c r="B3590" s="95" t="s">
        <v>4734</v>
      </c>
      <c r="D3590" s="95"/>
      <c r="E3590" s="95"/>
    </row>
    <row r="3591" spans="1:5" ht="12.75" customHeight="1">
      <c r="A3591" s="95"/>
      <c r="B3591" s="95" t="s">
        <v>4734</v>
      </c>
      <c r="D3591" s="95"/>
      <c r="E3591" s="95"/>
    </row>
    <row r="3592" spans="1:5" ht="12.75" customHeight="1">
      <c r="A3592" s="95"/>
      <c r="B3592" s="95" t="s">
        <v>4734</v>
      </c>
      <c r="D3592" s="95"/>
      <c r="E3592" s="95"/>
    </row>
    <row r="3593" spans="1:5" ht="12.75" customHeight="1">
      <c r="A3593" s="95"/>
      <c r="B3593" s="95" t="s">
        <v>4734</v>
      </c>
      <c r="D3593" s="95"/>
      <c r="E3593" s="95"/>
    </row>
    <row r="3594" spans="1:5" ht="12.75" customHeight="1">
      <c r="A3594" s="95"/>
      <c r="B3594" s="95" t="s">
        <v>4734</v>
      </c>
      <c r="D3594" s="95"/>
      <c r="E3594" s="95"/>
    </row>
    <row r="3595" spans="1:5" ht="12.75" customHeight="1">
      <c r="A3595" s="95"/>
      <c r="B3595" s="95" t="s">
        <v>4734</v>
      </c>
      <c r="D3595" s="95"/>
      <c r="E3595" s="95"/>
    </row>
    <row r="3596" spans="1:5" ht="12.75" customHeight="1">
      <c r="A3596" s="95"/>
      <c r="B3596" s="95" t="s">
        <v>4734</v>
      </c>
      <c r="D3596" s="95"/>
      <c r="E3596" s="95"/>
    </row>
    <row r="3597" spans="1:5" ht="12.75" customHeight="1">
      <c r="A3597" s="95"/>
      <c r="B3597" s="95" t="s">
        <v>4734</v>
      </c>
      <c r="D3597" s="95"/>
      <c r="E3597" s="95"/>
    </row>
    <row r="3598" spans="1:5" ht="12.75" customHeight="1">
      <c r="A3598" s="95"/>
      <c r="B3598" s="95" t="s">
        <v>4734</v>
      </c>
      <c r="D3598" s="95"/>
      <c r="E3598" s="95"/>
    </row>
    <row r="3599" spans="1:5" ht="12.75" customHeight="1">
      <c r="A3599" s="95"/>
      <c r="B3599" s="95" t="s">
        <v>4734</v>
      </c>
      <c r="D3599" s="95"/>
      <c r="E3599" s="95"/>
    </row>
    <row r="3600" spans="1:5" ht="12.75" customHeight="1">
      <c r="A3600" s="95"/>
      <c r="B3600" s="95" t="s">
        <v>4734</v>
      </c>
      <c r="D3600" s="95"/>
      <c r="E3600" s="95"/>
    </row>
    <row r="3601" spans="1:5" ht="12.75" customHeight="1">
      <c r="A3601" s="95"/>
      <c r="B3601" s="95" t="s">
        <v>4734</v>
      </c>
      <c r="D3601" s="95"/>
      <c r="E3601" s="95"/>
    </row>
    <row r="3602" spans="1:5" ht="12.75" customHeight="1">
      <c r="A3602" s="95"/>
      <c r="B3602" s="95" t="s">
        <v>4734</v>
      </c>
      <c r="D3602" s="95"/>
      <c r="E3602" s="95"/>
    </row>
    <row r="3603" spans="1:5" ht="12.75" customHeight="1">
      <c r="A3603" s="95"/>
      <c r="B3603" s="95" t="s">
        <v>4734</v>
      </c>
      <c r="D3603" s="95"/>
      <c r="E3603" s="95"/>
    </row>
    <row r="3604" spans="1:5" ht="12.75" customHeight="1">
      <c r="A3604" s="95"/>
      <c r="B3604" s="95" t="s">
        <v>4734</v>
      </c>
      <c r="D3604" s="95"/>
      <c r="E3604" s="95"/>
    </row>
    <row r="3605" spans="1:5" ht="12.75" customHeight="1">
      <c r="A3605" s="95"/>
      <c r="B3605" s="95" t="s">
        <v>4734</v>
      </c>
      <c r="D3605" s="95"/>
      <c r="E3605" s="95"/>
    </row>
    <row r="3606" spans="1:5" ht="12.75" customHeight="1">
      <c r="A3606" s="95"/>
      <c r="B3606" s="95" t="s">
        <v>4734</v>
      </c>
      <c r="D3606" s="95"/>
      <c r="E3606" s="95"/>
    </row>
    <row r="3607" spans="1:5" ht="12.75" customHeight="1">
      <c r="A3607" s="95"/>
      <c r="B3607" s="95" t="s">
        <v>4734</v>
      </c>
      <c r="D3607" s="95"/>
      <c r="E3607" s="95"/>
    </row>
    <row r="3608" spans="1:5" ht="12.75" customHeight="1">
      <c r="A3608" s="95"/>
      <c r="B3608" s="95" t="s">
        <v>4734</v>
      </c>
      <c r="D3608" s="95"/>
      <c r="E3608" s="95"/>
    </row>
    <row r="3609" spans="1:5" ht="12.75" customHeight="1">
      <c r="A3609" s="95"/>
      <c r="B3609" s="95" t="s">
        <v>4734</v>
      </c>
      <c r="D3609" s="95"/>
      <c r="E3609" s="95"/>
    </row>
    <row r="3610" spans="1:5" ht="12.75" customHeight="1">
      <c r="A3610" s="95"/>
      <c r="B3610" s="95" t="s">
        <v>4734</v>
      </c>
      <c r="D3610" s="95"/>
      <c r="E3610" s="95"/>
    </row>
    <row r="3611" spans="1:5" ht="12.75" customHeight="1">
      <c r="A3611" s="95"/>
      <c r="B3611" s="95" t="s">
        <v>4734</v>
      </c>
      <c r="D3611" s="95"/>
      <c r="E3611" s="95"/>
    </row>
    <row r="3612" spans="1:5" ht="12.75" customHeight="1">
      <c r="A3612" s="95"/>
      <c r="B3612" s="95" t="s">
        <v>4734</v>
      </c>
      <c r="D3612" s="95"/>
      <c r="E3612" s="95"/>
    </row>
    <row r="3613" spans="1:5" ht="12.75" customHeight="1">
      <c r="A3613" s="95"/>
      <c r="B3613" s="95" t="s">
        <v>4734</v>
      </c>
      <c r="D3613" s="95"/>
      <c r="E3613" s="95"/>
    </row>
    <row r="3614" spans="1:5" ht="12.75" customHeight="1">
      <c r="A3614" s="95"/>
      <c r="B3614" s="95" t="s">
        <v>4734</v>
      </c>
      <c r="D3614" s="95"/>
      <c r="E3614" s="95"/>
    </row>
    <row r="3615" spans="1:5" ht="12.75" customHeight="1">
      <c r="A3615" s="95"/>
      <c r="B3615" s="95" t="s">
        <v>4734</v>
      </c>
      <c r="D3615" s="95"/>
      <c r="E3615" s="95"/>
    </row>
    <row r="3616" spans="1:5" ht="12.75" customHeight="1">
      <c r="A3616" s="95"/>
      <c r="B3616" s="95" t="s">
        <v>4734</v>
      </c>
      <c r="D3616" s="95"/>
      <c r="E3616" s="95"/>
    </row>
    <row r="3617" spans="1:5" ht="12.75" customHeight="1">
      <c r="A3617" s="95"/>
      <c r="B3617" s="95" t="s">
        <v>4734</v>
      </c>
      <c r="D3617" s="95"/>
      <c r="E3617" s="95"/>
    </row>
    <row r="3618" spans="1:5" ht="12.75" customHeight="1">
      <c r="A3618" s="95"/>
      <c r="B3618" s="95" t="s">
        <v>4734</v>
      </c>
      <c r="D3618" s="95"/>
      <c r="E3618" s="95"/>
    </row>
    <row r="3619" spans="1:5" ht="12.75" customHeight="1">
      <c r="A3619" s="95"/>
      <c r="B3619" s="95" t="s">
        <v>4734</v>
      </c>
      <c r="D3619" s="95"/>
      <c r="E3619" s="95"/>
    </row>
    <row r="3620" spans="1:5" ht="12.75" customHeight="1">
      <c r="A3620" s="95"/>
      <c r="B3620" s="95" t="s">
        <v>4734</v>
      </c>
      <c r="D3620" s="95"/>
      <c r="E3620" s="95"/>
    </row>
    <row r="3621" spans="1:5" ht="12.75" customHeight="1">
      <c r="A3621" s="95"/>
      <c r="B3621" s="95" t="s">
        <v>4734</v>
      </c>
      <c r="D3621" s="95"/>
      <c r="E3621" s="95"/>
    </row>
    <row r="3622" spans="1:5" ht="12.75" customHeight="1">
      <c r="A3622" s="95"/>
      <c r="B3622" s="95" t="s">
        <v>4734</v>
      </c>
      <c r="D3622" s="95"/>
      <c r="E3622" s="95"/>
    </row>
    <row r="3623" spans="1:5" ht="12.75" customHeight="1">
      <c r="A3623" s="95"/>
      <c r="B3623" s="95" t="s">
        <v>4734</v>
      </c>
      <c r="D3623" s="95"/>
      <c r="E3623" s="95"/>
    </row>
    <row r="3624" spans="1:5" ht="12.75" customHeight="1">
      <c r="A3624" s="95"/>
      <c r="B3624" s="95" t="s">
        <v>4734</v>
      </c>
      <c r="D3624" s="95"/>
      <c r="E3624" s="95"/>
    </row>
    <row r="3625" spans="1:5" ht="12.75" customHeight="1">
      <c r="A3625" s="95"/>
      <c r="B3625" s="95" t="s">
        <v>4734</v>
      </c>
      <c r="D3625" s="95"/>
      <c r="E3625" s="95"/>
    </row>
    <row r="3626" spans="1:5" ht="12.75" customHeight="1">
      <c r="A3626" s="95"/>
      <c r="B3626" s="95" t="s">
        <v>4734</v>
      </c>
      <c r="D3626" s="95"/>
      <c r="E3626" s="95"/>
    </row>
    <row r="3627" spans="1:5" ht="12.75" customHeight="1">
      <c r="A3627" s="95"/>
      <c r="B3627" s="95" t="s">
        <v>4734</v>
      </c>
      <c r="D3627" s="95"/>
      <c r="E3627" s="95"/>
    </row>
    <row r="3628" spans="1:5" ht="12.75" customHeight="1">
      <c r="A3628" s="95"/>
      <c r="B3628" s="95" t="s">
        <v>4734</v>
      </c>
      <c r="D3628" s="95"/>
      <c r="E3628" s="95"/>
    </row>
    <row r="3629" spans="1:5" ht="12.75" customHeight="1">
      <c r="A3629" s="95"/>
      <c r="B3629" s="95" t="s">
        <v>4734</v>
      </c>
      <c r="D3629" s="95"/>
      <c r="E3629" s="95"/>
    </row>
    <row r="3630" spans="1:5" ht="12.75" customHeight="1">
      <c r="A3630" s="95"/>
      <c r="B3630" s="95" t="s">
        <v>4734</v>
      </c>
      <c r="D3630" s="95"/>
      <c r="E3630" s="95"/>
    </row>
    <row r="3631" spans="1:5" ht="12.75" customHeight="1">
      <c r="A3631" s="95"/>
      <c r="B3631" s="95" t="s">
        <v>4734</v>
      </c>
      <c r="D3631" s="95"/>
      <c r="E3631" s="95"/>
    </row>
    <row r="3632" spans="1:5" ht="12.75" customHeight="1">
      <c r="A3632" s="95"/>
      <c r="B3632" s="95" t="s">
        <v>4734</v>
      </c>
      <c r="D3632" s="95"/>
      <c r="E3632" s="95"/>
    </row>
    <row r="3633" spans="1:5" ht="12.75" customHeight="1">
      <c r="A3633" s="95"/>
      <c r="B3633" s="95" t="s">
        <v>4734</v>
      </c>
      <c r="D3633" s="95"/>
      <c r="E3633" s="95"/>
    </row>
    <row r="3634" spans="1:5" ht="12.75" customHeight="1">
      <c r="A3634" s="95"/>
      <c r="B3634" s="95" t="s">
        <v>4734</v>
      </c>
      <c r="D3634" s="95"/>
      <c r="E3634" s="95"/>
    </row>
    <row r="3635" spans="1:5" ht="12.75" customHeight="1">
      <c r="A3635" s="95"/>
      <c r="B3635" s="95" t="s">
        <v>4734</v>
      </c>
      <c r="D3635" s="95"/>
      <c r="E3635" s="95"/>
    </row>
    <row r="3636" spans="1:5" ht="12.75" customHeight="1">
      <c r="A3636" s="95"/>
      <c r="B3636" s="95" t="s">
        <v>4734</v>
      </c>
      <c r="D3636" s="95"/>
      <c r="E3636" s="95"/>
    </row>
    <row r="3637" spans="1:5" ht="12.75" customHeight="1">
      <c r="A3637" s="95"/>
      <c r="B3637" s="95" t="s">
        <v>4734</v>
      </c>
      <c r="D3637" s="95"/>
      <c r="E3637" s="95"/>
    </row>
    <row r="3638" spans="1:5" ht="12.75" customHeight="1">
      <c r="A3638" s="95"/>
      <c r="B3638" s="95" t="s">
        <v>4734</v>
      </c>
      <c r="D3638" s="95"/>
      <c r="E3638" s="95"/>
    </row>
    <row r="3639" spans="1:5" ht="12.75" customHeight="1">
      <c r="A3639" s="95"/>
      <c r="B3639" s="95" t="s">
        <v>4734</v>
      </c>
      <c r="D3639" s="95"/>
      <c r="E3639" s="95"/>
    </row>
    <row r="3640" spans="1:5" ht="12.75" customHeight="1">
      <c r="A3640" s="95"/>
      <c r="B3640" s="95" t="s">
        <v>4734</v>
      </c>
      <c r="D3640" s="95"/>
      <c r="E3640" s="95"/>
    </row>
    <row r="3641" spans="1:5" ht="12.75" customHeight="1">
      <c r="A3641" s="95"/>
      <c r="B3641" s="95" t="s">
        <v>4734</v>
      </c>
      <c r="D3641" s="95"/>
      <c r="E3641" s="95"/>
    </row>
    <row r="3642" spans="1:5" ht="12.75" customHeight="1">
      <c r="A3642" s="95"/>
      <c r="B3642" s="95" t="s">
        <v>4734</v>
      </c>
      <c r="D3642" s="95"/>
      <c r="E3642" s="95"/>
    </row>
    <row r="3643" spans="1:5" ht="12.75" customHeight="1">
      <c r="A3643" s="95"/>
      <c r="B3643" s="95" t="s">
        <v>4734</v>
      </c>
      <c r="D3643" s="95"/>
      <c r="E3643" s="95"/>
    </row>
    <row r="3644" spans="1:5" ht="12.75" customHeight="1">
      <c r="A3644" s="95"/>
      <c r="B3644" s="95" t="s">
        <v>4734</v>
      </c>
      <c r="D3644" s="95"/>
      <c r="E3644" s="95"/>
    </row>
    <row r="3645" spans="1:5" ht="12.75" customHeight="1">
      <c r="A3645" s="95"/>
      <c r="B3645" s="95" t="s">
        <v>4734</v>
      </c>
      <c r="D3645" s="95"/>
      <c r="E3645" s="95"/>
    </row>
    <row r="3646" spans="1:5" ht="12.75" customHeight="1">
      <c r="A3646" s="95"/>
      <c r="B3646" s="95" t="s">
        <v>4734</v>
      </c>
      <c r="D3646" s="95"/>
      <c r="E3646" s="95"/>
    </row>
    <row r="3647" spans="1:5" ht="12.75" customHeight="1">
      <c r="A3647" s="95"/>
      <c r="B3647" s="95" t="s">
        <v>4734</v>
      </c>
      <c r="D3647" s="95"/>
      <c r="E3647" s="95"/>
    </row>
    <row r="3648" spans="1:5" ht="12.75" customHeight="1">
      <c r="A3648" s="95"/>
      <c r="B3648" s="95" t="s">
        <v>4734</v>
      </c>
      <c r="D3648" s="95"/>
      <c r="E3648" s="95"/>
    </row>
    <row r="3649" spans="1:5" ht="12.75" customHeight="1">
      <c r="A3649" s="95"/>
      <c r="B3649" s="95" t="s">
        <v>4734</v>
      </c>
      <c r="D3649" s="95"/>
      <c r="E3649" s="95"/>
    </row>
    <row r="3650" spans="1:5" ht="12.75" customHeight="1">
      <c r="A3650" s="95"/>
      <c r="B3650" s="95" t="s">
        <v>4734</v>
      </c>
      <c r="D3650" s="95"/>
      <c r="E3650" s="95"/>
    </row>
    <row r="3651" spans="1:5" ht="12.75" customHeight="1">
      <c r="A3651" s="95"/>
      <c r="B3651" s="95" t="s">
        <v>4734</v>
      </c>
      <c r="D3651" s="95"/>
      <c r="E3651" s="95"/>
    </row>
    <row r="3652" spans="1:5" ht="12.75" customHeight="1">
      <c r="A3652" s="95"/>
      <c r="B3652" s="95" t="s">
        <v>4734</v>
      </c>
      <c r="D3652" s="95"/>
      <c r="E3652" s="95"/>
    </row>
    <row r="3653" spans="1:5" ht="12.75" customHeight="1">
      <c r="A3653" s="95"/>
      <c r="B3653" s="95" t="s">
        <v>4734</v>
      </c>
      <c r="D3653" s="95"/>
      <c r="E3653" s="95"/>
    </row>
    <row r="3654" spans="1:5" ht="12.75" customHeight="1">
      <c r="A3654" s="95"/>
      <c r="B3654" s="95" t="s">
        <v>4734</v>
      </c>
      <c r="D3654" s="95"/>
      <c r="E3654" s="95"/>
    </row>
    <row r="3655" spans="1:5" ht="12.75" customHeight="1">
      <c r="A3655" s="95"/>
      <c r="B3655" s="95" t="s">
        <v>4734</v>
      </c>
      <c r="D3655" s="95"/>
      <c r="E3655" s="95"/>
    </row>
    <row r="3656" spans="1:5" ht="12.75" customHeight="1">
      <c r="A3656" s="95"/>
      <c r="B3656" s="95" t="s">
        <v>4734</v>
      </c>
      <c r="D3656" s="95"/>
      <c r="E3656" s="95"/>
    </row>
    <row r="3657" spans="1:5" ht="12.75" customHeight="1">
      <c r="A3657" s="95"/>
      <c r="B3657" s="95" t="s">
        <v>4734</v>
      </c>
      <c r="D3657" s="95"/>
      <c r="E3657" s="95"/>
    </row>
    <row r="3658" spans="1:5" ht="12.75" customHeight="1">
      <c r="A3658" s="95"/>
      <c r="B3658" s="95" t="s">
        <v>4734</v>
      </c>
      <c r="D3658" s="95"/>
      <c r="E3658" s="95"/>
    </row>
    <row r="3659" spans="1:5" ht="12.75" customHeight="1">
      <c r="A3659" s="95"/>
      <c r="B3659" s="95" t="s">
        <v>4734</v>
      </c>
      <c r="D3659" s="95"/>
      <c r="E3659" s="95"/>
    </row>
    <row r="3660" spans="1:5" ht="12.75" customHeight="1">
      <c r="A3660" s="95"/>
      <c r="B3660" s="95" t="s">
        <v>4734</v>
      </c>
      <c r="D3660" s="95"/>
      <c r="E3660" s="95"/>
    </row>
    <row r="3661" spans="1:5" ht="12.75" customHeight="1">
      <c r="A3661" s="95"/>
      <c r="B3661" s="95" t="s">
        <v>4734</v>
      </c>
      <c r="D3661" s="95"/>
      <c r="E3661" s="95"/>
    </row>
    <row r="3662" spans="1:5" ht="12.75" customHeight="1">
      <c r="A3662" s="95"/>
      <c r="B3662" s="95" t="s">
        <v>4734</v>
      </c>
      <c r="D3662" s="95"/>
      <c r="E3662" s="95"/>
    </row>
    <row r="3663" spans="1:5" ht="12.75" customHeight="1">
      <c r="A3663" s="95"/>
      <c r="B3663" s="95" t="s">
        <v>4734</v>
      </c>
      <c r="D3663" s="95"/>
      <c r="E3663" s="95"/>
    </row>
    <row r="3664" spans="1:5" ht="12.75" customHeight="1">
      <c r="A3664" s="95"/>
      <c r="B3664" s="95" t="s">
        <v>4734</v>
      </c>
      <c r="D3664" s="95"/>
      <c r="E3664" s="95"/>
    </row>
    <row r="3665" spans="1:5" ht="12.75" customHeight="1">
      <c r="A3665" s="95"/>
      <c r="B3665" s="95" t="s">
        <v>4734</v>
      </c>
      <c r="D3665" s="95"/>
      <c r="E3665" s="95"/>
    </row>
    <row r="3666" spans="1:5" ht="12.75" customHeight="1">
      <c r="A3666" s="95"/>
      <c r="B3666" s="95" t="s">
        <v>4734</v>
      </c>
      <c r="D3666" s="95"/>
      <c r="E3666" s="95"/>
    </row>
    <row r="3667" spans="1:5" ht="12.75" customHeight="1">
      <c r="A3667" s="95"/>
      <c r="B3667" s="95" t="s">
        <v>4734</v>
      </c>
      <c r="D3667" s="95"/>
      <c r="E3667" s="95"/>
    </row>
    <row r="3668" spans="1:5" ht="12.75" customHeight="1">
      <c r="A3668" s="95"/>
      <c r="B3668" s="95" t="s">
        <v>4734</v>
      </c>
      <c r="D3668" s="95"/>
      <c r="E3668" s="95"/>
    </row>
    <row r="3669" spans="1:5" ht="12.75" customHeight="1">
      <c r="A3669" s="95"/>
      <c r="B3669" s="95" t="s">
        <v>4734</v>
      </c>
      <c r="D3669" s="95"/>
      <c r="E3669" s="95"/>
    </row>
    <row r="3670" spans="1:5" ht="12.75" customHeight="1">
      <c r="A3670" s="95"/>
      <c r="B3670" s="95" t="s">
        <v>4734</v>
      </c>
      <c r="D3670" s="95"/>
      <c r="E3670" s="95"/>
    </row>
    <row r="3671" spans="1:5" ht="12.75" customHeight="1">
      <c r="A3671" s="95"/>
      <c r="B3671" s="95" t="s">
        <v>4734</v>
      </c>
      <c r="D3671" s="95"/>
      <c r="E3671" s="95"/>
    </row>
    <row r="3672" spans="1:5" ht="12.75" customHeight="1">
      <c r="A3672" s="95"/>
      <c r="B3672" s="95" t="s">
        <v>4734</v>
      </c>
      <c r="D3672" s="95"/>
      <c r="E3672" s="95"/>
    </row>
    <row r="3673" spans="1:5" ht="12.75" customHeight="1">
      <c r="A3673" s="95"/>
      <c r="B3673" s="95" t="s">
        <v>4734</v>
      </c>
      <c r="D3673" s="95"/>
      <c r="E3673" s="95"/>
    </row>
    <row r="3674" spans="1:5" ht="12.75" customHeight="1">
      <c r="A3674" s="95"/>
      <c r="B3674" s="95" t="s">
        <v>4734</v>
      </c>
      <c r="D3674" s="95"/>
      <c r="E3674" s="95"/>
    </row>
    <row r="3675" spans="1:5" ht="12.75" customHeight="1">
      <c r="A3675" s="95"/>
      <c r="B3675" s="95" t="s">
        <v>4734</v>
      </c>
      <c r="D3675" s="95"/>
      <c r="E3675" s="95"/>
    </row>
    <row r="3676" spans="1:5" ht="12.75" customHeight="1">
      <c r="A3676" s="95"/>
      <c r="B3676" s="95" t="s">
        <v>4734</v>
      </c>
      <c r="D3676" s="95"/>
      <c r="E3676" s="95"/>
    </row>
    <row r="3677" spans="1:5" ht="12.75" customHeight="1">
      <c r="A3677" s="95"/>
      <c r="B3677" s="95" t="s">
        <v>4734</v>
      </c>
      <c r="D3677" s="95"/>
      <c r="E3677" s="95"/>
    </row>
    <row r="3678" spans="1:5" ht="12.75" customHeight="1">
      <c r="A3678" s="95"/>
      <c r="B3678" s="95" t="s">
        <v>4734</v>
      </c>
      <c r="D3678" s="95"/>
      <c r="E3678" s="95"/>
    </row>
    <row r="3679" spans="1:5" ht="12.75" customHeight="1">
      <c r="A3679" s="95"/>
      <c r="B3679" s="95" t="s">
        <v>4734</v>
      </c>
      <c r="D3679" s="95"/>
      <c r="E3679" s="95"/>
    </row>
    <row r="3680" spans="1:5" ht="12.75" customHeight="1">
      <c r="A3680" s="95"/>
      <c r="B3680" s="95" t="s">
        <v>4734</v>
      </c>
      <c r="D3680" s="95"/>
      <c r="E3680" s="95"/>
    </row>
    <row r="3681" spans="1:5" ht="12.75" customHeight="1">
      <c r="A3681" s="95"/>
      <c r="B3681" s="95" t="s">
        <v>4734</v>
      </c>
      <c r="D3681" s="95"/>
      <c r="E3681" s="95"/>
    </row>
    <row r="3682" spans="1:5" ht="12.75" customHeight="1">
      <c r="A3682" s="95"/>
      <c r="B3682" s="95" t="s">
        <v>4734</v>
      </c>
      <c r="D3682" s="95"/>
      <c r="E3682" s="95"/>
    </row>
    <row r="3683" spans="1:5" ht="12.75" customHeight="1">
      <c r="A3683" s="95"/>
      <c r="B3683" s="95" t="s">
        <v>4734</v>
      </c>
      <c r="D3683" s="95"/>
      <c r="E3683" s="95"/>
    </row>
    <row r="3684" spans="1:5" ht="12.75" customHeight="1">
      <c r="A3684" s="95"/>
      <c r="B3684" s="95" t="s">
        <v>4734</v>
      </c>
      <c r="D3684" s="95"/>
      <c r="E3684" s="95"/>
    </row>
    <row r="3685" spans="1:5" ht="12.75" customHeight="1">
      <c r="A3685" s="95"/>
      <c r="B3685" s="95" t="s">
        <v>4734</v>
      </c>
      <c r="D3685" s="95"/>
      <c r="E3685" s="95"/>
    </row>
    <row r="3686" spans="1:5" ht="12.75" customHeight="1">
      <c r="A3686" s="95"/>
      <c r="B3686" s="95" t="s">
        <v>4734</v>
      </c>
      <c r="D3686" s="95"/>
      <c r="E3686" s="95"/>
    </row>
    <row r="3687" spans="1:5" ht="12.75" customHeight="1">
      <c r="A3687" s="95"/>
      <c r="B3687" s="95" t="s">
        <v>4734</v>
      </c>
      <c r="D3687" s="95"/>
      <c r="E3687" s="95"/>
    </row>
    <row r="3688" spans="1:5" ht="12.75" customHeight="1">
      <c r="A3688" s="95"/>
      <c r="B3688" s="95" t="s">
        <v>4734</v>
      </c>
      <c r="D3688" s="95"/>
      <c r="E3688" s="95"/>
    </row>
    <row r="3689" spans="1:5" ht="12.75" customHeight="1">
      <c r="A3689" s="95"/>
      <c r="B3689" s="95" t="s">
        <v>4734</v>
      </c>
      <c r="D3689" s="95"/>
      <c r="E3689" s="95"/>
    </row>
    <row r="3690" spans="1:5" ht="12.75" customHeight="1">
      <c r="A3690" s="95"/>
      <c r="B3690" s="95" t="s">
        <v>4734</v>
      </c>
      <c r="D3690" s="95"/>
      <c r="E3690" s="95"/>
    </row>
    <row r="3691" spans="1:5" ht="12.75" customHeight="1">
      <c r="A3691" s="95"/>
      <c r="B3691" s="95" t="s">
        <v>4734</v>
      </c>
      <c r="D3691" s="95"/>
      <c r="E3691" s="95"/>
    </row>
    <row r="3692" spans="1:5" ht="12.75" customHeight="1">
      <c r="A3692" s="95"/>
      <c r="B3692" s="95" t="s">
        <v>4734</v>
      </c>
      <c r="D3692" s="95"/>
      <c r="E3692" s="95"/>
    </row>
    <row r="3693" spans="1:5" ht="12.75" customHeight="1">
      <c r="A3693" s="95"/>
      <c r="B3693" s="95" t="s">
        <v>4734</v>
      </c>
      <c r="D3693" s="95"/>
      <c r="E3693" s="95"/>
    </row>
    <row r="3694" spans="1:5" ht="12.75" customHeight="1">
      <c r="A3694" s="95"/>
      <c r="B3694" s="95" t="s">
        <v>4734</v>
      </c>
      <c r="D3694" s="95"/>
      <c r="E3694" s="95"/>
    </row>
    <row r="3695" spans="1:5" ht="12.75" customHeight="1">
      <c r="A3695" s="95"/>
      <c r="B3695" s="95" t="s">
        <v>4734</v>
      </c>
      <c r="D3695" s="95"/>
      <c r="E3695" s="95"/>
    </row>
    <row r="3696" spans="1:5" ht="12.75" customHeight="1">
      <c r="A3696" s="95"/>
      <c r="B3696" s="95" t="s">
        <v>4734</v>
      </c>
      <c r="D3696" s="95"/>
      <c r="E3696" s="95"/>
    </row>
    <row r="3697" spans="1:5" ht="12.75" customHeight="1">
      <c r="A3697" s="95"/>
      <c r="B3697" s="95" t="s">
        <v>4734</v>
      </c>
      <c r="D3697" s="95"/>
      <c r="E3697" s="95"/>
    </row>
    <row r="3698" spans="1:5" ht="12.75" customHeight="1">
      <c r="A3698" s="95"/>
      <c r="B3698" s="95" t="s">
        <v>4734</v>
      </c>
      <c r="D3698" s="95"/>
      <c r="E3698" s="95"/>
    </row>
    <row r="3699" spans="1:5" ht="12.75" customHeight="1">
      <c r="A3699" s="95"/>
      <c r="B3699" s="95" t="s">
        <v>4734</v>
      </c>
      <c r="D3699" s="95"/>
      <c r="E3699" s="95"/>
    </row>
    <row r="3700" spans="1:5" ht="12.75" customHeight="1">
      <c r="A3700" s="95"/>
      <c r="B3700" s="95" t="s">
        <v>4734</v>
      </c>
      <c r="D3700" s="95"/>
      <c r="E3700" s="95"/>
    </row>
    <row r="3701" spans="1:5" ht="12.75" customHeight="1">
      <c r="A3701" s="95"/>
      <c r="B3701" s="95" t="s">
        <v>4734</v>
      </c>
      <c r="D3701" s="95"/>
      <c r="E3701" s="95"/>
    </row>
    <row r="3702" spans="1:5" ht="12.75" customHeight="1">
      <c r="A3702" s="95"/>
      <c r="B3702" s="95" t="s">
        <v>4734</v>
      </c>
      <c r="D3702" s="95"/>
      <c r="E3702" s="95"/>
    </row>
    <row r="3703" spans="1:5" ht="12.75" customHeight="1">
      <c r="A3703" s="95"/>
      <c r="B3703" s="95" t="s">
        <v>4734</v>
      </c>
      <c r="D3703" s="95"/>
      <c r="E3703" s="95"/>
    </row>
    <row r="3704" spans="1:5" ht="12.75" customHeight="1">
      <c r="A3704" s="95"/>
      <c r="B3704" s="95" t="s">
        <v>4734</v>
      </c>
      <c r="D3704" s="95"/>
      <c r="E3704" s="95"/>
    </row>
    <row r="3705" spans="1:5" ht="12.75" customHeight="1">
      <c r="A3705" s="95"/>
      <c r="B3705" s="95" t="s">
        <v>4734</v>
      </c>
      <c r="D3705" s="95"/>
      <c r="E3705" s="95"/>
    </row>
    <row r="3706" spans="1:5" ht="12.75" customHeight="1">
      <c r="A3706" s="95"/>
      <c r="B3706" s="95" t="s">
        <v>4734</v>
      </c>
      <c r="D3706" s="95"/>
      <c r="E3706" s="95"/>
    </row>
    <row r="3707" spans="1:5" ht="12.75" customHeight="1">
      <c r="A3707" s="95"/>
      <c r="B3707" s="95" t="s">
        <v>4734</v>
      </c>
      <c r="D3707" s="95"/>
      <c r="E3707" s="95"/>
    </row>
    <row r="3708" spans="1:5" ht="12.75" customHeight="1">
      <c r="A3708" s="95"/>
      <c r="B3708" s="95" t="s">
        <v>4734</v>
      </c>
      <c r="D3708" s="95"/>
      <c r="E3708" s="95"/>
    </row>
    <row r="3709" spans="1:5" ht="12.75" customHeight="1">
      <c r="A3709" s="95"/>
      <c r="B3709" s="95" t="s">
        <v>4734</v>
      </c>
      <c r="D3709" s="95"/>
      <c r="E3709" s="95"/>
    </row>
    <row r="3710" spans="1:5" ht="12.75" customHeight="1">
      <c r="A3710" s="95"/>
      <c r="B3710" s="95" t="s">
        <v>4734</v>
      </c>
      <c r="D3710" s="95"/>
      <c r="E3710" s="95"/>
    </row>
    <row r="3711" spans="1:5" ht="12.75" customHeight="1">
      <c r="A3711" s="95"/>
      <c r="B3711" s="95" t="s">
        <v>4734</v>
      </c>
      <c r="D3711" s="95"/>
      <c r="E3711" s="95"/>
    </row>
    <row r="3712" spans="1:5" ht="12.75" customHeight="1">
      <c r="A3712" s="95"/>
      <c r="B3712" s="95" t="s">
        <v>4734</v>
      </c>
      <c r="D3712" s="95"/>
      <c r="E3712" s="95"/>
    </row>
    <row r="3713" spans="1:5" ht="12.75" customHeight="1">
      <c r="A3713" s="95"/>
      <c r="B3713" s="95" t="s">
        <v>4734</v>
      </c>
      <c r="D3713" s="95"/>
      <c r="E3713" s="95"/>
    </row>
    <row r="3714" spans="1:5" ht="12.75" customHeight="1">
      <c r="A3714" s="95"/>
      <c r="B3714" s="95" t="s">
        <v>4734</v>
      </c>
      <c r="D3714" s="95"/>
      <c r="E3714" s="95"/>
    </row>
    <row r="3715" spans="1:5" ht="12.75" customHeight="1">
      <c r="A3715" s="95"/>
      <c r="B3715" s="95" t="s">
        <v>4734</v>
      </c>
      <c r="D3715" s="95"/>
      <c r="E3715" s="95"/>
    </row>
    <row r="3716" spans="1:5" ht="12.75" customHeight="1">
      <c r="A3716" s="95"/>
      <c r="B3716" s="95" t="s">
        <v>4734</v>
      </c>
      <c r="D3716" s="95"/>
      <c r="E3716" s="95"/>
    </row>
    <row r="3717" spans="1:5" ht="12.75" customHeight="1">
      <c r="A3717" s="95"/>
      <c r="B3717" s="95" t="s">
        <v>4734</v>
      </c>
      <c r="D3717" s="95"/>
      <c r="E3717" s="95"/>
    </row>
    <row r="3718" spans="1:5" ht="12.75" customHeight="1">
      <c r="A3718" s="95"/>
      <c r="B3718" s="95" t="s">
        <v>4734</v>
      </c>
      <c r="D3718" s="95"/>
      <c r="E3718" s="95"/>
    </row>
    <row r="3719" spans="1:5" ht="12.75" customHeight="1">
      <c r="A3719" s="95"/>
      <c r="B3719" s="95" t="s">
        <v>4734</v>
      </c>
      <c r="D3719" s="95"/>
      <c r="E3719" s="95"/>
    </row>
    <row r="3720" spans="1:5" ht="12.75" customHeight="1">
      <c r="A3720" s="95"/>
      <c r="B3720" s="95" t="s">
        <v>4734</v>
      </c>
      <c r="D3720" s="95"/>
      <c r="E3720" s="95"/>
    </row>
    <row r="3721" spans="1:5" ht="12.75" customHeight="1">
      <c r="A3721" s="95"/>
      <c r="B3721" s="95" t="s">
        <v>4734</v>
      </c>
      <c r="D3721" s="95"/>
      <c r="E3721" s="95"/>
    </row>
    <row r="3722" spans="1:5" ht="12.75" customHeight="1">
      <c r="A3722" s="95"/>
      <c r="B3722" s="95" t="s">
        <v>4734</v>
      </c>
      <c r="D3722" s="95"/>
      <c r="E3722" s="95"/>
    </row>
    <row r="3723" spans="1:5" ht="12.75" customHeight="1">
      <c r="A3723" s="95"/>
      <c r="B3723" s="95" t="s">
        <v>4734</v>
      </c>
      <c r="D3723" s="95"/>
      <c r="E3723" s="95"/>
    </row>
    <row r="3724" spans="1:5" ht="12.75" customHeight="1">
      <c r="A3724" s="95"/>
      <c r="B3724" s="95" t="s">
        <v>4734</v>
      </c>
      <c r="D3724" s="95"/>
      <c r="E3724" s="95"/>
    </row>
    <row r="3725" spans="1:5" ht="12.75" customHeight="1">
      <c r="A3725" s="95"/>
      <c r="B3725" s="95" t="s">
        <v>4734</v>
      </c>
      <c r="D3725" s="95"/>
      <c r="E3725" s="95"/>
    </row>
    <row r="3726" spans="1:5" ht="12.75" customHeight="1">
      <c r="A3726" s="95"/>
      <c r="B3726" s="95" t="s">
        <v>4734</v>
      </c>
      <c r="D3726" s="95"/>
      <c r="E3726" s="95"/>
    </row>
    <row r="3727" spans="1:5" ht="12.75" customHeight="1">
      <c r="A3727" s="95"/>
      <c r="B3727" s="95" t="s">
        <v>4734</v>
      </c>
      <c r="D3727" s="95"/>
      <c r="E3727" s="95"/>
    </row>
    <row r="3728" spans="1:5" ht="12.75" customHeight="1">
      <c r="A3728" s="95"/>
      <c r="B3728" s="95" t="s">
        <v>4734</v>
      </c>
      <c r="D3728" s="95"/>
      <c r="E3728" s="95"/>
    </row>
    <row r="3729" spans="1:5" ht="12.75" customHeight="1">
      <c r="A3729" s="95"/>
      <c r="B3729" s="95" t="s">
        <v>4734</v>
      </c>
      <c r="D3729" s="95"/>
      <c r="E3729" s="95"/>
    </row>
    <row r="3730" spans="1:5" ht="12.75" customHeight="1">
      <c r="A3730" s="95"/>
      <c r="B3730" s="95" t="s">
        <v>4734</v>
      </c>
      <c r="D3730" s="95"/>
      <c r="E3730" s="95"/>
    </row>
    <row r="3731" spans="1:5" ht="12.75" customHeight="1">
      <c r="A3731" s="95"/>
      <c r="B3731" s="95" t="s">
        <v>4734</v>
      </c>
      <c r="D3731" s="95"/>
      <c r="E3731" s="95"/>
    </row>
    <row r="3732" spans="1:5" ht="12.75" customHeight="1">
      <c r="A3732" s="95"/>
      <c r="B3732" s="95" t="s">
        <v>4734</v>
      </c>
      <c r="D3732" s="95"/>
      <c r="E3732" s="95"/>
    </row>
    <row r="3733" spans="1:5" ht="12.75" customHeight="1">
      <c r="A3733" s="95"/>
      <c r="B3733" s="95" t="s">
        <v>4734</v>
      </c>
      <c r="D3733" s="95"/>
      <c r="E3733" s="95"/>
    </row>
    <row r="3734" spans="1:5" ht="12.75" customHeight="1">
      <c r="A3734" s="95"/>
      <c r="B3734" s="95" t="s">
        <v>4734</v>
      </c>
      <c r="D3734" s="95"/>
      <c r="E3734" s="95"/>
    </row>
    <row r="3735" spans="1:5" ht="12.75" customHeight="1">
      <c r="A3735" s="95"/>
      <c r="B3735" s="95" t="s">
        <v>4734</v>
      </c>
      <c r="D3735" s="95"/>
      <c r="E3735" s="95"/>
    </row>
    <row r="3736" spans="1:5" ht="12.75" customHeight="1">
      <c r="A3736" s="95"/>
      <c r="B3736" s="95" t="s">
        <v>4734</v>
      </c>
      <c r="D3736" s="95"/>
      <c r="E3736" s="95"/>
    </row>
    <row r="3737" spans="1:5" ht="12.75" customHeight="1">
      <c r="A3737" s="95"/>
      <c r="B3737" s="95" t="s">
        <v>4734</v>
      </c>
      <c r="D3737" s="95"/>
      <c r="E3737" s="95"/>
    </row>
    <row r="3738" spans="1:5" ht="12.75" customHeight="1">
      <c r="A3738" s="95"/>
      <c r="B3738" s="95" t="s">
        <v>4734</v>
      </c>
      <c r="D3738" s="95"/>
      <c r="E3738" s="95"/>
    </row>
    <row r="3739" spans="1:5" ht="12.75" customHeight="1">
      <c r="A3739" s="95"/>
      <c r="B3739" s="95" t="s">
        <v>4734</v>
      </c>
      <c r="D3739" s="95"/>
      <c r="E3739" s="95"/>
    </row>
    <row r="3740" spans="1:5" ht="12.75" customHeight="1">
      <c r="A3740" s="95"/>
      <c r="B3740" s="95" t="s">
        <v>4734</v>
      </c>
      <c r="D3740" s="95"/>
      <c r="E3740" s="95"/>
    </row>
    <row r="3741" spans="1:5" ht="12.75" customHeight="1">
      <c r="A3741" s="95"/>
      <c r="B3741" s="95" t="s">
        <v>4734</v>
      </c>
      <c r="D3741" s="95"/>
      <c r="E3741" s="95"/>
    </row>
    <row r="3742" spans="1:5" ht="12.75" customHeight="1">
      <c r="A3742" s="95"/>
      <c r="B3742" s="95" t="s">
        <v>4734</v>
      </c>
      <c r="D3742" s="95"/>
      <c r="E3742" s="95"/>
    </row>
    <row r="3743" spans="1:5" ht="12.75" customHeight="1">
      <c r="A3743" s="95"/>
      <c r="B3743" s="95" t="s">
        <v>4734</v>
      </c>
      <c r="D3743" s="95"/>
      <c r="E3743" s="95"/>
    </row>
    <row r="3744" spans="1:5" ht="12.75" customHeight="1">
      <c r="A3744" s="95"/>
      <c r="B3744" s="95" t="s">
        <v>4734</v>
      </c>
      <c r="D3744" s="95"/>
      <c r="E3744" s="95"/>
    </row>
    <row r="3745" spans="1:5" ht="12.75" customHeight="1">
      <c r="A3745" s="95"/>
      <c r="B3745" s="95" t="s">
        <v>4734</v>
      </c>
      <c r="D3745" s="95"/>
      <c r="E3745" s="95"/>
    </row>
    <row r="3746" spans="1:5" ht="12.75" customHeight="1">
      <c r="A3746" s="95"/>
      <c r="B3746" s="95" t="s">
        <v>4734</v>
      </c>
      <c r="D3746" s="95"/>
      <c r="E3746" s="95"/>
    </row>
    <row r="3747" spans="1:5" ht="12.75" customHeight="1">
      <c r="A3747" s="95"/>
      <c r="B3747" s="95" t="s">
        <v>4734</v>
      </c>
      <c r="D3747" s="95"/>
      <c r="E3747" s="95"/>
    </row>
    <row r="3748" spans="1:5" ht="12.75" customHeight="1">
      <c r="A3748" s="95"/>
      <c r="B3748" s="95" t="s">
        <v>4734</v>
      </c>
      <c r="D3748" s="95"/>
      <c r="E3748" s="95"/>
    </row>
    <row r="3749" spans="1:5" ht="12.75" customHeight="1">
      <c r="A3749" s="95"/>
      <c r="B3749" s="95" t="s">
        <v>4734</v>
      </c>
      <c r="D3749" s="95"/>
      <c r="E3749" s="95"/>
    </row>
    <row r="3750" spans="1:5" ht="12.75" customHeight="1">
      <c r="A3750" s="95"/>
      <c r="B3750" s="95" t="s">
        <v>4734</v>
      </c>
      <c r="D3750" s="95"/>
      <c r="E3750" s="95"/>
    </row>
    <row r="3751" spans="1:5" ht="12.75" customHeight="1">
      <c r="A3751" s="95"/>
      <c r="B3751" s="95" t="s">
        <v>4734</v>
      </c>
      <c r="D3751" s="95"/>
      <c r="E3751" s="95"/>
    </row>
    <row r="3752" spans="1:5" ht="12.75" customHeight="1">
      <c r="A3752" s="95"/>
      <c r="B3752" s="95" t="s">
        <v>4734</v>
      </c>
      <c r="D3752" s="95"/>
      <c r="E3752" s="95"/>
    </row>
    <row r="3753" spans="1:5" ht="12.75" customHeight="1">
      <c r="A3753" s="95"/>
      <c r="B3753" s="95" t="s">
        <v>4734</v>
      </c>
      <c r="D3753" s="95"/>
      <c r="E3753" s="95"/>
    </row>
    <row r="3754" spans="1:5" ht="12.75" customHeight="1">
      <c r="A3754" s="95"/>
      <c r="B3754" s="95" t="s">
        <v>4734</v>
      </c>
      <c r="D3754" s="95"/>
      <c r="E3754" s="95"/>
    </row>
    <row r="3755" spans="1:5" ht="12.75" customHeight="1">
      <c r="A3755" s="95"/>
      <c r="B3755" s="95" t="s">
        <v>4734</v>
      </c>
      <c r="D3755" s="95"/>
      <c r="E3755" s="95"/>
    </row>
    <row r="3756" spans="1:5" ht="12.75" customHeight="1">
      <c r="A3756" s="95"/>
      <c r="B3756" s="95" t="s">
        <v>4734</v>
      </c>
      <c r="D3756" s="95"/>
      <c r="E3756" s="95"/>
    </row>
    <row r="3757" spans="1:5" ht="12.75" customHeight="1">
      <c r="A3757" s="95"/>
      <c r="B3757" s="95" t="s">
        <v>4734</v>
      </c>
      <c r="D3757" s="95"/>
      <c r="E3757" s="95"/>
    </row>
    <row r="3758" spans="1:5" ht="12.75" customHeight="1">
      <c r="A3758" s="95"/>
      <c r="B3758" s="95" t="s">
        <v>4734</v>
      </c>
      <c r="D3758" s="95"/>
      <c r="E3758" s="95"/>
    </row>
    <row r="3759" spans="1:5" ht="12.75" customHeight="1">
      <c r="A3759" s="95"/>
      <c r="B3759" s="95" t="s">
        <v>4734</v>
      </c>
      <c r="D3759" s="95"/>
      <c r="E3759" s="95"/>
    </row>
    <row r="3760" spans="1:5" ht="12.75" customHeight="1">
      <c r="A3760" s="95"/>
      <c r="B3760" s="95" t="s">
        <v>4734</v>
      </c>
      <c r="D3760" s="95"/>
      <c r="E3760" s="95"/>
    </row>
    <row r="3761" spans="1:5" ht="12.75" customHeight="1">
      <c r="A3761" s="95"/>
      <c r="B3761" s="95" t="s">
        <v>4734</v>
      </c>
      <c r="D3761" s="95"/>
      <c r="E3761" s="95"/>
    </row>
    <row r="3762" spans="1:5" ht="12.75" customHeight="1">
      <c r="A3762" s="95"/>
      <c r="B3762" s="95" t="s">
        <v>4734</v>
      </c>
      <c r="D3762" s="95"/>
      <c r="E3762" s="95"/>
    </row>
    <row r="3763" spans="1:5" ht="12.75" customHeight="1">
      <c r="A3763" s="95"/>
      <c r="B3763" s="95" t="s">
        <v>4734</v>
      </c>
      <c r="D3763" s="95"/>
      <c r="E3763" s="95"/>
    </row>
    <row r="3764" spans="1:5" ht="12.75" customHeight="1">
      <c r="A3764" s="95"/>
      <c r="B3764" s="95" t="s">
        <v>4734</v>
      </c>
      <c r="D3764" s="95"/>
      <c r="E3764" s="95"/>
    </row>
    <row r="3765" spans="1:5" ht="12.75" customHeight="1">
      <c r="A3765" s="95"/>
      <c r="B3765" s="95" t="s">
        <v>4734</v>
      </c>
      <c r="D3765" s="95"/>
      <c r="E3765" s="95"/>
    </row>
    <row r="3766" spans="1:5" ht="12.75" customHeight="1">
      <c r="A3766" s="95"/>
      <c r="B3766" s="95" t="s">
        <v>4734</v>
      </c>
      <c r="D3766" s="95"/>
      <c r="E3766" s="95"/>
    </row>
    <row r="3767" spans="1:5" ht="12.75" customHeight="1">
      <c r="A3767" s="95"/>
      <c r="B3767" s="95" t="s">
        <v>4734</v>
      </c>
      <c r="D3767" s="95"/>
      <c r="E3767" s="95"/>
    </row>
    <row r="3768" spans="1:5" ht="12.75" customHeight="1">
      <c r="A3768" s="95"/>
      <c r="B3768" s="95" t="s">
        <v>4734</v>
      </c>
      <c r="D3768" s="95"/>
      <c r="E3768" s="95"/>
    </row>
    <row r="3769" spans="1:5" ht="12.75" customHeight="1">
      <c r="A3769" s="95"/>
      <c r="B3769" s="95" t="s">
        <v>4734</v>
      </c>
      <c r="D3769" s="95"/>
      <c r="E3769" s="95"/>
    </row>
    <row r="3770" spans="1:5" ht="12.75" customHeight="1">
      <c r="A3770" s="95"/>
      <c r="B3770" s="95" t="s">
        <v>4734</v>
      </c>
      <c r="D3770" s="95"/>
      <c r="E3770" s="95"/>
    </row>
    <row r="3771" spans="1:5" ht="12.75" customHeight="1">
      <c r="A3771" s="95"/>
      <c r="B3771" s="95" t="s">
        <v>4734</v>
      </c>
      <c r="D3771" s="95"/>
      <c r="E3771" s="95"/>
    </row>
    <row r="3772" spans="1:5" ht="12.75" customHeight="1">
      <c r="A3772" s="95"/>
      <c r="B3772" s="95" t="s">
        <v>4734</v>
      </c>
      <c r="D3772" s="95"/>
      <c r="E3772" s="95"/>
    </row>
    <row r="3773" spans="1:5" ht="12.75" customHeight="1">
      <c r="A3773" s="95"/>
      <c r="B3773" s="95" t="s">
        <v>4734</v>
      </c>
      <c r="D3773" s="95"/>
      <c r="E3773" s="95"/>
    </row>
    <row r="3774" spans="1:5" ht="12.75" customHeight="1">
      <c r="A3774" s="95"/>
      <c r="B3774" s="95" t="s">
        <v>4734</v>
      </c>
      <c r="D3774" s="95"/>
      <c r="E3774" s="95"/>
    </row>
    <row r="3775" spans="1:5" ht="12.75" customHeight="1">
      <c r="A3775" s="95"/>
      <c r="B3775" s="95" t="s">
        <v>4734</v>
      </c>
      <c r="D3775" s="95"/>
      <c r="E3775" s="95"/>
    </row>
    <row r="3776" spans="1:5" ht="12.75" customHeight="1">
      <c r="A3776" s="95"/>
      <c r="B3776" s="95" t="s">
        <v>4734</v>
      </c>
      <c r="D3776" s="95"/>
      <c r="E3776" s="95"/>
    </row>
    <row r="3777" spans="1:5" ht="12.75" customHeight="1">
      <c r="A3777" s="95"/>
      <c r="B3777" s="95" t="s">
        <v>4734</v>
      </c>
      <c r="D3777" s="95"/>
      <c r="E3777" s="95"/>
    </row>
    <row r="3778" spans="1:5" ht="12.75" customHeight="1">
      <c r="A3778" s="95"/>
      <c r="B3778" s="95" t="s">
        <v>4734</v>
      </c>
      <c r="D3778" s="95"/>
      <c r="E3778" s="95"/>
    </row>
    <row r="3779" spans="1:5" ht="12.75" customHeight="1">
      <c r="A3779" s="95"/>
      <c r="B3779" s="95" t="s">
        <v>4734</v>
      </c>
      <c r="D3779" s="95"/>
      <c r="E3779" s="95"/>
    </row>
    <row r="3780" spans="1:5" ht="12.75" customHeight="1">
      <c r="A3780" s="95"/>
      <c r="B3780" s="95" t="s">
        <v>4734</v>
      </c>
      <c r="D3780" s="95"/>
      <c r="E3780" s="95"/>
    </row>
    <row r="3781" spans="1:5" ht="12.75" customHeight="1">
      <c r="A3781" s="95"/>
      <c r="B3781" s="95" t="s">
        <v>4734</v>
      </c>
      <c r="D3781" s="95"/>
      <c r="E3781" s="95"/>
    </row>
    <row r="3782" spans="1:5" ht="12.75" customHeight="1">
      <c r="A3782" s="95"/>
      <c r="B3782" s="95" t="s">
        <v>4734</v>
      </c>
      <c r="D3782" s="95"/>
      <c r="E3782" s="95"/>
    </row>
    <row r="3783" spans="1:5" ht="12.75" customHeight="1">
      <c r="A3783" s="95"/>
      <c r="B3783" s="95" t="s">
        <v>4734</v>
      </c>
      <c r="D3783" s="95"/>
      <c r="E3783" s="95"/>
    </row>
    <row r="3784" spans="1:5" ht="12.75" customHeight="1">
      <c r="A3784" s="95"/>
      <c r="B3784" s="95" t="s">
        <v>4734</v>
      </c>
      <c r="D3784" s="95"/>
      <c r="E3784" s="95"/>
    </row>
    <row r="3785" spans="1:5" ht="12.75" customHeight="1">
      <c r="A3785" s="95"/>
      <c r="B3785" s="95" t="s">
        <v>4734</v>
      </c>
      <c r="D3785" s="95"/>
      <c r="E3785" s="95"/>
    </row>
    <row r="3786" spans="1:5" ht="12.75" customHeight="1">
      <c r="A3786" s="95"/>
      <c r="B3786" s="95" t="s">
        <v>4734</v>
      </c>
      <c r="D3786" s="95"/>
      <c r="E3786" s="95"/>
    </row>
    <row r="3787" spans="1:5" ht="12.75" customHeight="1">
      <c r="A3787" s="95"/>
      <c r="B3787" s="95" t="s">
        <v>4734</v>
      </c>
      <c r="D3787" s="95"/>
      <c r="E3787" s="95"/>
    </row>
    <row r="3788" spans="1:5" ht="12.75" customHeight="1">
      <c r="A3788" s="95"/>
      <c r="B3788" s="95" t="s">
        <v>4734</v>
      </c>
      <c r="D3788" s="95"/>
      <c r="E3788" s="95"/>
    </row>
    <row r="3789" spans="1:5" ht="12.75" customHeight="1">
      <c r="A3789" s="95"/>
      <c r="B3789" s="95" t="s">
        <v>4734</v>
      </c>
      <c r="D3789" s="95"/>
      <c r="E3789" s="95"/>
    </row>
    <row r="3790" spans="1:5" ht="12.75" customHeight="1">
      <c r="A3790" s="95"/>
      <c r="B3790" s="95" t="s">
        <v>4734</v>
      </c>
      <c r="D3790" s="95"/>
      <c r="E3790" s="95"/>
    </row>
    <row r="3791" spans="1:5" ht="12.75" customHeight="1">
      <c r="A3791" s="95"/>
      <c r="B3791" s="95" t="s">
        <v>4734</v>
      </c>
      <c r="D3791" s="95"/>
      <c r="E3791" s="95"/>
    </row>
    <row r="3792" spans="1:5" ht="12.75" customHeight="1">
      <c r="A3792" s="95"/>
      <c r="B3792" s="95" t="s">
        <v>4734</v>
      </c>
      <c r="D3792" s="95"/>
      <c r="E3792" s="95"/>
    </row>
    <row r="3793" spans="1:5" ht="12.75" customHeight="1">
      <c r="A3793" s="95"/>
      <c r="B3793" s="95" t="s">
        <v>4734</v>
      </c>
      <c r="D3793" s="95"/>
      <c r="E3793" s="95"/>
    </row>
    <row r="3794" spans="1:5" ht="12.75" customHeight="1">
      <c r="A3794" s="95"/>
      <c r="B3794" s="95" t="s">
        <v>4734</v>
      </c>
      <c r="D3794" s="95"/>
      <c r="E3794" s="95"/>
    </row>
    <row r="3795" spans="1:5" ht="12.75" customHeight="1">
      <c r="A3795" s="95"/>
      <c r="B3795" s="95" t="s">
        <v>4734</v>
      </c>
      <c r="D3795" s="95"/>
      <c r="E3795" s="95"/>
    </row>
    <row r="3796" spans="1:5" ht="12.75" customHeight="1">
      <c r="A3796" s="95"/>
      <c r="B3796" s="95" t="s">
        <v>4734</v>
      </c>
      <c r="D3796" s="95"/>
      <c r="E3796" s="95"/>
    </row>
    <row r="3797" spans="1:5" ht="12.75" customHeight="1">
      <c r="A3797" s="95"/>
      <c r="B3797" s="95" t="s">
        <v>4734</v>
      </c>
      <c r="D3797" s="95"/>
      <c r="E3797" s="95"/>
    </row>
    <row r="3798" spans="1:5" ht="12.75" customHeight="1">
      <c r="A3798" s="95"/>
      <c r="B3798" s="95" t="s">
        <v>4734</v>
      </c>
      <c r="D3798" s="95"/>
      <c r="E3798" s="95"/>
    </row>
    <row r="3799" spans="1:5" ht="12.75" customHeight="1">
      <c r="A3799" s="95"/>
      <c r="B3799" s="95" t="s">
        <v>4734</v>
      </c>
      <c r="D3799" s="95"/>
      <c r="E3799" s="95"/>
    </row>
    <row r="3800" spans="1:5" ht="12.75" customHeight="1">
      <c r="A3800" s="95"/>
      <c r="B3800" s="95" t="s">
        <v>4734</v>
      </c>
      <c r="D3800" s="95"/>
      <c r="E3800" s="95"/>
    </row>
    <row r="3801" spans="1:5" ht="12.75" customHeight="1">
      <c r="A3801" s="95"/>
      <c r="B3801" s="95" t="s">
        <v>4734</v>
      </c>
      <c r="D3801" s="95"/>
      <c r="E3801" s="95"/>
    </row>
    <row r="3802" spans="1:5" ht="12.75" customHeight="1">
      <c r="A3802" s="95"/>
      <c r="B3802" s="95" t="s">
        <v>4734</v>
      </c>
      <c r="D3802" s="95"/>
      <c r="E3802" s="95"/>
    </row>
    <row r="3803" spans="1:5" ht="12.75" customHeight="1">
      <c r="A3803" s="95"/>
      <c r="B3803" s="95" t="s">
        <v>4734</v>
      </c>
      <c r="D3803" s="95"/>
      <c r="E3803" s="95"/>
    </row>
    <row r="3804" spans="1:5" ht="12.75" customHeight="1">
      <c r="A3804" s="95"/>
      <c r="B3804" s="95" t="s">
        <v>4734</v>
      </c>
      <c r="D3804" s="95"/>
      <c r="E3804" s="95"/>
    </row>
    <row r="3805" spans="1:5" ht="12.75" customHeight="1">
      <c r="A3805" s="95"/>
      <c r="B3805" s="95" t="s">
        <v>4734</v>
      </c>
      <c r="D3805" s="95"/>
      <c r="E3805" s="95"/>
    </row>
    <row r="3806" spans="1:5" ht="12.75" customHeight="1">
      <c r="A3806" s="95"/>
      <c r="B3806" s="95" t="s">
        <v>4734</v>
      </c>
      <c r="D3806" s="95"/>
      <c r="E3806" s="95"/>
    </row>
    <row r="3807" spans="1:5" ht="12.75" customHeight="1">
      <c r="A3807" s="95"/>
      <c r="B3807" s="95" t="s">
        <v>4734</v>
      </c>
      <c r="D3807" s="95"/>
      <c r="E3807" s="95"/>
    </row>
    <row r="3808" spans="1:5" ht="12.75" customHeight="1">
      <c r="A3808" s="95"/>
      <c r="B3808" s="95" t="s">
        <v>4734</v>
      </c>
      <c r="D3808" s="95"/>
      <c r="E3808" s="95"/>
    </row>
    <row r="3809" spans="1:5" ht="12.75" customHeight="1">
      <c r="A3809" s="95"/>
      <c r="B3809" s="95" t="s">
        <v>4734</v>
      </c>
      <c r="D3809" s="95"/>
      <c r="E3809" s="95"/>
    </row>
    <row r="3810" spans="1:5" ht="12.75" customHeight="1">
      <c r="A3810" s="95"/>
      <c r="B3810" s="95" t="s">
        <v>4734</v>
      </c>
      <c r="D3810" s="95"/>
      <c r="E3810" s="95"/>
    </row>
    <row r="3811" spans="1:5" ht="12.75" customHeight="1">
      <c r="A3811" s="95"/>
      <c r="B3811" s="95" t="s">
        <v>4734</v>
      </c>
      <c r="D3811" s="95"/>
      <c r="E3811" s="95"/>
    </row>
    <row r="3812" spans="1:5" ht="12.75" customHeight="1">
      <c r="A3812" s="95"/>
      <c r="B3812" s="95" t="s">
        <v>4734</v>
      </c>
      <c r="D3812" s="95"/>
      <c r="E3812" s="95"/>
    </row>
    <row r="3813" spans="1:5" ht="12.75" customHeight="1">
      <c r="A3813" s="95"/>
      <c r="B3813" s="95" t="s">
        <v>4734</v>
      </c>
      <c r="D3813" s="95"/>
      <c r="E3813" s="95"/>
    </row>
    <row r="3814" spans="1:5" ht="12.75" customHeight="1">
      <c r="A3814" s="95"/>
      <c r="B3814" s="95" t="s">
        <v>4734</v>
      </c>
      <c r="D3814" s="95"/>
      <c r="E3814" s="95"/>
    </row>
    <row r="3815" spans="1:5" ht="12.75" customHeight="1">
      <c r="A3815" s="95"/>
      <c r="B3815" s="95" t="s">
        <v>4734</v>
      </c>
      <c r="D3815" s="95"/>
      <c r="E3815" s="95"/>
    </row>
    <row r="3816" spans="1:5" ht="12.75" customHeight="1">
      <c r="A3816" s="95"/>
      <c r="B3816" s="95" t="s">
        <v>4734</v>
      </c>
      <c r="D3816" s="95"/>
      <c r="E3816" s="95"/>
    </row>
    <row r="3817" spans="1:5" ht="12.75" customHeight="1">
      <c r="A3817" s="95"/>
      <c r="B3817" s="95" t="s">
        <v>4734</v>
      </c>
      <c r="D3817" s="95"/>
      <c r="E3817" s="95"/>
    </row>
    <row r="3818" spans="1:5" ht="12.75" customHeight="1">
      <c r="A3818" s="95"/>
      <c r="B3818" s="95" t="s">
        <v>4734</v>
      </c>
      <c r="D3818" s="95"/>
      <c r="E3818" s="95"/>
    </row>
    <row r="3819" spans="1:5" ht="12.75" customHeight="1">
      <c r="A3819" s="95"/>
      <c r="B3819" s="95" t="s">
        <v>4734</v>
      </c>
      <c r="D3819" s="95"/>
      <c r="E3819" s="95"/>
    </row>
    <row r="3820" spans="1:5" ht="12.75" customHeight="1">
      <c r="A3820" s="95"/>
      <c r="B3820" s="95" t="s">
        <v>4734</v>
      </c>
      <c r="D3820" s="95"/>
      <c r="E3820" s="95"/>
    </row>
    <row r="3821" spans="1:5" ht="12.75" customHeight="1">
      <c r="A3821" s="95"/>
      <c r="B3821" s="95" t="s">
        <v>4734</v>
      </c>
      <c r="D3821" s="95"/>
      <c r="E3821" s="95"/>
    </row>
    <row r="3822" spans="1:5" ht="12.75" customHeight="1">
      <c r="A3822" s="95"/>
      <c r="B3822" s="95" t="s">
        <v>4734</v>
      </c>
      <c r="D3822" s="95"/>
      <c r="E3822" s="95"/>
    </row>
    <row r="3823" spans="1:5" ht="12.75" customHeight="1">
      <c r="A3823" s="95"/>
      <c r="B3823" s="95" t="s">
        <v>4734</v>
      </c>
      <c r="D3823" s="95"/>
      <c r="E3823" s="95"/>
    </row>
    <row r="3824" spans="1:5" ht="12.75" customHeight="1">
      <c r="A3824" s="95"/>
      <c r="B3824" s="95" t="s">
        <v>4734</v>
      </c>
      <c r="D3824" s="95"/>
      <c r="E3824" s="95"/>
    </row>
    <row r="3825" spans="1:5" ht="12.75" customHeight="1">
      <c r="A3825" s="95"/>
      <c r="B3825" s="95" t="s">
        <v>4734</v>
      </c>
      <c r="D3825" s="95"/>
      <c r="E3825" s="95"/>
    </row>
    <row r="3826" spans="1:5" ht="12.75" customHeight="1">
      <c r="A3826" s="95"/>
      <c r="B3826" s="95" t="s">
        <v>4734</v>
      </c>
      <c r="D3826" s="95"/>
      <c r="E3826" s="95"/>
    </row>
    <row r="3827" spans="1:5" ht="12.75" customHeight="1">
      <c r="A3827" s="95"/>
      <c r="B3827" s="95" t="s">
        <v>4734</v>
      </c>
      <c r="D3827" s="95"/>
      <c r="E3827" s="95"/>
    </row>
    <row r="3828" spans="1:5" ht="12.75" customHeight="1">
      <c r="A3828" s="95"/>
      <c r="B3828" s="95" t="s">
        <v>4734</v>
      </c>
      <c r="D3828" s="95"/>
      <c r="E3828" s="95"/>
    </row>
    <row r="3829" spans="1:5" ht="12.75" customHeight="1">
      <c r="A3829" s="95"/>
      <c r="B3829" s="95" t="s">
        <v>4734</v>
      </c>
      <c r="D3829" s="95"/>
      <c r="E3829" s="95"/>
    </row>
    <row r="3830" spans="1:5" ht="12.75" customHeight="1">
      <c r="A3830" s="95"/>
      <c r="B3830" s="95" t="s">
        <v>4734</v>
      </c>
      <c r="D3830" s="95"/>
      <c r="E3830" s="95"/>
    </row>
    <row r="3831" spans="1:5" ht="12.75" customHeight="1">
      <c r="A3831" s="95"/>
      <c r="B3831" s="95" t="s">
        <v>4734</v>
      </c>
      <c r="D3831" s="95"/>
      <c r="E3831" s="95"/>
    </row>
    <row r="3832" spans="1:5" ht="12.75" customHeight="1">
      <c r="A3832" s="95"/>
      <c r="B3832" s="95" t="s">
        <v>4734</v>
      </c>
      <c r="D3832" s="95"/>
      <c r="E3832" s="95"/>
    </row>
    <row r="3833" spans="1:5" ht="12.75" customHeight="1">
      <c r="A3833" s="105"/>
      <c r="B3833" s="95" t="s">
        <v>4734</v>
      </c>
      <c r="D3833" s="95"/>
      <c r="E3833" s="95"/>
    </row>
    <row r="3834" spans="1:5" ht="12.75" customHeight="1">
      <c r="A3834" s="95"/>
      <c r="B3834" s="95" t="s">
        <v>4734</v>
      </c>
      <c r="D3834" s="95"/>
      <c r="E3834" s="95"/>
    </row>
    <row r="3835" spans="1:5" ht="12.75" customHeight="1">
      <c r="A3835" s="95"/>
      <c r="B3835" s="95" t="s">
        <v>4734</v>
      </c>
      <c r="D3835" s="95"/>
      <c r="E3835" s="95"/>
    </row>
    <row r="3836" spans="1:5" ht="12.75" customHeight="1">
      <c r="A3836" s="95"/>
      <c r="B3836" s="95" t="s">
        <v>4734</v>
      </c>
      <c r="D3836" s="95"/>
      <c r="E3836" s="95"/>
    </row>
    <row r="3837" spans="1:5" ht="12.75" customHeight="1">
      <c r="A3837" s="95"/>
      <c r="B3837" s="95" t="s">
        <v>4734</v>
      </c>
      <c r="D3837" s="95"/>
      <c r="E3837" s="95"/>
    </row>
    <row r="3838" spans="1:5" ht="12.75" customHeight="1">
      <c r="A3838" s="95"/>
      <c r="B3838" s="95" t="s">
        <v>4734</v>
      </c>
      <c r="D3838" s="95"/>
      <c r="E3838" s="95"/>
    </row>
    <row r="3839" spans="1:5" ht="12.75" customHeight="1">
      <c r="A3839" s="95"/>
      <c r="B3839" s="95" t="s">
        <v>4734</v>
      </c>
      <c r="D3839" s="95"/>
      <c r="E3839" s="95"/>
    </row>
    <row r="3840" spans="1:5" ht="12.75" customHeight="1">
      <c r="A3840" s="95"/>
      <c r="B3840" s="95" t="s">
        <v>4734</v>
      </c>
      <c r="D3840" s="95"/>
      <c r="E3840" s="95"/>
    </row>
    <row r="3841" spans="1:5" ht="12.75" customHeight="1">
      <c r="A3841" s="95"/>
      <c r="B3841" s="95" t="s">
        <v>4734</v>
      </c>
      <c r="D3841" s="95"/>
      <c r="E3841" s="95"/>
    </row>
    <row r="3842" spans="1:5" ht="12.75" customHeight="1">
      <c r="A3842" s="95"/>
      <c r="B3842" s="95" t="s">
        <v>4734</v>
      </c>
      <c r="D3842" s="95"/>
      <c r="E3842" s="95"/>
    </row>
    <row r="3843" spans="1:5" ht="12.75" customHeight="1">
      <c r="A3843" s="95"/>
      <c r="B3843" s="95" t="s">
        <v>4734</v>
      </c>
      <c r="D3843" s="95"/>
      <c r="E3843" s="95"/>
    </row>
    <row r="3844" spans="1:5" ht="12.75" customHeight="1">
      <c r="A3844" s="95"/>
      <c r="B3844" s="95" t="s">
        <v>4734</v>
      </c>
      <c r="D3844" s="95"/>
      <c r="E3844" s="95"/>
    </row>
    <row r="3845" spans="1:5" ht="12.75" customHeight="1">
      <c r="A3845" s="95"/>
      <c r="B3845" s="95" t="s">
        <v>4734</v>
      </c>
      <c r="D3845" s="95"/>
      <c r="E3845" s="95"/>
    </row>
    <row r="3846" spans="1:5" ht="12.75" customHeight="1">
      <c r="A3846" s="95"/>
      <c r="B3846" s="95" t="s">
        <v>4734</v>
      </c>
      <c r="D3846" s="95"/>
      <c r="E3846" s="95"/>
    </row>
    <row r="3847" spans="1:5" ht="12.75" customHeight="1">
      <c r="A3847" s="95"/>
      <c r="B3847" s="95" t="s">
        <v>4734</v>
      </c>
      <c r="D3847" s="95"/>
      <c r="E3847" s="95"/>
    </row>
    <row r="3848" spans="1:5" ht="12.75" customHeight="1">
      <c r="A3848" s="95"/>
      <c r="B3848" s="95" t="s">
        <v>4734</v>
      </c>
      <c r="D3848" s="95"/>
      <c r="E3848" s="95"/>
    </row>
    <row r="3849" spans="1:5" ht="12.75" customHeight="1">
      <c r="A3849" s="95"/>
      <c r="B3849" s="95"/>
      <c r="C3849" s="95"/>
      <c r="D3849" s="95"/>
      <c r="E3849" s="95"/>
    </row>
    <row r="3850" spans="1:5" ht="12.75" customHeight="1">
      <c r="A3850" s="95"/>
      <c r="B3850" s="95"/>
      <c r="C3850" s="95"/>
      <c r="D3850" s="95"/>
      <c r="E3850" s="95"/>
    </row>
    <row r="3851" spans="1:5" ht="12.75" customHeight="1">
      <c r="A3851" s="95"/>
      <c r="B3851" s="95"/>
      <c r="C3851" s="95"/>
      <c r="D3851" s="95"/>
      <c r="E3851" s="95"/>
    </row>
    <row r="3852" spans="1:5" ht="12.75" customHeight="1">
      <c r="A3852" s="95"/>
      <c r="B3852" s="95"/>
      <c r="C3852" s="95"/>
      <c r="D3852" s="95"/>
      <c r="E3852" s="95"/>
    </row>
    <row r="3853" spans="1:5" ht="12.75" customHeight="1">
      <c r="A3853" s="95"/>
      <c r="B3853" s="95"/>
      <c r="C3853" s="95"/>
      <c r="D3853" s="95"/>
      <c r="E3853" s="95"/>
    </row>
    <row r="3854" spans="1:5" ht="12.75" customHeight="1">
      <c r="A3854" s="95"/>
      <c r="B3854" s="95"/>
      <c r="C3854" s="95"/>
      <c r="D3854" s="95"/>
      <c r="E3854" s="95"/>
    </row>
    <row r="3855" spans="1:5" ht="12.75" customHeight="1">
      <c r="A3855" s="95"/>
      <c r="B3855" s="95"/>
      <c r="C3855" s="95"/>
      <c r="D3855" s="95"/>
      <c r="E3855" s="95"/>
    </row>
    <row r="3856" spans="1:5" ht="12.75" customHeight="1">
      <c r="A3856" s="95"/>
      <c r="B3856" s="95"/>
      <c r="C3856" s="95"/>
      <c r="D3856" s="95"/>
      <c r="E3856" s="95"/>
    </row>
    <row r="3857" spans="1:5" ht="12.75" customHeight="1">
      <c r="A3857" s="95"/>
      <c r="B3857" s="95"/>
      <c r="C3857" s="95"/>
      <c r="D3857" s="95"/>
      <c r="E3857" s="95"/>
    </row>
    <row r="3858" spans="1:5" ht="12.75" customHeight="1">
      <c r="A3858" s="95"/>
      <c r="B3858" s="95"/>
      <c r="C3858" s="95"/>
      <c r="D3858" s="95"/>
      <c r="E3858" s="95"/>
    </row>
    <row r="3859" spans="1:5" ht="12.75" customHeight="1">
      <c r="A3859" s="95"/>
      <c r="B3859" s="95"/>
      <c r="C3859" s="95"/>
      <c r="D3859" s="95"/>
      <c r="E3859" s="95"/>
    </row>
    <row r="3860" spans="1:5" ht="12.75" customHeight="1">
      <c r="A3860" s="95"/>
      <c r="B3860" s="95"/>
      <c r="C3860" s="95"/>
      <c r="D3860" s="95"/>
      <c r="E3860" s="95"/>
    </row>
    <row r="3861" spans="1:5" ht="12.75" customHeight="1">
      <c r="A3861" s="95"/>
      <c r="B3861" s="95"/>
      <c r="C3861" s="95"/>
      <c r="D3861" s="95"/>
      <c r="E3861" s="95"/>
    </row>
    <row r="3862" spans="1:5" ht="12.75" customHeight="1">
      <c r="A3862" s="95"/>
      <c r="B3862" s="95"/>
      <c r="C3862" s="95"/>
      <c r="D3862" s="95"/>
      <c r="E3862" s="95"/>
    </row>
    <row r="3863" spans="1:5" ht="12.75" customHeight="1">
      <c r="A3863" s="95"/>
      <c r="B3863" s="95"/>
      <c r="C3863" s="95"/>
      <c r="D3863" s="95"/>
      <c r="E3863" s="95"/>
    </row>
    <row r="3864" spans="1:5" ht="12.75" customHeight="1">
      <c r="A3864" s="95"/>
      <c r="B3864" s="95"/>
      <c r="C3864" s="95"/>
      <c r="D3864" s="95"/>
      <c r="E3864" s="95"/>
    </row>
    <row r="3865" spans="1:5" ht="12.75" customHeight="1">
      <c r="A3865" s="95"/>
      <c r="B3865" s="95"/>
      <c r="C3865" s="95"/>
      <c r="D3865" s="95"/>
      <c r="E3865" s="95"/>
    </row>
    <row r="3866" spans="1:5" ht="12.75" customHeight="1">
      <c r="A3866" s="95"/>
      <c r="B3866" s="95"/>
      <c r="C3866" s="95"/>
      <c r="D3866" s="95"/>
      <c r="E3866" s="95"/>
    </row>
    <row r="3867" spans="1:5" ht="12.75" customHeight="1">
      <c r="A3867" s="95"/>
      <c r="B3867" s="95"/>
      <c r="C3867" s="95"/>
      <c r="D3867" s="95"/>
      <c r="E3867" s="95"/>
    </row>
    <row r="3868" spans="1:5" ht="12.75" customHeight="1">
      <c r="A3868" s="95"/>
      <c r="B3868" s="95"/>
      <c r="C3868" s="95"/>
      <c r="D3868" s="95"/>
      <c r="E3868" s="95"/>
    </row>
    <row r="3869" spans="1:5" ht="12.75" customHeight="1">
      <c r="A3869" s="95"/>
      <c r="B3869" s="95"/>
      <c r="C3869" s="95"/>
      <c r="D3869" s="95"/>
      <c r="E3869" s="95"/>
    </row>
    <row r="3870" spans="1:5" ht="12.75" customHeight="1">
      <c r="A3870" s="95"/>
      <c r="B3870" s="95"/>
      <c r="C3870" s="95"/>
      <c r="D3870" s="95"/>
      <c r="E3870" s="95"/>
    </row>
    <row r="3871" spans="1:5" ht="12.75" customHeight="1">
      <c r="A3871" s="95"/>
      <c r="B3871" s="95"/>
      <c r="C3871" s="95"/>
      <c r="D3871" s="95"/>
      <c r="E3871" s="95"/>
    </row>
    <row r="3872" spans="1:5" ht="12.75" customHeight="1">
      <c r="A3872" s="95"/>
      <c r="B3872" s="95"/>
      <c r="C3872" s="95"/>
      <c r="D3872" s="95"/>
      <c r="E3872" s="95"/>
    </row>
    <row r="3873" spans="1:5" ht="12.75" customHeight="1">
      <c r="A3873" s="95"/>
      <c r="B3873" s="95"/>
      <c r="C3873" s="95"/>
      <c r="D3873" s="95"/>
      <c r="E3873" s="95"/>
    </row>
    <row r="3874" spans="1:5" ht="12.75" customHeight="1">
      <c r="A3874" s="95"/>
      <c r="B3874" s="95"/>
      <c r="C3874" s="95"/>
      <c r="D3874" s="95"/>
      <c r="E3874" s="95"/>
    </row>
    <row r="3875" spans="1:5" ht="12.75" customHeight="1">
      <c r="A3875" s="95"/>
      <c r="B3875" s="95"/>
      <c r="C3875" s="95"/>
      <c r="D3875" s="95"/>
      <c r="E3875" s="95"/>
    </row>
    <row r="3876" spans="1:5" ht="12.75" customHeight="1">
      <c r="A3876" s="95"/>
      <c r="B3876" s="95"/>
      <c r="C3876" s="95"/>
      <c r="D3876" s="95"/>
      <c r="E3876" s="95"/>
    </row>
    <row r="3877" spans="1:5" ht="12.75" customHeight="1">
      <c r="A3877" s="95"/>
      <c r="B3877" s="95"/>
      <c r="C3877" s="95"/>
      <c r="D3877" s="95"/>
      <c r="E3877" s="95"/>
    </row>
    <row r="3878" spans="1:5" ht="12.75" customHeight="1">
      <c r="A3878" s="95"/>
      <c r="B3878" s="95"/>
      <c r="C3878" s="95"/>
      <c r="D3878" s="95"/>
      <c r="E3878" s="95"/>
    </row>
    <row r="3879" spans="1:5" ht="12.75" customHeight="1">
      <c r="A3879" s="95"/>
      <c r="B3879" s="95"/>
      <c r="C3879" s="95"/>
      <c r="D3879" s="95"/>
      <c r="E3879" s="95"/>
    </row>
    <row r="3880" spans="1:5" ht="12.75" customHeight="1">
      <c r="A3880" s="95"/>
      <c r="B3880" s="95"/>
      <c r="C3880" s="95"/>
      <c r="D3880" s="95"/>
      <c r="E3880" s="95"/>
    </row>
    <row r="3881" spans="1:5" ht="12.75" customHeight="1">
      <c r="A3881" s="95"/>
      <c r="B3881" s="95"/>
      <c r="C3881" s="95"/>
      <c r="D3881" s="95"/>
      <c r="E3881" s="95"/>
    </row>
    <row r="3882" spans="1:5" ht="12.75" customHeight="1">
      <c r="A3882" s="95"/>
      <c r="B3882" s="95"/>
      <c r="C3882" s="95"/>
      <c r="D3882" s="95"/>
      <c r="E3882" s="95"/>
    </row>
    <row r="3883" spans="1:5" ht="12.75" customHeight="1">
      <c r="A3883" s="95"/>
      <c r="B3883" s="95"/>
      <c r="C3883" s="95"/>
      <c r="D3883" s="95"/>
      <c r="E3883" s="95"/>
    </row>
    <row r="3884" spans="1:5" ht="12.75" customHeight="1">
      <c r="A3884" s="95"/>
      <c r="B3884" s="95"/>
      <c r="C3884" s="95"/>
      <c r="D3884" s="95"/>
      <c r="E3884" s="95"/>
    </row>
    <row r="3885" spans="1:5" ht="12.75" customHeight="1">
      <c r="A3885" s="95"/>
      <c r="B3885" s="95"/>
      <c r="C3885" s="95"/>
      <c r="D3885" s="95"/>
      <c r="E3885" s="95"/>
    </row>
    <row r="3886" spans="1:5" ht="12.75" customHeight="1">
      <c r="A3886" s="95"/>
      <c r="B3886" s="95"/>
      <c r="C3886" s="95"/>
      <c r="D3886" s="95"/>
      <c r="E3886" s="95"/>
    </row>
    <row r="3887" spans="1:5" ht="12.75" customHeight="1">
      <c r="A3887" s="95"/>
      <c r="B3887" s="95"/>
      <c r="C3887" s="95"/>
      <c r="D3887" s="95"/>
      <c r="E3887" s="95"/>
    </row>
    <row r="3888" spans="1:5" ht="12.75" customHeight="1">
      <c r="A3888" s="95"/>
      <c r="B3888" s="95"/>
      <c r="C3888" s="95"/>
      <c r="D3888" s="95"/>
      <c r="E3888" s="95"/>
    </row>
    <row r="3889" spans="1:5" ht="12.75" customHeight="1">
      <c r="A3889" s="95"/>
      <c r="B3889" s="95"/>
      <c r="C3889" s="95"/>
      <c r="D3889" s="95"/>
      <c r="E3889" s="95"/>
    </row>
    <row r="3890" spans="1:5" ht="12.75" customHeight="1">
      <c r="A3890" s="95"/>
      <c r="B3890" s="95"/>
      <c r="C3890" s="95"/>
      <c r="D3890" s="95"/>
      <c r="E3890" s="95"/>
    </row>
    <row r="3891" spans="1:5" ht="12.75" customHeight="1">
      <c r="A3891" s="95"/>
      <c r="B3891" s="95"/>
      <c r="C3891" s="95"/>
      <c r="D3891" s="95"/>
      <c r="E3891" s="95"/>
    </row>
    <row r="3892" spans="1:5" ht="12.75" customHeight="1">
      <c r="A3892" s="95"/>
      <c r="B3892" s="95"/>
      <c r="C3892" s="95"/>
      <c r="D3892" s="95"/>
      <c r="E3892" s="95"/>
    </row>
    <row r="3893" spans="1:5" ht="12.75" customHeight="1">
      <c r="A3893" s="95"/>
      <c r="B3893" s="95"/>
      <c r="C3893" s="95"/>
      <c r="D3893" s="95"/>
      <c r="E3893" s="95"/>
    </row>
    <row r="3894" spans="1:5" ht="12.75" customHeight="1">
      <c r="A3894" s="95"/>
      <c r="B3894" s="95"/>
      <c r="C3894" s="95"/>
      <c r="D3894" s="95"/>
      <c r="E3894" s="95"/>
    </row>
    <row r="3895" spans="1:5" ht="12.75" customHeight="1">
      <c r="A3895" s="95"/>
      <c r="B3895" s="95"/>
      <c r="C3895" s="95"/>
      <c r="D3895" s="95"/>
      <c r="E3895" s="95"/>
    </row>
    <row r="3896" spans="1:5" ht="12.75" customHeight="1">
      <c r="A3896" s="95"/>
      <c r="B3896" s="95"/>
      <c r="C3896" s="95"/>
      <c r="D3896" s="95"/>
      <c r="E3896" s="95"/>
    </row>
    <row r="3897" spans="1:5" ht="12.75" customHeight="1">
      <c r="A3897" s="95"/>
      <c r="B3897" s="95"/>
      <c r="C3897" s="95"/>
      <c r="D3897" s="95"/>
      <c r="E3897" s="95"/>
    </row>
    <row r="3898" spans="1:5" ht="12.75" customHeight="1">
      <c r="A3898" s="95"/>
      <c r="B3898" s="95"/>
      <c r="C3898" s="95"/>
      <c r="D3898" s="95"/>
      <c r="E3898" s="95"/>
    </row>
    <row r="3899" spans="1:5" ht="12.75" customHeight="1">
      <c r="A3899" s="95"/>
      <c r="B3899" s="95"/>
      <c r="C3899" s="95"/>
      <c r="D3899" s="95"/>
      <c r="E3899" s="95"/>
    </row>
    <row r="3900" spans="1:5" ht="12.75" customHeight="1">
      <c r="A3900" s="95"/>
      <c r="B3900" s="95"/>
      <c r="C3900" s="95"/>
      <c r="D3900" s="95"/>
      <c r="E3900" s="95"/>
    </row>
    <row r="3901" spans="1:5" ht="12.75" customHeight="1">
      <c r="A3901" s="95"/>
      <c r="B3901" s="95"/>
      <c r="C3901" s="95"/>
      <c r="D3901" s="95"/>
      <c r="E3901" s="95"/>
    </row>
    <row r="3902" spans="1:5" ht="12.75" customHeight="1">
      <c r="A3902" s="95"/>
      <c r="B3902" s="95"/>
      <c r="C3902" s="95"/>
      <c r="D3902" s="95"/>
      <c r="E3902" s="95"/>
    </row>
    <row r="3903" spans="1:5" ht="12.75" customHeight="1">
      <c r="A3903" s="95"/>
      <c r="B3903" s="95"/>
      <c r="C3903" s="95"/>
      <c r="D3903" s="95"/>
      <c r="E3903" s="95"/>
    </row>
    <row r="3904" spans="1:5" ht="12.75" customHeight="1">
      <c r="A3904" s="95"/>
      <c r="B3904" s="95"/>
      <c r="C3904" s="95"/>
      <c r="D3904" s="95"/>
      <c r="E3904" s="95"/>
    </row>
    <row r="3905" spans="1:5" ht="12.75" customHeight="1">
      <c r="A3905" s="95"/>
      <c r="B3905" s="95"/>
      <c r="C3905" s="95"/>
      <c r="D3905" s="95"/>
      <c r="E3905" s="95"/>
    </row>
    <row r="3906" spans="1:5" ht="12.75" customHeight="1">
      <c r="A3906" s="95"/>
      <c r="B3906" s="95"/>
      <c r="C3906" s="95"/>
      <c r="D3906" s="95"/>
      <c r="E3906" s="95"/>
    </row>
    <row r="3907" spans="1:5" ht="12.75" customHeight="1">
      <c r="A3907" s="95"/>
      <c r="B3907" s="95"/>
      <c r="C3907" s="95"/>
      <c r="D3907" s="95"/>
      <c r="E3907" s="95"/>
    </row>
    <row r="3908" spans="1:5" ht="12.75" customHeight="1">
      <c r="A3908" s="95"/>
      <c r="B3908" s="95"/>
      <c r="C3908" s="95"/>
      <c r="D3908" s="95"/>
      <c r="E3908" s="95"/>
    </row>
    <row r="3909" spans="1:5" ht="12.75" customHeight="1">
      <c r="A3909" s="95"/>
      <c r="B3909" s="95"/>
      <c r="C3909" s="95"/>
      <c r="D3909" s="95"/>
      <c r="E3909" s="95"/>
    </row>
    <row r="3910" spans="1:5" ht="12.75" customHeight="1">
      <c r="A3910" s="95"/>
      <c r="B3910" s="95"/>
      <c r="C3910" s="95"/>
      <c r="D3910" s="95"/>
      <c r="E3910" s="95"/>
    </row>
    <row r="3911" spans="1:5" ht="12.75" customHeight="1">
      <c r="A3911" s="95"/>
      <c r="B3911" s="95"/>
      <c r="C3911" s="95"/>
      <c r="D3911" s="95"/>
      <c r="E3911" s="95"/>
    </row>
    <row r="3912" spans="1:5" ht="12.75" customHeight="1">
      <c r="A3912" s="95"/>
      <c r="B3912" s="95"/>
      <c r="C3912" s="95"/>
      <c r="D3912" s="95"/>
      <c r="E3912" s="95"/>
    </row>
    <row r="3913" spans="1:5" ht="12.75" customHeight="1">
      <c r="A3913" s="95"/>
      <c r="B3913" s="95"/>
      <c r="C3913" s="95"/>
      <c r="D3913" s="95"/>
      <c r="E3913" s="95"/>
    </row>
    <row r="3914" spans="1:5" ht="12.75" customHeight="1">
      <c r="A3914" s="95"/>
      <c r="B3914" s="95"/>
      <c r="C3914" s="95"/>
      <c r="D3914" s="95"/>
      <c r="E3914" s="95"/>
    </row>
    <row r="3915" spans="1:5" ht="12.75" customHeight="1">
      <c r="A3915" s="95"/>
      <c r="B3915" s="95"/>
      <c r="C3915" s="95"/>
      <c r="D3915" s="95"/>
      <c r="E3915" s="95"/>
    </row>
    <row r="3916" spans="1:5" ht="12.75" customHeight="1">
      <c r="A3916" s="95"/>
      <c r="B3916" s="95"/>
      <c r="C3916" s="95"/>
      <c r="D3916" s="95"/>
      <c r="E3916" s="95"/>
    </row>
    <row r="3917" spans="1:5" ht="12.75" customHeight="1">
      <c r="A3917" s="95"/>
      <c r="B3917" s="95"/>
      <c r="C3917" s="95"/>
      <c r="D3917" s="95"/>
      <c r="E3917" s="95"/>
    </row>
    <row r="3918" spans="1:5" ht="12.75" customHeight="1">
      <c r="A3918" s="95"/>
      <c r="B3918" s="95"/>
      <c r="C3918" s="95"/>
      <c r="D3918" s="95"/>
      <c r="E3918" s="95"/>
    </row>
    <row r="3919" spans="1:5" ht="12.75" customHeight="1">
      <c r="A3919" s="95"/>
      <c r="B3919" s="95"/>
      <c r="C3919" s="95"/>
      <c r="D3919" s="95"/>
      <c r="E3919" s="95"/>
    </row>
    <row r="3920" spans="1:5" ht="12.75" customHeight="1">
      <c r="A3920" s="95"/>
      <c r="B3920" s="95"/>
      <c r="C3920" s="95"/>
      <c r="D3920" s="95"/>
      <c r="E3920" s="95"/>
    </row>
    <row r="3921" spans="1:5" ht="12.75" customHeight="1">
      <c r="A3921" s="95"/>
      <c r="B3921" s="95"/>
      <c r="C3921" s="95"/>
      <c r="D3921" s="95"/>
      <c r="E3921" s="95"/>
    </row>
    <row r="3922" spans="1:5" ht="12.75" customHeight="1">
      <c r="A3922" s="95"/>
      <c r="B3922" s="95"/>
      <c r="C3922" s="95"/>
      <c r="D3922" s="95"/>
      <c r="E3922" s="95"/>
    </row>
    <row r="3923" spans="1:5" ht="12.75" customHeight="1">
      <c r="A3923" s="95"/>
      <c r="B3923" s="95"/>
      <c r="C3923" s="95"/>
      <c r="D3923" s="95"/>
      <c r="E3923" s="95"/>
    </row>
    <row r="3924" spans="1:5" ht="12.75" customHeight="1">
      <c r="A3924" s="95"/>
      <c r="B3924" s="95"/>
      <c r="C3924" s="95"/>
      <c r="D3924" s="95"/>
      <c r="E3924" s="95"/>
    </row>
    <row r="3925" spans="1:5" ht="12.75" customHeight="1">
      <c r="A3925" s="95"/>
      <c r="B3925" s="95"/>
      <c r="C3925" s="95"/>
      <c r="D3925" s="95"/>
      <c r="E3925" s="95"/>
    </row>
    <row r="3926" spans="1:5" ht="12.75" customHeight="1">
      <c r="A3926" s="95"/>
      <c r="B3926" s="95"/>
      <c r="C3926" s="95"/>
      <c r="D3926" s="95"/>
      <c r="E3926" s="95"/>
    </row>
    <row r="3927" spans="1:5" ht="12.75" customHeight="1">
      <c r="A3927" s="95"/>
      <c r="B3927" s="95"/>
      <c r="C3927" s="95"/>
      <c r="D3927" s="95"/>
      <c r="E3927" s="95"/>
    </row>
    <row r="3928" spans="1:5" ht="12.75" customHeight="1">
      <c r="A3928" s="95"/>
      <c r="B3928" s="95"/>
      <c r="C3928" s="95"/>
      <c r="D3928" s="95"/>
      <c r="E3928" s="95"/>
    </row>
    <row r="3929" spans="1:5" ht="12.75" customHeight="1">
      <c r="A3929" s="95"/>
      <c r="B3929" s="95"/>
      <c r="C3929" s="95"/>
      <c r="D3929" s="95"/>
      <c r="E3929" s="95"/>
    </row>
    <row r="3930" spans="1:5" ht="12.75" customHeight="1">
      <c r="A3930" s="95"/>
      <c r="B3930" s="95"/>
      <c r="C3930" s="95"/>
      <c r="D3930" s="95"/>
      <c r="E3930" s="95"/>
    </row>
    <row r="3931" spans="1:5" ht="12.75" customHeight="1">
      <c r="A3931" s="95"/>
      <c r="B3931" s="95"/>
      <c r="C3931" s="95"/>
      <c r="D3931" s="95"/>
      <c r="E3931" s="95"/>
    </row>
    <row r="3932" spans="1:5" ht="12.75" customHeight="1">
      <c r="A3932" s="95"/>
      <c r="B3932" s="95"/>
      <c r="C3932" s="95"/>
      <c r="D3932" s="95"/>
      <c r="E3932" s="95"/>
    </row>
    <row r="3933" spans="1:5" ht="12.75" customHeight="1">
      <c r="A3933" s="95"/>
      <c r="B3933" s="95"/>
      <c r="C3933" s="95"/>
      <c r="D3933" s="95"/>
      <c r="E3933" s="95"/>
    </row>
    <row r="3934" spans="1:5" ht="12.75" customHeight="1">
      <c r="A3934" s="95"/>
      <c r="B3934" s="95"/>
      <c r="C3934" s="95"/>
      <c r="D3934" s="95"/>
      <c r="E3934" s="95"/>
    </row>
    <row r="3935" spans="1:5" ht="12.75" customHeight="1">
      <c r="A3935" s="95"/>
      <c r="B3935" s="95"/>
      <c r="C3935" s="95"/>
      <c r="D3935" s="95"/>
      <c r="E3935" s="95"/>
    </row>
    <row r="3936" spans="1:5" ht="12.75" customHeight="1">
      <c r="A3936" s="95"/>
      <c r="B3936" s="95"/>
      <c r="C3936" s="95"/>
      <c r="D3936" s="95"/>
      <c r="E3936" s="95"/>
    </row>
    <row r="3937" spans="1:5" ht="12.75" customHeight="1">
      <c r="A3937" s="95"/>
      <c r="B3937" s="95"/>
      <c r="C3937" s="95"/>
      <c r="D3937" s="95"/>
      <c r="E3937" s="95"/>
    </row>
    <row r="3938" spans="1:5" ht="12.75" customHeight="1">
      <c r="A3938" s="95"/>
      <c r="B3938" s="95"/>
      <c r="C3938" s="95"/>
      <c r="D3938" s="95"/>
      <c r="E3938" s="95"/>
    </row>
    <row r="3939" spans="1:5" ht="12.75" customHeight="1">
      <c r="A3939" s="95"/>
      <c r="B3939" s="95"/>
      <c r="C3939" s="95"/>
      <c r="D3939" s="95"/>
      <c r="E3939" s="95"/>
    </row>
    <row r="3940" spans="1:5" ht="12.75" customHeight="1">
      <c r="A3940" s="95"/>
      <c r="B3940" s="95"/>
      <c r="C3940" s="95"/>
      <c r="D3940" s="95"/>
      <c r="E3940" s="95"/>
    </row>
    <row r="3941" spans="1:5" ht="12.75" customHeight="1">
      <c r="A3941" s="95"/>
      <c r="B3941" s="95"/>
      <c r="C3941" s="95"/>
      <c r="D3941" s="95"/>
      <c r="E3941" s="95"/>
    </row>
    <row r="3942" spans="1:5" ht="12.75" customHeight="1">
      <c r="A3942" s="95"/>
      <c r="B3942" s="95"/>
      <c r="C3942" s="95"/>
      <c r="D3942" s="95"/>
      <c r="E3942" s="95"/>
    </row>
    <row r="3943" spans="1:5" ht="12.75" customHeight="1">
      <c r="A3943" s="95"/>
      <c r="B3943" s="95"/>
      <c r="C3943" s="95"/>
      <c r="D3943" s="95"/>
      <c r="E3943" s="95"/>
    </row>
    <row r="3944" spans="1:5" ht="12.75" customHeight="1">
      <c r="A3944" s="95"/>
      <c r="B3944" s="95"/>
      <c r="C3944" s="95"/>
      <c r="D3944" s="95"/>
      <c r="E3944" s="95"/>
    </row>
    <row r="3945" spans="1:5" ht="12.75" customHeight="1">
      <c r="A3945" s="95"/>
      <c r="B3945" s="95"/>
      <c r="C3945" s="95"/>
      <c r="D3945" s="95"/>
      <c r="E3945" s="95"/>
    </row>
    <row r="3946" spans="1:5" ht="12.75" customHeight="1">
      <c r="A3946" s="95"/>
      <c r="B3946" s="95"/>
      <c r="C3946" s="95"/>
      <c r="D3946" s="95"/>
      <c r="E3946" s="95"/>
    </row>
    <row r="3947" spans="1:5" ht="12.75" customHeight="1">
      <c r="A3947" s="95"/>
      <c r="B3947" s="95"/>
      <c r="C3947" s="95"/>
      <c r="D3947" s="95"/>
      <c r="E3947" s="95"/>
    </row>
    <row r="3948" spans="1:5" ht="12.75" customHeight="1">
      <c r="A3948" s="95"/>
      <c r="B3948" s="95"/>
      <c r="C3948" s="95"/>
      <c r="D3948" s="95"/>
      <c r="E3948" s="95"/>
    </row>
    <row r="3949" spans="1:5" ht="12.75" customHeight="1">
      <c r="A3949" s="95"/>
      <c r="B3949" s="95"/>
      <c r="C3949" s="95"/>
      <c r="D3949" s="95"/>
      <c r="E3949" s="95"/>
    </row>
    <row r="3950" spans="1:5" ht="12.75" customHeight="1">
      <c r="A3950" s="95"/>
      <c r="B3950" s="95"/>
      <c r="C3950" s="95"/>
      <c r="D3950" s="95"/>
      <c r="E3950" s="95"/>
    </row>
    <row r="3951" spans="1:5" ht="12.75" customHeight="1">
      <c r="A3951" s="95"/>
      <c r="B3951" s="95"/>
      <c r="C3951" s="95"/>
      <c r="D3951" s="95"/>
      <c r="E3951" s="95"/>
    </row>
    <row r="3952" spans="1:5" ht="12.75" customHeight="1">
      <c r="A3952" s="95"/>
      <c r="B3952" s="95"/>
      <c r="C3952" s="95"/>
      <c r="D3952" s="95"/>
      <c r="E3952" s="95"/>
    </row>
    <row r="3953" spans="1:5" ht="12.75" customHeight="1">
      <c r="A3953" s="95"/>
      <c r="B3953" s="95"/>
      <c r="C3953" s="95"/>
      <c r="D3953" s="95"/>
      <c r="E3953" s="95"/>
    </row>
    <row r="3954" spans="1:5" ht="12.75" customHeight="1">
      <c r="A3954" s="95"/>
      <c r="B3954" s="95"/>
      <c r="C3954" s="95"/>
      <c r="D3954" s="95"/>
      <c r="E3954" s="95"/>
    </row>
    <row r="3955" spans="1:5" ht="12.75" customHeight="1">
      <c r="A3955" s="95"/>
      <c r="B3955" s="95"/>
      <c r="C3955" s="95"/>
      <c r="D3955" s="95"/>
      <c r="E3955" s="95"/>
    </row>
    <row r="3956" spans="1:5" ht="12.75" customHeight="1">
      <c r="A3956" s="95"/>
      <c r="B3956" s="95"/>
      <c r="C3956" s="95"/>
      <c r="D3956" s="95"/>
      <c r="E3956" s="95"/>
    </row>
    <row r="3957" spans="1:5" ht="12.75" customHeight="1">
      <c r="A3957" s="95"/>
      <c r="B3957" s="95"/>
      <c r="C3957" s="95"/>
      <c r="D3957" s="95"/>
      <c r="E3957" s="95"/>
    </row>
    <row r="3958" spans="1:5" ht="12.75" customHeight="1">
      <c r="A3958" s="95"/>
      <c r="B3958" s="95"/>
      <c r="C3958" s="95"/>
      <c r="D3958" s="95"/>
      <c r="E3958" s="95"/>
    </row>
    <row r="3959" spans="1:5" ht="12.75" customHeight="1">
      <c r="A3959" s="95"/>
      <c r="B3959" s="95"/>
      <c r="C3959" s="95"/>
      <c r="D3959" s="95"/>
      <c r="E3959" s="95"/>
    </row>
    <row r="3960" spans="1:5" ht="12.75" customHeight="1">
      <c r="A3960" s="95"/>
      <c r="B3960" s="95"/>
      <c r="C3960" s="95"/>
      <c r="D3960" s="95"/>
      <c r="E3960" s="95"/>
    </row>
    <row r="3961" spans="1:5" ht="12.75" customHeight="1">
      <c r="A3961" s="95"/>
      <c r="B3961" s="95"/>
      <c r="C3961" s="95"/>
      <c r="D3961" s="95"/>
      <c r="E3961" s="95"/>
    </row>
    <row r="3962" spans="1:5" ht="12.75" customHeight="1">
      <c r="A3962" s="95"/>
      <c r="B3962" s="95"/>
      <c r="C3962" s="95"/>
      <c r="D3962" s="95"/>
      <c r="E3962" s="95"/>
    </row>
    <row r="3963" spans="1:5" ht="12.75" customHeight="1">
      <c r="A3963" s="95"/>
      <c r="B3963" s="95"/>
      <c r="C3963" s="95"/>
      <c r="D3963" s="95"/>
      <c r="E3963" s="95"/>
    </row>
    <row r="3964" spans="1:5" ht="12.75" customHeight="1">
      <c r="A3964" s="95"/>
      <c r="B3964" s="95"/>
      <c r="C3964" s="95"/>
      <c r="D3964" s="95"/>
      <c r="E3964" s="95"/>
    </row>
    <row r="3965" spans="1:5" ht="12.75" customHeight="1">
      <c r="A3965" s="95"/>
      <c r="B3965" s="95"/>
      <c r="C3965" s="95"/>
      <c r="D3965" s="95"/>
      <c r="E3965" s="95"/>
    </row>
    <row r="3966" spans="1:5" ht="12.75" customHeight="1">
      <c r="A3966" s="95"/>
      <c r="B3966" s="95"/>
      <c r="C3966" s="95"/>
      <c r="D3966" s="95"/>
      <c r="E3966" s="95"/>
    </row>
    <row r="3967" spans="1:5" ht="12.75" customHeight="1">
      <c r="A3967" s="95"/>
      <c r="B3967" s="95"/>
      <c r="C3967" s="95"/>
      <c r="D3967" s="95"/>
      <c r="E3967" s="95"/>
    </row>
    <row r="3968" spans="1:5" ht="12.75" customHeight="1">
      <c r="A3968" s="95"/>
      <c r="B3968" s="95"/>
      <c r="C3968" s="95"/>
      <c r="D3968" s="95"/>
      <c r="E3968" s="95"/>
    </row>
    <row r="3969" spans="1:5" ht="12.75" customHeight="1">
      <c r="A3969" s="95"/>
      <c r="B3969" s="95"/>
      <c r="C3969" s="95"/>
      <c r="D3969" s="95"/>
      <c r="E3969" s="95"/>
    </row>
    <row r="3970" spans="1:5" ht="12.75" customHeight="1">
      <c r="A3970" s="95"/>
      <c r="B3970" s="95"/>
      <c r="C3970" s="95"/>
      <c r="D3970" s="95"/>
      <c r="E3970" s="95"/>
    </row>
    <row r="3971" spans="1:5" ht="12.75" customHeight="1">
      <c r="A3971" s="95"/>
      <c r="B3971" s="95"/>
      <c r="C3971" s="95"/>
      <c r="D3971" s="95"/>
      <c r="E3971" s="95"/>
    </row>
    <row r="3972" spans="1:5" ht="12.75" customHeight="1">
      <c r="A3972" s="95"/>
      <c r="B3972" s="95"/>
      <c r="C3972" s="95"/>
      <c r="D3972" s="95"/>
      <c r="E3972" s="95"/>
    </row>
    <row r="3973" spans="1:5" ht="12.75" customHeight="1">
      <c r="A3973" s="95"/>
      <c r="B3973" s="95"/>
      <c r="C3973" s="95"/>
      <c r="D3973" s="95"/>
      <c r="E3973" s="95"/>
    </row>
    <row r="3974" spans="1:5" ht="12.75" customHeight="1">
      <c r="A3974" s="95"/>
      <c r="B3974" s="95"/>
      <c r="C3974" s="95"/>
      <c r="D3974" s="95"/>
      <c r="E3974" s="95"/>
    </row>
    <row r="3975" spans="1:5" ht="12.75" customHeight="1">
      <c r="A3975" s="95"/>
      <c r="B3975" s="95"/>
      <c r="C3975" s="95"/>
      <c r="D3975" s="95"/>
      <c r="E3975" s="95"/>
    </row>
    <row r="3976" spans="1:5" ht="12.75" customHeight="1">
      <c r="A3976" s="95"/>
      <c r="B3976" s="95"/>
      <c r="C3976" s="95"/>
      <c r="D3976" s="95"/>
      <c r="E3976" s="95"/>
    </row>
    <row r="3977" spans="1:5" ht="12.75" customHeight="1">
      <c r="A3977" s="95"/>
      <c r="B3977" s="95"/>
      <c r="C3977" s="95"/>
      <c r="D3977" s="95"/>
      <c r="E3977" s="95"/>
    </row>
    <row r="3978" spans="1:5" ht="12.75" customHeight="1">
      <c r="A3978" s="95"/>
      <c r="B3978" s="95"/>
      <c r="C3978" s="95"/>
      <c r="D3978" s="95"/>
      <c r="E3978" s="95"/>
    </row>
    <row r="3979" spans="1:5" ht="12.75" customHeight="1">
      <c r="A3979" s="95"/>
      <c r="B3979" s="95"/>
      <c r="C3979" s="95"/>
      <c r="D3979" s="95"/>
      <c r="E3979" s="95"/>
    </row>
    <row r="3980" spans="1:5" ht="12.75" customHeight="1">
      <c r="A3980" s="95"/>
      <c r="B3980" s="95"/>
      <c r="C3980" s="95"/>
      <c r="D3980" s="95"/>
      <c r="E3980" s="95"/>
    </row>
    <row r="3981" spans="1:5" ht="12.75" customHeight="1">
      <c r="A3981" s="95"/>
      <c r="B3981" s="95"/>
      <c r="C3981" s="95"/>
      <c r="D3981" s="95"/>
      <c r="E3981" s="95"/>
    </row>
    <row r="3982" spans="1:5" ht="12.75" customHeight="1">
      <c r="A3982" s="95"/>
      <c r="B3982" s="95"/>
      <c r="C3982" s="95"/>
      <c r="D3982" s="95"/>
      <c r="E3982" s="95"/>
    </row>
    <row r="3983" spans="1:5" ht="12.75" customHeight="1">
      <c r="A3983" s="95"/>
      <c r="B3983" s="95"/>
      <c r="C3983" s="95"/>
      <c r="D3983" s="95"/>
      <c r="E3983" s="95"/>
    </row>
    <row r="3984" spans="1:5" ht="12.75" customHeight="1">
      <c r="A3984" s="95"/>
      <c r="B3984" s="95"/>
      <c r="C3984" s="95"/>
      <c r="D3984" s="95"/>
      <c r="E3984" s="95"/>
    </row>
    <row r="3985" spans="1:5" ht="12.75" customHeight="1">
      <c r="A3985" s="95"/>
      <c r="B3985" s="95"/>
      <c r="C3985" s="95"/>
      <c r="D3985" s="95"/>
      <c r="E3985" s="95"/>
    </row>
    <row r="3986" spans="1:5" ht="12.75" customHeight="1">
      <c r="A3986" s="95"/>
      <c r="B3986" s="95"/>
      <c r="C3986" s="95"/>
      <c r="D3986" s="95"/>
      <c r="E3986" s="95"/>
    </row>
    <row r="3987" spans="1:5" ht="12.75" customHeight="1">
      <c r="A3987" s="95"/>
      <c r="B3987" s="95"/>
      <c r="C3987" s="95"/>
      <c r="D3987" s="95"/>
      <c r="E3987" s="95"/>
    </row>
    <row r="3988" spans="1:5" ht="12.75" customHeight="1">
      <c r="A3988" s="95"/>
      <c r="B3988" s="95"/>
      <c r="C3988" s="95"/>
      <c r="D3988" s="95"/>
      <c r="E3988" s="95"/>
    </row>
    <row r="3989" spans="1:5" ht="12.75" customHeight="1">
      <c r="A3989" s="95"/>
      <c r="B3989" s="95"/>
      <c r="C3989" s="95"/>
      <c r="D3989" s="95"/>
      <c r="E3989" s="95"/>
    </row>
    <row r="3990" spans="1:5" ht="12.75" customHeight="1">
      <c r="A3990" s="95"/>
      <c r="B3990" s="95"/>
      <c r="C3990" s="95"/>
      <c r="D3990" s="95"/>
      <c r="E3990" s="95"/>
    </row>
    <row r="3991" spans="1:5" ht="12.75" customHeight="1">
      <c r="A3991" s="95"/>
      <c r="B3991" s="95"/>
      <c r="C3991" s="95"/>
      <c r="D3991" s="95"/>
      <c r="E3991" s="95"/>
    </row>
    <row r="3992" spans="1:5" ht="12.75" customHeight="1">
      <c r="A3992" s="95"/>
      <c r="B3992" s="95"/>
      <c r="C3992" s="95"/>
      <c r="D3992" s="95"/>
      <c r="E3992" s="95"/>
    </row>
    <row r="3993" spans="1:5" ht="12.75" customHeight="1">
      <c r="A3993" s="95"/>
      <c r="B3993" s="95"/>
      <c r="C3993" s="95"/>
      <c r="D3993" s="95"/>
      <c r="E3993" s="95"/>
    </row>
    <row r="3994" spans="1:5" ht="12.75" customHeight="1">
      <c r="A3994" s="95"/>
      <c r="B3994" s="95"/>
      <c r="C3994" s="95"/>
      <c r="D3994" s="95"/>
      <c r="E3994" s="95"/>
    </row>
    <row r="3995" spans="1:5" ht="12.75" customHeight="1">
      <c r="A3995" s="95"/>
      <c r="B3995" s="95"/>
      <c r="C3995" s="95"/>
      <c r="D3995" s="95"/>
      <c r="E3995" s="95"/>
    </row>
    <row r="3996" spans="1:5" ht="12.75" customHeight="1">
      <c r="A3996" s="95"/>
      <c r="B3996" s="95"/>
      <c r="C3996" s="95"/>
      <c r="D3996" s="95"/>
      <c r="E3996" s="95"/>
    </row>
    <row r="3997" spans="1:5" ht="12.75" customHeight="1">
      <c r="A3997" s="95"/>
      <c r="B3997" s="95"/>
      <c r="C3997" s="95"/>
      <c r="D3997" s="95"/>
      <c r="E3997" s="95"/>
    </row>
    <row r="3998" spans="1:5" ht="12.75" customHeight="1">
      <c r="A3998" s="95"/>
      <c r="B3998" s="95"/>
      <c r="C3998" s="95"/>
      <c r="D3998" s="95"/>
      <c r="E3998" s="95"/>
    </row>
    <row r="3999" spans="1:5" ht="12.75" customHeight="1">
      <c r="A3999" s="95"/>
      <c r="B3999" s="95"/>
      <c r="C3999" s="95"/>
      <c r="D3999" s="95"/>
      <c r="E3999" s="95"/>
    </row>
    <row r="4000" spans="1:5" ht="12.75" customHeight="1">
      <c r="A4000" s="95"/>
      <c r="B4000" s="95"/>
      <c r="C4000" s="95"/>
      <c r="D4000" s="95"/>
      <c r="E4000" s="95"/>
    </row>
    <row r="4001" spans="1:5" ht="12.75" customHeight="1">
      <c r="A4001" s="95"/>
      <c r="B4001" s="95"/>
      <c r="C4001" s="95"/>
      <c r="D4001" s="95"/>
      <c r="E4001" s="95"/>
    </row>
    <row r="4002" spans="1:5" ht="12.75" customHeight="1">
      <c r="A4002" s="95"/>
      <c r="B4002" s="95"/>
      <c r="C4002" s="95"/>
      <c r="D4002" s="95"/>
      <c r="E4002" s="95"/>
    </row>
    <row r="4003" spans="1:5" ht="12.75" customHeight="1">
      <c r="A4003" s="95"/>
      <c r="B4003" s="95"/>
      <c r="C4003" s="95"/>
      <c r="D4003" s="95"/>
      <c r="E4003" s="95"/>
    </row>
    <row r="4004" spans="1:5" ht="12.75" customHeight="1">
      <c r="A4004" s="95"/>
      <c r="B4004" s="95"/>
      <c r="C4004" s="95"/>
      <c r="D4004" s="95"/>
      <c r="E4004" s="95"/>
    </row>
    <row r="4005" spans="1:5" ht="12.75" customHeight="1">
      <c r="A4005" s="95"/>
      <c r="B4005" s="95"/>
      <c r="C4005" s="95"/>
      <c r="D4005" s="95"/>
      <c r="E4005" s="95"/>
    </row>
    <row r="4006" spans="1:5" ht="12.75" customHeight="1">
      <c r="A4006" s="95"/>
      <c r="B4006" s="95"/>
      <c r="C4006" s="95"/>
      <c r="D4006" s="95"/>
      <c r="E4006" s="95"/>
    </row>
    <row r="4007" spans="1:5" ht="12.75" customHeight="1">
      <c r="A4007" s="95"/>
      <c r="B4007" s="95"/>
      <c r="C4007" s="95"/>
      <c r="D4007" s="95"/>
      <c r="E4007" s="95"/>
    </row>
    <row r="4008" spans="1:5" ht="12.75" customHeight="1">
      <c r="A4008" s="95"/>
      <c r="B4008" s="95"/>
      <c r="C4008" s="95"/>
      <c r="D4008" s="95"/>
      <c r="E4008" s="95"/>
    </row>
    <row r="4009" spans="1:5" ht="12.75" customHeight="1">
      <c r="A4009" s="95"/>
      <c r="B4009" s="95"/>
      <c r="C4009" s="95"/>
      <c r="D4009" s="95"/>
      <c r="E4009" s="95"/>
    </row>
    <row r="4010" spans="1:5" ht="12.75" customHeight="1">
      <c r="A4010" s="95"/>
      <c r="B4010" s="95"/>
      <c r="C4010" s="95"/>
      <c r="D4010" s="95"/>
      <c r="E4010" s="95"/>
    </row>
    <row r="4011" spans="1:5" ht="12.75" customHeight="1">
      <c r="A4011" s="95"/>
      <c r="B4011" s="95"/>
      <c r="C4011" s="95"/>
      <c r="D4011" s="95"/>
      <c r="E4011" s="95"/>
    </row>
    <row r="4012" spans="1:5" ht="12.75" customHeight="1">
      <c r="A4012" s="95"/>
      <c r="B4012" s="95"/>
      <c r="C4012" s="95"/>
      <c r="D4012" s="95"/>
      <c r="E4012" s="95"/>
    </row>
    <row r="4013" spans="1:5" ht="12.75" customHeight="1">
      <c r="A4013" s="95"/>
      <c r="B4013" s="95"/>
      <c r="C4013" s="95"/>
      <c r="D4013" s="95"/>
      <c r="E4013" s="95"/>
    </row>
    <row r="4014" spans="1:5" ht="12.75" customHeight="1">
      <c r="A4014" s="95"/>
      <c r="B4014" s="95"/>
      <c r="C4014" s="95"/>
      <c r="D4014" s="95"/>
      <c r="E4014" s="95"/>
    </row>
    <row r="4015" spans="1:5" ht="12.75" customHeight="1">
      <c r="A4015" s="95"/>
      <c r="B4015" s="95"/>
      <c r="C4015" s="95"/>
      <c r="D4015" s="95"/>
      <c r="E4015" s="95"/>
    </row>
    <row r="4016" spans="1:5" ht="12.75" customHeight="1">
      <c r="A4016" s="95"/>
      <c r="B4016" s="95"/>
      <c r="C4016" s="95"/>
      <c r="D4016" s="95"/>
      <c r="E4016" s="95"/>
    </row>
    <row r="4017" spans="1:5" ht="12.75" customHeight="1">
      <c r="A4017" s="95"/>
      <c r="B4017" s="95"/>
      <c r="C4017" s="95"/>
      <c r="D4017" s="95"/>
      <c r="E4017" s="95"/>
    </row>
    <row r="4018" spans="1:5" ht="12.75" customHeight="1">
      <c r="A4018" s="95"/>
      <c r="B4018" s="95"/>
      <c r="C4018" s="95"/>
      <c r="D4018" s="95"/>
      <c r="E4018" s="95"/>
    </row>
    <row r="4019" spans="1:5" ht="12.75" customHeight="1">
      <c r="A4019" s="95"/>
      <c r="B4019" s="95"/>
      <c r="C4019" s="95"/>
      <c r="D4019" s="95"/>
      <c r="E4019" s="95"/>
    </row>
    <row r="4020" spans="1:5" ht="12.75" customHeight="1">
      <c r="A4020" s="95"/>
      <c r="B4020" s="95"/>
      <c r="C4020" s="95"/>
      <c r="D4020" s="95"/>
      <c r="E4020" s="95"/>
    </row>
    <row r="4021" spans="1:5" ht="12.75" customHeight="1">
      <c r="A4021" s="95"/>
      <c r="B4021" s="95"/>
      <c r="C4021" s="95"/>
      <c r="D4021" s="95"/>
      <c r="E4021" s="95"/>
    </row>
    <row r="4022" spans="1:5" ht="12.75" customHeight="1">
      <c r="A4022" s="95"/>
      <c r="B4022" s="95"/>
      <c r="C4022" s="95"/>
      <c r="D4022" s="95"/>
      <c r="E4022" s="95"/>
    </row>
    <row r="4023" spans="1:5" ht="12.75" customHeight="1">
      <c r="A4023" s="95"/>
      <c r="B4023" s="95"/>
      <c r="C4023" s="95"/>
      <c r="D4023" s="95"/>
      <c r="E4023" s="95"/>
    </row>
    <row r="4024" spans="1:5" ht="12.75" customHeight="1">
      <c r="A4024" s="95"/>
      <c r="B4024" s="95"/>
      <c r="C4024" s="95"/>
      <c r="D4024" s="95"/>
      <c r="E4024" s="95"/>
    </row>
    <row r="4025" spans="1:5" ht="12.75" customHeight="1">
      <c r="A4025" s="95"/>
      <c r="B4025" s="95"/>
      <c r="C4025" s="95"/>
      <c r="D4025" s="95"/>
      <c r="E4025" s="95"/>
    </row>
    <row r="4026" spans="1:5" ht="12.75" customHeight="1">
      <c r="A4026" s="95"/>
      <c r="B4026" s="95"/>
      <c r="C4026" s="95"/>
      <c r="D4026" s="95"/>
      <c r="E4026" s="95"/>
    </row>
    <row r="4027" spans="1:5" ht="12.75" customHeight="1">
      <c r="A4027" s="95"/>
      <c r="B4027" s="95"/>
      <c r="C4027" s="95"/>
      <c r="D4027" s="95"/>
      <c r="E4027" s="95"/>
    </row>
    <row r="4028" spans="1:5" ht="12.75" customHeight="1">
      <c r="A4028" s="95"/>
      <c r="B4028" s="95"/>
      <c r="C4028" s="95"/>
      <c r="D4028" s="95"/>
      <c r="E4028" s="95"/>
    </row>
    <row r="4029" spans="1:5" ht="12.75" customHeight="1">
      <c r="A4029" s="95"/>
      <c r="B4029" s="95"/>
      <c r="C4029" s="95"/>
      <c r="D4029" s="95"/>
      <c r="E4029" s="95"/>
    </row>
    <row r="4030" spans="1:5" ht="12.75" customHeight="1">
      <c r="A4030" s="95"/>
      <c r="B4030" s="95"/>
      <c r="C4030" s="95"/>
      <c r="D4030" s="95"/>
      <c r="E4030" s="95"/>
    </row>
    <row r="4031" spans="1:5" ht="12.75" customHeight="1">
      <c r="A4031" s="95"/>
      <c r="B4031" s="95"/>
      <c r="C4031" s="95"/>
      <c r="D4031" s="95"/>
      <c r="E4031" s="95"/>
    </row>
    <row r="4032" spans="1:5" ht="12.75" customHeight="1">
      <c r="A4032" s="95"/>
      <c r="B4032" s="95"/>
      <c r="C4032" s="95"/>
      <c r="D4032" s="95"/>
      <c r="E4032" s="95"/>
    </row>
    <row r="4033" spans="1:5" ht="12.75" customHeight="1">
      <c r="A4033" s="95"/>
      <c r="B4033" s="95"/>
      <c r="C4033" s="95"/>
      <c r="D4033" s="95"/>
      <c r="E4033" s="95"/>
    </row>
    <row r="4034" spans="1:5" ht="12.75" customHeight="1">
      <c r="A4034" s="95"/>
      <c r="B4034" s="95"/>
      <c r="C4034" s="95"/>
      <c r="D4034" s="95"/>
      <c r="E4034" s="95"/>
    </row>
    <row r="4035" spans="1:5" ht="12.75" customHeight="1">
      <c r="A4035" s="95"/>
      <c r="B4035" s="95"/>
      <c r="C4035" s="95"/>
      <c r="D4035" s="95"/>
      <c r="E4035" s="95"/>
    </row>
    <row r="4036" spans="1:5" ht="12.75" customHeight="1">
      <c r="A4036" s="95"/>
      <c r="B4036" s="95"/>
      <c r="C4036" s="95"/>
      <c r="D4036" s="95"/>
      <c r="E4036" s="95"/>
    </row>
    <row r="4037" spans="1:5" ht="12.75" customHeight="1">
      <c r="A4037" s="95"/>
      <c r="B4037" s="95"/>
      <c r="C4037" s="95"/>
      <c r="D4037" s="95"/>
      <c r="E4037" s="95"/>
    </row>
    <row r="4038" spans="1:5" ht="12.75" customHeight="1">
      <c r="A4038" s="95"/>
      <c r="B4038" s="95"/>
      <c r="C4038" s="95"/>
      <c r="D4038" s="95"/>
      <c r="E4038" s="95"/>
    </row>
    <row r="4039" spans="1:5" ht="12.75" customHeight="1">
      <c r="A4039" s="95"/>
      <c r="B4039" s="95"/>
      <c r="C4039" s="95"/>
      <c r="D4039" s="95"/>
      <c r="E4039" s="95"/>
    </row>
    <row r="4040" spans="1:5" ht="12.75" customHeight="1">
      <c r="A4040" s="95"/>
      <c r="B4040" s="95"/>
      <c r="C4040" s="95"/>
      <c r="D4040" s="95"/>
      <c r="E4040" s="95"/>
    </row>
    <row r="4041" spans="1:5" ht="12.75" customHeight="1">
      <c r="A4041" s="95"/>
      <c r="B4041" s="95"/>
      <c r="C4041" s="95"/>
      <c r="D4041" s="95"/>
      <c r="E4041" s="95"/>
    </row>
    <row r="4042" spans="1:5" ht="12.75" customHeight="1">
      <c r="A4042" s="95"/>
      <c r="B4042" s="95"/>
      <c r="C4042" s="95"/>
      <c r="D4042" s="95"/>
      <c r="E4042" s="95"/>
    </row>
    <row r="4043" spans="1:5" ht="12.75" customHeight="1">
      <c r="A4043" s="95"/>
      <c r="B4043" s="95"/>
      <c r="C4043" s="95"/>
      <c r="D4043" s="95"/>
      <c r="E4043" s="95"/>
    </row>
    <row r="4044" spans="1:5" ht="12.75" customHeight="1">
      <c r="A4044" s="95"/>
      <c r="B4044" s="95"/>
      <c r="C4044" s="95"/>
      <c r="D4044" s="95"/>
      <c r="E4044" s="95"/>
    </row>
    <row r="4045" spans="1:5" ht="12.75" customHeight="1">
      <c r="A4045" s="95"/>
      <c r="B4045" s="95"/>
      <c r="C4045" s="95"/>
      <c r="D4045" s="95"/>
      <c r="E4045" s="95"/>
    </row>
    <row r="4046" spans="1:5" ht="12.75" customHeight="1">
      <c r="A4046" s="95"/>
      <c r="B4046" s="95"/>
      <c r="C4046" s="95"/>
      <c r="D4046" s="95"/>
      <c r="E4046" s="95"/>
    </row>
    <row r="4047" spans="1:5" ht="12.75" customHeight="1">
      <c r="A4047" s="95"/>
      <c r="B4047" s="95"/>
      <c r="C4047" s="95"/>
      <c r="D4047" s="95"/>
      <c r="E4047" s="95"/>
    </row>
    <row r="4048" spans="1:5" ht="12.75" customHeight="1">
      <c r="A4048" s="95"/>
      <c r="B4048" s="95"/>
      <c r="C4048" s="95"/>
      <c r="D4048" s="95"/>
      <c r="E4048" s="95"/>
    </row>
    <row r="4049" spans="1:5" ht="12.75" customHeight="1">
      <c r="A4049" s="95"/>
      <c r="B4049" s="95"/>
      <c r="C4049" s="95"/>
      <c r="D4049" s="95"/>
      <c r="E4049" s="95"/>
    </row>
    <row r="4050" spans="1:5" ht="12.75" customHeight="1">
      <c r="A4050" s="95"/>
      <c r="B4050" s="95"/>
      <c r="C4050" s="95"/>
      <c r="D4050" s="95"/>
      <c r="E4050" s="95"/>
    </row>
    <row r="4051" spans="1:5" ht="12.75" customHeight="1">
      <c r="A4051" s="95"/>
      <c r="B4051" s="95"/>
      <c r="C4051" s="95"/>
      <c r="D4051" s="95"/>
      <c r="E4051" s="95"/>
    </row>
    <row r="4052" spans="1:5" ht="12.75" customHeight="1">
      <c r="A4052" s="95"/>
      <c r="B4052" s="95"/>
      <c r="C4052" s="95"/>
      <c r="D4052" s="95"/>
      <c r="E4052" s="95"/>
    </row>
    <row r="4053" spans="1:5" ht="12.75" customHeight="1">
      <c r="A4053" s="95"/>
      <c r="B4053" s="95"/>
      <c r="C4053" s="95"/>
      <c r="D4053" s="95"/>
      <c r="E4053" s="95"/>
    </row>
    <row r="4054" spans="1:5" ht="12.75" customHeight="1">
      <c r="A4054" s="95"/>
      <c r="B4054" s="95"/>
      <c r="C4054" s="95"/>
      <c r="D4054" s="95"/>
      <c r="E4054" s="95"/>
    </row>
    <row r="4055" spans="1:5" ht="12.75" customHeight="1">
      <c r="A4055" s="95"/>
      <c r="B4055" s="95"/>
      <c r="C4055" s="95"/>
      <c r="D4055" s="95"/>
      <c r="E4055" s="95"/>
    </row>
    <row r="4056" spans="1:5" ht="12.75" customHeight="1">
      <c r="A4056" s="95"/>
      <c r="B4056" s="95"/>
      <c r="C4056" s="95"/>
      <c r="D4056" s="95"/>
      <c r="E4056" s="95"/>
    </row>
    <row r="4057" spans="1:5" ht="12.75" customHeight="1">
      <c r="A4057" s="95"/>
      <c r="B4057" s="95"/>
      <c r="C4057" s="95"/>
      <c r="D4057" s="95"/>
      <c r="E4057" s="95"/>
    </row>
    <row r="4058" spans="1:5" ht="12.75" customHeight="1">
      <c r="A4058" s="95"/>
      <c r="B4058" s="95"/>
      <c r="C4058" s="95"/>
      <c r="D4058" s="95"/>
      <c r="E4058" s="95"/>
    </row>
    <row r="4059" spans="1:5" ht="12.75" customHeight="1">
      <c r="A4059" s="95"/>
      <c r="B4059" s="95"/>
      <c r="C4059" s="95"/>
      <c r="D4059" s="95"/>
      <c r="E4059" s="95"/>
    </row>
    <row r="4060" spans="1:5" ht="12.75" customHeight="1">
      <c r="A4060" s="95"/>
      <c r="B4060" s="95"/>
      <c r="C4060" s="95"/>
      <c r="D4060" s="95"/>
      <c r="E4060" s="95"/>
    </row>
    <row r="4061" spans="1:5" ht="12.75" customHeight="1">
      <c r="A4061" s="95"/>
      <c r="B4061" s="95"/>
      <c r="C4061" s="95"/>
      <c r="D4061" s="95"/>
      <c r="E4061" s="95"/>
    </row>
    <row r="4062" spans="1:5" ht="12.75" customHeight="1">
      <c r="A4062" s="95"/>
      <c r="B4062" s="95"/>
      <c r="C4062" s="95"/>
      <c r="D4062" s="95"/>
      <c r="E4062" s="95"/>
    </row>
    <row r="4063" spans="1:5" ht="12.75" customHeight="1">
      <c r="A4063" s="95"/>
      <c r="B4063" s="95"/>
      <c r="C4063" s="95"/>
      <c r="D4063" s="95"/>
      <c r="E4063" s="95"/>
    </row>
    <row r="4064" spans="1:5" ht="12.75" customHeight="1">
      <c r="A4064" s="95"/>
      <c r="B4064" s="95"/>
      <c r="C4064" s="95"/>
      <c r="D4064" s="95"/>
      <c r="E4064" s="95"/>
    </row>
    <row r="4065" spans="1:5" ht="12.75" customHeight="1">
      <c r="A4065" s="95"/>
      <c r="B4065" s="95"/>
      <c r="C4065" s="95"/>
      <c r="D4065" s="95"/>
      <c r="E4065" s="95"/>
    </row>
    <row r="4066" spans="1:5" ht="12.75" customHeight="1">
      <c r="A4066" s="95"/>
      <c r="B4066" s="95"/>
      <c r="C4066" s="95"/>
      <c r="D4066" s="95"/>
      <c r="E4066" s="95"/>
    </row>
    <row r="4067" spans="1:5" ht="12.75" customHeight="1">
      <c r="A4067" s="95"/>
      <c r="B4067" s="95"/>
      <c r="C4067" s="95"/>
      <c r="D4067" s="95"/>
      <c r="E4067" s="95"/>
    </row>
    <row r="4068" spans="1:5" ht="12.75" customHeight="1">
      <c r="A4068" s="95"/>
      <c r="B4068" s="95"/>
      <c r="C4068" s="95"/>
      <c r="D4068" s="95"/>
      <c r="E4068" s="95"/>
    </row>
    <row r="4069" spans="1:5" ht="12.75" customHeight="1">
      <c r="A4069" s="95"/>
      <c r="B4069" s="95"/>
      <c r="C4069" s="95"/>
      <c r="D4069" s="95"/>
      <c r="E4069" s="95"/>
    </row>
    <row r="4070" spans="1:5" ht="12.75" customHeight="1">
      <c r="A4070" s="95"/>
      <c r="B4070" s="95"/>
      <c r="C4070" s="95"/>
      <c r="D4070" s="95"/>
      <c r="E4070" s="95"/>
    </row>
    <row r="4071" spans="1:5" ht="12.75" customHeight="1">
      <c r="A4071" s="95"/>
      <c r="B4071" s="95"/>
      <c r="C4071" s="95"/>
      <c r="D4071" s="95"/>
      <c r="E4071" s="95"/>
    </row>
    <row r="4072" spans="1:5" ht="12.75" customHeight="1">
      <c r="A4072" s="95"/>
      <c r="B4072" s="95"/>
      <c r="C4072" s="95"/>
      <c r="D4072" s="95"/>
      <c r="E4072" s="95"/>
    </row>
    <row r="4073" spans="1:5" ht="12.75" customHeight="1">
      <c r="A4073" s="95"/>
      <c r="B4073" s="95"/>
      <c r="C4073" s="95"/>
      <c r="D4073" s="95"/>
      <c r="E4073" s="95"/>
    </row>
    <row r="4074" spans="1:5" ht="12.75" customHeight="1">
      <c r="A4074" s="95"/>
      <c r="B4074" s="95"/>
      <c r="C4074" s="95"/>
      <c r="D4074" s="95"/>
      <c r="E4074" s="95"/>
    </row>
    <row r="4075" spans="1:5" ht="12.75" customHeight="1">
      <c r="A4075" s="95"/>
      <c r="B4075" s="95"/>
      <c r="C4075" s="95"/>
      <c r="D4075" s="95"/>
      <c r="E4075" s="95"/>
    </row>
    <row r="4076" spans="1:5" ht="12.75" customHeight="1">
      <c r="A4076" s="95"/>
      <c r="B4076" s="95"/>
      <c r="C4076" s="95"/>
      <c r="D4076" s="95"/>
      <c r="E4076" s="95"/>
    </row>
    <row r="4077" spans="1:5" ht="12.75" customHeight="1">
      <c r="A4077" s="95"/>
      <c r="B4077" s="95"/>
      <c r="C4077" s="95"/>
      <c r="D4077" s="95"/>
      <c r="E4077" s="95"/>
    </row>
    <row r="4078" spans="1:5" ht="12.75" customHeight="1">
      <c r="A4078" s="95"/>
      <c r="B4078" s="95"/>
      <c r="C4078" s="95"/>
      <c r="D4078" s="95"/>
      <c r="E4078" s="95"/>
    </row>
    <row r="4079" spans="1:5" ht="12.75" customHeight="1">
      <c r="A4079" s="95"/>
      <c r="B4079" s="95"/>
      <c r="C4079" s="95"/>
      <c r="D4079" s="95"/>
      <c r="E4079" s="95"/>
    </row>
    <row r="4080" spans="1:5" ht="12.75" customHeight="1">
      <c r="A4080" s="95"/>
      <c r="B4080" s="95"/>
      <c r="C4080" s="95"/>
      <c r="D4080" s="95"/>
      <c r="E4080" s="95"/>
    </row>
    <row r="4081" spans="1:5" ht="12.75" customHeight="1">
      <c r="A4081" s="95"/>
      <c r="B4081" s="95"/>
      <c r="C4081" s="95"/>
      <c r="D4081" s="95"/>
      <c r="E4081" s="95"/>
    </row>
    <row r="4082" spans="1:5" ht="12.75" customHeight="1">
      <c r="A4082" s="95"/>
      <c r="B4082" s="95"/>
      <c r="C4082" s="95"/>
      <c r="D4082" s="95"/>
      <c r="E4082" s="95"/>
    </row>
    <row r="4083" spans="1:5" ht="12.75" customHeight="1">
      <c r="A4083" s="95"/>
      <c r="B4083" s="95"/>
      <c r="C4083" s="95"/>
      <c r="D4083" s="95"/>
      <c r="E4083" s="95"/>
    </row>
    <row r="4084" spans="1:5" ht="12.75" customHeight="1">
      <c r="A4084" s="95"/>
      <c r="B4084" s="95"/>
      <c r="C4084" s="95"/>
      <c r="D4084" s="95"/>
      <c r="E4084" s="95"/>
    </row>
    <row r="4085" spans="1:5" ht="12.75" customHeight="1">
      <c r="A4085" s="95"/>
      <c r="B4085" s="95"/>
      <c r="C4085" s="95"/>
      <c r="D4085" s="95"/>
      <c r="E4085" s="95"/>
    </row>
    <row r="4086" spans="1:5" ht="12.75" customHeight="1">
      <c r="A4086" s="95"/>
      <c r="B4086" s="95"/>
      <c r="C4086" s="95"/>
      <c r="D4086" s="95"/>
      <c r="E4086" s="95"/>
    </row>
    <row r="4087" spans="1:5" ht="12.75" customHeight="1">
      <c r="A4087" s="95"/>
      <c r="B4087" s="95"/>
      <c r="C4087" s="95"/>
      <c r="D4087" s="95"/>
      <c r="E4087" s="95"/>
    </row>
    <row r="4088" spans="1:5" ht="12.75" customHeight="1">
      <c r="A4088" s="95"/>
      <c r="B4088" s="95"/>
      <c r="C4088" s="95"/>
      <c r="D4088" s="95"/>
      <c r="E4088" s="95"/>
    </row>
    <row r="4089" spans="1:5" ht="12.75" customHeight="1">
      <c r="A4089" s="95"/>
      <c r="B4089" s="95"/>
      <c r="C4089" s="95"/>
      <c r="D4089" s="95"/>
      <c r="E4089" s="95"/>
    </row>
    <row r="4090" spans="1:5" ht="12.75" customHeight="1">
      <c r="A4090" s="95"/>
      <c r="B4090" s="95"/>
      <c r="C4090" s="95"/>
      <c r="D4090" s="95"/>
      <c r="E4090" s="95"/>
    </row>
    <row r="4091" spans="1:5" ht="12.75" customHeight="1">
      <c r="A4091" s="95"/>
      <c r="B4091" s="95"/>
      <c r="C4091" s="95"/>
      <c r="D4091" s="95"/>
      <c r="E4091" s="95"/>
    </row>
    <row r="4092" spans="1:5" ht="12.75" customHeight="1">
      <c r="A4092" s="95"/>
      <c r="B4092" s="95"/>
      <c r="C4092" s="95"/>
      <c r="D4092" s="95"/>
      <c r="E4092" s="95"/>
    </row>
    <row r="4093" spans="1:5" ht="12.75" customHeight="1">
      <c r="A4093" s="95"/>
      <c r="B4093" s="95"/>
      <c r="C4093" s="95"/>
      <c r="D4093" s="95"/>
      <c r="E4093" s="95"/>
    </row>
    <row r="4094" spans="1:5" ht="12.75" customHeight="1">
      <c r="A4094" s="95"/>
      <c r="B4094" s="95"/>
      <c r="C4094" s="95"/>
      <c r="D4094" s="95"/>
      <c r="E4094" s="95"/>
    </row>
    <row r="4095" spans="1:5" ht="12.75" customHeight="1">
      <c r="A4095" s="95"/>
      <c r="B4095" s="95"/>
      <c r="C4095" s="95"/>
      <c r="D4095" s="95"/>
      <c r="E4095" s="95"/>
    </row>
    <row r="4096" spans="1:5" ht="12.75" customHeight="1">
      <c r="A4096" s="95"/>
      <c r="B4096" s="95"/>
      <c r="C4096" s="95"/>
      <c r="D4096" s="95"/>
      <c r="E4096" s="95"/>
    </row>
    <row r="4097" spans="1:5" ht="12.75" customHeight="1">
      <c r="A4097" s="95"/>
      <c r="B4097" s="95"/>
      <c r="C4097" s="95"/>
      <c r="D4097" s="95"/>
      <c r="E4097" s="95"/>
    </row>
    <row r="4098" spans="1:5" ht="12.75" customHeight="1">
      <c r="A4098" s="95"/>
      <c r="B4098" s="95"/>
      <c r="C4098" s="95"/>
      <c r="D4098" s="95"/>
      <c r="E4098" s="95"/>
    </row>
    <row r="4099" spans="1:5" ht="12.75" customHeight="1">
      <c r="A4099" s="95"/>
      <c r="B4099" s="95"/>
      <c r="C4099" s="95"/>
      <c r="D4099" s="95"/>
      <c r="E4099" s="95"/>
    </row>
    <row r="4100" spans="1:5" ht="12.75" customHeight="1">
      <c r="A4100" s="95"/>
      <c r="B4100" s="95"/>
      <c r="C4100" s="95"/>
      <c r="D4100" s="95"/>
      <c r="E4100" s="95"/>
    </row>
    <row r="4101" spans="1:5" ht="12.75" customHeight="1">
      <c r="A4101" s="95"/>
      <c r="B4101" s="95"/>
      <c r="C4101" s="95"/>
      <c r="D4101" s="95"/>
      <c r="E4101" s="95"/>
    </row>
    <row r="4102" spans="1:5" ht="12.75" customHeight="1">
      <c r="A4102" s="95"/>
      <c r="B4102" s="95"/>
      <c r="C4102" s="95"/>
      <c r="D4102" s="95"/>
      <c r="E4102" s="95"/>
    </row>
    <row r="4103" spans="1:5" ht="12.75" customHeight="1">
      <c r="A4103" s="95"/>
      <c r="B4103" s="95"/>
      <c r="C4103" s="95"/>
      <c r="D4103" s="95"/>
      <c r="E4103" s="95"/>
    </row>
    <row r="4104" spans="1:5" ht="12.75" customHeight="1">
      <c r="A4104" s="95"/>
      <c r="B4104" s="95"/>
      <c r="C4104" s="95"/>
      <c r="D4104" s="95"/>
      <c r="E4104" s="95"/>
    </row>
    <row r="4105" spans="1:5" ht="12.75" customHeight="1">
      <c r="A4105" s="95"/>
      <c r="B4105" s="95"/>
      <c r="C4105" s="95"/>
      <c r="D4105" s="95"/>
      <c r="E4105" s="95"/>
    </row>
    <row r="4106" spans="1:5" ht="12.75" customHeight="1">
      <c r="A4106" s="95"/>
      <c r="B4106" s="95"/>
      <c r="C4106" s="95"/>
      <c r="D4106" s="95"/>
      <c r="E4106" s="95"/>
    </row>
    <row r="4107" spans="1:5" ht="12.75" customHeight="1">
      <c r="A4107" s="95"/>
      <c r="B4107" s="95"/>
      <c r="C4107" s="95"/>
      <c r="D4107" s="95"/>
      <c r="E4107" s="95"/>
    </row>
    <row r="4108" spans="1:5" ht="12.75" customHeight="1">
      <c r="A4108" s="95"/>
      <c r="B4108" s="95"/>
      <c r="C4108" s="95"/>
      <c r="D4108" s="95"/>
      <c r="E4108" s="95"/>
    </row>
    <row r="4109" spans="1:5" ht="12.75" customHeight="1">
      <c r="A4109" s="95"/>
      <c r="B4109" s="95"/>
      <c r="C4109" s="95"/>
      <c r="D4109" s="95"/>
      <c r="E4109" s="95"/>
    </row>
    <row r="4110" spans="1:5" ht="12.75" customHeight="1">
      <c r="A4110" s="95"/>
      <c r="B4110" s="95"/>
      <c r="C4110" s="95"/>
      <c r="D4110" s="95"/>
      <c r="E4110" s="95"/>
    </row>
    <row r="4111" spans="1:5" ht="12.75" customHeight="1">
      <c r="A4111" s="95"/>
      <c r="B4111" s="95"/>
      <c r="C4111" s="95"/>
      <c r="D4111" s="95"/>
      <c r="E4111" s="95"/>
    </row>
    <row r="4112" spans="1:5" ht="12.75" customHeight="1">
      <c r="A4112" s="95"/>
      <c r="B4112" s="95"/>
      <c r="C4112" s="95"/>
      <c r="D4112" s="95"/>
      <c r="E4112" s="95"/>
    </row>
    <row r="4113" spans="1:5" ht="12.75" customHeight="1">
      <c r="A4113" s="95"/>
      <c r="B4113" s="95"/>
      <c r="C4113" s="95"/>
      <c r="D4113" s="95"/>
      <c r="E4113" s="95"/>
    </row>
    <row r="4114" spans="1:5" ht="12.75" customHeight="1">
      <c r="A4114" s="95"/>
      <c r="B4114" s="95"/>
      <c r="C4114" s="95"/>
      <c r="D4114" s="95"/>
      <c r="E4114" s="95"/>
    </row>
    <row r="4115" spans="1:5" ht="12.75" customHeight="1">
      <c r="A4115" s="95"/>
      <c r="B4115" s="95"/>
      <c r="C4115" s="95"/>
      <c r="D4115" s="95"/>
      <c r="E4115" s="95"/>
    </row>
    <row r="4116" spans="1:5" ht="12.75" customHeight="1">
      <c r="A4116" s="95"/>
      <c r="B4116" s="95"/>
      <c r="C4116" s="95"/>
      <c r="D4116" s="95"/>
      <c r="E4116" s="95"/>
    </row>
    <row r="4117" spans="1:5" ht="12.75" customHeight="1">
      <c r="A4117" s="95"/>
      <c r="B4117" s="95"/>
      <c r="C4117" s="95"/>
      <c r="D4117" s="95"/>
      <c r="E4117" s="95"/>
    </row>
    <row r="4118" spans="1:5" ht="12.75" customHeight="1">
      <c r="A4118" s="95"/>
      <c r="B4118" s="95"/>
      <c r="C4118" s="95"/>
      <c r="D4118" s="95"/>
      <c r="E4118" s="95"/>
    </row>
    <row r="4119" spans="1:5" ht="12.75" customHeight="1">
      <c r="A4119" s="95"/>
      <c r="B4119" s="95"/>
      <c r="C4119" s="95"/>
      <c r="D4119" s="95"/>
      <c r="E4119" s="95"/>
    </row>
    <row r="4120" spans="1:5" ht="12.75" customHeight="1">
      <c r="A4120" s="95"/>
      <c r="B4120" s="95"/>
      <c r="C4120" s="95"/>
      <c r="D4120" s="95"/>
      <c r="E4120" s="95"/>
    </row>
    <row r="4121" spans="1:5" ht="12.75" customHeight="1">
      <c r="A4121" s="95"/>
      <c r="B4121" s="95"/>
      <c r="C4121" s="95"/>
      <c r="D4121" s="95"/>
      <c r="E4121" s="95"/>
    </row>
    <row r="4122" spans="1:5" ht="12.75" customHeight="1">
      <c r="A4122" s="95"/>
      <c r="B4122" s="95"/>
      <c r="C4122" s="95"/>
      <c r="D4122" s="95"/>
      <c r="E4122" s="95"/>
    </row>
    <row r="4123" spans="1:5" ht="12.75" customHeight="1">
      <c r="A4123" s="95"/>
      <c r="B4123" s="95"/>
      <c r="C4123" s="95"/>
      <c r="D4123" s="95"/>
      <c r="E4123" s="95"/>
    </row>
    <row r="4124" spans="1:5" ht="12.75" customHeight="1">
      <c r="A4124" s="95"/>
      <c r="B4124" s="95"/>
      <c r="C4124" s="95"/>
      <c r="D4124" s="95"/>
      <c r="E4124" s="95"/>
    </row>
    <row r="4125" spans="1:5" ht="12.75" customHeight="1">
      <c r="A4125" s="95"/>
      <c r="B4125" s="95"/>
      <c r="C4125" s="95"/>
      <c r="D4125" s="95"/>
      <c r="E4125" s="95"/>
    </row>
    <row r="4126" spans="1:5" ht="12.75" customHeight="1">
      <c r="A4126" s="95"/>
      <c r="B4126" s="95"/>
      <c r="C4126" s="95"/>
      <c r="D4126" s="95"/>
      <c r="E4126" s="95"/>
    </row>
    <row r="4127" spans="1:5" ht="12.75" customHeight="1">
      <c r="A4127" s="95"/>
      <c r="B4127" s="95"/>
      <c r="C4127" s="95"/>
      <c r="D4127" s="95"/>
      <c r="E4127" s="95"/>
    </row>
    <row r="4128" spans="1:5" ht="12.75" customHeight="1">
      <c r="A4128" s="95"/>
      <c r="B4128" s="95"/>
      <c r="C4128" s="95"/>
      <c r="D4128" s="95"/>
      <c r="E4128" s="95"/>
    </row>
    <row r="4129" spans="1:5" ht="12.75" customHeight="1">
      <c r="A4129" s="95"/>
      <c r="B4129" s="95"/>
      <c r="C4129" s="95"/>
      <c r="D4129" s="95"/>
      <c r="E4129" s="95"/>
    </row>
    <row r="4130" spans="1:5" ht="12.75" customHeight="1">
      <c r="A4130" s="95"/>
      <c r="B4130" s="95"/>
      <c r="C4130" s="95"/>
      <c r="D4130" s="95"/>
      <c r="E4130" s="95"/>
    </row>
    <row r="4131" spans="1:5" ht="12.75" customHeight="1">
      <c r="A4131" s="95"/>
      <c r="B4131" s="95"/>
      <c r="C4131" s="95"/>
      <c r="D4131" s="95"/>
      <c r="E4131" s="95"/>
    </row>
    <row r="4132" spans="1:5" ht="12.75" customHeight="1">
      <c r="A4132" s="95"/>
      <c r="B4132" s="95"/>
      <c r="C4132" s="95"/>
      <c r="D4132" s="95"/>
      <c r="E4132" s="95"/>
    </row>
    <row r="4133" spans="1:5" ht="12.75" customHeight="1">
      <c r="A4133" s="95"/>
      <c r="B4133" s="95"/>
      <c r="C4133" s="95"/>
      <c r="D4133" s="95"/>
      <c r="E4133" s="95"/>
    </row>
    <row r="4134" spans="1:5" ht="12.75" customHeight="1">
      <c r="A4134" s="95"/>
      <c r="B4134" s="95"/>
      <c r="C4134" s="95"/>
      <c r="D4134" s="95"/>
      <c r="E4134" s="95"/>
    </row>
    <row r="4135" spans="1:5" ht="12.75" customHeight="1">
      <c r="A4135" s="95"/>
      <c r="B4135" s="95"/>
      <c r="C4135" s="95"/>
      <c r="D4135" s="95"/>
      <c r="E4135" s="95"/>
    </row>
    <row r="4136" spans="1:5" ht="12.75" customHeight="1">
      <c r="A4136" s="95"/>
      <c r="B4136" s="95"/>
      <c r="C4136" s="95"/>
      <c r="D4136" s="95"/>
      <c r="E4136" s="95"/>
    </row>
    <row r="4137" spans="1:5" ht="12.75" customHeight="1">
      <c r="A4137" s="95"/>
      <c r="B4137" s="95"/>
      <c r="C4137" s="95"/>
      <c r="D4137" s="95"/>
      <c r="E4137" s="95"/>
    </row>
    <row r="4138" spans="1:5" ht="12.75" customHeight="1">
      <c r="A4138" s="95"/>
      <c r="B4138" s="95"/>
      <c r="C4138" s="95"/>
      <c r="D4138" s="95"/>
      <c r="E4138" s="95"/>
    </row>
    <row r="4139" spans="1:5" ht="12.75" customHeight="1">
      <c r="A4139" s="95"/>
      <c r="B4139" s="95"/>
      <c r="C4139" s="95"/>
      <c r="D4139" s="95"/>
      <c r="E4139" s="95"/>
    </row>
    <row r="4140" spans="1:5" ht="12.75" customHeight="1">
      <c r="A4140" s="95"/>
      <c r="B4140" s="95"/>
      <c r="C4140" s="95"/>
      <c r="D4140" s="95"/>
      <c r="E4140" s="95"/>
    </row>
    <row r="4141" spans="1:5" ht="12.75" customHeight="1">
      <c r="A4141" s="95"/>
      <c r="B4141" s="95"/>
      <c r="C4141" s="95"/>
      <c r="D4141" s="95"/>
      <c r="E4141" s="95"/>
    </row>
    <row r="4142" spans="1:5" ht="12.75" customHeight="1">
      <c r="A4142" s="95"/>
      <c r="B4142" s="95"/>
      <c r="C4142" s="95"/>
      <c r="D4142" s="95"/>
      <c r="E4142" s="95"/>
    </row>
    <row r="4143" spans="1:5" ht="12.75" customHeight="1">
      <c r="A4143" s="95"/>
      <c r="B4143" s="95"/>
      <c r="C4143" s="95"/>
      <c r="D4143" s="95"/>
      <c r="E4143" s="95"/>
    </row>
    <row r="4144" spans="1:5" ht="12.75" customHeight="1">
      <c r="A4144" s="95"/>
      <c r="B4144" s="95"/>
      <c r="C4144" s="95"/>
      <c r="D4144" s="95"/>
      <c r="E4144" s="95"/>
    </row>
    <row r="4145" spans="1:5" ht="12.75" customHeight="1">
      <c r="A4145" s="95"/>
      <c r="B4145" s="95"/>
      <c r="C4145" s="95"/>
      <c r="D4145" s="95"/>
      <c r="E4145" s="95"/>
    </row>
    <row r="4146" spans="1:5" ht="12.75" customHeight="1">
      <c r="A4146" s="95"/>
      <c r="B4146" s="95"/>
      <c r="C4146" s="95"/>
      <c r="D4146" s="95"/>
      <c r="E4146" s="95"/>
    </row>
    <row r="4147" spans="1:5" ht="12.75" customHeight="1">
      <c r="A4147" s="95"/>
      <c r="B4147" s="95"/>
      <c r="C4147" s="95"/>
      <c r="D4147" s="95"/>
      <c r="E4147" s="95"/>
    </row>
    <row r="4148" spans="1:5" ht="12.75" customHeight="1">
      <c r="A4148" s="95"/>
      <c r="B4148" s="95"/>
      <c r="C4148" s="95"/>
      <c r="D4148" s="95"/>
      <c r="E4148" s="95"/>
    </row>
    <row r="4149" spans="1:5" ht="12.75" customHeight="1">
      <c r="A4149" s="95"/>
      <c r="B4149" s="95"/>
      <c r="C4149" s="95"/>
      <c r="D4149" s="95"/>
      <c r="E4149" s="95"/>
    </row>
    <row r="4150" spans="1:5" ht="12.75" customHeight="1">
      <c r="A4150" s="95"/>
      <c r="B4150" s="95"/>
      <c r="C4150" s="95"/>
      <c r="D4150" s="95"/>
      <c r="E4150" s="95"/>
    </row>
    <row r="4151" spans="1:5" ht="12.75" customHeight="1">
      <c r="A4151" s="95"/>
      <c r="B4151" s="95"/>
      <c r="C4151" s="95"/>
      <c r="D4151" s="95"/>
      <c r="E4151" s="95"/>
    </row>
    <row r="4152" spans="1:5" ht="12.75" customHeight="1">
      <c r="A4152" s="95"/>
      <c r="B4152" s="95"/>
      <c r="C4152" s="95"/>
      <c r="D4152" s="95"/>
      <c r="E4152" s="95"/>
    </row>
    <row r="4153" spans="1:5" ht="12.75" customHeight="1">
      <c r="A4153" s="95"/>
      <c r="B4153" s="95"/>
      <c r="C4153" s="95"/>
      <c r="D4153" s="95"/>
      <c r="E4153" s="95"/>
    </row>
    <row r="4154" spans="1:5" ht="12.75" customHeight="1">
      <c r="A4154" s="95"/>
      <c r="B4154" s="95"/>
      <c r="C4154" s="95"/>
      <c r="D4154" s="95"/>
      <c r="E4154" s="95"/>
    </row>
    <row r="4155" spans="1:5" ht="12.75" customHeight="1">
      <c r="A4155" s="95"/>
      <c r="B4155" s="95"/>
      <c r="C4155" s="95"/>
      <c r="D4155" s="95"/>
      <c r="E4155" s="95"/>
    </row>
    <row r="4156" spans="1:5" ht="12.75" customHeight="1">
      <c r="A4156" s="95"/>
      <c r="B4156" s="95"/>
      <c r="C4156" s="95"/>
      <c r="D4156" s="95"/>
      <c r="E4156" s="95"/>
    </row>
    <row r="4157" spans="1:5" ht="12.75" customHeight="1">
      <c r="A4157" s="95"/>
      <c r="B4157" s="95"/>
      <c r="C4157" s="95"/>
      <c r="D4157" s="95"/>
      <c r="E4157" s="95"/>
    </row>
    <row r="4158" spans="1:5" ht="12.75" customHeight="1">
      <c r="A4158" s="95"/>
      <c r="B4158" s="95"/>
      <c r="C4158" s="95"/>
      <c r="D4158" s="95"/>
      <c r="E4158" s="95"/>
    </row>
    <row r="4159" spans="1:5" ht="12.75" customHeight="1">
      <c r="A4159" s="95"/>
      <c r="B4159" s="95"/>
      <c r="C4159" s="95"/>
      <c r="D4159" s="95"/>
      <c r="E4159" s="95"/>
    </row>
    <row r="4160" spans="1:5" ht="12.75" customHeight="1">
      <c r="A4160" s="95"/>
      <c r="B4160" s="95"/>
      <c r="C4160" s="95"/>
      <c r="D4160" s="95"/>
      <c r="E4160" s="95"/>
    </row>
    <row r="4161" spans="1:5" ht="12.75" customHeight="1">
      <c r="A4161" s="95"/>
      <c r="B4161" s="95"/>
      <c r="C4161" s="95"/>
      <c r="D4161" s="95"/>
      <c r="E4161" s="95"/>
    </row>
    <row r="4162" spans="1:5" ht="12.75" customHeight="1">
      <c r="A4162" s="95"/>
      <c r="B4162" s="95"/>
      <c r="C4162" s="95"/>
      <c r="D4162" s="95"/>
      <c r="E4162" s="95"/>
    </row>
    <row r="4163" spans="1:5" ht="12.75" customHeight="1">
      <c r="A4163" s="95"/>
      <c r="B4163" s="95"/>
      <c r="C4163" s="95"/>
      <c r="D4163" s="95"/>
      <c r="E4163" s="95"/>
    </row>
    <row r="4164" spans="1:5" ht="12.75" customHeight="1">
      <c r="A4164" s="95"/>
      <c r="B4164" s="95"/>
      <c r="C4164" s="95"/>
      <c r="D4164" s="95"/>
      <c r="E4164" s="95"/>
    </row>
    <row r="4165" spans="1:5" ht="12.75" customHeight="1">
      <c r="A4165" s="95"/>
      <c r="B4165" s="95"/>
      <c r="C4165" s="95"/>
      <c r="D4165" s="95"/>
      <c r="E4165" s="95"/>
    </row>
    <row r="4166" spans="1:5" ht="12.75" customHeight="1">
      <c r="A4166" s="95"/>
      <c r="B4166" s="95"/>
      <c r="C4166" s="95"/>
      <c r="D4166" s="95"/>
      <c r="E4166" s="95"/>
    </row>
    <row r="4167" spans="1:5" ht="12.75" customHeight="1">
      <c r="A4167" s="95"/>
      <c r="B4167" s="95"/>
      <c r="C4167" s="95"/>
      <c r="D4167" s="95"/>
      <c r="E4167" s="95"/>
    </row>
    <row r="4168" spans="1:5" ht="12.75" customHeight="1">
      <c r="A4168" s="95"/>
      <c r="B4168" s="95"/>
      <c r="C4168" s="95"/>
      <c r="D4168" s="95"/>
      <c r="E4168" s="95"/>
    </row>
    <row r="4169" spans="1:5" ht="12.75" customHeight="1">
      <c r="A4169" s="95"/>
      <c r="B4169" s="95"/>
      <c r="C4169" s="95"/>
      <c r="D4169" s="95"/>
      <c r="E4169" s="95"/>
    </row>
    <row r="4170" spans="1:5" ht="12.75" customHeight="1">
      <c r="A4170" s="95"/>
      <c r="B4170" s="95"/>
      <c r="C4170" s="95"/>
      <c r="D4170" s="95"/>
      <c r="E4170" s="95"/>
    </row>
    <row r="4171" spans="1:5" ht="12.75" customHeight="1">
      <c r="A4171" s="95"/>
      <c r="B4171" s="95"/>
      <c r="C4171" s="95"/>
      <c r="D4171" s="95"/>
      <c r="E4171" s="95"/>
    </row>
    <row r="4172" spans="1:5" ht="12.75" customHeight="1">
      <c r="A4172" s="95"/>
      <c r="B4172" s="95"/>
      <c r="C4172" s="95"/>
      <c r="D4172" s="95"/>
      <c r="E4172" s="95"/>
    </row>
    <row r="4173" spans="1:5" ht="12.75" customHeight="1">
      <c r="A4173" s="95"/>
      <c r="B4173" s="95"/>
      <c r="C4173" s="95"/>
      <c r="D4173" s="95"/>
      <c r="E4173" s="95"/>
    </row>
    <row r="4174" spans="1:5" ht="12.75" customHeight="1">
      <c r="A4174" s="95"/>
      <c r="B4174" s="95"/>
      <c r="C4174" s="95"/>
      <c r="D4174" s="95"/>
      <c r="E4174" s="95"/>
    </row>
    <row r="4175" spans="1:5" ht="12.75" customHeight="1">
      <c r="A4175" s="95"/>
      <c r="B4175" s="95"/>
      <c r="C4175" s="95"/>
      <c r="D4175" s="95"/>
      <c r="E4175" s="95"/>
    </row>
    <row r="4176" spans="1:5" ht="12.75" customHeight="1">
      <c r="A4176" s="95"/>
      <c r="B4176" s="95"/>
      <c r="C4176" s="95"/>
      <c r="D4176" s="95"/>
      <c r="E4176" s="95"/>
    </row>
    <row r="4177" spans="1:5" ht="12.75" customHeight="1">
      <c r="A4177" s="95"/>
      <c r="B4177" s="95"/>
      <c r="C4177" s="95"/>
      <c r="D4177" s="95"/>
      <c r="E4177" s="95"/>
    </row>
    <row r="4178" spans="1:5" ht="12.75" customHeight="1">
      <c r="A4178" s="95"/>
      <c r="B4178" s="95"/>
      <c r="C4178" s="95"/>
      <c r="D4178" s="95"/>
      <c r="E4178" s="95"/>
    </row>
    <row r="4179" spans="1:5" ht="12.75" customHeight="1">
      <c r="A4179" s="95"/>
      <c r="B4179" s="95"/>
      <c r="C4179" s="95"/>
      <c r="D4179" s="95"/>
      <c r="E4179" s="95"/>
    </row>
    <row r="4180" spans="1:5" ht="12.75" customHeight="1">
      <c r="A4180" s="95"/>
      <c r="B4180" s="95"/>
      <c r="C4180" s="95"/>
      <c r="D4180" s="95"/>
      <c r="E4180" s="95"/>
    </row>
    <row r="4181" spans="1:5" ht="12.75" customHeight="1">
      <c r="A4181" s="95"/>
      <c r="B4181" s="95"/>
      <c r="C4181" s="95"/>
      <c r="D4181" s="95"/>
      <c r="E4181" s="95"/>
    </row>
    <row r="4182" spans="1:5" ht="12.75" customHeight="1">
      <c r="A4182" s="95"/>
      <c r="B4182" s="95"/>
      <c r="C4182" s="95"/>
      <c r="D4182" s="95"/>
      <c r="E4182" s="95"/>
    </row>
    <row r="4183" spans="1:5" ht="12.75" customHeight="1">
      <c r="A4183" s="95"/>
      <c r="B4183" s="95"/>
      <c r="C4183" s="95"/>
      <c r="D4183" s="95"/>
      <c r="E4183" s="95"/>
    </row>
    <row r="4184" spans="1:5" ht="12.75" customHeight="1">
      <c r="A4184" s="95"/>
      <c r="B4184" s="95"/>
      <c r="C4184" s="95"/>
      <c r="D4184" s="95"/>
      <c r="E4184" s="95"/>
    </row>
    <row r="4185" spans="1:5" ht="12.75" customHeight="1">
      <c r="A4185" s="95"/>
      <c r="B4185" s="95"/>
      <c r="C4185" s="95"/>
      <c r="D4185" s="95"/>
      <c r="E4185" s="95"/>
    </row>
    <row r="4186" spans="1:5" ht="12.75" customHeight="1">
      <c r="A4186" s="95"/>
      <c r="B4186" s="95"/>
      <c r="C4186" s="95"/>
      <c r="D4186" s="95"/>
      <c r="E4186" s="95"/>
    </row>
    <row r="4187" spans="1:5" ht="12.75" customHeight="1">
      <c r="A4187" s="95"/>
      <c r="B4187" s="95"/>
      <c r="C4187" s="95"/>
      <c r="D4187" s="95"/>
      <c r="E4187" s="95"/>
    </row>
    <row r="4188" spans="1:5" ht="12.75" customHeight="1">
      <c r="A4188" s="95"/>
      <c r="B4188" s="95"/>
      <c r="C4188" s="95"/>
      <c r="D4188" s="95"/>
      <c r="E4188" s="95"/>
    </row>
    <row r="4189" spans="1:5" ht="12.75" customHeight="1">
      <c r="A4189" s="95"/>
      <c r="B4189" s="95"/>
      <c r="C4189" s="95"/>
      <c r="D4189" s="95"/>
      <c r="E4189" s="95"/>
    </row>
    <row r="4190" spans="1:5" ht="12.75" customHeight="1">
      <c r="A4190" s="95"/>
      <c r="B4190" s="95"/>
      <c r="C4190" s="95"/>
      <c r="D4190" s="95"/>
      <c r="E4190" s="95"/>
    </row>
    <row r="4191" spans="1:5" ht="12.75" customHeight="1">
      <c r="A4191" s="95"/>
      <c r="B4191" s="95"/>
      <c r="C4191" s="95"/>
      <c r="D4191" s="95"/>
      <c r="E4191" s="95"/>
    </row>
    <row r="4192" spans="1:5" ht="12.75" customHeight="1">
      <c r="A4192" s="95"/>
      <c r="B4192" s="95"/>
      <c r="C4192" s="95"/>
      <c r="D4192" s="95"/>
      <c r="E4192" s="95"/>
    </row>
    <row r="4193" spans="1:5" ht="12.75" customHeight="1">
      <c r="A4193" s="95"/>
      <c r="B4193" s="95"/>
      <c r="C4193" s="95"/>
      <c r="D4193" s="95"/>
      <c r="E4193" s="95"/>
    </row>
    <row r="4194" spans="1:5" ht="12.75" customHeight="1">
      <c r="A4194" s="95"/>
      <c r="B4194" s="95"/>
      <c r="C4194" s="95"/>
      <c r="D4194" s="95"/>
      <c r="E4194" s="95"/>
    </row>
    <row r="4195" spans="1:5" ht="12.75" customHeight="1">
      <c r="A4195" s="95"/>
      <c r="B4195" s="95"/>
      <c r="C4195" s="95"/>
      <c r="D4195" s="95"/>
      <c r="E4195" s="95"/>
    </row>
    <row r="4196" spans="1:5" ht="12.75" customHeight="1">
      <c r="A4196" s="95"/>
      <c r="B4196" s="95"/>
      <c r="C4196" s="95"/>
      <c r="D4196" s="95"/>
      <c r="E4196" s="95"/>
    </row>
    <row r="4197" spans="1:5" ht="12.75" customHeight="1">
      <c r="A4197" s="95"/>
      <c r="B4197" s="95"/>
      <c r="C4197" s="95"/>
      <c r="D4197" s="95"/>
      <c r="E4197" s="95"/>
    </row>
    <row r="4198" spans="1:5" ht="12.75" customHeight="1">
      <c r="A4198" s="95"/>
      <c r="B4198" s="95"/>
      <c r="C4198" s="95"/>
      <c r="D4198" s="95"/>
      <c r="E4198" s="95"/>
    </row>
    <row r="4199" spans="1:5" ht="12.75" customHeight="1">
      <c r="A4199" s="95"/>
      <c r="B4199" s="95"/>
      <c r="C4199" s="95"/>
      <c r="D4199" s="95"/>
      <c r="E4199" s="95"/>
    </row>
    <row r="4200" spans="1:5" ht="12.75" customHeight="1">
      <c r="A4200" s="95"/>
      <c r="B4200" s="95"/>
      <c r="C4200" s="95"/>
      <c r="D4200" s="95"/>
      <c r="E4200" s="95"/>
    </row>
    <row r="4201" spans="1:5" ht="12.75" customHeight="1">
      <c r="A4201" s="95"/>
      <c r="B4201" s="95"/>
      <c r="C4201" s="95"/>
      <c r="D4201" s="95"/>
      <c r="E4201" s="95"/>
    </row>
    <row r="4202" spans="1:5" ht="12.75" customHeight="1">
      <c r="A4202" s="95"/>
      <c r="B4202" s="95"/>
      <c r="C4202" s="95"/>
      <c r="D4202" s="95"/>
      <c r="E4202" s="95"/>
    </row>
    <row r="4203" spans="1:5" ht="12.75" customHeight="1">
      <c r="A4203" s="95"/>
      <c r="B4203" s="95"/>
      <c r="C4203" s="95"/>
      <c r="D4203" s="95"/>
      <c r="E4203" s="95"/>
    </row>
    <row r="4204" spans="1:5" ht="12.75" customHeight="1">
      <c r="A4204" s="95"/>
      <c r="B4204" s="95"/>
      <c r="C4204" s="95"/>
      <c r="D4204" s="95"/>
      <c r="E4204" s="95"/>
    </row>
    <row r="4205" spans="1:5" ht="12.75" customHeight="1">
      <c r="A4205" s="95"/>
      <c r="B4205" s="95"/>
      <c r="C4205" s="95"/>
      <c r="D4205" s="95"/>
      <c r="E4205" s="95"/>
    </row>
    <row r="4206" spans="1:5" ht="12.75" customHeight="1">
      <c r="A4206" s="95"/>
      <c r="B4206" s="95"/>
      <c r="C4206" s="95"/>
      <c r="D4206" s="95"/>
      <c r="E4206" s="95"/>
    </row>
    <row r="4207" spans="1:5" ht="12.75" customHeight="1">
      <c r="A4207" s="95"/>
      <c r="B4207" s="95"/>
      <c r="C4207" s="95"/>
      <c r="D4207" s="95"/>
      <c r="E4207" s="95"/>
    </row>
    <row r="4208" spans="1:5" ht="12.75" customHeight="1">
      <c r="A4208" s="95"/>
      <c r="B4208" s="95"/>
      <c r="C4208" s="95"/>
      <c r="D4208" s="95"/>
      <c r="E4208" s="95"/>
    </row>
    <row r="4209" spans="1:5" ht="12.75" customHeight="1">
      <c r="A4209" s="95"/>
      <c r="B4209" s="95"/>
      <c r="C4209" s="95"/>
      <c r="D4209" s="95"/>
      <c r="E4209" s="95"/>
    </row>
    <row r="4210" spans="1:5" ht="12.75" customHeight="1">
      <c r="A4210" s="95"/>
      <c r="B4210" s="95"/>
      <c r="C4210" s="95"/>
      <c r="D4210" s="95"/>
      <c r="E4210" s="95"/>
    </row>
    <row r="4211" spans="1:5" ht="12.75" customHeight="1">
      <c r="A4211" s="95"/>
      <c r="B4211" s="95"/>
      <c r="C4211" s="95"/>
      <c r="D4211" s="95"/>
      <c r="E4211" s="95"/>
    </row>
    <row r="4212" spans="1:5" ht="12.75" customHeight="1">
      <c r="A4212" s="95"/>
      <c r="B4212" s="95"/>
      <c r="C4212" s="95"/>
      <c r="D4212" s="95"/>
      <c r="E4212" s="95"/>
    </row>
    <row r="4213" spans="1:5" ht="12.75" customHeight="1">
      <c r="A4213" s="95"/>
      <c r="B4213" s="95"/>
      <c r="C4213" s="95"/>
      <c r="D4213" s="95"/>
      <c r="E4213" s="95"/>
    </row>
    <row r="4214" spans="1:5" ht="12.75" customHeight="1">
      <c r="A4214" s="95"/>
      <c r="B4214" s="95"/>
      <c r="C4214" s="95"/>
      <c r="D4214" s="95"/>
      <c r="E4214" s="95"/>
    </row>
    <row r="4215" spans="1:5" ht="12.75" customHeight="1">
      <c r="A4215" s="95"/>
      <c r="B4215" s="95"/>
      <c r="C4215" s="95"/>
      <c r="D4215" s="95"/>
      <c r="E4215" s="95"/>
    </row>
    <row r="4216" spans="1:5" ht="12.75" customHeight="1">
      <c r="A4216" s="95"/>
      <c r="B4216" s="95"/>
      <c r="C4216" s="95"/>
      <c r="D4216" s="95"/>
      <c r="E4216" s="95"/>
    </row>
    <row r="4217" spans="1:5" ht="12.75" customHeight="1">
      <c r="A4217" s="95"/>
      <c r="B4217" s="95"/>
      <c r="C4217" s="95"/>
      <c r="D4217" s="95"/>
      <c r="E4217" s="95"/>
    </row>
    <row r="4218" spans="1:5" ht="12.75" customHeight="1">
      <c r="A4218" s="95"/>
      <c r="B4218" s="95"/>
      <c r="C4218" s="95"/>
      <c r="D4218" s="95"/>
      <c r="E4218" s="95"/>
    </row>
    <row r="4219" spans="1:5" ht="12.75" customHeight="1">
      <c r="A4219" s="95"/>
      <c r="B4219" s="95"/>
      <c r="C4219" s="95"/>
      <c r="D4219" s="95"/>
      <c r="E4219" s="95"/>
    </row>
    <row r="4220" spans="1:5" ht="12.75" customHeight="1">
      <c r="A4220" s="95"/>
      <c r="B4220" s="95"/>
      <c r="C4220" s="95"/>
      <c r="D4220" s="95"/>
      <c r="E4220" s="95"/>
    </row>
    <row r="4221" spans="1:5" ht="12.75" customHeight="1">
      <c r="A4221" s="95"/>
      <c r="B4221" s="95"/>
      <c r="C4221" s="95"/>
      <c r="D4221" s="95"/>
      <c r="E4221" s="95"/>
    </row>
    <row r="4222" spans="1:5" ht="12.75" customHeight="1">
      <c r="A4222" s="95"/>
      <c r="B4222" s="95"/>
      <c r="C4222" s="95"/>
      <c r="D4222" s="95"/>
      <c r="E4222" s="95"/>
    </row>
    <row r="4223" spans="1:5" ht="12.75" customHeight="1">
      <c r="A4223" s="95"/>
      <c r="B4223" s="95"/>
      <c r="C4223" s="95"/>
      <c r="D4223" s="95"/>
      <c r="E4223" s="95"/>
    </row>
    <row r="4224" spans="1:5" ht="12.75" customHeight="1">
      <c r="A4224" s="95"/>
      <c r="B4224" s="95"/>
      <c r="C4224" s="95"/>
      <c r="D4224" s="95"/>
      <c r="E4224" s="95"/>
    </row>
    <row r="4225" spans="1:5" ht="12.75" customHeight="1">
      <c r="A4225" s="95"/>
      <c r="B4225" s="95"/>
      <c r="C4225" s="95"/>
      <c r="D4225" s="95"/>
      <c r="E4225" s="95"/>
    </row>
    <row r="4226" spans="1:5" ht="12.75" customHeight="1">
      <c r="A4226" s="95"/>
      <c r="B4226" s="95"/>
      <c r="C4226" s="95"/>
      <c r="D4226" s="95"/>
      <c r="E4226" s="95"/>
    </row>
    <row r="4227" spans="1:5" ht="12.75" customHeight="1">
      <c r="A4227" s="95"/>
      <c r="B4227" s="95"/>
      <c r="C4227" s="95"/>
      <c r="D4227" s="95"/>
      <c r="E4227" s="95"/>
    </row>
    <row r="4228" spans="1:5" ht="12.75" customHeight="1">
      <c r="A4228" s="95"/>
      <c r="B4228" s="95"/>
      <c r="C4228" s="95"/>
      <c r="D4228" s="95"/>
      <c r="E4228" s="95"/>
    </row>
    <row r="4229" spans="1:5" ht="12.75" customHeight="1">
      <c r="A4229" s="95"/>
      <c r="B4229" s="95"/>
      <c r="C4229" s="95"/>
      <c r="D4229" s="95"/>
      <c r="E4229" s="95"/>
    </row>
    <row r="4230" spans="1:5" ht="12.75" customHeight="1">
      <c r="A4230" s="95"/>
      <c r="B4230" s="95"/>
      <c r="C4230" s="95"/>
      <c r="D4230" s="95"/>
      <c r="E4230" s="95"/>
    </row>
    <row r="4231" spans="1:5" ht="12.75" customHeight="1">
      <c r="A4231" s="95"/>
      <c r="B4231" s="95"/>
      <c r="C4231" s="95"/>
      <c r="D4231" s="95"/>
      <c r="E4231" s="95"/>
    </row>
    <row r="4232" spans="1:5" ht="12.75" customHeight="1">
      <c r="A4232" s="95"/>
      <c r="B4232" s="95"/>
      <c r="C4232" s="95"/>
      <c r="D4232" s="95"/>
      <c r="E4232" s="95"/>
    </row>
    <row r="4233" spans="1:5" ht="12.75" customHeight="1">
      <c r="A4233" s="95"/>
      <c r="B4233" s="95"/>
      <c r="C4233" s="95"/>
      <c r="D4233" s="95"/>
      <c r="E4233" s="95"/>
    </row>
    <row r="4234" spans="1:5" ht="12.75" customHeight="1">
      <c r="A4234" s="95"/>
      <c r="B4234" s="95"/>
      <c r="C4234" s="95"/>
      <c r="D4234" s="95"/>
      <c r="E4234" s="95"/>
    </row>
    <row r="4235" spans="1:5" ht="12.75" customHeight="1">
      <c r="A4235" s="95"/>
      <c r="B4235" s="95"/>
      <c r="C4235" s="95"/>
      <c r="D4235" s="95"/>
      <c r="E4235" s="95"/>
    </row>
    <row r="4236" spans="1:5" ht="12.75" customHeight="1">
      <c r="A4236" s="95"/>
      <c r="B4236" s="95"/>
      <c r="C4236" s="95"/>
      <c r="D4236" s="95"/>
      <c r="E4236" s="95"/>
    </row>
    <row r="4237" spans="1:5" ht="12.75" customHeight="1">
      <c r="A4237" s="95"/>
      <c r="B4237" s="95"/>
      <c r="C4237" s="95"/>
      <c r="D4237" s="95"/>
      <c r="E4237" s="95"/>
    </row>
    <row r="4238" spans="1:5" ht="12.75" customHeight="1">
      <c r="A4238" s="95"/>
      <c r="B4238" s="95"/>
      <c r="C4238" s="95"/>
      <c r="D4238" s="95"/>
      <c r="E4238" s="95"/>
    </row>
    <row r="4239" spans="1:5" ht="12.75" customHeight="1">
      <c r="A4239" s="95"/>
      <c r="B4239" s="95"/>
      <c r="C4239" s="95"/>
      <c r="D4239" s="95"/>
      <c r="E4239" s="95"/>
    </row>
    <row r="4240" spans="1:5" ht="12.75" customHeight="1">
      <c r="A4240" s="95"/>
      <c r="B4240" s="95"/>
      <c r="C4240" s="95"/>
      <c r="D4240" s="95"/>
      <c r="E4240" s="95"/>
    </row>
    <row r="4241" spans="1:5" ht="12.75" customHeight="1">
      <c r="A4241" s="95"/>
      <c r="B4241" s="95"/>
      <c r="C4241" s="95"/>
      <c r="D4241" s="95"/>
      <c r="E4241" s="95"/>
    </row>
    <row r="4242" spans="1:5" ht="12.75" customHeight="1">
      <c r="A4242" s="95"/>
      <c r="B4242" s="95"/>
      <c r="C4242" s="95"/>
      <c r="D4242" s="95"/>
      <c r="E4242" s="95"/>
    </row>
    <row r="4243" spans="1:5" ht="12.75" customHeight="1">
      <c r="A4243" s="95"/>
      <c r="B4243" s="95"/>
      <c r="C4243" s="95"/>
      <c r="D4243" s="95"/>
      <c r="E4243" s="95"/>
    </row>
    <row r="4244" spans="1:5" ht="12.75" customHeight="1">
      <c r="A4244" s="95"/>
      <c r="B4244" s="95"/>
      <c r="C4244" s="95"/>
      <c r="D4244" s="95"/>
      <c r="E4244" s="95"/>
    </row>
    <row r="4245" spans="1:5" ht="12.75" customHeight="1">
      <c r="A4245" s="95"/>
      <c r="B4245" s="95"/>
      <c r="C4245" s="95"/>
      <c r="D4245" s="95"/>
      <c r="E4245" s="95"/>
    </row>
    <row r="4246" spans="1:5" ht="12.75" customHeight="1">
      <c r="A4246" s="95"/>
      <c r="B4246" s="95"/>
      <c r="C4246" s="95"/>
      <c r="D4246" s="95"/>
      <c r="E4246" s="95"/>
    </row>
    <row r="4247" spans="1:5" ht="12.75" customHeight="1">
      <c r="A4247" s="95"/>
      <c r="B4247" s="95"/>
      <c r="C4247" s="95"/>
      <c r="D4247" s="95"/>
      <c r="E4247" s="95"/>
    </row>
    <row r="4248" spans="1:5" ht="12.75" customHeight="1">
      <c r="A4248" s="95"/>
      <c r="B4248" s="95"/>
      <c r="C4248" s="95"/>
      <c r="D4248" s="95"/>
      <c r="E4248" s="95"/>
    </row>
    <row r="4249" spans="1:5" ht="12.75" customHeight="1">
      <c r="A4249" s="95"/>
      <c r="B4249" s="95"/>
      <c r="C4249" s="95"/>
      <c r="D4249" s="95"/>
      <c r="E4249" s="95"/>
    </row>
    <row r="4250" spans="1:5" ht="12.75" customHeight="1">
      <c r="A4250" s="95"/>
      <c r="B4250" s="95"/>
      <c r="C4250" s="95"/>
      <c r="D4250" s="95"/>
      <c r="E4250" s="95"/>
    </row>
    <row r="4251" spans="1:5" ht="12.75" customHeight="1">
      <c r="A4251" s="95"/>
      <c r="B4251" s="95"/>
      <c r="C4251" s="95"/>
      <c r="D4251" s="95"/>
      <c r="E4251" s="95"/>
    </row>
    <row r="4252" spans="1:5" ht="12.75" customHeight="1">
      <c r="A4252" s="95"/>
      <c r="B4252" s="95"/>
      <c r="C4252" s="95"/>
      <c r="D4252" s="95"/>
      <c r="E4252" s="95"/>
    </row>
    <row r="4253" spans="1:5" ht="12.75" customHeight="1">
      <c r="A4253" s="95"/>
      <c r="B4253" s="95"/>
      <c r="C4253" s="95"/>
      <c r="D4253" s="95"/>
      <c r="E4253" s="95"/>
    </row>
    <row r="4254" spans="1:5" ht="12.75" customHeight="1">
      <c r="A4254" s="95"/>
      <c r="B4254" s="95"/>
      <c r="C4254" s="95"/>
      <c r="D4254" s="95"/>
      <c r="E4254" s="95"/>
    </row>
    <row r="4255" spans="1:5" ht="12.75" customHeight="1">
      <c r="A4255" s="95"/>
      <c r="B4255" s="95"/>
      <c r="C4255" s="95"/>
      <c r="D4255" s="95"/>
      <c r="E4255" s="95"/>
    </row>
    <row r="4256" spans="1:5" ht="12.75" customHeight="1">
      <c r="A4256" s="95"/>
      <c r="B4256" s="95"/>
      <c r="C4256" s="95"/>
      <c r="D4256" s="95"/>
      <c r="E4256" s="95"/>
    </row>
    <row r="4257" spans="1:5" ht="12.75" customHeight="1">
      <c r="A4257" s="95"/>
      <c r="B4257" s="95"/>
      <c r="C4257" s="95"/>
      <c r="D4257" s="95"/>
      <c r="E4257" s="95"/>
    </row>
    <row r="4258" spans="1:5" ht="12.75" customHeight="1">
      <c r="A4258" s="95"/>
      <c r="B4258" s="95"/>
      <c r="C4258" s="95"/>
      <c r="D4258" s="95"/>
      <c r="E4258" s="95"/>
    </row>
    <row r="4259" spans="1:5" ht="12.75" customHeight="1">
      <c r="A4259" s="95"/>
      <c r="B4259" s="95"/>
      <c r="C4259" s="95"/>
      <c r="D4259" s="95"/>
      <c r="E4259" s="95"/>
    </row>
    <row r="4260" spans="1:5" ht="12.75" customHeight="1">
      <c r="A4260" s="95"/>
      <c r="B4260" s="95"/>
      <c r="C4260" s="95"/>
      <c r="D4260" s="95"/>
      <c r="E4260" s="95"/>
    </row>
    <row r="4261" spans="1:5" ht="12.75" customHeight="1">
      <c r="A4261" s="95"/>
      <c r="B4261" s="95"/>
      <c r="C4261" s="95"/>
      <c r="D4261" s="95"/>
      <c r="E4261" s="95"/>
    </row>
    <row r="4262" spans="1:5" ht="12.75" customHeight="1">
      <c r="A4262" s="95"/>
      <c r="B4262" s="95"/>
      <c r="C4262" s="95"/>
      <c r="D4262" s="95"/>
      <c r="E4262" s="95"/>
    </row>
    <row r="4263" spans="1:5" ht="12.75" customHeight="1">
      <c r="A4263" s="95"/>
      <c r="B4263" s="95"/>
      <c r="C4263" s="95"/>
      <c r="D4263" s="95"/>
      <c r="E4263" s="95"/>
    </row>
    <row r="4264" spans="1:5" ht="12.75" customHeight="1">
      <c r="A4264" s="95"/>
      <c r="B4264" s="95"/>
      <c r="C4264" s="95"/>
      <c r="D4264" s="95"/>
      <c r="E4264" s="95"/>
    </row>
    <row r="4265" spans="1:5" ht="12.75" customHeight="1">
      <c r="A4265" s="95"/>
      <c r="B4265" s="95"/>
      <c r="C4265" s="95"/>
      <c r="D4265" s="95"/>
      <c r="E4265" s="95"/>
    </row>
    <row r="4266" spans="1:5" ht="12.75" customHeight="1">
      <c r="A4266" s="95"/>
      <c r="B4266" s="95"/>
      <c r="C4266" s="95"/>
      <c r="D4266" s="95"/>
      <c r="E4266" s="95"/>
    </row>
    <row r="4267" spans="1:5" ht="12.75" customHeight="1">
      <c r="A4267" s="95"/>
      <c r="B4267" s="95"/>
      <c r="C4267" s="95"/>
      <c r="D4267" s="95"/>
      <c r="E4267" s="95"/>
    </row>
    <row r="4268" spans="1:5" ht="12.75" customHeight="1">
      <c r="A4268" s="95"/>
      <c r="B4268" s="95"/>
      <c r="C4268" s="95"/>
      <c r="D4268" s="95"/>
      <c r="E4268" s="95"/>
    </row>
    <row r="4269" spans="1:5" ht="12.75" customHeight="1">
      <c r="A4269" s="95"/>
      <c r="B4269" s="95"/>
      <c r="C4269" s="95"/>
      <c r="D4269" s="95"/>
      <c r="E4269" s="95"/>
    </row>
    <row r="4270" spans="1:5" ht="12.75" customHeight="1">
      <c r="A4270" s="95"/>
      <c r="B4270" s="95"/>
      <c r="C4270" s="95"/>
      <c r="D4270" s="95"/>
      <c r="E4270" s="95"/>
    </row>
    <row r="4271" spans="1:5" ht="12.75" customHeight="1">
      <c r="A4271" s="95"/>
      <c r="B4271" s="95"/>
      <c r="C4271" s="95"/>
      <c r="D4271" s="95"/>
      <c r="E4271" s="95"/>
    </row>
    <row r="4272" spans="1:5" ht="12.75" customHeight="1">
      <c r="A4272" s="95"/>
      <c r="B4272" s="95"/>
      <c r="C4272" s="95"/>
      <c r="D4272" s="95"/>
      <c r="E4272" s="95"/>
    </row>
    <row r="4273" spans="1:5" ht="12.75" customHeight="1">
      <c r="A4273" s="95"/>
      <c r="B4273" s="95"/>
      <c r="C4273" s="95"/>
      <c r="D4273" s="95"/>
      <c r="E4273" s="95"/>
    </row>
    <row r="4274" spans="1:5" ht="12.75" customHeight="1">
      <c r="A4274" s="95"/>
      <c r="B4274" s="95"/>
      <c r="C4274" s="95"/>
      <c r="D4274" s="95"/>
      <c r="E4274" s="95"/>
    </row>
    <row r="4275" spans="1:5" ht="12.75" customHeight="1">
      <c r="A4275" s="95"/>
      <c r="B4275" s="95"/>
      <c r="C4275" s="95"/>
      <c r="D4275" s="95"/>
      <c r="E4275" s="95"/>
    </row>
    <row r="4276" spans="1:5" ht="12.75" customHeight="1">
      <c r="A4276" s="95"/>
      <c r="B4276" s="95"/>
      <c r="C4276" s="95"/>
      <c r="D4276" s="95"/>
      <c r="E4276" s="95"/>
    </row>
    <row r="4277" spans="1:5" ht="12.75" customHeight="1">
      <c r="A4277" s="95"/>
      <c r="B4277" s="95"/>
      <c r="C4277" s="95"/>
      <c r="D4277" s="95"/>
      <c r="E4277" s="95"/>
    </row>
    <row r="4278" spans="1:5" ht="12.75" customHeight="1">
      <c r="A4278" s="95"/>
      <c r="B4278" s="95"/>
      <c r="C4278" s="95"/>
      <c r="D4278" s="95"/>
      <c r="E4278" s="95"/>
    </row>
    <row r="4279" spans="1:5" ht="12.75" customHeight="1">
      <c r="A4279" s="95"/>
      <c r="B4279" s="95"/>
      <c r="C4279" s="95"/>
      <c r="D4279" s="95"/>
      <c r="E4279" s="95"/>
    </row>
    <row r="4280" spans="1:5" ht="12.75" customHeight="1">
      <c r="A4280" s="95"/>
      <c r="B4280" s="95"/>
      <c r="C4280" s="95"/>
      <c r="D4280" s="95"/>
      <c r="E4280" s="95"/>
    </row>
    <row r="4281" spans="1:5" ht="12.75" customHeight="1">
      <c r="A4281" s="95"/>
      <c r="B4281" s="95"/>
      <c r="C4281" s="95"/>
      <c r="D4281" s="95"/>
      <c r="E4281" s="95"/>
    </row>
    <row r="4282" spans="1:5" ht="12.75" customHeight="1">
      <c r="A4282" s="95"/>
      <c r="B4282" s="95"/>
      <c r="C4282" s="95"/>
      <c r="D4282" s="95"/>
      <c r="E4282" s="95"/>
    </row>
    <row r="4283" spans="1:5" ht="12.75" customHeight="1">
      <c r="A4283" s="95"/>
      <c r="B4283" s="95"/>
      <c r="C4283" s="95"/>
      <c r="D4283" s="95"/>
      <c r="E4283" s="95"/>
    </row>
    <row r="4284" spans="1:5" ht="12.75" customHeight="1">
      <c r="A4284" s="95"/>
      <c r="B4284" s="95"/>
      <c r="C4284" s="95"/>
      <c r="D4284" s="95"/>
      <c r="E4284" s="95"/>
    </row>
    <row r="4285" spans="1:5" ht="12.75" customHeight="1">
      <c r="A4285" s="95"/>
      <c r="B4285" s="95"/>
      <c r="C4285" s="95"/>
      <c r="D4285" s="95"/>
      <c r="E4285" s="95"/>
    </row>
    <row r="4286" spans="1:5" ht="12.75" customHeight="1">
      <c r="A4286" s="95"/>
      <c r="B4286" s="95"/>
      <c r="C4286" s="95"/>
      <c r="D4286" s="95"/>
      <c r="E4286" s="95"/>
    </row>
    <row r="4287" spans="1:5" ht="12.75" customHeight="1">
      <c r="A4287" s="95"/>
      <c r="B4287" s="95"/>
      <c r="C4287" s="95"/>
      <c r="D4287" s="95"/>
      <c r="E4287" s="95"/>
    </row>
    <row r="4288" spans="1:5" ht="12.75" customHeight="1">
      <c r="A4288" s="95"/>
      <c r="B4288" s="95"/>
      <c r="C4288" s="95"/>
      <c r="D4288" s="95"/>
      <c r="E4288" s="95"/>
    </row>
    <row r="4289" spans="1:5" ht="12.75" customHeight="1">
      <c r="A4289" s="95"/>
      <c r="B4289" s="95"/>
      <c r="C4289" s="95"/>
      <c r="D4289" s="95"/>
      <c r="E4289" s="95"/>
    </row>
    <row r="4290" spans="1:5" ht="12.75" customHeight="1">
      <c r="A4290" s="95"/>
      <c r="B4290" s="95"/>
      <c r="C4290" s="95"/>
      <c r="D4290" s="95"/>
      <c r="E4290" s="95"/>
    </row>
    <row r="4291" spans="1:5" ht="12.75" customHeight="1">
      <c r="A4291" s="95"/>
      <c r="B4291" s="95"/>
      <c r="C4291" s="95"/>
      <c r="D4291" s="95"/>
      <c r="E4291" s="95"/>
    </row>
    <row r="4292" spans="1:5" ht="12.75" customHeight="1">
      <c r="A4292" s="95"/>
      <c r="B4292" s="95"/>
      <c r="C4292" s="95"/>
      <c r="D4292" s="95"/>
      <c r="E4292" s="95"/>
    </row>
    <row r="4293" spans="1:5" ht="12.75" customHeight="1">
      <c r="A4293" s="95"/>
      <c r="B4293" s="95"/>
      <c r="C4293" s="95"/>
      <c r="D4293" s="95"/>
      <c r="E4293" s="95"/>
    </row>
    <row r="4294" spans="1:5" ht="12.75" customHeight="1">
      <c r="A4294" s="95"/>
      <c r="B4294" s="95"/>
      <c r="C4294" s="95"/>
      <c r="D4294" s="95"/>
      <c r="E4294" s="95"/>
    </row>
    <row r="4295" spans="1:5" ht="12.75" customHeight="1">
      <c r="A4295" s="95"/>
      <c r="B4295" s="95"/>
      <c r="C4295" s="95"/>
      <c r="D4295" s="95"/>
      <c r="E4295" s="95"/>
    </row>
    <row r="4296" spans="1:5" ht="12.75" customHeight="1">
      <c r="A4296" s="95"/>
      <c r="B4296" s="95"/>
      <c r="C4296" s="95"/>
      <c r="D4296" s="95"/>
      <c r="E4296" s="95"/>
    </row>
    <row r="4297" spans="1:5" ht="12.75" customHeight="1">
      <c r="A4297" s="95"/>
      <c r="B4297" s="95"/>
      <c r="C4297" s="95"/>
      <c r="D4297" s="95"/>
      <c r="E4297" s="95"/>
    </row>
    <row r="4298" spans="1:5" ht="12.75" customHeight="1">
      <c r="A4298" s="95"/>
      <c r="B4298" s="95"/>
      <c r="C4298" s="95"/>
      <c r="D4298" s="95"/>
      <c r="E4298" s="95"/>
    </row>
    <row r="4299" spans="1:5" ht="12.75" customHeight="1">
      <c r="A4299" s="95"/>
      <c r="B4299" s="95"/>
      <c r="C4299" s="95"/>
      <c r="D4299" s="95"/>
      <c r="E4299" s="95"/>
    </row>
    <row r="4300" spans="1:5" ht="12.75" customHeight="1">
      <c r="A4300" s="95"/>
      <c r="B4300" s="95"/>
      <c r="C4300" s="95"/>
      <c r="D4300" s="95"/>
      <c r="E4300" s="95"/>
    </row>
    <row r="4301" spans="1:5" ht="12.75" customHeight="1">
      <c r="A4301" s="95"/>
      <c r="B4301" s="95"/>
      <c r="C4301" s="95"/>
      <c r="D4301" s="95"/>
      <c r="E4301" s="95"/>
    </row>
    <row r="4302" spans="1:5" ht="12.75" customHeight="1">
      <c r="A4302" s="95"/>
      <c r="B4302" s="95"/>
      <c r="C4302" s="95"/>
      <c r="D4302" s="95"/>
      <c r="E4302" s="95"/>
    </row>
    <row r="4303" spans="1:5" ht="12.75" customHeight="1">
      <c r="A4303" s="95"/>
      <c r="B4303" s="95"/>
      <c r="C4303" s="95"/>
      <c r="D4303" s="95"/>
      <c r="E4303" s="95"/>
    </row>
    <row r="4304" spans="1:5" ht="12.75" customHeight="1">
      <c r="A4304" s="95"/>
      <c r="B4304" s="95"/>
      <c r="C4304" s="95"/>
      <c r="D4304" s="95"/>
      <c r="E4304" s="95"/>
    </row>
    <row r="4305" spans="1:5" ht="12.75" customHeight="1">
      <c r="A4305" s="95"/>
      <c r="B4305" s="95"/>
      <c r="C4305" s="95"/>
      <c r="D4305" s="95"/>
      <c r="E4305" s="95"/>
    </row>
    <row r="4306" spans="1:5" ht="12.75" customHeight="1">
      <c r="A4306" s="95"/>
      <c r="B4306" s="95"/>
      <c r="C4306" s="95"/>
      <c r="D4306" s="95"/>
      <c r="E4306" s="95"/>
    </row>
    <row r="4307" spans="1:5" ht="12.75" customHeight="1">
      <c r="A4307" s="95"/>
      <c r="B4307" s="95"/>
      <c r="C4307" s="95"/>
      <c r="D4307" s="95"/>
      <c r="E4307" s="95"/>
    </row>
    <row r="4308" spans="1:5" ht="12.75" customHeight="1">
      <c r="A4308" s="95"/>
      <c r="B4308" s="95"/>
      <c r="C4308" s="95"/>
      <c r="D4308" s="95"/>
      <c r="E4308" s="95"/>
    </row>
    <row r="4309" spans="1:5" ht="12.75" customHeight="1">
      <c r="A4309" s="95"/>
      <c r="B4309" s="95"/>
      <c r="C4309" s="95"/>
      <c r="D4309" s="95"/>
      <c r="E4309" s="95"/>
    </row>
    <row r="4310" spans="1:5" ht="12.75" customHeight="1">
      <c r="A4310" s="95"/>
      <c r="B4310" s="95"/>
      <c r="C4310" s="95"/>
      <c r="D4310" s="95"/>
      <c r="E4310" s="95"/>
    </row>
    <row r="4311" spans="1:5" ht="12.75" customHeight="1">
      <c r="A4311" s="95"/>
      <c r="B4311" s="95"/>
      <c r="C4311" s="95"/>
      <c r="D4311" s="95"/>
      <c r="E4311" s="95"/>
    </row>
    <row r="4312" spans="1:5" ht="12.75" customHeight="1">
      <c r="A4312" s="95"/>
      <c r="B4312" s="95"/>
      <c r="C4312" s="95"/>
      <c r="D4312" s="95"/>
      <c r="E4312" s="95"/>
    </row>
    <row r="4313" spans="1:5" ht="12.75" customHeight="1">
      <c r="A4313" s="95"/>
      <c r="B4313" s="95"/>
      <c r="C4313" s="95"/>
      <c r="D4313" s="95"/>
      <c r="E4313" s="95"/>
    </row>
    <row r="4314" spans="1:5" ht="12.75" customHeight="1">
      <c r="A4314" s="95"/>
      <c r="B4314" s="95"/>
      <c r="C4314" s="95"/>
      <c r="D4314" s="95"/>
      <c r="E4314" s="95"/>
    </row>
    <row r="4315" spans="1:5" ht="12.75" customHeight="1">
      <c r="A4315" s="95"/>
      <c r="B4315" s="95"/>
      <c r="C4315" s="95"/>
      <c r="D4315" s="95"/>
      <c r="E4315" s="95"/>
    </row>
    <row r="4316" spans="1:5" ht="12.75" customHeight="1">
      <c r="A4316" s="95"/>
      <c r="B4316" s="95"/>
      <c r="C4316" s="95"/>
      <c r="D4316" s="95"/>
      <c r="E4316" s="95"/>
    </row>
    <row r="4317" spans="1:5" ht="12.75" customHeight="1">
      <c r="A4317" s="95"/>
      <c r="B4317" s="95"/>
      <c r="C4317" s="95"/>
      <c r="D4317" s="95"/>
      <c r="E4317" s="95"/>
    </row>
    <row r="4318" spans="1:5" ht="12.75" customHeight="1">
      <c r="A4318" s="95"/>
      <c r="B4318" s="95"/>
      <c r="C4318" s="95"/>
      <c r="D4318" s="95"/>
      <c r="E4318" s="95"/>
    </row>
    <row r="4319" spans="1:5" ht="12.75" customHeight="1">
      <c r="A4319" s="95"/>
      <c r="B4319" s="95"/>
      <c r="C4319" s="95"/>
      <c r="D4319" s="95"/>
      <c r="E4319" s="95"/>
    </row>
    <row r="4320" spans="1:5" ht="12.75" customHeight="1">
      <c r="A4320" s="95"/>
      <c r="B4320" s="95"/>
      <c r="C4320" s="95"/>
      <c r="D4320" s="95"/>
      <c r="E4320" s="95"/>
    </row>
    <row r="4321" spans="1:5" ht="12.75" customHeight="1">
      <c r="A4321" s="95"/>
      <c r="B4321" s="95"/>
      <c r="C4321" s="95"/>
      <c r="D4321" s="95"/>
      <c r="E4321" s="95"/>
    </row>
    <row r="4322" spans="1:5" ht="12.75" customHeight="1">
      <c r="A4322" s="95"/>
      <c r="B4322" s="95"/>
      <c r="C4322" s="95"/>
      <c r="D4322" s="95"/>
      <c r="E4322" s="95"/>
    </row>
    <row r="4323" spans="1:5" ht="12.75" customHeight="1">
      <c r="A4323" s="95"/>
      <c r="B4323" s="95"/>
      <c r="C4323" s="95"/>
      <c r="D4323" s="95"/>
      <c r="E4323" s="95"/>
    </row>
    <row r="4324" spans="1:5" ht="12.75" customHeight="1">
      <c r="A4324" s="95"/>
      <c r="B4324" s="95"/>
      <c r="C4324" s="95"/>
      <c r="D4324" s="95"/>
      <c r="E4324" s="95"/>
    </row>
    <row r="4325" spans="1:5" ht="12.75" customHeight="1">
      <c r="A4325" s="95"/>
      <c r="B4325" s="95"/>
      <c r="C4325" s="95"/>
      <c r="D4325" s="95"/>
      <c r="E4325" s="95"/>
    </row>
    <row r="4326" spans="1:5" ht="12.75" customHeight="1">
      <c r="A4326" s="95"/>
      <c r="B4326" s="95"/>
      <c r="C4326" s="95"/>
      <c r="D4326" s="95"/>
      <c r="E4326" s="95"/>
    </row>
    <row r="4327" spans="1:5" ht="12.75" customHeight="1">
      <c r="A4327" s="95"/>
      <c r="B4327" s="95"/>
      <c r="C4327" s="95"/>
      <c r="D4327" s="95"/>
      <c r="E4327" s="95"/>
    </row>
    <row r="4328" spans="1:5" ht="12.75" customHeight="1">
      <c r="A4328" s="95"/>
      <c r="B4328" s="95"/>
      <c r="C4328" s="95"/>
      <c r="D4328" s="95"/>
      <c r="E4328" s="95"/>
    </row>
    <row r="4329" spans="1:5" ht="12.75" customHeight="1">
      <c r="A4329" s="95"/>
      <c r="B4329" s="95"/>
      <c r="C4329" s="95"/>
      <c r="D4329" s="95"/>
      <c r="E4329" s="95"/>
    </row>
    <row r="4330" spans="1:5" ht="12.75" customHeight="1">
      <c r="A4330" s="95"/>
      <c r="B4330" s="95"/>
      <c r="C4330" s="95"/>
      <c r="D4330" s="95"/>
      <c r="E4330" s="95"/>
    </row>
    <row r="4331" spans="1:5" ht="12.75" customHeight="1">
      <c r="A4331" s="95"/>
      <c r="B4331" s="95"/>
      <c r="C4331" s="95"/>
      <c r="D4331" s="95"/>
      <c r="E4331" s="95"/>
    </row>
    <row r="4332" spans="1:5" ht="12.75" customHeight="1">
      <c r="A4332" s="95"/>
      <c r="B4332" s="95"/>
      <c r="C4332" s="95"/>
      <c r="D4332" s="95"/>
      <c r="E4332" s="95"/>
    </row>
    <row r="4333" spans="1:5" ht="12.75" customHeight="1">
      <c r="A4333" s="95"/>
      <c r="B4333" s="95"/>
      <c r="C4333" s="95"/>
      <c r="D4333" s="95"/>
      <c r="E4333" s="95"/>
    </row>
    <row r="4334" spans="1:5" ht="12.75" customHeight="1">
      <c r="A4334" s="95"/>
      <c r="B4334" s="95"/>
      <c r="C4334" s="95"/>
      <c r="D4334" s="95"/>
      <c r="E4334" s="95"/>
    </row>
    <row r="4335" spans="1:5" ht="12.75" customHeight="1">
      <c r="A4335" s="95"/>
      <c r="B4335" s="95"/>
      <c r="C4335" s="95"/>
      <c r="D4335" s="95"/>
      <c r="E4335" s="95"/>
    </row>
    <row r="4336" spans="1:5" ht="12.75" customHeight="1">
      <c r="A4336" s="95"/>
      <c r="B4336" s="95"/>
      <c r="C4336" s="95"/>
      <c r="D4336" s="95"/>
      <c r="E4336" s="95"/>
    </row>
    <row r="4337" spans="1:5" ht="12.75" customHeight="1">
      <c r="A4337" s="95"/>
      <c r="B4337" s="95"/>
      <c r="C4337" s="95"/>
      <c r="D4337" s="95"/>
      <c r="E4337" s="95"/>
    </row>
    <row r="4338" spans="1:5" ht="12.75" customHeight="1">
      <c r="A4338" s="95"/>
      <c r="B4338" s="95"/>
      <c r="C4338" s="95"/>
      <c r="D4338" s="95"/>
      <c r="E4338" s="95"/>
    </row>
    <row r="4339" spans="1:5" ht="12.75" customHeight="1">
      <c r="A4339" s="95"/>
      <c r="B4339" s="95"/>
      <c r="C4339" s="95"/>
      <c r="D4339" s="95"/>
      <c r="E4339" s="95"/>
    </row>
    <row r="4340" spans="1:5" ht="12.75" customHeight="1">
      <c r="A4340" s="95"/>
      <c r="B4340" s="95"/>
      <c r="C4340" s="95"/>
      <c r="D4340" s="95"/>
      <c r="E4340" s="95"/>
    </row>
    <row r="4341" spans="1:5" ht="12.75" customHeight="1">
      <c r="A4341" s="95"/>
      <c r="B4341" s="95"/>
      <c r="C4341" s="95"/>
      <c r="D4341" s="95"/>
      <c r="E4341" s="95"/>
    </row>
    <row r="4342" spans="1:5" ht="12.75" customHeight="1">
      <c r="A4342" s="95"/>
      <c r="B4342" s="95"/>
      <c r="C4342" s="95"/>
      <c r="D4342" s="95"/>
      <c r="E4342" s="95"/>
    </row>
    <row r="4343" spans="1:5" ht="12.75" customHeight="1">
      <c r="A4343" s="95"/>
      <c r="B4343" s="95"/>
      <c r="C4343" s="95"/>
      <c r="D4343" s="95"/>
      <c r="E4343" s="95"/>
    </row>
    <row r="4344" spans="1:5" ht="12.75" customHeight="1">
      <c r="A4344" s="95"/>
      <c r="B4344" s="95"/>
      <c r="C4344" s="95"/>
      <c r="D4344" s="95"/>
      <c r="E4344" s="95"/>
    </row>
    <row r="4345" spans="1:5" ht="12.75" customHeight="1">
      <c r="A4345" s="95"/>
      <c r="B4345" s="95"/>
      <c r="C4345" s="95"/>
      <c r="D4345" s="95"/>
      <c r="E4345" s="95"/>
    </row>
    <row r="4346" spans="1:5" ht="12.75" customHeight="1">
      <c r="A4346" s="95"/>
      <c r="B4346" s="95"/>
      <c r="C4346" s="95"/>
      <c r="D4346" s="95"/>
      <c r="E4346" s="95"/>
    </row>
    <row r="4347" spans="1:5" ht="12.75" customHeight="1">
      <c r="A4347" s="95"/>
      <c r="B4347" s="95"/>
      <c r="C4347" s="95"/>
      <c r="D4347" s="95"/>
      <c r="E4347" s="95"/>
    </row>
    <row r="4348" spans="1:5" ht="12.75" customHeight="1">
      <c r="A4348" s="95"/>
      <c r="B4348" s="95"/>
      <c r="C4348" s="95"/>
      <c r="D4348" s="95"/>
      <c r="E4348" s="95"/>
    </row>
    <row r="4349" spans="1:5" ht="12.75" customHeight="1">
      <c r="A4349" s="95"/>
      <c r="B4349" s="95"/>
      <c r="C4349" s="95"/>
      <c r="D4349" s="95"/>
      <c r="E4349" s="95"/>
    </row>
    <row r="4350" spans="1:5" ht="12.75" customHeight="1">
      <c r="A4350" s="95"/>
      <c r="B4350" s="95"/>
      <c r="C4350" s="95"/>
      <c r="D4350" s="95"/>
      <c r="E4350" s="95"/>
    </row>
    <row r="4351" spans="1:5" ht="12.75" customHeight="1">
      <c r="A4351" s="95"/>
      <c r="B4351" s="95"/>
      <c r="C4351" s="95"/>
      <c r="D4351" s="95"/>
      <c r="E4351" s="95"/>
    </row>
    <row r="4352" spans="1:5" ht="12.75" customHeight="1">
      <c r="A4352" s="95"/>
      <c r="B4352" s="95"/>
      <c r="C4352" s="95"/>
      <c r="D4352" s="95"/>
      <c r="E4352" s="95"/>
    </row>
    <row r="4353" spans="1:5" ht="12.75" customHeight="1">
      <c r="A4353" s="95"/>
      <c r="B4353" s="95"/>
      <c r="C4353" s="95"/>
      <c r="D4353" s="95"/>
      <c r="E4353" s="95"/>
    </row>
    <row r="4354" spans="1:5" ht="12.75" customHeight="1">
      <c r="A4354" s="95"/>
      <c r="B4354" s="95"/>
      <c r="C4354" s="95"/>
      <c r="D4354" s="95"/>
      <c r="E4354" s="95"/>
    </row>
    <row r="4355" spans="1:5" ht="12.75" customHeight="1">
      <c r="A4355" s="95"/>
      <c r="B4355" s="95"/>
      <c r="C4355" s="95"/>
      <c r="D4355" s="95"/>
      <c r="E4355" s="95"/>
    </row>
    <row r="4356" spans="1:5" ht="12.75" customHeight="1">
      <c r="A4356" s="95"/>
      <c r="B4356" s="95"/>
      <c r="C4356" s="95"/>
      <c r="D4356" s="95"/>
      <c r="E4356" s="95"/>
    </row>
    <row r="4357" spans="1:5" ht="12.75" customHeight="1">
      <c r="A4357" s="95"/>
      <c r="B4357" s="95"/>
      <c r="C4357" s="95"/>
      <c r="D4357" s="95"/>
      <c r="E4357" s="95"/>
    </row>
    <row r="4358" spans="1:5" ht="12.75" customHeight="1">
      <c r="A4358" s="95"/>
      <c r="B4358" s="95"/>
      <c r="C4358" s="95"/>
      <c r="D4358" s="95"/>
      <c r="E4358" s="95"/>
    </row>
    <row r="4359" spans="1:5" ht="12.75" customHeight="1">
      <c r="A4359" s="95"/>
      <c r="B4359" s="95"/>
      <c r="C4359" s="95"/>
      <c r="D4359" s="95"/>
      <c r="E4359" s="95"/>
    </row>
    <row r="4360" spans="1:5" ht="12.75" customHeight="1">
      <c r="A4360" s="95"/>
      <c r="B4360" s="95"/>
      <c r="C4360" s="95"/>
      <c r="D4360" s="95"/>
      <c r="E4360" s="95"/>
    </row>
    <row r="4361" spans="1:5" ht="12.75" customHeight="1">
      <c r="A4361" s="95"/>
      <c r="B4361" s="95"/>
      <c r="C4361" s="95"/>
      <c r="D4361" s="95"/>
      <c r="E4361" s="95"/>
    </row>
    <row r="4362" spans="1:5" ht="12.75" customHeight="1">
      <c r="A4362" s="95"/>
      <c r="B4362" s="95"/>
      <c r="C4362" s="95"/>
      <c r="D4362" s="95"/>
      <c r="E4362" s="95"/>
    </row>
    <row r="4363" spans="1:5" ht="12.75" customHeight="1">
      <c r="A4363" s="95"/>
      <c r="B4363" s="95"/>
      <c r="C4363" s="95"/>
      <c r="D4363" s="95"/>
      <c r="E4363" s="95"/>
    </row>
    <row r="4364" spans="1:5" ht="12.75" customHeight="1">
      <c r="A4364" s="95"/>
      <c r="B4364" s="95"/>
      <c r="C4364" s="95"/>
      <c r="D4364" s="95"/>
      <c r="E4364" s="95"/>
    </row>
    <row r="4365" spans="1:5" ht="12.75" customHeight="1">
      <c r="A4365" s="95"/>
      <c r="B4365" s="95"/>
      <c r="C4365" s="95"/>
      <c r="D4365" s="95"/>
      <c r="E4365" s="95"/>
    </row>
    <row r="4366" spans="1:5" ht="12.75" customHeight="1">
      <c r="A4366" s="95"/>
      <c r="B4366" s="95"/>
      <c r="C4366" s="95"/>
      <c r="D4366" s="95"/>
      <c r="E4366" s="95"/>
    </row>
    <row r="4367" spans="1:5" ht="12.75" customHeight="1">
      <c r="A4367" s="95"/>
      <c r="B4367" s="95"/>
      <c r="C4367" s="95"/>
      <c r="D4367" s="95"/>
      <c r="E4367" s="95"/>
    </row>
    <row r="4368" spans="1:5" ht="12.75" customHeight="1">
      <c r="A4368" s="95"/>
      <c r="B4368" s="95"/>
      <c r="C4368" s="95"/>
      <c r="D4368" s="95"/>
      <c r="E4368" s="95"/>
    </row>
    <row r="4369" spans="1:5" ht="12.75" customHeight="1">
      <c r="A4369" s="95"/>
      <c r="B4369" s="95"/>
      <c r="C4369" s="95"/>
      <c r="D4369" s="95"/>
      <c r="E4369" s="95"/>
    </row>
    <row r="4370" spans="1:5" ht="12.75" customHeight="1">
      <c r="A4370" s="95"/>
      <c r="B4370" s="95"/>
      <c r="C4370" s="95"/>
      <c r="D4370" s="95"/>
      <c r="E4370" s="95"/>
    </row>
    <row r="4371" spans="1:5" ht="12.75" customHeight="1">
      <c r="A4371" s="95"/>
      <c r="B4371" s="95"/>
      <c r="C4371" s="95"/>
      <c r="D4371" s="95"/>
      <c r="E4371" s="95"/>
    </row>
    <row r="4372" spans="1:5" ht="12.75" customHeight="1">
      <c r="A4372" s="95"/>
      <c r="B4372" s="95"/>
      <c r="C4372" s="95"/>
      <c r="D4372" s="95"/>
      <c r="E4372" s="95"/>
    </row>
    <row r="4373" spans="1:5" ht="12.75" customHeight="1">
      <c r="A4373" s="95"/>
      <c r="B4373" s="95"/>
      <c r="C4373" s="95"/>
      <c r="D4373" s="95"/>
      <c r="E4373" s="95"/>
    </row>
    <row r="4374" spans="1:5" ht="12.75" customHeight="1">
      <c r="A4374" s="95"/>
      <c r="B4374" s="95"/>
      <c r="C4374" s="95"/>
      <c r="D4374" s="95"/>
      <c r="E4374" s="95"/>
    </row>
    <row r="4375" spans="1:5" ht="12.75" customHeight="1">
      <c r="A4375" s="95"/>
      <c r="B4375" s="95"/>
      <c r="C4375" s="95"/>
      <c r="D4375" s="95"/>
      <c r="E4375" s="95"/>
    </row>
    <row r="4376" spans="1:5" ht="12.75" customHeight="1">
      <c r="A4376" s="95"/>
      <c r="B4376" s="95"/>
      <c r="C4376" s="95"/>
      <c r="D4376" s="95"/>
      <c r="E4376" s="95"/>
    </row>
    <row r="4377" spans="1:5" ht="12.75" customHeight="1">
      <c r="A4377" s="95"/>
      <c r="B4377" s="95"/>
      <c r="C4377" s="95"/>
      <c r="D4377" s="95"/>
      <c r="E4377" s="95"/>
    </row>
    <row r="4378" spans="1:5" ht="12.75" customHeight="1">
      <c r="A4378" s="95"/>
      <c r="B4378" s="95"/>
      <c r="C4378" s="95"/>
      <c r="D4378" s="95"/>
      <c r="E4378" s="95"/>
    </row>
    <row r="4379" spans="1:5" ht="12.75" customHeight="1">
      <c r="A4379" s="95"/>
      <c r="B4379" s="95"/>
      <c r="C4379" s="95"/>
      <c r="D4379" s="95"/>
      <c r="E4379" s="95"/>
    </row>
    <row r="4380" spans="1:5" ht="12.75" customHeight="1">
      <c r="A4380" s="95"/>
      <c r="B4380" s="95"/>
      <c r="C4380" s="95"/>
      <c r="D4380" s="95"/>
      <c r="E4380" s="95"/>
    </row>
    <row r="4381" spans="1:5" ht="12.75" customHeight="1">
      <c r="A4381" s="95"/>
      <c r="B4381" s="95"/>
      <c r="C4381" s="95"/>
      <c r="D4381" s="95"/>
      <c r="E4381" s="95"/>
    </row>
    <row r="4382" spans="1:5" ht="12.75" customHeight="1">
      <c r="A4382" s="95"/>
      <c r="B4382" s="95"/>
      <c r="C4382" s="95"/>
      <c r="D4382" s="95"/>
      <c r="E4382" s="95"/>
    </row>
    <row r="4383" spans="1:5" ht="12.75" customHeight="1">
      <c r="A4383" s="95"/>
      <c r="B4383" s="95"/>
      <c r="C4383" s="95"/>
      <c r="D4383" s="95"/>
      <c r="E4383" s="95"/>
    </row>
    <row r="4384" spans="1:5" ht="12.75" customHeight="1">
      <c r="A4384" s="95"/>
      <c r="B4384" s="95"/>
      <c r="C4384" s="95"/>
      <c r="D4384" s="95"/>
      <c r="E4384" s="95"/>
    </row>
    <row r="4385" spans="1:5" ht="12.75" customHeight="1">
      <c r="A4385" s="95"/>
      <c r="B4385" s="95"/>
      <c r="C4385" s="95"/>
      <c r="D4385" s="95"/>
      <c r="E4385" s="95"/>
    </row>
    <row r="4386" spans="1:5" ht="12.75" customHeight="1">
      <c r="A4386" s="95"/>
      <c r="B4386" s="95"/>
      <c r="C4386" s="95"/>
      <c r="D4386" s="95"/>
      <c r="E4386" s="95"/>
    </row>
    <row r="4387" spans="1:5" ht="12.75" customHeight="1">
      <c r="A4387" s="95"/>
      <c r="B4387" s="95"/>
      <c r="C4387" s="95"/>
      <c r="D4387" s="95"/>
      <c r="E4387" s="95"/>
    </row>
    <row r="4388" spans="1:5" ht="12.75" customHeight="1">
      <c r="A4388" s="95"/>
      <c r="B4388" s="95"/>
      <c r="C4388" s="95"/>
      <c r="D4388" s="95"/>
      <c r="E4388" s="95"/>
    </row>
    <row r="4389" spans="1:5" ht="12.75" customHeight="1">
      <c r="A4389" s="95"/>
      <c r="B4389" s="95"/>
      <c r="C4389" s="95"/>
      <c r="D4389" s="95"/>
      <c r="E4389" s="95"/>
    </row>
    <row r="4390" spans="1:5" ht="12.75" customHeight="1">
      <c r="A4390" s="95"/>
      <c r="B4390" s="95"/>
      <c r="C4390" s="95"/>
      <c r="D4390" s="95"/>
      <c r="E4390" s="95"/>
    </row>
    <row r="4391" spans="1:5" ht="12.75" customHeight="1">
      <c r="A4391" s="95"/>
      <c r="B4391" s="95"/>
      <c r="C4391" s="95"/>
      <c r="D4391" s="95"/>
      <c r="E4391" s="95"/>
    </row>
    <row r="4392" spans="1:5" ht="12.75" customHeight="1">
      <c r="A4392" s="95"/>
      <c r="B4392" s="95"/>
      <c r="C4392" s="95"/>
      <c r="D4392" s="95"/>
      <c r="E4392" s="95"/>
    </row>
    <row r="4393" spans="1:5" ht="12.75" customHeight="1">
      <c r="A4393" s="95"/>
      <c r="B4393" s="95"/>
      <c r="C4393" s="95"/>
      <c r="D4393" s="95"/>
      <c r="E4393" s="95"/>
    </row>
    <row r="4394" spans="1:5" ht="12.75" customHeight="1">
      <c r="A4394" s="95"/>
      <c r="B4394" s="95"/>
      <c r="C4394" s="95"/>
      <c r="D4394" s="95"/>
      <c r="E4394" s="95"/>
    </row>
    <row r="4395" spans="1:5" ht="12.75" customHeight="1">
      <c r="A4395" s="95"/>
      <c r="B4395" s="95"/>
      <c r="C4395" s="95"/>
      <c r="D4395" s="95"/>
      <c r="E4395" s="95"/>
    </row>
    <row r="4396" spans="1:5" ht="12.75" customHeight="1">
      <c r="A4396" s="95"/>
      <c r="B4396" s="95"/>
      <c r="C4396" s="95"/>
      <c r="D4396" s="95"/>
      <c r="E4396" s="95"/>
    </row>
    <row r="4397" spans="1:5" ht="12.75" customHeight="1">
      <c r="A4397" s="95"/>
      <c r="B4397" s="95"/>
      <c r="C4397" s="95"/>
      <c r="D4397" s="95"/>
      <c r="E4397" s="95"/>
    </row>
    <row r="4398" spans="1:5" ht="12.75" customHeight="1">
      <c r="A4398" s="95"/>
      <c r="B4398" s="95"/>
      <c r="C4398" s="95"/>
      <c r="D4398" s="95"/>
      <c r="E4398" s="95"/>
    </row>
    <row r="4399" spans="1:5" ht="12.75" customHeight="1">
      <c r="A4399" s="95"/>
      <c r="B4399" s="95"/>
      <c r="C4399" s="95"/>
      <c r="D4399" s="95"/>
      <c r="E4399" s="95"/>
    </row>
    <row r="4400" spans="1:5" ht="12.75" customHeight="1">
      <c r="A4400" s="95"/>
      <c r="B4400" s="95"/>
      <c r="C4400" s="95"/>
      <c r="D4400" s="95"/>
      <c r="E4400" s="95"/>
    </row>
    <row r="4401" spans="1:5" ht="12.75" customHeight="1">
      <c r="A4401" s="95"/>
      <c r="B4401" s="95"/>
      <c r="C4401" s="95"/>
      <c r="D4401" s="95"/>
      <c r="E4401" s="95"/>
    </row>
    <row r="4402" spans="1:5" ht="12.75" customHeight="1">
      <c r="A4402" s="95"/>
      <c r="B4402" s="95"/>
      <c r="C4402" s="95"/>
      <c r="D4402" s="95"/>
      <c r="E4402" s="95"/>
    </row>
    <row r="4403" spans="1:5" ht="12.75" customHeight="1">
      <c r="A4403" s="95"/>
      <c r="B4403" s="95"/>
      <c r="C4403" s="95"/>
      <c r="D4403" s="95"/>
      <c r="E4403" s="95"/>
    </row>
    <row r="4404" spans="1:5" ht="12.75" customHeight="1">
      <c r="A4404" s="95"/>
      <c r="B4404" s="95"/>
      <c r="C4404" s="95"/>
      <c r="D4404" s="95"/>
      <c r="E4404" s="95"/>
    </row>
    <row r="4405" spans="1:5" ht="12.75" customHeight="1">
      <c r="A4405" s="95"/>
      <c r="B4405" s="95"/>
      <c r="C4405" s="95"/>
      <c r="D4405" s="95"/>
      <c r="E4405" s="95"/>
    </row>
    <row r="4406" spans="1:5" ht="12.75" customHeight="1">
      <c r="A4406" s="95"/>
      <c r="B4406" s="95"/>
      <c r="C4406" s="95"/>
      <c r="D4406" s="95"/>
      <c r="E4406" s="95"/>
    </row>
    <row r="4407" spans="1:5" ht="12.75" customHeight="1">
      <c r="A4407" s="95"/>
      <c r="B4407" s="95"/>
      <c r="C4407" s="95"/>
      <c r="D4407" s="95"/>
      <c r="E4407" s="95"/>
    </row>
    <row r="4408" spans="1:5" ht="12.75" customHeight="1">
      <c r="A4408" s="95"/>
      <c r="B4408" s="95"/>
      <c r="C4408" s="95"/>
      <c r="D4408" s="95"/>
      <c r="E4408" s="95"/>
    </row>
    <row r="4409" spans="1:5" ht="12.75" customHeight="1">
      <c r="A4409" s="95"/>
      <c r="B4409" s="95"/>
      <c r="C4409" s="95"/>
      <c r="D4409" s="95"/>
      <c r="E4409" s="95"/>
    </row>
    <row r="4410" spans="1:5" ht="12.75" customHeight="1">
      <c r="A4410" s="95"/>
      <c r="B4410" s="95"/>
      <c r="C4410" s="95"/>
      <c r="D4410" s="95"/>
      <c r="E4410" s="95"/>
    </row>
    <row r="4411" spans="1:5" ht="12.75" customHeight="1">
      <c r="A4411" s="95"/>
      <c r="B4411" s="95"/>
      <c r="C4411" s="95"/>
      <c r="D4411" s="95"/>
      <c r="E4411" s="95"/>
    </row>
    <row r="4412" spans="1:5" ht="12.75" customHeight="1">
      <c r="A4412" s="95"/>
      <c r="B4412" s="95"/>
      <c r="C4412" s="95"/>
      <c r="D4412" s="95"/>
      <c r="E4412" s="95"/>
    </row>
    <row r="4413" spans="1:5" ht="12.75" customHeight="1">
      <c r="A4413" s="95"/>
      <c r="B4413" s="95"/>
      <c r="C4413" s="95"/>
      <c r="D4413" s="95"/>
      <c r="E4413" s="95"/>
    </row>
    <row r="4414" spans="1:5" ht="12.75" customHeight="1">
      <c r="A4414" s="95"/>
      <c r="B4414" s="95"/>
      <c r="C4414" s="95"/>
      <c r="D4414" s="95"/>
      <c r="E4414" s="95"/>
    </row>
    <row r="4415" spans="1:5" ht="12.75" customHeight="1">
      <c r="A4415" s="95"/>
      <c r="B4415" s="95"/>
      <c r="C4415" s="95"/>
      <c r="D4415" s="95"/>
      <c r="E4415" s="95"/>
    </row>
    <row r="4416" spans="1:5" ht="12.75" customHeight="1">
      <c r="A4416" s="95"/>
      <c r="B4416" s="95"/>
      <c r="C4416" s="95"/>
      <c r="D4416" s="95"/>
      <c r="E4416" s="95"/>
    </row>
    <row r="4417" spans="1:5" ht="12.75" customHeight="1">
      <c r="A4417" s="95"/>
      <c r="B4417" s="95"/>
      <c r="C4417" s="95"/>
      <c r="D4417" s="95"/>
      <c r="E4417" s="95"/>
    </row>
    <row r="4418" spans="1:5" ht="12.75" customHeight="1">
      <c r="A4418" s="95"/>
      <c r="B4418" s="95"/>
      <c r="C4418" s="95"/>
      <c r="D4418" s="95"/>
      <c r="E4418" s="95"/>
    </row>
    <row r="4419" spans="1:5" ht="12.75" customHeight="1">
      <c r="A4419" s="95"/>
      <c r="B4419" s="95"/>
      <c r="C4419" s="95"/>
      <c r="D4419" s="95"/>
      <c r="E4419" s="95"/>
    </row>
    <row r="4420" spans="1:5" ht="12.75" customHeight="1">
      <c r="A4420" s="95"/>
      <c r="B4420" s="95"/>
      <c r="C4420" s="95"/>
      <c r="D4420" s="95"/>
      <c r="E4420" s="95"/>
    </row>
    <row r="4421" spans="1:5" ht="12.75" customHeight="1">
      <c r="A4421" s="95"/>
      <c r="B4421" s="95"/>
      <c r="C4421" s="95"/>
      <c r="D4421" s="95"/>
      <c r="E4421" s="95"/>
    </row>
    <row r="4422" spans="1:5" ht="12.75" customHeight="1">
      <c r="A4422" s="95"/>
      <c r="B4422" s="95"/>
      <c r="C4422" s="95"/>
      <c r="D4422" s="95"/>
      <c r="E4422" s="95"/>
    </row>
    <row r="4423" spans="1:5" ht="12.75" customHeight="1">
      <c r="A4423" s="95"/>
      <c r="B4423" s="95"/>
      <c r="C4423" s="95"/>
      <c r="D4423" s="95"/>
      <c r="E4423" s="95"/>
    </row>
    <row r="4424" spans="1:5" ht="12.75" customHeight="1">
      <c r="A4424" s="95"/>
      <c r="B4424" s="95"/>
      <c r="C4424" s="95"/>
      <c r="D4424" s="95"/>
      <c r="E4424" s="95"/>
    </row>
    <row r="4425" spans="1:5" ht="12.75" customHeight="1">
      <c r="A4425" s="95"/>
      <c r="B4425" s="95"/>
      <c r="C4425" s="95"/>
      <c r="D4425" s="95"/>
      <c r="E4425" s="95"/>
    </row>
    <row r="4426" spans="1:5" ht="12.75" customHeight="1">
      <c r="A4426" s="95"/>
      <c r="B4426" s="95"/>
      <c r="C4426" s="95"/>
      <c r="D4426" s="95"/>
      <c r="E4426" s="95"/>
    </row>
    <row r="4427" spans="1:5" ht="12.75" customHeight="1">
      <c r="A4427" s="95"/>
      <c r="B4427" s="95"/>
      <c r="C4427" s="95"/>
      <c r="D4427" s="95"/>
      <c r="E4427" s="95"/>
    </row>
    <row r="4428" spans="1:5" ht="12.75" customHeight="1">
      <c r="A4428" s="95"/>
      <c r="B4428" s="95"/>
      <c r="C4428" s="95"/>
      <c r="D4428" s="95"/>
      <c r="E4428" s="95"/>
    </row>
    <row r="4429" spans="1:5" ht="12.75" customHeight="1">
      <c r="A4429" s="95"/>
      <c r="B4429" s="95"/>
      <c r="C4429" s="95"/>
      <c r="D4429" s="95"/>
      <c r="E4429" s="95"/>
    </row>
    <row r="4430" spans="1:5" ht="12.75" customHeight="1">
      <c r="A4430" s="95"/>
      <c r="B4430" s="95"/>
      <c r="C4430" s="95"/>
      <c r="D4430" s="95"/>
      <c r="E4430" s="95"/>
    </row>
    <row r="4431" spans="1:5" ht="12.75" customHeight="1">
      <c r="A4431" s="95"/>
      <c r="B4431" s="95"/>
      <c r="C4431" s="95"/>
      <c r="D4431" s="95"/>
      <c r="E4431" s="95"/>
    </row>
    <row r="4432" spans="1:5" ht="12.75" customHeight="1">
      <c r="A4432" s="95"/>
      <c r="B4432" s="95"/>
      <c r="C4432" s="95"/>
      <c r="D4432" s="95"/>
      <c r="E4432" s="95"/>
    </row>
    <row r="4433" spans="1:5" ht="12.75" customHeight="1">
      <c r="A4433" s="95"/>
      <c r="B4433" s="95"/>
      <c r="C4433" s="95"/>
      <c r="D4433" s="95"/>
      <c r="E4433" s="95"/>
    </row>
    <row r="4434" spans="1:5" ht="12.75" customHeight="1">
      <c r="A4434" s="95"/>
      <c r="B4434" s="95"/>
      <c r="C4434" s="95"/>
      <c r="D4434" s="95"/>
      <c r="E4434" s="95"/>
    </row>
    <row r="4435" spans="1:5" ht="12.75" customHeight="1">
      <c r="A4435" s="95"/>
      <c r="B4435" s="95"/>
      <c r="C4435" s="95"/>
      <c r="D4435" s="95"/>
      <c r="E4435" s="95"/>
    </row>
    <row r="4436" spans="1:5" ht="12.75" customHeight="1">
      <c r="A4436" s="95"/>
      <c r="B4436" s="95"/>
      <c r="C4436" s="95"/>
      <c r="D4436" s="95"/>
      <c r="E4436" s="95"/>
    </row>
    <row r="4437" spans="1:5" ht="12.75" customHeight="1">
      <c r="A4437" s="95"/>
      <c r="B4437" s="95"/>
      <c r="C4437" s="95"/>
      <c r="D4437" s="95"/>
      <c r="E4437" s="95"/>
    </row>
    <row r="4438" spans="1:5" ht="12.75" customHeight="1">
      <c r="A4438" s="95"/>
      <c r="B4438" s="95"/>
      <c r="C4438" s="95"/>
      <c r="D4438" s="95"/>
      <c r="E4438" s="95"/>
    </row>
    <row r="4439" spans="1:5" ht="12.75" customHeight="1">
      <c r="A4439" s="95"/>
      <c r="B4439" s="95"/>
      <c r="C4439" s="95"/>
      <c r="D4439" s="95"/>
      <c r="E4439" s="95"/>
    </row>
    <row r="4440" spans="1:5" ht="12.75" customHeight="1">
      <c r="A4440" s="95"/>
      <c r="B4440" s="95"/>
      <c r="C4440" s="95"/>
      <c r="D4440" s="95"/>
      <c r="E4440" s="95"/>
    </row>
    <row r="4441" spans="1:5" ht="12.75" customHeight="1">
      <c r="A4441" s="95"/>
      <c r="B4441" s="95"/>
      <c r="C4441" s="95"/>
      <c r="D4441" s="95"/>
      <c r="E4441" s="95"/>
    </row>
    <row r="4442" spans="1:5" ht="12.75" customHeight="1">
      <c r="A4442" s="95"/>
      <c r="B4442" s="95"/>
      <c r="C4442" s="95"/>
      <c r="D4442" s="95"/>
      <c r="E4442" s="95"/>
    </row>
    <row r="4443" spans="1:5" ht="12.75" customHeight="1">
      <c r="A4443" s="95"/>
      <c r="B4443" s="95"/>
      <c r="C4443" s="95"/>
      <c r="D4443" s="95"/>
      <c r="E4443" s="95"/>
    </row>
    <row r="4444" spans="1:5" ht="12.75" customHeight="1">
      <c r="A4444" s="95"/>
      <c r="B4444" s="95"/>
      <c r="C4444" s="95"/>
      <c r="D4444" s="95"/>
      <c r="E4444" s="95"/>
    </row>
    <row r="4445" spans="1:5" ht="12.75" customHeight="1">
      <c r="A4445" s="95"/>
      <c r="B4445" s="95"/>
      <c r="C4445" s="95"/>
      <c r="D4445" s="95"/>
      <c r="E4445" s="95"/>
    </row>
    <row r="4446" spans="1:5" ht="12.75" customHeight="1">
      <c r="B4446" s="95"/>
      <c r="C4446" s="95"/>
      <c r="D4446" s="95"/>
    </row>
  </sheetData>
  <autoFilter ref="A1:E4445" xr:uid="{07D32A81-B1BF-4269-AB0D-5376CAA53138}">
    <sortState xmlns:xlrd2="http://schemas.microsoft.com/office/spreadsheetml/2017/richdata2" ref="A2:E4445">
      <sortCondition ref="A1:A4445"/>
    </sortState>
  </autoFilter>
  <conditionalFormatting sqref="A1 A3834:A1048576 A681:A3832">
    <cfRule type="duplicateValues" dxfId="56" priority="8"/>
  </conditionalFormatting>
  <conditionalFormatting sqref="A2:A335">
    <cfRule type="duplicateValues" dxfId="55" priority="3"/>
    <cfRule type="duplicateValues" dxfId="54" priority="4"/>
  </conditionalFormatting>
  <conditionalFormatting sqref="A336:A363">
    <cfRule type="duplicateValues" dxfId="53" priority="5"/>
    <cfRule type="duplicateValues" dxfId="52" priority="6"/>
  </conditionalFormatting>
  <conditionalFormatting sqref="A3833">
    <cfRule type="duplicateValues" dxfId="51" priority="7"/>
  </conditionalFormatting>
  <conditionalFormatting sqref="C1 B2:B3848 C3849:C1048576">
    <cfRule type="containsText" dxfId="50" priority="9" operator="containsText" text="Yes">
      <formula>NOT(ISERROR(SEARCH("Yes",B1)))</formula>
    </cfRule>
  </conditionalFormatting>
  <conditionalFormatting sqref="D2:D15">
    <cfRule type="duplicateValues" dxfId="49" priority="1"/>
    <cfRule type="duplicateValues" dxfId="48" priority="2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0B54-A281-46B5-A321-3C005FD8B668}">
  <dimension ref="A1:P49"/>
  <sheetViews>
    <sheetView workbookViewId="0">
      <selection activeCell="J1" sqref="J1"/>
    </sheetView>
  </sheetViews>
  <sheetFormatPr defaultRowHeight="18.75" customHeight="1"/>
  <cols>
    <col min="1" max="1" width="9.5703125" customWidth="1"/>
    <col min="2" max="2" width="17.140625" customWidth="1"/>
    <col min="3" max="3" width="13.42578125" customWidth="1"/>
    <col min="4" max="4" width="14.5703125" customWidth="1"/>
    <col min="6" max="6" width="12.5703125" customWidth="1"/>
    <col min="13" max="13" width="38.42578125" style="19" customWidth="1"/>
    <col min="14" max="14" width="11.5703125" style="49" bestFit="1" customWidth="1"/>
    <col min="15" max="15" width="9.140625" style="49"/>
    <col min="16" max="16" width="7.85546875" style="49" customWidth="1"/>
  </cols>
  <sheetData>
    <row r="1" spans="1:16" ht="18.75" customHeight="1">
      <c r="A1" s="340" t="s">
        <v>4735</v>
      </c>
      <c r="B1" s="341"/>
      <c r="C1" s="341"/>
      <c r="D1" s="341"/>
      <c r="E1" s="342"/>
      <c r="M1" s="49" t="s">
        <v>4736</v>
      </c>
      <c r="N1" s="73" t="s">
        <v>4737</v>
      </c>
      <c r="O1" s="49" t="s">
        <v>4738</v>
      </c>
      <c r="P1" s="49" t="s">
        <v>4739</v>
      </c>
    </row>
    <row r="2" spans="1:16" ht="18.75" customHeight="1">
      <c r="A2" s="343"/>
      <c r="B2" s="344"/>
      <c r="C2" s="344"/>
      <c r="D2" s="344"/>
      <c r="E2" s="345"/>
      <c r="M2" s="96" t="e">
        <v>#N/A</v>
      </c>
      <c r="N2" s="49">
        <f>COUNTIFS('CMP Patch'!$F:$F,"=Development",'CMP Patch'!$M:$M,Table6[[#This Row],[OE]])+COUNTIFS('CMP Patch'!F:F,"=Test",'CMP Patch'!$M:$M,Table6[[#This Row],[OE]])+COUNTIFS('CMP Patch'!F:F,"=UAT",'CMP Patch'!$M:$M,Table6[[#This Row],[OE]])+COUNTIFS('CMP Patch'!F:F,"=Demonstration",'CMP Patch'!$M:$M,Table6[[#This Row],[OE]])+COUNTIFS('CMP Patch'!F:F,"=QA",'CMP Patch'!$M:$M,Table6[[#This Row],[OE]])+COUNTIFS('CMP Patch'!F:F,"=Training",'CMP Patch'!$M:$M,Table6[[#This Row],[OE]])+COUNTIFS('CMP Patch'!F:F,"=System Integration",'CMP Patch'!$M:$M,Table6[[#This Row],[OE]])+COUNTIFS('CMP Patch'!F:F,"=Staging",'CMP Patch'!$M:$M,Table6[[#This Row],[OE]])+COUNTIFS('Cloud Patch'!$G:$G,"=Development",'Cloud Patch'!$O:$O,Table6[[#This Row],[OE]])+COUNTIFS('Cloud Patch'!G:G,"=Test",'Cloud Patch'!$O:$O,Table6[[#This Row],[OE]])+COUNTIFS('Cloud Patch'!G:G,"=UAT",'Cloud Patch'!$O:$O,Table6[[#This Row],[OE]])+COUNTIFS('Cloud Patch'!G:G,"=Demonstration",'Cloud Patch'!$O:$O,Table6[[#This Row],[OE]])+COUNTIFS('Cloud Patch'!G:G,"=QA",'Cloud Patch'!$O:$O,Table6[[#This Row],[OE]])+COUNTIFS('Cloud Patch'!G:G,"=Training",'Cloud Patch'!$O:$O,Table6[[#This Row],[OE]])+COUNTIFS('Cloud Patch'!G:G,"=System Integration",'Cloud Patch'!$O:$O,Table6[[#This Row],[OE]])+COUNTIFS('Cloud Patch'!G:G,"=Staging",'Cloud Patch'!$O:$O,Table6[[#This Row],[OE]])</f>
        <v>0</v>
      </c>
      <c r="O2" s="49">
        <f>COUNTIFS('CMP Patch'!$F:$F,"=Production",'CMP Patch'!$M:$M,Table6[[#This Row],[OE]])+COUNTIFS('Cloud Patch'!$G:$G,"=Production",'Cloud Patch'!$M:$M,Table6[[#This Row],[OE]])</f>
        <v>0</v>
      </c>
      <c r="P2" s="49">
        <f>COUNTIFS('CMP Patch'!$F:$F,"=",'CMP Patch'!$M:$M,Table6[[#This Row],[OE]])+COUNTIFS('Cloud Patch'!$G:$G,"=",'Cloud Patch'!$M:$M,Table6[[#This Row],[OE]])</f>
        <v>0</v>
      </c>
    </row>
    <row r="3" spans="1:16" ht="18.75" customHeight="1">
      <c r="A3" s="358" t="s">
        <v>4740</v>
      </c>
      <c r="B3" s="359"/>
      <c r="C3" s="359"/>
      <c r="D3" s="346">
        <f>COUNTA('CMP Patch'!A:A)+COUNTA('Cloud Patch'!A:A)</f>
        <v>2310</v>
      </c>
      <c r="E3" s="347"/>
      <c r="M3" s="96" t="s">
        <v>1496</v>
      </c>
      <c r="N3" s="49">
        <f>COUNTIFS('CMP Patch'!$F:$F,"=Development",'CMP Patch'!$M:$M,Table6[[#This Row],[OE]])+COUNTIFS('CMP Patch'!F:F,"=Test",'CMP Patch'!$M:$M,Table6[[#This Row],[OE]])+COUNTIFS('CMP Patch'!F:F,"=UAT",'CMP Patch'!$M:$M,Table6[[#This Row],[OE]])+COUNTIFS('CMP Patch'!F:F,"=Demonstration",'CMP Patch'!$M:$M,Table6[[#This Row],[OE]])+COUNTIFS('CMP Patch'!F:F,"=QA",'CMP Patch'!$M:$M,Table6[[#This Row],[OE]])+COUNTIFS('CMP Patch'!F:F,"=Training",'CMP Patch'!$M:$M,Table6[[#This Row],[OE]])+COUNTIFS('CMP Patch'!F:F,"=System Integration",'CMP Patch'!$M:$M,Table6[[#This Row],[OE]])+COUNTIFS('CMP Patch'!F:F,"=Staging",'CMP Patch'!$M:$M,Table6[[#This Row],[OE]])+COUNTIFS('Cloud Patch'!$G:$G,"=Development",'Cloud Patch'!$O:$O,Table6[[#This Row],[OE]])+COUNTIFS('Cloud Patch'!G:G,"=Test",'Cloud Patch'!$O:$O,Table6[[#This Row],[OE]])+COUNTIFS('Cloud Patch'!G:G,"=UAT",'Cloud Patch'!$O:$O,Table6[[#This Row],[OE]])+COUNTIFS('Cloud Patch'!G:G,"=Demonstration",'Cloud Patch'!$O:$O,Table6[[#This Row],[OE]])+COUNTIFS('Cloud Patch'!G:G,"=QA",'Cloud Patch'!$O:$O,Table6[[#This Row],[OE]])+COUNTIFS('Cloud Patch'!G:G,"=Training",'Cloud Patch'!$O:$O,Table6[[#This Row],[OE]])+COUNTIFS('Cloud Patch'!G:G,"=System Integration",'Cloud Patch'!$O:$O,Table6[[#This Row],[OE]])+COUNTIFS('Cloud Patch'!G:G,"=Staging",'Cloud Patch'!$O:$O,Table6[[#This Row],[OE]])</f>
        <v>0</v>
      </c>
      <c r="O3" s="49">
        <f>COUNTIFS('CMP Patch'!$F:$F,"=Production",'CMP Patch'!$M:$M,Table6[[#This Row],[OE]])+COUNTIFS('Cloud Patch'!$G:$G,"=Production",'Cloud Patch'!$M:$M,Table6[[#This Row],[OE]])</f>
        <v>11</v>
      </c>
      <c r="P3" s="49">
        <f>COUNTIFS('CMP Patch'!$F:$F,"=",'CMP Patch'!$M:$M,Table6[[#This Row],[OE]])+COUNTIFS('Cloud Patch'!$G:$G,"=",'Cloud Patch'!$M:$M,Table6[[#This Row],[OE]])</f>
        <v>0</v>
      </c>
    </row>
    <row r="4" spans="1:16" ht="18.75" customHeight="1">
      <c r="A4" s="354" t="s">
        <v>4741</v>
      </c>
      <c r="B4" s="355"/>
      <c r="C4" s="355"/>
      <c r="D4" s="348">
        <f>COUNTIF('CMP Patch'!C:C,"False")+COUNTIF('Cloud Patch'!D:D,"False")</f>
        <v>1313</v>
      </c>
      <c r="E4" s="349"/>
      <c r="F4" s="112">
        <f>(2229/2751)</f>
        <v>0.81025081788440567</v>
      </c>
      <c r="M4" s="97" t="s">
        <v>496</v>
      </c>
      <c r="N4" s="49">
        <f>COUNTIFS('CMP Patch'!$F:$F,"=Development",'CMP Patch'!$M:$M,Table6[[#This Row],[OE]])+COUNTIFS('CMP Patch'!F:F,"=Test",'CMP Patch'!$M:$M,Table6[[#This Row],[OE]])+COUNTIFS('CMP Patch'!F:F,"=UAT",'CMP Patch'!$M:$M,Table6[[#This Row],[OE]])+COUNTIFS('CMP Patch'!F:F,"=Demonstration",'CMP Patch'!$M:$M,Table6[[#This Row],[OE]])+COUNTIFS('CMP Patch'!F:F,"=QA",'CMP Patch'!$M:$M,Table6[[#This Row],[OE]])+COUNTIFS('CMP Patch'!F:F,"=Training",'CMP Patch'!$M:$M,Table6[[#This Row],[OE]])+COUNTIFS('CMP Patch'!F:F,"=System Integration",'CMP Patch'!$M:$M,Table6[[#This Row],[OE]])+COUNTIFS('CMP Patch'!F:F,"=Staging",'CMP Patch'!$M:$M,Table6[[#This Row],[OE]])+COUNTIFS('Cloud Patch'!$G:$G,"=Development",'Cloud Patch'!$O:$O,Table6[[#This Row],[OE]])+COUNTIFS('Cloud Patch'!G:G,"=Test",'Cloud Patch'!$O:$O,Table6[[#This Row],[OE]])+COUNTIFS('Cloud Patch'!G:G,"=UAT",'Cloud Patch'!$O:$O,Table6[[#This Row],[OE]])+COUNTIFS('Cloud Patch'!G:G,"=Demonstration",'Cloud Patch'!$O:$O,Table6[[#This Row],[OE]])+COUNTIFS('Cloud Patch'!G:G,"=QA",'Cloud Patch'!$O:$O,Table6[[#This Row],[OE]])+COUNTIFS('Cloud Patch'!G:G,"=Training",'Cloud Patch'!$O:$O,Table6[[#This Row],[OE]])+COUNTIFS('Cloud Patch'!G:G,"=System Integration",'Cloud Patch'!$O:$O,Table6[[#This Row],[OE]])+COUNTIFS('Cloud Patch'!G:G,"=Staging",'Cloud Patch'!$O:$O,Table6[[#This Row],[OE]])</f>
        <v>19</v>
      </c>
      <c r="O4" s="49">
        <f>COUNTIFS('CMP Patch'!$F:$F,"=Production",'CMP Patch'!$M:$M,Table6[[#This Row],[OE]])+COUNTIFS('Cloud Patch'!$G:$G,"=Production",'Cloud Patch'!$M:$M,Table6[[#This Row],[OE]])</f>
        <v>12</v>
      </c>
      <c r="P4" s="49">
        <f>COUNTIFS('CMP Patch'!$F:$F,"=",'CMP Patch'!$M:$M,Table6[[#This Row],[OE]])+COUNTIFS('Cloud Patch'!$G:$G,"=",'Cloud Patch'!$M:$M,Table6[[#This Row],[OE]])</f>
        <v>0</v>
      </c>
    </row>
    <row r="5" spans="1:16" ht="18.75" customHeight="1">
      <c r="A5" s="360" t="s">
        <v>174</v>
      </c>
      <c r="B5" s="361"/>
      <c r="C5" s="362"/>
      <c r="D5" s="363">
        <f>COUNTIF('CMP Patch'!$N:$N,"=NONPROD")+COUNTIFS('Cloud Patch'!$M:$M,"=NONPROD")</f>
        <v>1092</v>
      </c>
      <c r="E5" s="364"/>
      <c r="F5" s="113"/>
      <c r="M5" s="96"/>
      <c r="N5" s="49">
        <f>COUNTIFS('CMP Patch'!$F:$F,"=Development",'CMP Patch'!$M:$M,Table6[[#This Row],[OE]])+COUNTIFS('CMP Patch'!F:F,"=Test",'CMP Patch'!$M:$M,Table6[[#This Row],[OE]])+COUNTIFS('CMP Patch'!F:F,"=UAT",'CMP Patch'!$M:$M,Table6[[#This Row],[OE]])+COUNTIFS('CMP Patch'!F:F,"=Demonstration",'CMP Patch'!$M:$M,Table6[[#This Row],[OE]])+COUNTIFS('CMP Patch'!F:F,"=QA",'CMP Patch'!$M:$M,Table6[[#This Row],[OE]])+COUNTIFS('CMP Patch'!F:F,"=Training",'CMP Patch'!$M:$M,Table6[[#This Row],[OE]])+COUNTIFS('CMP Patch'!F:F,"=System Integration",'CMP Patch'!$M:$M,Table6[[#This Row],[OE]])+COUNTIFS('CMP Patch'!F:F,"=Staging",'CMP Patch'!$M:$M,Table6[[#This Row],[OE]])+COUNTIFS('Cloud Patch'!$G:$G,"=Development",'Cloud Patch'!$O:$O,Table6[[#This Row],[OE]])+COUNTIFS('Cloud Patch'!G:G,"=Test",'Cloud Patch'!$O:$O,Table6[[#This Row],[OE]])+COUNTIFS('Cloud Patch'!G:G,"=UAT",'Cloud Patch'!$O:$O,Table6[[#This Row],[OE]])+COUNTIFS('Cloud Patch'!G:G,"=Demonstration",'Cloud Patch'!$O:$O,Table6[[#This Row],[OE]])+COUNTIFS('Cloud Patch'!G:G,"=QA",'Cloud Patch'!$O:$O,Table6[[#This Row],[OE]])+COUNTIFS('Cloud Patch'!G:G,"=Training",'Cloud Patch'!$O:$O,Table6[[#This Row],[OE]])+COUNTIFS('Cloud Patch'!G:G,"=System Integration",'Cloud Patch'!$O:$O,Table6[[#This Row],[OE]])+COUNTIFS('Cloud Patch'!G:G,"=Staging",'Cloud Patch'!$O:$O,Table6[[#This Row],[OE]])</f>
        <v>0</v>
      </c>
      <c r="O5" s="49">
        <f>COUNTIFS('CMP Patch'!$F:$F,"=Production",'CMP Patch'!$M:$M,Table6[[#This Row],[OE]])+COUNTIFS('Cloud Patch'!$G:$G,"=Production",'Cloud Patch'!$M:$M,Table6[[#This Row],[OE]])</f>
        <v>0</v>
      </c>
      <c r="P5" s="49">
        <f>COUNTIFS('CMP Patch'!$F:$F,"=",'CMP Patch'!$M:$M,Table6[[#This Row],[OE]])+COUNTIFS('Cloud Patch'!$G:$G,"=",'Cloud Patch'!$M:$M,Table6[[#This Row],[OE]])</f>
        <v>0</v>
      </c>
    </row>
    <row r="6" spans="1:16" ht="18.75" customHeight="1">
      <c r="A6" s="360" t="s">
        <v>827</v>
      </c>
      <c r="B6" s="361"/>
      <c r="C6" s="362"/>
      <c r="D6" s="363">
        <f>COUNTIF('CMP Patch'!$N:$N,"=PROD")+COUNTIFS('Cloud Patch'!$M:$M,"=PROD")</f>
        <v>1216</v>
      </c>
      <c r="E6" s="364"/>
      <c r="F6" s="113"/>
      <c r="M6" s="96"/>
      <c r="N6" s="49">
        <f>COUNTIFS('CMP Patch'!$F:$F,"=Development",'CMP Patch'!$M:$M,Table6[[#This Row],[OE]])+COUNTIFS('CMP Patch'!F:F,"=Test",'CMP Patch'!$M:$M,Table6[[#This Row],[OE]])+COUNTIFS('CMP Patch'!F:F,"=UAT",'CMP Patch'!$M:$M,Table6[[#This Row],[OE]])+COUNTIFS('CMP Patch'!F:F,"=Demonstration",'CMP Patch'!$M:$M,Table6[[#This Row],[OE]])+COUNTIFS('CMP Patch'!F:F,"=QA",'CMP Patch'!$M:$M,Table6[[#This Row],[OE]])+COUNTIFS('CMP Patch'!F:F,"=Training",'CMP Patch'!$M:$M,Table6[[#This Row],[OE]])+COUNTIFS('CMP Patch'!F:F,"=System Integration",'CMP Patch'!$M:$M,Table6[[#This Row],[OE]])+COUNTIFS('CMP Patch'!F:F,"=Staging",'CMP Patch'!$M:$M,Table6[[#This Row],[OE]])+COUNTIFS('Cloud Patch'!$G:$G,"=Development",'Cloud Patch'!$O:$O,Table6[[#This Row],[OE]])+COUNTIFS('Cloud Patch'!G:G,"=Test",'Cloud Patch'!$O:$O,Table6[[#This Row],[OE]])+COUNTIFS('Cloud Patch'!G:G,"=UAT",'Cloud Patch'!$O:$O,Table6[[#This Row],[OE]])+COUNTIFS('Cloud Patch'!G:G,"=Demonstration",'Cloud Patch'!$O:$O,Table6[[#This Row],[OE]])+COUNTIFS('Cloud Patch'!G:G,"=QA",'Cloud Patch'!$O:$O,Table6[[#This Row],[OE]])+COUNTIFS('Cloud Patch'!G:G,"=Training",'Cloud Patch'!$O:$O,Table6[[#This Row],[OE]])+COUNTIFS('Cloud Patch'!G:G,"=System Integration",'Cloud Patch'!$O:$O,Table6[[#This Row],[OE]])+COUNTIFS('Cloud Patch'!G:G,"=Staging",'Cloud Patch'!$O:$O,Table6[[#This Row],[OE]])</f>
        <v>0</v>
      </c>
      <c r="O6" s="49">
        <f>COUNTIFS('CMP Patch'!$F:$F,"=Production",'CMP Patch'!$M:$M,Table6[[#This Row],[OE]])+COUNTIFS('Cloud Patch'!$G:$G,"=Production",'Cloud Patch'!$M:$M,Table6[[#This Row],[OE]])</f>
        <v>0</v>
      </c>
      <c r="P6" s="49">
        <f>COUNTIFS('CMP Patch'!$F:$F,"=",'CMP Patch'!$M:$M,Table6[[#This Row],[OE]])+COUNTIFS('Cloud Patch'!$G:$G,"=",'Cloud Patch'!$M:$M,Table6[[#This Row],[OE]])</f>
        <v>0</v>
      </c>
    </row>
    <row r="7" spans="1:16" ht="18.75" customHeight="1">
      <c r="A7" s="356" t="s">
        <v>4742</v>
      </c>
      <c r="B7" s="357"/>
      <c r="C7" s="357"/>
      <c r="D7" s="350">
        <f>COUNTIF('CMP Patch'!B:B,"*sepa*")</f>
        <v>0</v>
      </c>
      <c r="E7" s="351"/>
      <c r="M7" s="97" t="s">
        <v>654</v>
      </c>
      <c r="N7" s="49">
        <f>COUNTIFS('CMP Patch'!$F:$F,"=Development",'CMP Patch'!$M:$M,Table6[[#This Row],[OE]])+COUNTIFS('CMP Patch'!F:F,"=Test",'CMP Patch'!$M:$M,Table6[[#This Row],[OE]])+COUNTIFS('CMP Patch'!F:F,"=UAT",'CMP Patch'!$M:$M,Table6[[#This Row],[OE]])+COUNTIFS('CMP Patch'!F:F,"=Demonstration",'CMP Patch'!$M:$M,Table6[[#This Row],[OE]])+COUNTIFS('CMP Patch'!F:F,"=QA",'CMP Patch'!$M:$M,Table6[[#This Row],[OE]])+COUNTIFS('CMP Patch'!F:F,"=Training",'CMP Patch'!$M:$M,Table6[[#This Row],[OE]])+COUNTIFS('CMP Patch'!F:F,"=System Integration",'CMP Patch'!$M:$M,Table6[[#This Row],[OE]])+COUNTIFS('CMP Patch'!F:F,"=Staging",'CMP Patch'!$M:$M,Table6[[#This Row],[OE]])+COUNTIFS('Cloud Patch'!$G:$G,"=Development",'Cloud Patch'!$O:$O,Table6[[#This Row],[OE]])+COUNTIFS('Cloud Patch'!G:G,"=Test",'Cloud Patch'!$O:$O,Table6[[#This Row],[OE]])+COUNTIFS('Cloud Patch'!G:G,"=UAT",'Cloud Patch'!$O:$O,Table6[[#This Row],[OE]])+COUNTIFS('Cloud Patch'!G:G,"=Demonstration",'Cloud Patch'!$O:$O,Table6[[#This Row],[OE]])+COUNTIFS('Cloud Patch'!G:G,"=QA",'Cloud Patch'!$O:$O,Table6[[#This Row],[OE]])+COUNTIFS('Cloud Patch'!G:G,"=Training",'Cloud Patch'!$O:$O,Table6[[#This Row],[OE]])+COUNTIFS('Cloud Patch'!G:G,"=System Integration",'Cloud Patch'!$O:$O,Table6[[#This Row],[OE]])+COUNTIFS('Cloud Patch'!G:G,"=Staging",'Cloud Patch'!$O:$O,Table6[[#This Row],[OE]])</f>
        <v>9</v>
      </c>
      <c r="O7" s="49">
        <f>COUNTIFS('CMP Patch'!$F:$F,"=Production",'CMP Patch'!$M:$M,Table6[[#This Row],[OE]])+COUNTIFS('Cloud Patch'!$G:$G,"=Production",'Cloud Patch'!$M:$M,Table6[[#This Row],[OE]])</f>
        <v>19</v>
      </c>
      <c r="P7" s="49">
        <f>COUNTIFS('CMP Patch'!$F:$F,"=",'CMP Patch'!$M:$M,Table6[[#This Row],[OE]])+COUNTIFS('Cloud Patch'!$G:$G,"=",'Cloud Patch'!$M:$M,Table6[[#This Row],[OE]])</f>
        <v>0</v>
      </c>
    </row>
    <row r="8" spans="1:16" ht="18.75" customHeight="1">
      <c r="A8" s="356" t="s">
        <v>4743</v>
      </c>
      <c r="B8" s="357"/>
      <c r="C8" s="357"/>
      <c r="D8" s="350">
        <f>COUNTIF('CMP Patch'!B:B,"retired")+COUNTIF('Cloud Patch'!D:D,"retired")</f>
        <v>0</v>
      </c>
      <c r="E8" s="351"/>
      <c r="F8" s="114" t="s">
        <v>4744</v>
      </c>
      <c r="M8" s="96" t="s">
        <v>411</v>
      </c>
      <c r="N8" s="49">
        <f>COUNTIFS('CMP Patch'!$F:$F,"=Development",'CMP Patch'!$M:$M,Table6[[#This Row],[OE]])+COUNTIFS('CMP Patch'!F:F,"=Test",'CMP Patch'!$M:$M,Table6[[#This Row],[OE]])+COUNTIFS('CMP Patch'!F:F,"=UAT",'CMP Patch'!$M:$M,Table6[[#This Row],[OE]])+COUNTIFS('CMP Patch'!F:F,"=Demonstration",'CMP Patch'!$M:$M,Table6[[#This Row],[OE]])+COUNTIFS('CMP Patch'!F:F,"=QA",'CMP Patch'!$M:$M,Table6[[#This Row],[OE]])+COUNTIFS('CMP Patch'!F:F,"=Training",'CMP Patch'!$M:$M,Table6[[#This Row],[OE]])+COUNTIFS('CMP Patch'!F:F,"=System Integration",'CMP Patch'!$M:$M,Table6[[#This Row],[OE]])+COUNTIFS('CMP Patch'!F:F,"=Staging",'CMP Patch'!$M:$M,Table6[[#This Row],[OE]])+COUNTIFS('Cloud Patch'!$G:$G,"=Development",'Cloud Patch'!$O:$O,Table6[[#This Row],[OE]])+COUNTIFS('Cloud Patch'!G:G,"=Test",'Cloud Patch'!$O:$O,Table6[[#This Row],[OE]])+COUNTIFS('Cloud Patch'!G:G,"=UAT",'Cloud Patch'!$O:$O,Table6[[#This Row],[OE]])+COUNTIFS('Cloud Patch'!G:G,"=Demonstration",'Cloud Patch'!$O:$O,Table6[[#This Row],[OE]])+COUNTIFS('Cloud Patch'!G:G,"=QA",'Cloud Patch'!$O:$O,Table6[[#This Row],[OE]])+COUNTIFS('Cloud Patch'!G:G,"=Training",'Cloud Patch'!$O:$O,Table6[[#This Row],[OE]])+COUNTIFS('Cloud Patch'!G:G,"=System Integration",'Cloud Patch'!$O:$O,Table6[[#This Row],[OE]])+COUNTIFS('Cloud Patch'!G:G,"=Staging",'Cloud Patch'!$O:$O,Table6[[#This Row],[OE]])</f>
        <v>12</v>
      </c>
      <c r="O8" s="49">
        <f>COUNTIFS('CMP Patch'!$F:$F,"=Production",'CMP Patch'!$M:$M,Table6[[#This Row],[OE]])+COUNTIFS('Cloud Patch'!$G:$G,"=Production",'Cloud Patch'!$M:$M,Table6[[#This Row],[OE]])</f>
        <v>12</v>
      </c>
      <c r="P8" s="49">
        <f>COUNTIFS('CMP Patch'!$F:$F,"=",'CMP Patch'!$M:$M,Table6[[#This Row],[OE]])+COUNTIFS('Cloud Patch'!$G:$G,"=",'Cloud Patch'!$M:$M,Table6[[#This Row],[OE]])</f>
        <v>0</v>
      </c>
    </row>
    <row r="9" spans="1:16" ht="18.75" customHeight="1">
      <c r="A9" s="352" t="s">
        <v>4745</v>
      </c>
      <c r="B9" s="353"/>
      <c r="C9" s="353"/>
      <c r="D9" s="350">
        <f>COUNTIF('CMP Patch'!C:C,"True")+COUNTIF('Cloud Patch'!C:C,"True")</f>
        <v>400</v>
      </c>
      <c r="E9" s="351"/>
      <c r="F9" s="113">
        <f>D9/D3</f>
        <v>0.17316017316017315</v>
      </c>
      <c r="M9" s="96" t="s">
        <v>688</v>
      </c>
      <c r="N9" s="49">
        <f>COUNTIFS('CMP Patch'!$F:$F,"=Development",'CMP Patch'!$M:$M,Table6[[#This Row],[OE]])+COUNTIFS('CMP Patch'!F:F,"=Test",'CMP Patch'!$M:$M,Table6[[#This Row],[OE]])+COUNTIFS('CMP Patch'!F:F,"=UAT",'CMP Patch'!$M:$M,Table6[[#This Row],[OE]])+COUNTIFS('CMP Patch'!F:F,"=Demonstration",'CMP Patch'!$M:$M,Table6[[#This Row],[OE]])+COUNTIFS('CMP Patch'!F:F,"=QA",'CMP Patch'!$M:$M,Table6[[#This Row],[OE]])+COUNTIFS('CMP Patch'!F:F,"=Training",'CMP Patch'!$M:$M,Table6[[#This Row],[OE]])+COUNTIFS('CMP Patch'!F:F,"=System Integration",'CMP Patch'!$M:$M,Table6[[#This Row],[OE]])+COUNTIFS('CMP Patch'!F:F,"=Staging",'CMP Patch'!$M:$M,Table6[[#This Row],[OE]])+COUNTIFS('Cloud Patch'!$G:$G,"=Development",'Cloud Patch'!$O:$O,Table6[[#This Row],[OE]])+COUNTIFS('Cloud Patch'!G:G,"=Test",'Cloud Patch'!$O:$O,Table6[[#This Row],[OE]])+COUNTIFS('Cloud Patch'!G:G,"=UAT",'Cloud Patch'!$O:$O,Table6[[#This Row],[OE]])+COUNTIFS('Cloud Patch'!G:G,"=Demonstration",'Cloud Patch'!$O:$O,Table6[[#This Row],[OE]])+COUNTIFS('Cloud Patch'!G:G,"=QA",'Cloud Patch'!$O:$O,Table6[[#This Row],[OE]])+COUNTIFS('Cloud Patch'!G:G,"=Training",'Cloud Patch'!$O:$O,Table6[[#This Row],[OE]])+COUNTIFS('Cloud Patch'!G:G,"=System Integration",'Cloud Patch'!$O:$O,Table6[[#This Row],[OE]])+COUNTIFS('Cloud Patch'!G:G,"=Staging",'Cloud Patch'!$O:$O,Table6[[#This Row],[OE]])</f>
        <v>1</v>
      </c>
      <c r="O9" s="49">
        <f>COUNTIFS('CMP Patch'!$F:$F,"=Production",'CMP Patch'!$M:$M,Table6[[#This Row],[OE]])+COUNTIFS('Cloud Patch'!$G:$G,"=Production",'Cloud Patch'!$M:$M,Table6[[#This Row],[OE]])</f>
        <v>1</v>
      </c>
      <c r="P9" s="49">
        <f>COUNTIFS('CMP Patch'!$F:$F,"=",'CMP Patch'!$M:$M,Table6[[#This Row],[OE]])+COUNTIFS('Cloud Patch'!$G:$G,"=",'Cloud Patch'!$M:$M,Table6[[#This Row],[OE]])</f>
        <v>0</v>
      </c>
    </row>
    <row r="10" spans="1:16" ht="18.75" customHeight="1">
      <c r="M10" s="97" t="s">
        <v>448</v>
      </c>
      <c r="N10" s="49">
        <f>COUNTIFS('CMP Patch'!$F:$F,"=Development",'CMP Patch'!$M:$M,Table6[[#This Row],[OE]])+COUNTIFS('CMP Patch'!F:F,"=Test",'CMP Patch'!$M:$M,Table6[[#This Row],[OE]])+COUNTIFS('CMP Patch'!F:F,"=UAT",'CMP Patch'!$M:$M,Table6[[#This Row],[OE]])+COUNTIFS('CMP Patch'!F:F,"=Demonstration",'CMP Patch'!$M:$M,Table6[[#This Row],[OE]])+COUNTIFS('CMP Patch'!F:F,"=QA",'CMP Patch'!$M:$M,Table6[[#This Row],[OE]])+COUNTIFS('CMP Patch'!F:F,"=Training",'CMP Patch'!$M:$M,Table6[[#This Row],[OE]])+COUNTIFS('CMP Patch'!F:F,"=System Integration",'CMP Patch'!$M:$M,Table6[[#This Row],[OE]])+COUNTIFS('CMP Patch'!F:F,"=Staging",'CMP Patch'!$M:$M,Table6[[#This Row],[OE]])+COUNTIFS('Cloud Patch'!$G:$G,"=Development",'Cloud Patch'!$O:$O,Table6[[#This Row],[OE]])+COUNTIFS('Cloud Patch'!G:G,"=Test",'Cloud Patch'!$O:$O,Table6[[#This Row],[OE]])+COUNTIFS('Cloud Patch'!G:G,"=UAT",'Cloud Patch'!$O:$O,Table6[[#This Row],[OE]])+COUNTIFS('Cloud Patch'!G:G,"=Demonstration",'Cloud Patch'!$O:$O,Table6[[#This Row],[OE]])+COUNTIFS('Cloud Patch'!G:G,"=QA",'Cloud Patch'!$O:$O,Table6[[#This Row],[OE]])+COUNTIFS('Cloud Patch'!G:G,"=Training",'Cloud Patch'!$O:$O,Table6[[#This Row],[OE]])+COUNTIFS('Cloud Patch'!G:G,"=System Integration",'Cloud Patch'!$O:$O,Table6[[#This Row],[OE]])+COUNTIFS('Cloud Patch'!G:G,"=Staging",'Cloud Patch'!$O:$O,Table6[[#This Row],[OE]])</f>
        <v>110</v>
      </c>
      <c r="O10" s="49">
        <f>COUNTIFS('CMP Patch'!$F:$F,"=Production",'CMP Patch'!$M:$M,Table6[[#This Row],[OE]])+COUNTIFS('Cloud Patch'!$G:$G,"=Production",'Cloud Patch'!$M:$M,Table6[[#This Row],[OE]])</f>
        <v>77</v>
      </c>
      <c r="P10" s="49">
        <f>COUNTIFS('CMP Patch'!$F:$F,"=",'CMP Patch'!$M:$M,Table6[[#This Row],[OE]])+COUNTIFS('Cloud Patch'!$G:$G,"=",'Cloud Patch'!$M:$M,Table6[[#This Row],[OE]])</f>
        <v>0</v>
      </c>
    </row>
    <row r="11" spans="1:16" ht="18.75" customHeight="1">
      <c r="M11" s="96" t="s">
        <v>4746</v>
      </c>
      <c r="N11" s="49">
        <f>COUNTIFS('CMP Patch'!$F:$F,"=Development",'CMP Patch'!$M:$M,Table6[[#This Row],[OE]])+COUNTIFS('CMP Patch'!F:F,"=Test",'CMP Patch'!$M:$M,Table6[[#This Row],[OE]])+COUNTIFS('CMP Patch'!F:F,"=UAT",'CMP Patch'!$M:$M,Table6[[#This Row],[OE]])+COUNTIFS('CMP Patch'!F:F,"=Demonstration",'CMP Patch'!$M:$M,Table6[[#This Row],[OE]])+COUNTIFS('CMP Patch'!F:F,"=QA",'CMP Patch'!$M:$M,Table6[[#This Row],[OE]])+COUNTIFS('CMP Patch'!F:F,"=Training",'CMP Patch'!$M:$M,Table6[[#This Row],[OE]])+COUNTIFS('CMP Patch'!F:F,"=System Integration",'CMP Patch'!$M:$M,Table6[[#This Row],[OE]])+COUNTIFS('CMP Patch'!F:F,"=Staging",'CMP Patch'!$M:$M,Table6[[#This Row],[OE]])+COUNTIFS('Cloud Patch'!$G:$G,"=Development",'Cloud Patch'!$O:$O,Table6[[#This Row],[OE]])+COUNTIFS('Cloud Patch'!G:G,"=Test",'Cloud Patch'!$O:$O,Table6[[#This Row],[OE]])+COUNTIFS('Cloud Patch'!G:G,"=UAT",'Cloud Patch'!$O:$O,Table6[[#This Row],[OE]])+COUNTIFS('Cloud Patch'!G:G,"=Demonstration",'Cloud Patch'!$O:$O,Table6[[#This Row],[OE]])+COUNTIFS('Cloud Patch'!G:G,"=QA",'Cloud Patch'!$O:$O,Table6[[#This Row],[OE]])+COUNTIFS('Cloud Patch'!G:G,"=Training",'Cloud Patch'!$O:$O,Table6[[#This Row],[OE]])+COUNTIFS('Cloud Patch'!G:G,"=System Integration",'Cloud Patch'!$O:$O,Table6[[#This Row],[OE]])+COUNTIFS('Cloud Patch'!G:G,"=Staging",'Cloud Patch'!$O:$O,Table6[[#This Row],[OE]])</f>
        <v>0</v>
      </c>
      <c r="O11" s="49">
        <f>COUNTIFS('CMP Patch'!$F:$F,"=Production",'CMP Patch'!$M:$M,Table6[[#This Row],[OE]])+COUNTIFS('Cloud Patch'!$G:$G,"=Production",'Cloud Patch'!$M:$M,Table6[[#This Row],[OE]])</f>
        <v>0</v>
      </c>
      <c r="P11" s="49">
        <f>COUNTIFS('CMP Patch'!$F:$F,"=",'CMP Patch'!$M:$M,Table6[[#This Row],[OE]])+COUNTIFS('Cloud Patch'!$G:$G,"=",'Cloud Patch'!$M:$M,Table6[[#This Row],[OE]])</f>
        <v>0</v>
      </c>
    </row>
    <row r="12" spans="1:16" ht="18.75" customHeight="1">
      <c r="M12" s="97" t="s">
        <v>4747</v>
      </c>
      <c r="N12" s="49">
        <f>COUNTIFS('CMP Patch'!$F:$F,"=Development",'CMP Patch'!$M:$M,Table6[[#This Row],[OE]])+COUNTIFS('CMP Patch'!F:F,"=Test",'CMP Patch'!$M:$M,Table6[[#This Row],[OE]])+COUNTIFS('CMP Patch'!F:F,"=UAT",'CMP Patch'!$M:$M,Table6[[#This Row],[OE]])+COUNTIFS('CMP Patch'!F:F,"=Demonstration",'CMP Patch'!$M:$M,Table6[[#This Row],[OE]])+COUNTIFS('CMP Patch'!F:F,"=QA",'CMP Patch'!$M:$M,Table6[[#This Row],[OE]])+COUNTIFS('CMP Patch'!F:F,"=Training",'CMP Patch'!$M:$M,Table6[[#This Row],[OE]])+COUNTIFS('CMP Patch'!F:F,"=System Integration",'CMP Patch'!$M:$M,Table6[[#This Row],[OE]])+COUNTIFS('CMP Patch'!F:F,"=Staging",'CMP Patch'!$M:$M,Table6[[#This Row],[OE]])+COUNTIFS('Cloud Patch'!$G:$G,"=Development",'Cloud Patch'!$O:$O,Table6[[#This Row],[OE]])+COUNTIFS('Cloud Patch'!G:G,"=Test",'Cloud Patch'!$O:$O,Table6[[#This Row],[OE]])+COUNTIFS('Cloud Patch'!G:G,"=UAT",'Cloud Patch'!$O:$O,Table6[[#This Row],[OE]])+COUNTIFS('Cloud Patch'!G:G,"=Demonstration",'Cloud Patch'!$O:$O,Table6[[#This Row],[OE]])+COUNTIFS('Cloud Patch'!G:G,"=QA",'Cloud Patch'!$O:$O,Table6[[#This Row],[OE]])+COUNTIFS('Cloud Patch'!G:G,"=Training",'Cloud Patch'!$O:$O,Table6[[#This Row],[OE]])+COUNTIFS('Cloud Patch'!G:G,"=System Integration",'Cloud Patch'!$O:$O,Table6[[#This Row],[OE]])+COUNTIFS('Cloud Patch'!G:G,"=Staging",'Cloud Patch'!$O:$O,Table6[[#This Row],[OE]])</f>
        <v>0</v>
      </c>
      <c r="O12" s="49">
        <f>COUNTIFS('CMP Patch'!$F:$F,"=Production",'CMP Patch'!$M:$M,Table6[[#This Row],[OE]])+COUNTIFS('Cloud Patch'!$G:$G,"=Production",'Cloud Patch'!$M:$M,Table6[[#This Row],[OE]])</f>
        <v>0</v>
      </c>
      <c r="P12" s="49">
        <f>COUNTIFS('CMP Patch'!$F:$F,"=",'CMP Patch'!$M:$M,Table6[[#This Row],[OE]])+COUNTIFS('Cloud Patch'!$G:$G,"=",'Cloud Patch'!$M:$M,Table6[[#This Row],[OE]])</f>
        <v>0</v>
      </c>
    </row>
    <row r="13" spans="1:16" ht="18.75" customHeight="1">
      <c r="M13" s="96" t="s">
        <v>540</v>
      </c>
      <c r="N13" s="49">
        <f>COUNTIFS('CMP Patch'!$F:$F,"=Development",'CMP Patch'!$M:$M,Table6[[#This Row],[OE]])+COUNTIFS('CMP Patch'!F:F,"=Test",'CMP Patch'!$M:$M,Table6[[#This Row],[OE]])+COUNTIFS('CMP Patch'!F:F,"=UAT",'CMP Patch'!$M:$M,Table6[[#This Row],[OE]])+COUNTIFS('CMP Patch'!F:F,"=Demonstration",'CMP Patch'!$M:$M,Table6[[#This Row],[OE]])+COUNTIFS('CMP Patch'!F:F,"=QA",'CMP Patch'!$M:$M,Table6[[#This Row],[OE]])+COUNTIFS('CMP Patch'!F:F,"=Training",'CMP Patch'!$M:$M,Table6[[#This Row],[OE]])+COUNTIFS('CMP Patch'!F:F,"=System Integration",'CMP Patch'!$M:$M,Table6[[#This Row],[OE]])+COUNTIFS('CMP Patch'!F:F,"=Staging",'CMP Patch'!$M:$M,Table6[[#This Row],[OE]])+COUNTIFS('Cloud Patch'!$G:$G,"=Development",'Cloud Patch'!$O:$O,Table6[[#This Row],[OE]])+COUNTIFS('Cloud Patch'!G:G,"=Test",'Cloud Patch'!$O:$O,Table6[[#This Row],[OE]])+COUNTIFS('Cloud Patch'!G:G,"=UAT",'Cloud Patch'!$O:$O,Table6[[#This Row],[OE]])+COUNTIFS('Cloud Patch'!G:G,"=Demonstration",'Cloud Patch'!$O:$O,Table6[[#This Row],[OE]])+COUNTIFS('Cloud Patch'!G:G,"=QA",'Cloud Patch'!$O:$O,Table6[[#This Row],[OE]])+COUNTIFS('Cloud Patch'!G:G,"=Training",'Cloud Patch'!$O:$O,Table6[[#This Row],[OE]])+COUNTIFS('Cloud Patch'!G:G,"=System Integration",'Cloud Patch'!$O:$O,Table6[[#This Row],[OE]])+COUNTIFS('Cloud Patch'!G:G,"=Staging",'Cloud Patch'!$O:$O,Table6[[#This Row],[OE]])</f>
        <v>5</v>
      </c>
      <c r="O13" s="49">
        <f>COUNTIFS('CMP Patch'!$F:$F,"=Production",'CMP Patch'!$M:$M,Table6[[#This Row],[OE]])+COUNTIFS('Cloud Patch'!$G:$G,"=Production",'Cloud Patch'!$M:$M,Table6[[#This Row],[OE]])</f>
        <v>6</v>
      </c>
      <c r="P13" s="49">
        <f>COUNTIFS('CMP Patch'!$F:$F,"=",'CMP Patch'!$M:$M,Table6[[#This Row],[OE]])+COUNTIFS('Cloud Patch'!$G:$G,"=",'Cloud Patch'!$M:$M,Table6[[#This Row],[OE]])</f>
        <v>0</v>
      </c>
    </row>
    <row r="14" spans="1:16" ht="18.75" customHeight="1">
      <c r="B14" s="104" t="s">
        <v>4748</v>
      </c>
      <c r="C14" s="339" t="s">
        <v>4749</v>
      </c>
      <c r="D14" s="339"/>
      <c r="M14" s="97" t="s">
        <v>802</v>
      </c>
      <c r="N14" s="49">
        <f>COUNTIFS('CMP Patch'!$F:$F,"=Development",'CMP Patch'!$M:$M,Table6[[#This Row],[OE]])+COUNTIFS('CMP Patch'!F:F,"=Test",'CMP Patch'!$M:$M,Table6[[#This Row],[OE]])+COUNTIFS('CMP Patch'!F:F,"=UAT",'CMP Patch'!$M:$M,Table6[[#This Row],[OE]])+COUNTIFS('CMP Patch'!F:F,"=Demonstration",'CMP Patch'!$M:$M,Table6[[#This Row],[OE]])+COUNTIFS('CMP Patch'!F:F,"=QA",'CMP Patch'!$M:$M,Table6[[#This Row],[OE]])+COUNTIFS('CMP Patch'!F:F,"=Training",'CMP Patch'!$M:$M,Table6[[#This Row],[OE]])+COUNTIFS('CMP Patch'!F:F,"=System Integration",'CMP Patch'!$M:$M,Table6[[#This Row],[OE]])+COUNTIFS('CMP Patch'!F:F,"=Staging",'CMP Patch'!$M:$M,Table6[[#This Row],[OE]])+COUNTIFS('Cloud Patch'!$G:$G,"=Development",'Cloud Patch'!$O:$O,Table6[[#This Row],[OE]])+COUNTIFS('Cloud Patch'!G:G,"=Test",'Cloud Patch'!$O:$O,Table6[[#This Row],[OE]])+COUNTIFS('Cloud Patch'!G:G,"=UAT",'Cloud Patch'!$O:$O,Table6[[#This Row],[OE]])+COUNTIFS('Cloud Patch'!G:G,"=Demonstration",'Cloud Patch'!$O:$O,Table6[[#This Row],[OE]])+COUNTIFS('Cloud Patch'!G:G,"=QA",'Cloud Patch'!$O:$O,Table6[[#This Row],[OE]])+COUNTIFS('Cloud Patch'!G:G,"=Training",'Cloud Patch'!$O:$O,Table6[[#This Row],[OE]])+COUNTIFS('Cloud Patch'!G:G,"=System Integration",'Cloud Patch'!$O:$O,Table6[[#This Row],[OE]])+COUNTIFS('Cloud Patch'!G:G,"=Staging",'Cloud Patch'!$O:$O,Table6[[#This Row],[OE]])</f>
        <v>4</v>
      </c>
      <c r="O14" s="49">
        <f>COUNTIFS('CMP Patch'!$F:$F,"=Production",'CMP Patch'!$M:$M,Table6[[#This Row],[OE]])+COUNTIFS('Cloud Patch'!$G:$G,"=Production",'Cloud Patch'!$M:$M,Table6[[#This Row],[OE]])</f>
        <v>0</v>
      </c>
      <c r="P14" s="49">
        <f>COUNTIFS('CMP Patch'!$F:$F,"=",'CMP Patch'!$M:$M,Table6[[#This Row],[OE]])+COUNTIFS('Cloud Patch'!$G:$G,"=",'Cloud Patch'!$M:$M,Table6[[#This Row],[OE]])</f>
        <v>0</v>
      </c>
    </row>
    <row r="15" spans="1:16" ht="18.75" customHeight="1">
      <c r="A15" s="99" t="s">
        <v>6</v>
      </c>
      <c r="B15" s="100" t="s">
        <v>4750</v>
      </c>
      <c r="C15" s="99" t="s">
        <v>4737</v>
      </c>
      <c r="D15" s="99" t="s">
        <v>4738</v>
      </c>
      <c r="M15" s="96" t="s">
        <v>395</v>
      </c>
      <c r="N15" s="49">
        <f>COUNTIFS('CMP Patch'!$F:$F,"=Development",'CMP Patch'!$M:$M,Table6[[#This Row],[OE]])+COUNTIFS('CMP Patch'!F:F,"=Test",'CMP Patch'!$M:$M,Table6[[#This Row],[OE]])+COUNTIFS('CMP Patch'!F:F,"=UAT",'CMP Patch'!$M:$M,Table6[[#This Row],[OE]])+COUNTIFS('CMP Patch'!F:F,"=Demonstration",'CMP Patch'!$M:$M,Table6[[#This Row],[OE]])+COUNTIFS('CMP Patch'!F:F,"=QA",'CMP Patch'!$M:$M,Table6[[#This Row],[OE]])+COUNTIFS('CMP Patch'!F:F,"=Training",'CMP Patch'!$M:$M,Table6[[#This Row],[OE]])+COUNTIFS('CMP Patch'!F:F,"=System Integration",'CMP Patch'!$M:$M,Table6[[#This Row],[OE]])+COUNTIFS('CMP Patch'!F:F,"=Staging",'CMP Patch'!$M:$M,Table6[[#This Row],[OE]])+COUNTIFS('Cloud Patch'!$G:$G,"=Development",'Cloud Patch'!$O:$O,Table6[[#This Row],[OE]])+COUNTIFS('Cloud Patch'!G:G,"=Test",'Cloud Patch'!$O:$O,Table6[[#This Row],[OE]])+COUNTIFS('Cloud Patch'!G:G,"=UAT",'Cloud Patch'!$O:$O,Table6[[#This Row],[OE]])+COUNTIFS('Cloud Patch'!G:G,"=Demonstration",'Cloud Patch'!$O:$O,Table6[[#This Row],[OE]])+COUNTIFS('Cloud Patch'!G:G,"=QA",'Cloud Patch'!$O:$O,Table6[[#This Row],[OE]])+COUNTIFS('Cloud Patch'!G:G,"=Training",'Cloud Patch'!$O:$O,Table6[[#This Row],[OE]])+COUNTIFS('Cloud Patch'!G:G,"=System Integration",'Cloud Patch'!$O:$O,Table6[[#This Row],[OE]])+COUNTIFS('Cloud Patch'!G:G,"=Staging",'Cloud Patch'!$O:$O,Table6[[#This Row],[OE]])</f>
        <v>4</v>
      </c>
      <c r="O15" s="49">
        <f>COUNTIFS('CMP Patch'!$F:$F,"=Production",'CMP Patch'!$M:$M,Table6[[#This Row],[OE]])+COUNTIFS('Cloud Patch'!$G:$G,"=Production",'Cloud Patch'!$M:$M,Table6[[#This Row],[OE]])</f>
        <v>3</v>
      </c>
      <c r="P15" s="49">
        <f>COUNTIFS('CMP Patch'!$F:$F,"=",'CMP Patch'!$M:$M,Table6[[#This Row],[OE]])+COUNTIFS('Cloud Patch'!$G:$G,"=",'Cloud Patch'!$M:$M,Table6[[#This Row],[OE]])</f>
        <v>0</v>
      </c>
    </row>
    <row r="16" spans="1:16" ht="18.75" customHeight="1">
      <c r="A16" s="150" t="s">
        <v>18</v>
      </c>
      <c r="B16" s="101">
        <f>SUM('Patch Slot'!S2:U2)</f>
        <v>269</v>
      </c>
      <c r="C16" s="99">
        <f>COUNTIFS('CMP Patch'!$N:$N,"=NONPROD",'CMP Patch'!$B:$B,report[[#This Row],[PD]])+COUNTIFS('Cloud Patch'!$M:$M,"=NONPROD",'CMP Patch'!$B:$B,report[[#This Row],[PD]])</f>
        <v>105</v>
      </c>
      <c r="D16" s="99">
        <f>COUNTIFS('CMP Patch'!$N:$N,"=PROD",'CMP Patch'!$B:$B,report[[#This Row],[PD]])+COUNTIFS('Cloud Patch'!$M:$M,"=PROD",'CMP Patch'!$B:$B,report[[#This Row],[PD]])</f>
        <v>33</v>
      </c>
      <c r="M16" s="97" t="s">
        <v>245</v>
      </c>
      <c r="N16" s="49">
        <f>COUNTIFS('CMP Patch'!$F:$F,"=Development",'CMP Patch'!$M:$M,Table6[[#This Row],[OE]])+COUNTIFS('CMP Patch'!F:F,"=Test",'CMP Patch'!$M:$M,Table6[[#This Row],[OE]])+COUNTIFS('CMP Patch'!F:F,"=UAT",'CMP Patch'!$M:$M,Table6[[#This Row],[OE]])+COUNTIFS('CMP Patch'!F:F,"=Demonstration",'CMP Patch'!$M:$M,Table6[[#This Row],[OE]])+COUNTIFS('CMP Patch'!F:F,"=QA",'CMP Patch'!$M:$M,Table6[[#This Row],[OE]])+COUNTIFS('CMP Patch'!F:F,"=Training",'CMP Patch'!$M:$M,Table6[[#This Row],[OE]])+COUNTIFS('CMP Patch'!F:F,"=System Integration",'CMP Patch'!$M:$M,Table6[[#This Row],[OE]])+COUNTIFS('CMP Patch'!F:F,"=Staging",'CMP Patch'!$M:$M,Table6[[#This Row],[OE]])+COUNTIFS('Cloud Patch'!$G:$G,"=Development",'Cloud Patch'!$O:$O,Table6[[#This Row],[OE]])+COUNTIFS('Cloud Patch'!G:G,"=Test",'Cloud Patch'!$O:$O,Table6[[#This Row],[OE]])+COUNTIFS('Cloud Patch'!G:G,"=UAT",'Cloud Patch'!$O:$O,Table6[[#This Row],[OE]])+COUNTIFS('Cloud Patch'!G:G,"=Demonstration",'Cloud Patch'!$O:$O,Table6[[#This Row],[OE]])+COUNTIFS('Cloud Patch'!G:G,"=QA",'Cloud Patch'!$O:$O,Table6[[#This Row],[OE]])+COUNTIFS('Cloud Patch'!G:G,"=Training",'Cloud Patch'!$O:$O,Table6[[#This Row],[OE]])+COUNTIFS('Cloud Patch'!G:G,"=System Integration",'Cloud Patch'!$O:$O,Table6[[#This Row],[OE]])+COUNTIFS('Cloud Patch'!G:G,"=Staging",'Cloud Patch'!$O:$O,Table6[[#This Row],[OE]])</f>
        <v>128</v>
      </c>
      <c r="O16" s="49">
        <f>COUNTIFS('CMP Patch'!$F:$F,"=Production",'CMP Patch'!$M:$M,Table6[[#This Row],[OE]])+COUNTIFS('Cloud Patch'!$G:$G,"=Production",'Cloud Patch'!$M:$M,Table6[[#This Row],[OE]])</f>
        <v>125</v>
      </c>
      <c r="P16" s="49">
        <f>COUNTIFS('CMP Patch'!$F:$F,"=",'CMP Patch'!$M:$M,Table6[[#This Row],[OE]])+COUNTIFS('Cloud Patch'!$G:$G,"=",'Cloud Patch'!$M:$M,Table6[[#This Row],[OE]])</f>
        <v>0</v>
      </c>
    </row>
    <row r="17" spans="1:16" ht="18.75" customHeight="1">
      <c r="A17" s="150" t="s">
        <v>24</v>
      </c>
      <c r="B17" s="102">
        <f>SUM('Patch Slot'!S3:U3)</f>
        <v>74</v>
      </c>
      <c r="C17" s="99">
        <f>COUNTIFS('CMP Patch'!$N:$N,"=NONPROD",'CMP Patch'!$B:$B,report[[#This Row],[PD]])+COUNTIFS('Cloud Patch'!$M:$M,"=NONPROD",'CMP Patch'!$B:$B,report[[#This Row],[PD]])</f>
        <v>88</v>
      </c>
      <c r="D17" s="99">
        <f>COUNTIFS('CMP Patch'!$N:$N,"=PROD",'CMP Patch'!$B:$B,report[[#This Row],[PD]])+COUNTIFS('Cloud Patch'!$M:$M,"=PROD",'CMP Patch'!$B:$B,report[[#This Row],[PD]])</f>
        <v>16</v>
      </c>
      <c r="M17" s="97" t="s">
        <v>4751</v>
      </c>
      <c r="N17" s="49">
        <f>COUNTIFS('CMP Patch'!$F:$F,"=Development",'CMP Patch'!$M:$M,Table6[[#This Row],[OE]])+COUNTIFS('CMP Patch'!F:F,"=Test",'CMP Patch'!$M:$M,Table6[[#This Row],[OE]])+COUNTIFS('CMP Patch'!F:F,"=UAT",'CMP Patch'!$M:$M,Table6[[#This Row],[OE]])+COUNTIFS('CMP Patch'!F:F,"=Demonstration",'CMP Patch'!$M:$M,Table6[[#This Row],[OE]])+COUNTIFS('CMP Patch'!F:F,"=QA",'CMP Patch'!$M:$M,Table6[[#This Row],[OE]])+COUNTIFS('CMP Patch'!F:F,"=Training",'CMP Patch'!$M:$M,Table6[[#This Row],[OE]])+COUNTIFS('CMP Patch'!F:F,"=System Integration",'CMP Patch'!$M:$M,Table6[[#This Row],[OE]])+COUNTIFS('CMP Patch'!F:F,"=Staging",'CMP Patch'!$M:$M,Table6[[#This Row],[OE]])+COUNTIFS('Cloud Patch'!$G:$G,"=Development",'Cloud Patch'!$O:$O,Table6[[#This Row],[OE]])+COUNTIFS('Cloud Patch'!G:G,"=Test",'Cloud Patch'!$O:$O,Table6[[#This Row],[OE]])+COUNTIFS('Cloud Patch'!G:G,"=UAT",'Cloud Patch'!$O:$O,Table6[[#This Row],[OE]])+COUNTIFS('Cloud Patch'!G:G,"=Demonstration",'Cloud Patch'!$O:$O,Table6[[#This Row],[OE]])+COUNTIFS('Cloud Patch'!G:G,"=QA",'Cloud Patch'!$O:$O,Table6[[#This Row],[OE]])+COUNTIFS('Cloud Patch'!G:G,"=Training",'Cloud Patch'!$O:$O,Table6[[#This Row],[OE]])+COUNTIFS('Cloud Patch'!G:G,"=System Integration",'Cloud Patch'!$O:$O,Table6[[#This Row],[OE]])+COUNTIFS('Cloud Patch'!G:G,"=Staging",'Cloud Patch'!$O:$O,Table6[[#This Row],[OE]])</f>
        <v>0</v>
      </c>
      <c r="O17" s="49">
        <f>COUNTIFS('CMP Patch'!$F:$F,"=Production",'CMP Patch'!$M:$M,Table6[[#This Row],[OE]])+COUNTIFS('Cloud Patch'!$G:$G,"=Production",'Cloud Patch'!$M:$M,Table6[[#This Row],[OE]])</f>
        <v>0</v>
      </c>
      <c r="P17" s="49">
        <f>COUNTIFS('CMP Patch'!$F:$F,"=",'CMP Patch'!$M:$M,Table6[[#This Row],[OE]])+COUNTIFS('Cloud Patch'!$G:$G,"=",'Cloud Patch'!$M:$M,Table6[[#This Row],[OE]])</f>
        <v>0</v>
      </c>
    </row>
    <row r="18" spans="1:16" ht="18.75" customHeight="1">
      <c r="A18" s="150" t="s">
        <v>29</v>
      </c>
      <c r="B18" s="102">
        <f>SUM('Patch Slot'!S4:U4)</f>
        <v>126</v>
      </c>
      <c r="C18" s="99">
        <f>COUNTIFS('CMP Patch'!$N:$N,"=NONPROD",'CMP Patch'!$B:$B,report[[#This Row],[PD]])+COUNTIFS('Cloud Patch'!$M:$M,"=NONPROD",'CMP Patch'!$B:$B,report[[#This Row],[PD]])</f>
        <v>138</v>
      </c>
      <c r="D18" s="99">
        <f>COUNTIFS('CMP Patch'!$N:$N,"=PROD",'CMP Patch'!$B:$B,report[[#This Row],[PD]])+COUNTIFS('Cloud Patch'!$M:$M,"=PROD",'CMP Patch'!$B:$B,report[[#This Row],[PD]])</f>
        <v>30</v>
      </c>
      <c r="M18" s="96" t="s">
        <v>478</v>
      </c>
      <c r="N18" s="49">
        <f>COUNTIFS('CMP Patch'!$F:$F,"=Development",'CMP Patch'!$M:$M,Table6[[#This Row],[OE]])+COUNTIFS('CMP Patch'!F:F,"=Test",'CMP Patch'!$M:$M,Table6[[#This Row],[OE]])+COUNTIFS('CMP Patch'!F:F,"=UAT",'CMP Patch'!$M:$M,Table6[[#This Row],[OE]])+COUNTIFS('CMP Patch'!F:F,"=Demonstration",'CMP Patch'!$M:$M,Table6[[#This Row],[OE]])+COUNTIFS('CMP Patch'!F:F,"=QA",'CMP Patch'!$M:$M,Table6[[#This Row],[OE]])+COUNTIFS('CMP Patch'!F:F,"=Training",'CMP Patch'!$M:$M,Table6[[#This Row],[OE]])+COUNTIFS('CMP Patch'!F:F,"=System Integration",'CMP Patch'!$M:$M,Table6[[#This Row],[OE]])+COUNTIFS('CMP Patch'!F:F,"=Staging",'CMP Patch'!$M:$M,Table6[[#This Row],[OE]])+COUNTIFS('Cloud Patch'!$G:$G,"=Development",'Cloud Patch'!$O:$O,Table6[[#This Row],[OE]])+COUNTIFS('Cloud Patch'!G:G,"=Test",'Cloud Patch'!$O:$O,Table6[[#This Row],[OE]])+COUNTIFS('Cloud Patch'!G:G,"=UAT",'Cloud Patch'!$O:$O,Table6[[#This Row],[OE]])+COUNTIFS('Cloud Patch'!G:G,"=Demonstration",'Cloud Patch'!$O:$O,Table6[[#This Row],[OE]])+COUNTIFS('Cloud Patch'!G:G,"=QA",'Cloud Patch'!$O:$O,Table6[[#This Row],[OE]])+COUNTIFS('Cloud Patch'!G:G,"=Training",'Cloud Patch'!$O:$O,Table6[[#This Row],[OE]])+COUNTIFS('Cloud Patch'!G:G,"=System Integration",'Cloud Patch'!$O:$O,Table6[[#This Row],[OE]])+COUNTIFS('Cloud Patch'!G:G,"=Staging",'Cloud Patch'!$O:$O,Table6[[#This Row],[OE]])</f>
        <v>15</v>
      </c>
      <c r="O18" s="49">
        <f>COUNTIFS('CMP Patch'!$F:$F,"=Production",'CMP Patch'!$M:$M,Table6[[#This Row],[OE]])+COUNTIFS('Cloud Patch'!$G:$G,"=Production",'Cloud Patch'!$M:$M,Table6[[#This Row],[OE]])</f>
        <v>21</v>
      </c>
      <c r="P18" s="49">
        <f>COUNTIFS('CMP Patch'!$F:$F,"=",'CMP Patch'!$M:$M,Table6[[#This Row],[OE]])+COUNTIFS('Cloud Patch'!$G:$G,"=",'Cloud Patch'!$M:$M,Table6[[#This Row],[OE]])</f>
        <v>0</v>
      </c>
    </row>
    <row r="19" spans="1:16" ht="18.75" customHeight="1">
      <c r="A19" s="150" t="s">
        <v>34</v>
      </c>
      <c r="B19" s="102">
        <f>SUM('Patch Slot'!S5:U5)</f>
        <v>52</v>
      </c>
      <c r="C19" s="99">
        <f>COUNTIFS('CMP Patch'!$N:$N,"=NONPROD",'CMP Patch'!$B:$B,report[[#This Row],[PD]])+COUNTIFS('Cloud Patch'!$M:$M,"=NONPROD",'CMP Patch'!$B:$B,report[[#This Row],[PD]])</f>
        <v>39</v>
      </c>
      <c r="D19" s="99">
        <f>COUNTIFS('CMP Patch'!$N:$N,"=PROD",'CMP Patch'!$B:$B,report[[#This Row],[PD]])+COUNTIFS('Cloud Patch'!$M:$M,"=PROD",'CMP Patch'!$B:$B,report[[#This Row],[PD]])</f>
        <v>19</v>
      </c>
      <c r="M19" s="96" t="s">
        <v>359</v>
      </c>
      <c r="N19" s="49">
        <f>COUNTIFS('CMP Patch'!$F:$F,"=Development",'CMP Patch'!$M:$M,Table6[[#This Row],[OE]])+COUNTIFS('CMP Patch'!F:F,"=Test",'CMP Patch'!$M:$M,Table6[[#This Row],[OE]])+COUNTIFS('CMP Patch'!F:F,"=UAT",'CMP Patch'!$M:$M,Table6[[#This Row],[OE]])+COUNTIFS('CMP Patch'!F:F,"=Demonstration",'CMP Patch'!$M:$M,Table6[[#This Row],[OE]])+COUNTIFS('CMP Patch'!F:F,"=QA",'CMP Patch'!$M:$M,Table6[[#This Row],[OE]])+COUNTIFS('CMP Patch'!F:F,"=Training",'CMP Patch'!$M:$M,Table6[[#This Row],[OE]])+COUNTIFS('CMP Patch'!F:F,"=System Integration",'CMP Patch'!$M:$M,Table6[[#This Row],[OE]])+COUNTIFS('CMP Patch'!F:F,"=Staging",'CMP Patch'!$M:$M,Table6[[#This Row],[OE]])+COUNTIFS('Cloud Patch'!$G:$G,"=Development",'Cloud Patch'!$O:$O,Table6[[#This Row],[OE]])+COUNTIFS('Cloud Patch'!G:G,"=Test",'Cloud Patch'!$O:$O,Table6[[#This Row],[OE]])+COUNTIFS('Cloud Patch'!G:G,"=UAT",'Cloud Patch'!$O:$O,Table6[[#This Row],[OE]])+COUNTIFS('Cloud Patch'!G:G,"=Demonstration",'Cloud Patch'!$O:$O,Table6[[#This Row],[OE]])+COUNTIFS('Cloud Patch'!G:G,"=QA",'Cloud Patch'!$O:$O,Table6[[#This Row],[OE]])+COUNTIFS('Cloud Patch'!G:G,"=Training",'Cloud Patch'!$O:$O,Table6[[#This Row],[OE]])+COUNTIFS('Cloud Patch'!G:G,"=System Integration",'Cloud Patch'!$O:$O,Table6[[#This Row],[OE]])+COUNTIFS('Cloud Patch'!G:G,"=Staging",'Cloud Patch'!$O:$O,Table6[[#This Row],[OE]])</f>
        <v>1</v>
      </c>
      <c r="O19" s="49">
        <f>COUNTIFS('CMP Patch'!$F:$F,"=Production",'CMP Patch'!$M:$M,Table6[[#This Row],[OE]])+COUNTIFS('Cloud Patch'!$G:$G,"=Production",'Cloud Patch'!$M:$M,Table6[[#This Row],[OE]])</f>
        <v>0</v>
      </c>
      <c r="P19" s="49">
        <f>COUNTIFS('CMP Patch'!$F:$F,"=",'CMP Patch'!$M:$M,Table6[[#This Row],[OE]])+COUNTIFS('Cloud Patch'!$G:$G,"=",'Cloud Patch'!$M:$M,Table6[[#This Row],[OE]])</f>
        <v>0</v>
      </c>
    </row>
    <row r="20" spans="1:16" ht="18.75" customHeight="1">
      <c r="A20" s="150" t="s">
        <v>39</v>
      </c>
      <c r="B20" s="102">
        <f>SUM('Patch Slot'!S6:U6)</f>
        <v>32</v>
      </c>
      <c r="C20" s="99">
        <f>COUNTIFS('CMP Patch'!$N:$N,"=NONPROD",'CMP Patch'!$B:$B,report[[#This Row],[PD]])+COUNTIFS('Cloud Patch'!$M:$M,"=NONPROD",'CMP Patch'!$B:$B,report[[#This Row],[PD]])</f>
        <v>10</v>
      </c>
      <c r="D20" s="99">
        <f>COUNTIFS('CMP Patch'!$N:$N,"=PROD",'CMP Patch'!$B:$B,report[[#This Row],[PD]])+COUNTIFS('Cloud Patch'!$M:$M,"=PROD",'CMP Patch'!$B:$B,report[[#This Row],[PD]])</f>
        <v>21</v>
      </c>
      <c r="M20" s="96" t="s">
        <v>443</v>
      </c>
      <c r="N20" s="49">
        <f>COUNTIFS('CMP Patch'!$F:$F,"=Development",'CMP Patch'!$M:$M,Table6[[#This Row],[OE]])+COUNTIFS('CMP Patch'!F:F,"=Test",'CMP Patch'!$M:$M,Table6[[#This Row],[OE]])+COUNTIFS('CMP Patch'!F:F,"=UAT",'CMP Patch'!$M:$M,Table6[[#This Row],[OE]])+COUNTIFS('CMP Patch'!F:F,"=Demonstration",'CMP Patch'!$M:$M,Table6[[#This Row],[OE]])+COUNTIFS('CMP Patch'!F:F,"=QA",'CMP Patch'!$M:$M,Table6[[#This Row],[OE]])+COUNTIFS('CMP Patch'!F:F,"=Training",'CMP Patch'!$M:$M,Table6[[#This Row],[OE]])+COUNTIFS('CMP Patch'!F:F,"=System Integration",'CMP Patch'!$M:$M,Table6[[#This Row],[OE]])+COUNTIFS('CMP Patch'!F:F,"=Staging",'CMP Patch'!$M:$M,Table6[[#This Row],[OE]])+COUNTIFS('Cloud Patch'!$G:$G,"=Development",'Cloud Patch'!$O:$O,Table6[[#This Row],[OE]])+COUNTIFS('Cloud Patch'!G:G,"=Test",'Cloud Patch'!$O:$O,Table6[[#This Row],[OE]])+COUNTIFS('Cloud Patch'!G:G,"=UAT",'Cloud Patch'!$O:$O,Table6[[#This Row],[OE]])+COUNTIFS('Cloud Patch'!G:G,"=Demonstration",'Cloud Patch'!$O:$O,Table6[[#This Row],[OE]])+COUNTIFS('Cloud Patch'!G:G,"=QA",'Cloud Patch'!$O:$O,Table6[[#This Row],[OE]])+COUNTIFS('Cloud Patch'!G:G,"=Training",'Cloud Patch'!$O:$O,Table6[[#This Row],[OE]])+COUNTIFS('Cloud Patch'!G:G,"=System Integration",'Cloud Patch'!$O:$O,Table6[[#This Row],[OE]])+COUNTIFS('Cloud Patch'!G:G,"=Staging",'Cloud Patch'!$O:$O,Table6[[#This Row],[OE]])</f>
        <v>39</v>
      </c>
      <c r="O20" s="49">
        <f>COUNTIFS('CMP Patch'!$F:$F,"=Production",'CMP Patch'!$M:$M,Table6[[#This Row],[OE]])+COUNTIFS('Cloud Patch'!$G:$G,"=Production",'Cloud Patch'!$M:$M,Table6[[#This Row],[OE]])</f>
        <v>34</v>
      </c>
      <c r="P20" s="49">
        <f>COUNTIFS('CMP Patch'!$F:$F,"=",'CMP Patch'!$M:$M,Table6[[#This Row],[OE]])+COUNTIFS('Cloud Patch'!$G:$G,"=",'Cloud Patch'!$M:$M,Table6[[#This Row],[OE]])</f>
        <v>0</v>
      </c>
    </row>
    <row r="21" spans="1:16" ht="18.75" customHeight="1">
      <c r="A21" s="150" t="s">
        <v>43</v>
      </c>
      <c r="B21" s="102">
        <f>SUM('Patch Slot'!S7:U7)</f>
        <v>114</v>
      </c>
      <c r="C21" s="99">
        <f>COUNTIFS('CMP Patch'!$N:$N,"=NONPROD",'CMP Patch'!$B:$B,report[[#This Row],[PD]])+COUNTIFS('Cloud Patch'!$M:$M,"=NONPROD",'CMP Patch'!$B:$B,report[[#This Row],[PD]])</f>
        <v>90</v>
      </c>
      <c r="D21" s="99">
        <f>COUNTIFS('CMP Patch'!$N:$N,"=PROD",'CMP Patch'!$B:$B,report[[#This Row],[PD]])+COUNTIFS('Cloud Patch'!$M:$M,"=PROD",'CMP Patch'!$B:$B,report[[#This Row],[PD]])</f>
        <v>37</v>
      </c>
      <c r="M21" s="96" t="s">
        <v>369</v>
      </c>
      <c r="N21" s="49">
        <f>COUNTIFS('CMP Patch'!$F:$F,"=Development",'CMP Patch'!$M:$M,Table6[[#This Row],[OE]])+COUNTIFS('CMP Patch'!F:F,"=Test",'CMP Patch'!$M:$M,Table6[[#This Row],[OE]])+COUNTIFS('CMP Patch'!F:F,"=UAT",'CMP Patch'!$M:$M,Table6[[#This Row],[OE]])+COUNTIFS('CMP Patch'!F:F,"=Demonstration",'CMP Patch'!$M:$M,Table6[[#This Row],[OE]])+COUNTIFS('CMP Patch'!F:F,"=QA",'CMP Patch'!$M:$M,Table6[[#This Row],[OE]])+COUNTIFS('CMP Patch'!F:F,"=Training",'CMP Patch'!$M:$M,Table6[[#This Row],[OE]])+COUNTIFS('CMP Patch'!F:F,"=System Integration",'CMP Patch'!$M:$M,Table6[[#This Row],[OE]])+COUNTIFS('CMP Patch'!F:F,"=Staging",'CMP Patch'!$M:$M,Table6[[#This Row],[OE]])+COUNTIFS('Cloud Patch'!$G:$G,"=Development",'Cloud Patch'!$O:$O,Table6[[#This Row],[OE]])+COUNTIFS('Cloud Patch'!G:G,"=Test",'Cloud Patch'!$O:$O,Table6[[#This Row],[OE]])+COUNTIFS('Cloud Patch'!G:G,"=UAT",'Cloud Patch'!$O:$O,Table6[[#This Row],[OE]])+COUNTIFS('Cloud Patch'!G:G,"=Demonstration",'Cloud Patch'!$O:$O,Table6[[#This Row],[OE]])+COUNTIFS('Cloud Patch'!G:G,"=QA",'Cloud Patch'!$O:$O,Table6[[#This Row],[OE]])+COUNTIFS('Cloud Patch'!G:G,"=Training",'Cloud Patch'!$O:$O,Table6[[#This Row],[OE]])+COUNTIFS('Cloud Patch'!G:G,"=System Integration",'Cloud Patch'!$O:$O,Table6[[#This Row],[OE]])+COUNTIFS('Cloud Patch'!G:G,"=Staging",'Cloud Patch'!$O:$O,Table6[[#This Row],[OE]])</f>
        <v>2</v>
      </c>
      <c r="O21" s="49">
        <f>COUNTIFS('CMP Patch'!$F:$F,"=Production",'CMP Patch'!$M:$M,Table6[[#This Row],[OE]])+COUNTIFS('Cloud Patch'!$G:$G,"=Production",'Cloud Patch'!$M:$M,Table6[[#This Row],[OE]])</f>
        <v>2</v>
      </c>
      <c r="P21" s="49">
        <f>COUNTIFS('CMP Patch'!$F:$F,"=",'CMP Patch'!$M:$M,Table6[[#This Row],[OE]])+COUNTIFS('Cloud Patch'!$G:$G,"=",'Cloud Patch'!$M:$M,Table6[[#This Row],[OE]])</f>
        <v>0</v>
      </c>
    </row>
    <row r="22" spans="1:16" ht="18.75" customHeight="1">
      <c r="A22" s="150" t="s">
        <v>47</v>
      </c>
      <c r="B22" s="102">
        <f>SUM('Patch Slot'!S8:U8)</f>
        <v>114</v>
      </c>
      <c r="C22" s="99">
        <f>COUNTIFS('CMP Patch'!$N:$N,"=NONPROD",'CMP Patch'!$B:$B,report[[#This Row],[PD]])+COUNTIFS('Cloud Patch'!$M:$M,"=NONPROD",'CMP Patch'!$B:$B,report[[#This Row],[PD]])</f>
        <v>64</v>
      </c>
      <c r="D22" s="99">
        <f>COUNTIFS('CMP Patch'!$N:$N,"=PROD",'CMP Patch'!$B:$B,report[[#This Row],[PD]])+COUNTIFS('Cloud Patch'!$M:$M,"=PROD",'CMP Patch'!$B:$B,report[[#This Row],[PD]])</f>
        <v>21</v>
      </c>
      <c r="M22" s="96" t="s">
        <v>4752</v>
      </c>
      <c r="N22" s="49">
        <f>COUNTIFS('CMP Patch'!$F:$F,"=Development",'CMP Patch'!$M:$M,Table6[[#This Row],[OE]])+COUNTIFS('CMP Patch'!F:F,"=Test",'CMP Patch'!$M:$M,Table6[[#This Row],[OE]])+COUNTIFS('CMP Patch'!F:F,"=UAT",'CMP Patch'!$M:$M,Table6[[#This Row],[OE]])+COUNTIFS('CMP Patch'!F:F,"=Demonstration",'CMP Patch'!$M:$M,Table6[[#This Row],[OE]])+COUNTIFS('CMP Patch'!F:F,"=QA",'CMP Patch'!$M:$M,Table6[[#This Row],[OE]])+COUNTIFS('CMP Patch'!F:F,"=Training",'CMP Patch'!$M:$M,Table6[[#This Row],[OE]])+COUNTIFS('CMP Patch'!F:F,"=System Integration",'CMP Patch'!$M:$M,Table6[[#This Row],[OE]])+COUNTIFS('CMP Patch'!F:F,"=Staging",'CMP Patch'!$M:$M,Table6[[#This Row],[OE]])+COUNTIFS('Cloud Patch'!$G:$G,"=Development",'Cloud Patch'!$O:$O,Table6[[#This Row],[OE]])+COUNTIFS('Cloud Patch'!G:G,"=Test",'Cloud Patch'!$O:$O,Table6[[#This Row],[OE]])+COUNTIFS('Cloud Patch'!G:G,"=UAT",'Cloud Patch'!$O:$O,Table6[[#This Row],[OE]])+COUNTIFS('Cloud Patch'!G:G,"=Demonstration",'Cloud Patch'!$O:$O,Table6[[#This Row],[OE]])+COUNTIFS('Cloud Patch'!G:G,"=QA",'Cloud Patch'!$O:$O,Table6[[#This Row],[OE]])+COUNTIFS('Cloud Patch'!G:G,"=Training",'Cloud Patch'!$O:$O,Table6[[#This Row],[OE]])+COUNTIFS('Cloud Patch'!G:G,"=System Integration",'Cloud Patch'!$O:$O,Table6[[#This Row],[OE]])+COUNTIFS('Cloud Patch'!G:G,"=Staging",'Cloud Patch'!$O:$O,Table6[[#This Row],[OE]])</f>
        <v>0</v>
      </c>
      <c r="O22" s="49">
        <f>COUNTIFS('CMP Patch'!$F:$F,"=Production",'CMP Patch'!$M:$M,Table6[[#This Row],[OE]])+COUNTIFS('Cloud Patch'!$G:$G,"=Production",'Cloud Patch'!$M:$M,Table6[[#This Row],[OE]])</f>
        <v>0</v>
      </c>
      <c r="P22" s="49">
        <f>COUNTIFS('CMP Patch'!$F:$F,"=",'CMP Patch'!$M:$M,Table6[[#This Row],[OE]])+COUNTIFS('Cloud Patch'!$G:$G,"=",'Cloud Patch'!$M:$M,Table6[[#This Row],[OE]])</f>
        <v>0</v>
      </c>
    </row>
    <row r="23" spans="1:16" ht="18.75" customHeight="1">
      <c r="A23" s="150" t="s">
        <v>51</v>
      </c>
      <c r="B23" s="102">
        <f>SUM('Patch Slot'!S9:U9)</f>
        <v>33</v>
      </c>
      <c r="C23" s="99">
        <f>COUNTIFS('CMP Patch'!$N:$N,"=NONPROD",'CMP Patch'!$B:$B,report[[#This Row],[PD]])+COUNTIFS('Cloud Patch'!$M:$M,"=NONPROD",'CMP Patch'!$B:$B,report[[#This Row],[PD]])</f>
        <v>18</v>
      </c>
      <c r="D23" s="99">
        <f>COUNTIFS('CMP Patch'!$N:$N,"=PROD",'CMP Patch'!$B:$B,report[[#This Row],[PD]])+COUNTIFS('Cloud Patch'!$M:$M,"=PROD",'CMP Patch'!$B:$B,report[[#This Row],[PD]])</f>
        <v>23</v>
      </c>
      <c r="M23" s="97" t="s">
        <v>4753</v>
      </c>
      <c r="N23" s="49">
        <f>COUNTIFS('CMP Patch'!$F:$F,"=Development",'CMP Patch'!$M:$M,Table6[[#This Row],[OE]])+COUNTIFS('CMP Patch'!F:F,"=Test",'CMP Patch'!$M:$M,Table6[[#This Row],[OE]])+COUNTIFS('CMP Patch'!F:F,"=UAT",'CMP Patch'!$M:$M,Table6[[#This Row],[OE]])+COUNTIFS('CMP Patch'!F:F,"=Demonstration",'CMP Patch'!$M:$M,Table6[[#This Row],[OE]])+COUNTIFS('CMP Patch'!F:F,"=QA",'CMP Patch'!$M:$M,Table6[[#This Row],[OE]])+COUNTIFS('CMP Patch'!F:F,"=Training",'CMP Patch'!$M:$M,Table6[[#This Row],[OE]])+COUNTIFS('CMP Patch'!F:F,"=System Integration",'CMP Patch'!$M:$M,Table6[[#This Row],[OE]])+COUNTIFS('CMP Patch'!F:F,"=Staging",'CMP Patch'!$M:$M,Table6[[#This Row],[OE]])+COUNTIFS('Cloud Patch'!$G:$G,"=Development",'Cloud Patch'!$O:$O,Table6[[#This Row],[OE]])+COUNTIFS('Cloud Patch'!G:G,"=Test",'Cloud Patch'!$O:$O,Table6[[#This Row],[OE]])+COUNTIFS('Cloud Patch'!G:G,"=UAT",'Cloud Patch'!$O:$O,Table6[[#This Row],[OE]])+COUNTIFS('Cloud Patch'!G:G,"=Demonstration",'Cloud Patch'!$O:$O,Table6[[#This Row],[OE]])+COUNTIFS('Cloud Patch'!G:G,"=QA",'Cloud Patch'!$O:$O,Table6[[#This Row],[OE]])+COUNTIFS('Cloud Patch'!G:G,"=Training",'Cloud Patch'!$O:$O,Table6[[#This Row],[OE]])+COUNTIFS('Cloud Patch'!G:G,"=System Integration",'Cloud Patch'!$O:$O,Table6[[#This Row],[OE]])+COUNTIFS('Cloud Patch'!G:G,"=Staging",'Cloud Patch'!$O:$O,Table6[[#This Row],[OE]])</f>
        <v>0</v>
      </c>
      <c r="O23" s="49">
        <f>COUNTIFS('CMP Patch'!$F:$F,"=Production",'CMP Patch'!$M:$M,Table6[[#This Row],[OE]])+COUNTIFS('Cloud Patch'!$G:$G,"=Production",'Cloud Patch'!$M:$M,Table6[[#This Row],[OE]])</f>
        <v>0</v>
      </c>
      <c r="P23" s="49">
        <f>COUNTIFS('CMP Patch'!$F:$F,"=",'CMP Patch'!$M:$M,Table6[[#This Row],[OE]])+COUNTIFS('Cloud Patch'!$G:$G,"=",'Cloud Patch'!$M:$M,Table6[[#This Row],[OE]])</f>
        <v>0</v>
      </c>
    </row>
    <row r="24" spans="1:16" ht="18.75" customHeight="1">
      <c r="A24" s="150" t="s">
        <v>54</v>
      </c>
      <c r="B24" s="102">
        <f>SUM('Patch Slot'!S10:U10)</f>
        <v>33</v>
      </c>
      <c r="C24" s="99">
        <f>COUNTIFS('CMP Patch'!$N:$N,"=NONPROD",'CMP Patch'!$B:$B,report[[#This Row],[PD]])+COUNTIFS('Cloud Patch'!$M:$M,"=NONPROD",'CMP Patch'!$B:$B,report[[#This Row],[PD]])</f>
        <v>28</v>
      </c>
      <c r="D24" s="99">
        <f>COUNTIFS('CMP Patch'!$N:$N,"=PROD",'CMP Patch'!$B:$B,report[[#This Row],[PD]])+COUNTIFS('Cloud Patch'!$M:$M,"=PROD",'CMP Patch'!$B:$B,report[[#This Row],[PD]])</f>
        <v>9</v>
      </c>
      <c r="M24" s="96" t="s">
        <v>4754</v>
      </c>
      <c r="N24" s="49">
        <f>COUNTIFS('CMP Patch'!$F:$F,"=Development",'CMP Patch'!$M:$M,Table6[[#This Row],[OE]])+COUNTIFS('CMP Patch'!F:F,"=Test",'CMP Patch'!$M:$M,Table6[[#This Row],[OE]])+COUNTIFS('CMP Patch'!F:F,"=UAT",'CMP Patch'!$M:$M,Table6[[#This Row],[OE]])+COUNTIFS('CMP Patch'!F:F,"=Demonstration",'CMP Patch'!$M:$M,Table6[[#This Row],[OE]])+COUNTIFS('CMP Patch'!F:F,"=QA",'CMP Patch'!$M:$M,Table6[[#This Row],[OE]])+COUNTIFS('CMP Patch'!F:F,"=Training",'CMP Patch'!$M:$M,Table6[[#This Row],[OE]])+COUNTIFS('CMP Patch'!F:F,"=System Integration",'CMP Patch'!$M:$M,Table6[[#This Row],[OE]])+COUNTIFS('CMP Patch'!F:F,"=Staging",'CMP Patch'!$M:$M,Table6[[#This Row],[OE]])+COUNTIFS('Cloud Patch'!$G:$G,"=Development",'Cloud Patch'!$O:$O,Table6[[#This Row],[OE]])+COUNTIFS('Cloud Patch'!G:G,"=Test",'Cloud Patch'!$O:$O,Table6[[#This Row],[OE]])+COUNTIFS('Cloud Patch'!G:G,"=UAT",'Cloud Patch'!$O:$O,Table6[[#This Row],[OE]])+COUNTIFS('Cloud Patch'!G:G,"=Demonstration",'Cloud Patch'!$O:$O,Table6[[#This Row],[OE]])+COUNTIFS('Cloud Patch'!G:G,"=QA",'Cloud Patch'!$O:$O,Table6[[#This Row],[OE]])+COUNTIFS('Cloud Patch'!G:G,"=Training",'Cloud Patch'!$O:$O,Table6[[#This Row],[OE]])+COUNTIFS('Cloud Patch'!G:G,"=System Integration",'Cloud Patch'!$O:$O,Table6[[#This Row],[OE]])+COUNTIFS('Cloud Patch'!G:G,"=Staging",'Cloud Patch'!$O:$O,Table6[[#This Row],[OE]])</f>
        <v>0</v>
      </c>
      <c r="O24" s="49">
        <f>COUNTIFS('CMP Patch'!$F:$F,"=Production",'CMP Patch'!$M:$M,Table6[[#This Row],[OE]])+COUNTIFS('Cloud Patch'!$G:$G,"=Production",'Cloud Patch'!$M:$M,Table6[[#This Row],[OE]])</f>
        <v>0</v>
      </c>
      <c r="P24" s="49">
        <f>COUNTIFS('CMP Patch'!$F:$F,"=",'CMP Patch'!$M:$M,Table6[[#This Row],[OE]])+COUNTIFS('Cloud Patch'!$G:$G,"=",'Cloud Patch'!$M:$M,Table6[[#This Row],[OE]])</f>
        <v>0</v>
      </c>
    </row>
    <row r="25" spans="1:16" ht="18.75" customHeight="1">
      <c r="A25" s="150" t="s">
        <v>57</v>
      </c>
      <c r="B25" s="102">
        <f>SUM('Patch Slot'!S11:U11)</f>
        <v>133</v>
      </c>
      <c r="C25" s="99">
        <f>COUNTIFS('CMP Patch'!$N:$N,"=NONPROD",'CMP Patch'!$B:$B,report[[#This Row],[PD]])+COUNTIFS('Cloud Patch'!$M:$M,"=NONPROD",'CMP Patch'!$B:$B,report[[#This Row],[PD]])</f>
        <v>81</v>
      </c>
      <c r="D25" s="99">
        <f>COUNTIFS('CMP Patch'!$N:$N,"=PROD",'CMP Patch'!$B:$B,report[[#This Row],[PD]])+COUNTIFS('Cloud Patch'!$M:$M,"=PROD",'CMP Patch'!$B:$B,report[[#This Row],[PD]])</f>
        <v>57</v>
      </c>
      <c r="M25" s="97" t="s">
        <v>4755</v>
      </c>
      <c r="N25" s="49">
        <f>COUNTIFS('CMP Patch'!$F:$F,"=Development",'CMP Patch'!$M:$M,Table6[[#This Row],[OE]])+COUNTIFS('CMP Patch'!F:F,"=Test",'CMP Patch'!$M:$M,Table6[[#This Row],[OE]])+COUNTIFS('CMP Patch'!F:F,"=UAT",'CMP Patch'!$M:$M,Table6[[#This Row],[OE]])+COUNTIFS('CMP Patch'!F:F,"=Demonstration",'CMP Patch'!$M:$M,Table6[[#This Row],[OE]])+COUNTIFS('CMP Patch'!F:F,"=QA",'CMP Patch'!$M:$M,Table6[[#This Row],[OE]])+COUNTIFS('CMP Patch'!F:F,"=Training",'CMP Patch'!$M:$M,Table6[[#This Row],[OE]])+COUNTIFS('CMP Patch'!F:F,"=System Integration",'CMP Patch'!$M:$M,Table6[[#This Row],[OE]])+COUNTIFS('CMP Patch'!F:F,"=Staging",'CMP Patch'!$M:$M,Table6[[#This Row],[OE]])+COUNTIFS('Cloud Patch'!$G:$G,"=Development",'Cloud Patch'!$O:$O,Table6[[#This Row],[OE]])+COUNTIFS('Cloud Patch'!G:G,"=Test",'Cloud Patch'!$O:$O,Table6[[#This Row],[OE]])+COUNTIFS('Cloud Patch'!G:G,"=UAT",'Cloud Patch'!$O:$O,Table6[[#This Row],[OE]])+COUNTIFS('Cloud Patch'!G:G,"=Demonstration",'Cloud Patch'!$O:$O,Table6[[#This Row],[OE]])+COUNTIFS('Cloud Patch'!G:G,"=QA",'Cloud Patch'!$O:$O,Table6[[#This Row],[OE]])+COUNTIFS('Cloud Patch'!G:G,"=Training",'Cloud Patch'!$O:$O,Table6[[#This Row],[OE]])+COUNTIFS('Cloud Patch'!G:G,"=System Integration",'Cloud Patch'!$O:$O,Table6[[#This Row],[OE]])+COUNTIFS('Cloud Patch'!G:G,"=Staging",'Cloud Patch'!$O:$O,Table6[[#This Row],[OE]])</f>
        <v>0</v>
      </c>
      <c r="O25" s="49">
        <f>COUNTIFS('CMP Patch'!$F:$F,"=Production",'CMP Patch'!$M:$M,Table6[[#This Row],[OE]])+COUNTIFS('Cloud Patch'!$G:$G,"=Production",'Cloud Patch'!$M:$M,Table6[[#This Row],[OE]])</f>
        <v>0</v>
      </c>
      <c r="P25" s="49">
        <f>COUNTIFS('CMP Patch'!$F:$F,"=",'CMP Patch'!$M:$M,Table6[[#This Row],[OE]])+COUNTIFS('Cloud Patch'!$G:$G,"=",'Cloud Patch'!$M:$M,Table6[[#This Row],[OE]])</f>
        <v>0</v>
      </c>
    </row>
    <row r="26" spans="1:16" ht="18.75" customHeight="1">
      <c r="A26" s="150" t="s">
        <v>60</v>
      </c>
      <c r="B26" s="102">
        <f>SUM('Patch Slot'!S12:U12)</f>
        <v>25</v>
      </c>
      <c r="C26" s="99">
        <f>COUNTIFS('CMP Patch'!$N:$N,"=NONPROD",'CMP Patch'!$B:$B,report[[#This Row],[PD]])+COUNTIFS('Cloud Patch'!$M:$M,"=NONPROD",'CMP Patch'!$B:$B,report[[#This Row],[PD]])</f>
        <v>13</v>
      </c>
      <c r="D26" s="99">
        <f>COUNTIFS('CMP Patch'!$N:$N,"=PROD",'CMP Patch'!$B:$B,report[[#This Row],[PD]])+COUNTIFS('Cloud Patch'!$M:$M,"=PROD",'CMP Patch'!$B:$B,report[[#This Row],[PD]])</f>
        <v>16</v>
      </c>
      <c r="M26" s="97" t="s">
        <v>458</v>
      </c>
      <c r="N26" s="49">
        <f>COUNTIFS('CMP Patch'!$F:$F,"=Development",'CMP Patch'!$M:$M,Table6[[#This Row],[OE]])+COUNTIFS('CMP Patch'!F:F,"=Test",'CMP Patch'!$M:$M,Table6[[#This Row],[OE]])+COUNTIFS('CMP Patch'!F:F,"=UAT",'CMP Patch'!$M:$M,Table6[[#This Row],[OE]])+COUNTIFS('CMP Patch'!F:F,"=Demonstration",'CMP Patch'!$M:$M,Table6[[#This Row],[OE]])+COUNTIFS('CMP Patch'!F:F,"=QA",'CMP Patch'!$M:$M,Table6[[#This Row],[OE]])+COUNTIFS('CMP Patch'!F:F,"=Training",'CMP Patch'!$M:$M,Table6[[#This Row],[OE]])+COUNTIFS('CMP Patch'!F:F,"=System Integration",'CMP Patch'!$M:$M,Table6[[#This Row],[OE]])+COUNTIFS('CMP Patch'!F:F,"=Staging",'CMP Patch'!$M:$M,Table6[[#This Row],[OE]])+COUNTIFS('Cloud Patch'!$G:$G,"=Development",'Cloud Patch'!$O:$O,Table6[[#This Row],[OE]])+COUNTIFS('Cloud Patch'!G:G,"=Test",'Cloud Patch'!$O:$O,Table6[[#This Row],[OE]])+COUNTIFS('Cloud Patch'!G:G,"=UAT",'Cloud Patch'!$O:$O,Table6[[#This Row],[OE]])+COUNTIFS('Cloud Patch'!G:G,"=Demonstration",'Cloud Patch'!$O:$O,Table6[[#This Row],[OE]])+COUNTIFS('Cloud Patch'!G:G,"=QA",'Cloud Patch'!$O:$O,Table6[[#This Row],[OE]])+COUNTIFS('Cloud Patch'!G:G,"=Training",'Cloud Patch'!$O:$O,Table6[[#This Row],[OE]])+COUNTIFS('Cloud Patch'!G:G,"=System Integration",'Cloud Patch'!$O:$O,Table6[[#This Row],[OE]])+COUNTIFS('Cloud Patch'!G:G,"=Staging",'Cloud Patch'!$O:$O,Table6[[#This Row],[OE]])</f>
        <v>6</v>
      </c>
      <c r="O26" s="49">
        <f>COUNTIFS('CMP Patch'!$F:$F,"=Production",'CMP Patch'!$M:$M,Table6[[#This Row],[OE]])+COUNTIFS('Cloud Patch'!$G:$G,"=Production",'Cloud Patch'!$M:$M,Table6[[#This Row],[OE]])</f>
        <v>8</v>
      </c>
      <c r="P26" s="49">
        <f>COUNTIFS('CMP Patch'!$F:$F,"=",'CMP Patch'!$M:$M,Table6[[#This Row],[OE]])+COUNTIFS('Cloud Patch'!$G:$G,"=",'Cloud Patch'!$M:$M,Table6[[#This Row],[OE]])</f>
        <v>0</v>
      </c>
    </row>
    <row r="27" spans="1:16" ht="18.75" customHeight="1">
      <c r="A27" s="150" t="s">
        <v>64</v>
      </c>
      <c r="B27" s="102">
        <f>SUM('Patch Slot'!S13:U13)</f>
        <v>26</v>
      </c>
      <c r="C27" s="99">
        <f>COUNTIFS('CMP Patch'!$N:$N,"=NONPROD",'CMP Patch'!$B:$B,report[[#This Row],[PD]])+COUNTIFS('Cloud Patch'!$M:$M,"=NONPROD",'CMP Patch'!$B:$B,report[[#This Row],[PD]])</f>
        <v>24</v>
      </c>
      <c r="D27" s="99">
        <f>COUNTIFS('CMP Patch'!$N:$N,"=PROD",'CMP Patch'!$B:$B,report[[#This Row],[PD]])+COUNTIFS('Cloud Patch'!$M:$M,"=PROD",'CMP Patch'!$B:$B,report[[#This Row],[PD]])</f>
        <v>4</v>
      </c>
      <c r="M27" s="97" t="s">
        <v>173</v>
      </c>
      <c r="N27" s="49">
        <f>COUNTIFS('CMP Patch'!$F:$F,"=Development",'CMP Patch'!$M:$M,Table6[[#This Row],[OE]])+COUNTIFS('CMP Patch'!F:F,"=Test",'CMP Patch'!$M:$M,Table6[[#This Row],[OE]])+COUNTIFS('CMP Patch'!F:F,"=UAT",'CMP Patch'!$M:$M,Table6[[#This Row],[OE]])+COUNTIFS('CMP Patch'!F:F,"=Demonstration",'CMP Patch'!$M:$M,Table6[[#This Row],[OE]])+COUNTIFS('CMP Patch'!F:F,"=QA",'CMP Patch'!$M:$M,Table6[[#This Row],[OE]])+COUNTIFS('CMP Patch'!F:F,"=Training",'CMP Patch'!$M:$M,Table6[[#This Row],[OE]])+COUNTIFS('CMP Patch'!F:F,"=System Integration",'CMP Patch'!$M:$M,Table6[[#This Row],[OE]])+COUNTIFS('CMP Patch'!F:F,"=Staging",'CMP Patch'!$M:$M,Table6[[#This Row],[OE]])+COUNTIFS('Cloud Patch'!$G:$G,"=Development",'Cloud Patch'!$O:$O,Table6[[#This Row],[OE]])+COUNTIFS('Cloud Patch'!G:G,"=Test",'Cloud Patch'!$O:$O,Table6[[#This Row],[OE]])+COUNTIFS('Cloud Patch'!G:G,"=UAT",'Cloud Patch'!$O:$O,Table6[[#This Row],[OE]])+COUNTIFS('Cloud Patch'!G:G,"=Demonstration",'Cloud Patch'!$O:$O,Table6[[#This Row],[OE]])+COUNTIFS('Cloud Patch'!G:G,"=QA",'Cloud Patch'!$O:$O,Table6[[#This Row],[OE]])+COUNTIFS('Cloud Patch'!G:G,"=Training",'Cloud Patch'!$O:$O,Table6[[#This Row],[OE]])+COUNTIFS('Cloud Patch'!G:G,"=System Integration",'Cloud Patch'!$O:$O,Table6[[#This Row],[OE]])+COUNTIFS('Cloud Patch'!G:G,"=Staging",'Cloud Patch'!$O:$O,Table6[[#This Row],[OE]])</f>
        <v>233</v>
      </c>
      <c r="O27" s="49">
        <f>COUNTIFS('CMP Patch'!$F:$F,"=Production",'CMP Patch'!$M:$M,Table6[[#This Row],[OE]])+COUNTIFS('Cloud Patch'!$G:$G,"=Production",'Cloud Patch'!$M:$M,Table6[[#This Row],[OE]])</f>
        <v>459</v>
      </c>
      <c r="P27" s="49">
        <f>COUNTIFS('CMP Patch'!$F:$F,"=",'CMP Patch'!$M:$M,Table6[[#This Row],[OE]])+COUNTIFS('Cloud Patch'!$G:$G,"=",'Cloud Patch'!$M:$M,Table6[[#This Row],[OE]])</f>
        <v>0</v>
      </c>
    </row>
    <row r="28" spans="1:16" ht="18.75" customHeight="1">
      <c r="A28" s="150" t="s">
        <v>67</v>
      </c>
      <c r="B28" s="102">
        <f>SUM('Patch Slot'!S14:U14)</f>
        <v>69</v>
      </c>
      <c r="C28" s="99">
        <f>COUNTIFS('CMP Patch'!$N:$N,"=NONPROD",'CMP Patch'!$B:$B,report[[#This Row],[PD]])+COUNTIFS('Cloud Patch'!$M:$M,"=NONPROD",'CMP Patch'!$B:$B,report[[#This Row],[PD]])</f>
        <v>45</v>
      </c>
      <c r="D28" s="99">
        <f>COUNTIFS('CMP Patch'!$N:$N,"=PROD",'CMP Patch'!$B:$B,report[[#This Row],[PD]])+COUNTIFS('Cloud Patch'!$M:$M,"=PROD",'CMP Patch'!$B:$B,report[[#This Row],[PD]])</f>
        <v>25</v>
      </c>
      <c r="M28" s="97" t="s">
        <v>189</v>
      </c>
      <c r="N28" s="49">
        <f>COUNTIFS('CMP Patch'!$F:$F,"=Development",'CMP Patch'!$M:$M,Table6[[#This Row],[OE]])+COUNTIFS('CMP Patch'!F:F,"=Test",'CMP Patch'!$M:$M,Table6[[#This Row],[OE]])+COUNTIFS('CMP Patch'!F:F,"=UAT",'CMP Patch'!$M:$M,Table6[[#This Row],[OE]])+COUNTIFS('CMP Patch'!F:F,"=Demonstration",'CMP Patch'!$M:$M,Table6[[#This Row],[OE]])+COUNTIFS('CMP Patch'!F:F,"=QA",'CMP Patch'!$M:$M,Table6[[#This Row],[OE]])+COUNTIFS('CMP Patch'!F:F,"=Training",'CMP Patch'!$M:$M,Table6[[#This Row],[OE]])+COUNTIFS('CMP Patch'!F:F,"=System Integration",'CMP Patch'!$M:$M,Table6[[#This Row],[OE]])+COUNTIFS('CMP Patch'!F:F,"=Staging",'CMP Patch'!$M:$M,Table6[[#This Row],[OE]])+COUNTIFS('Cloud Patch'!$G:$G,"=Development",'Cloud Patch'!$O:$O,Table6[[#This Row],[OE]])+COUNTIFS('Cloud Patch'!G:G,"=Test",'Cloud Patch'!$O:$O,Table6[[#This Row],[OE]])+COUNTIFS('Cloud Patch'!G:G,"=UAT",'Cloud Patch'!$O:$O,Table6[[#This Row],[OE]])+COUNTIFS('Cloud Patch'!G:G,"=Demonstration",'Cloud Patch'!$O:$O,Table6[[#This Row],[OE]])+COUNTIFS('Cloud Patch'!G:G,"=QA",'Cloud Patch'!$O:$O,Table6[[#This Row],[OE]])+COUNTIFS('Cloud Patch'!G:G,"=Training",'Cloud Patch'!$O:$O,Table6[[#This Row],[OE]])+COUNTIFS('Cloud Patch'!G:G,"=System Integration",'Cloud Patch'!$O:$O,Table6[[#This Row],[OE]])+COUNTIFS('Cloud Patch'!G:G,"=Staging",'Cloud Patch'!$O:$O,Table6[[#This Row],[OE]])</f>
        <v>64</v>
      </c>
      <c r="O28" s="49">
        <f>COUNTIFS('CMP Patch'!$F:$F,"=Production",'CMP Patch'!$M:$M,Table6[[#This Row],[OE]])+COUNTIFS('Cloud Patch'!$G:$G,"=Production",'Cloud Patch'!$M:$M,Table6[[#This Row],[OE]])</f>
        <v>44</v>
      </c>
      <c r="P28" s="49">
        <f>COUNTIFS('CMP Patch'!$F:$F,"=",'CMP Patch'!$M:$M,Table6[[#This Row],[OE]])+COUNTIFS('Cloud Patch'!$G:$G,"=",'Cloud Patch'!$M:$M,Table6[[#This Row],[OE]])</f>
        <v>0</v>
      </c>
    </row>
    <row r="29" spans="1:16" ht="18.75" customHeight="1">
      <c r="A29" s="150" t="s">
        <v>70</v>
      </c>
      <c r="B29" s="102">
        <f>SUM('Patch Slot'!S15:U15)</f>
        <v>7</v>
      </c>
      <c r="C29" s="99">
        <f>COUNTIFS('CMP Patch'!$N:$N,"=NONPROD",'CMP Patch'!$B:$B,report[[#This Row],[PD]])+COUNTIFS('Cloud Patch'!$M:$M,"=NONPROD",'CMP Patch'!$B:$B,report[[#This Row],[PD]])</f>
        <v>7</v>
      </c>
      <c r="D29" s="99">
        <f>COUNTIFS('CMP Patch'!$N:$N,"=PROD",'CMP Patch'!$B:$B,report[[#This Row],[PD]])+COUNTIFS('Cloud Patch'!$M:$M,"=PROD",'CMP Patch'!$B:$B,report[[#This Row],[PD]])</f>
        <v>2</v>
      </c>
      <c r="M29" s="96" t="s">
        <v>2395</v>
      </c>
      <c r="N29" s="49">
        <f>COUNTIFS('CMP Patch'!$F:$F,"=Development",'CMP Patch'!$M:$M,Table6[[#This Row],[OE]])+COUNTIFS('CMP Patch'!F:F,"=Test",'CMP Patch'!$M:$M,Table6[[#This Row],[OE]])+COUNTIFS('CMP Patch'!F:F,"=UAT",'CMP Patch'!$M:$M,Table6[[#This Row],[OE]])+COUNTIFS('CMP Patch'!F:F,"=Demonstration",'CMP Patch'!$M:$M,Table6[[#This Row],[OE]])+COUNTIFS('CMP Patch'!F:F,"=QA",'CMP Patch'!$M:$M,Table6[[#This Row],[OE]])+COUNTIFS('CMP Patch'!F:F,"=Training",'CMP Patch'!$M:$M,Table6[[#This Row],[OE]])+COUNTIFS('CMP Patch'!F:F,"=System Integration",'CMP Patch'!$M:$M,Table6[[#This Row],[OE]])+COUNTIFS('CMP Patch'!F:F,"=Staging",'CMP Patch'!$M:$M,Table6[[#This Row],[OE]])+COUNTIFS('Cloud Patch'!$G:$G,"=Development",'Cloud Patch'!$O:$O,Table6[[#This Row],[OE]])+COUNTIFS('Cloud Patch'!G:G,"=Test",'Cloud Patch'!$O:$O,Table6[[#This Row],[OE]])+COUNTIFS('Cloud Patch'!G:G,"=UAT",'Cloud Patch'!$O:$O,Table6[[#This Row],[OE]])+COUNTIFS('Cloud Patch'!G:G,"=Demonstration",'Cloud Patch'!$O:$O,Table6[[#This Row],[OE]])+COUNTIFS('Cloud Patch'!G:G,"=QA",'Cloud Patch'!$O:$O,Table6[[#This Row],[OE]])+COUNTIFS('Cloud Patch'!G:G,"=Training",'Cloud Patch'!$O:$O,Table6[[#This Row],[OE]])+COUNTIFS('Cloud Patch'!G:G,"=System Integration",'Cloud Patch'!$O:$O,Table6[[#This Row],[OE]])+COUNTIFS('Cloud Patch'!G:G,"=Staging",'Cloud Patch'!$O:$O,Table6[[#This Row],[OE]])</f>
        <v>1</v>
      </c>
      <c r="O29" s="49">
        <f>COUNTIFS('CMP Patch'!$F:$F,"=Production",'CMP Patch'!$M:$M,Table6[[#This Row],[OE]])+COUNTIFS('Cloud Patch'!$G:$G,"=Production",'Cloud Patch'!$M:$M,Table6[[#This Row],[OE]])</f>
        <v>1</v>
      </c>
      <c r="P29" s="49">
        <f>COUNTIFS('CMP Patch'!$F:$F,"=",'CMP Patch'!$M:$M,Table6[[#This Row],[OE]])+COUNTIFS('Cloud Patch'!$G:$G,"=",'Cloud Patch'!$M:$M,Table6[[#This Row],[OE]])</f>
        <v>0</v>
      </c>
    </row>
    <row r="30" spans="1:16" ht="18.75" customHeight="1">
      <c r="A30" s="150" t="s">
        <v>73</v>
      </c>
      <c r="B30" s="102">
        <f>SUM('Patch Slot'!S16:U16)</f>
        <v>32</v>
      </c>
      <c r="C30" s="99">
        <f>COUNTIFS('CMP Patch'!$N:$N,"=NONPROD",'CMP Patch'!$B:$B,report[[#This Row],[PD]])+COUNTIFS('Cloud Patch'!$M:$M,"=NONPROD",'CMP Patch'!$B:$B,report[[#This Row],[PD]])</f>
        <v>15</v>
      </c>
      <c r="D30" s="99">
        <f>COUNTIFS('CMP Patch'!$N:$N,"=PROD",'CMP Patch'!$B:$B,report[[#This Row],[PD]])+COUNTIFS('Cloud Patch'!$M:$M,"=PROD",'CMP Patch'!$B:$B,report[[#This Row],[PD]])</f>
        <v>25</v>
      </c>
      <c r="M30" s="96" t="s">
        <v>4756</v>
      </c>
      <c r="N30" s="49">
        <f>COUNTIFS('CMP Patch'!$F:$F,"=Development",'CMP Patch'!$M:$M,Table6[[#This Row],[OE]])+COUNTIFS('CMP Patch'!F:F,"=Test",'CMP Patch'!$M:$M,Table6[[#This Row],[OE]])+COUNTIFS('CMP Patch'!F:F,"=UAT",'CMP Patch'!$M:$M,Table6[[#This Row],[OE]])+COUNTIFS('CMP Patch'!F:F,"=Demonstration",'CMP Patch'!$M:$M,Table6[[#This Row],[OE]])+COUNTIFS('CMP Patch'!F:F,"=QA",'CMP Patch'!$M:$M,Table6[[#This Row],[OE]])+COUNTIFS('CMP Patch'!F:F,"=Training",'CMP Patch'!$M:$M,Table6[[#This Row],[OE]])+COUNTIFS('CMP Patch'!F:F,"=System Integration",'CMP Patch'!$M:$M,Table6[[#This Row],[OE]])+COUNTIFS('CMP Patch'!F:F,"=Staging",'CMP Patch'!$M:$M,Table6[[#This Row],[OE]])+COUNTIFS('Cloud Patch'!$G:$G,"=Development",'Cloud Patch'!$O:$O,Table6[[#This Row],[OE]])+COUNTIFS('Cloud Patch'!G:G,"=Test",'Cloud Patch'!$O:$O,Table6[[#This Row],[OE]])+COUNTIFS('Cloud Patch'!G:G,"=UAT",'Cloud Patch'!$O:$O,Table6[[#This Row],[OE]])+COUNTIFS('Cloud Patch'!G:G,"=Demonstration",'Cloud Patch'!$O:$O,Table6[[#This Row],[OE]])+COUNTIFS('Cloud Patch'!G:G,"=QA",'Cloud Patch'!$O:$O,Table6[[#This Row],[OE]])+COUNTIFS('Cloud Patch'!G:G,"=Training",'Cloud Patch'!$O:$O,Table6[[#This Row],[OE]])+COUNTIFS('Cloud Patch'!G:G,"=System Integration",'Cloud Patch'!$O:$O,Table6[[#This Row],[OE]])+COUNTIFS('Cloud Patch'!G:G,"=Staging",'Cloud Patch'!$O:$O,Table6[[#This Row],[OE]])</f>
        <v>0</v>
      </c>
      <c r="O30" s="49">
        <f>COUNTIFS('CMP Patch'!$F:$F,"=Production",'CMP Patch'!$M:$M,Table6[[#This Row],[OE]])+COUNTIFS('Cloud Patch'!$G:$G,"=Production",'Cloud Patch'!$M:$M,Table6[[#This Row],[OE]])</f>
        <v>0</v>
      </c>
      <c r="P30" s="49">
        <f>COUNTIFS('CMP Patch'!$F:$F,"=",'CMP Patch'!$M:$M,Table6[[#This Row],[OE]])+COUNTIFS('Cloud Patch'!$G:$G,"=",'Cloud Patch'!$M:$M,Table6[[#This Row],[OE]])</f>
        <v>0</v>
      </c>
    </row>
    <row r="31" spans="1:16" ht="18.75" customHeight="1">
      <c r="A31" s="150" t="s">
        <v>76</v>
      </c>
      <c r="B31" s="102">
        <f>SUM('Patch Slot'!S17:U17)</f>
        <v>80</v>
      </c>
      <c r="C31" s="99">
        <f>COUNTIFS('CMP Patch'!$N:$N,"=NONPROD",'CMP Patch'!$B:$B,report[[#This Row],[PD]])+COUNTIFS('Cloud Patch'!$M:$M,"=NONPROD",'CMP Patch'!$B:$B,report[[#This Row],[PD]])</f>
        <v>15</v>
      </c>
      <c r="D31" s="99">
        <f>COUNTIFS('CMP Patch'!$N:$N,"=PROD",'CMP Patch'!$B:$B,report[[#This Row],[PD]])+COUNTIFS('Cloud Patch'!$M:$M,"=PROD",'CMP Patch'!$B:$B,report[[#This Row],[PD]])</f>
        <v>19</v>
      </c>
      <c r="M31" s="96" t="s">
        <v>735</v>
      </c>
      <c r="N31" s="49">
        <f>COUNTIFS('CMP Patch'!$F:$F,"=Development",'CMP Patch'!$M:$M,Table6[[#This Row],[OE]])+COUNTIFS('CMP Patch'!F:F,"=Test",'CMP Patch'!$M:$M,Table6[[#This Row],[OE]])+COUNTIFS('CMP Patch'!F:F,"=UAT",'CMP Patch'!$M:$M,Table6[[#This Row],[OE]])+COUNTIFS('CMP Patch'!F:F,"=Demonstration",'CMP Patch'!$M:$M,Table6[[#This Row],[OE]])+COUNTIFS('CMP Patch'!F:F,"=QA",'CMP Patch'!$M:$M,Table6[[#This Row],[OE]])+COUNTIFS('CMP Patch'!F:F,"=Training",'CMP Patch'!$M:$M,Table6[[#This Row],[OE]])+COUNTIFS('CMP Patch'!F:F,"=System Integration",'CMP Patch'!$M:$M,Table6[[#This Row],[OE]])+COUNTIFS('CMP Patch'!F:F,"=Staging",'CMP Patch'!$M:$M,Table6[[#This Row],[OE]])+COUNTIFS('Cloud Patch'!$G:$G,"=Development",'Cloud Patch'!$O:$O,Table6[[#This Row],[OE]])+COUNTIFS('Cloud Patch'!G:G,"=Test",'Cloud Patch'!$O:$O,Table6[[#This Row],[OE]])+COUNTIFS('Cloud Patch'!G:G,"=UAT",'Cloud Patch'!$O:$O,Table6[[#This Row],[OE]])+COUNTIFS('Cloud Patch'!G:G,"=Demonstration",'Cloud Patch'!$O:$O,Table6[[#This Row],[OE]])+COUNTIFS('Cloud Patch'!G:G,"=QA",'Cloud Patch'!$O:$O,Table6[[#This Row],[OE]])+COUNTIFS('Cloud Patch'!G:G,"=Training",'Cloud Patch'!$O:$O,Table6[[#This Row],[OE]])+COUNTIFS('Cloud Patch'!G:G,"=System Integration",'Cloud Patch'!$O:$O,Table6[[#This Row],[OE]])+COUNTIFS('Cloud Patch'!G:G,"=Staging",'Cloud Patch'!$O:$O,Table6[[#This Row],[OE]])</f>
        <v>42</v>
      </c>
      <c r="O31" s="49">
        <f>COUNTIFS('CMP Patch'!$F:$F,"=Production",'CMP Patch'!$M:$M,Table6[[#This Row],[OE]])+COUNTIFS('Cloud Patch'!$G:$G,"=Production",'Cloud Patch'!$M:$M,Table6[[#This Row],[OE]])</f>
        <v>27</v>
      </c>
      <c r="P31" s="49">
        <f>COUNTIFS('CMP Patch'!$F:$F,"=",'CMP Patch'!$M:$M,Table6[[#This Row],[OE]])+COUNTIFS('Cloud Patch'!$G:$G,"=",'Cloud Patch'!$M:$M,Table6[[#This Row],[OE]])</f>
        <v>0</v>
      </c>
    </row>
    <row r="32" spans="1:16" ht="18.75" customHeight="1">
      <c r="A32" s="150" t="s">
        <v>80</v>
      </c>
      <c r="B32" s="102">
        <f>SUM('Patch Slot'!S18:U18)</f>
        <v>103</v>
      </c>
      <c r="C32" s="99">
        <f>COUNTIFS('CMP Patch'!$N:$N,"=NONPROD",'CMP Patch'!$B:$B,report[[#This Row],[PD]])+COUNTIFS('Cloud Patch'!$M:$M,"=NONPROD",'CMP Patch'!$B:$B,report[[#This Row],[PD]])</f>
        <v>72</v>
      </c>
      <c r="D32" s="99">
        <f>COUNTIFS('CMP Patch'!$N:$N,"=PROD",'CMP Patch'!$B:$B,report[[#This Row],[PD]])+COUNTIFS('Cloud Patch'!$M:$M,"=PROD",'CMP Patch'!$B:$B,report[[#This Row],[PD]])</f>
        <v>82</v>
      </c>
      <c r="M32" s="97" t="s">
        <v>363</v>
      </c>
      <c r="N32" s="49">
        <f>COUNTIFS('CMP Patch'!$F:$F,"=Development",'CMP Patch'!$M:$M,Table6[[#This Row],[OE]])+COUNTIFS('CMP Patch'!F:F,"=Test",'CMP Patch'!$M:$M,Table6[[#This Row],[OE]])+COUNTIFS('CMP Patch'!F:F,"=UAT",'CMP Patch'!$M:$M,Table6[[#This Row],[OE]])+COUNTIFS('CMP Patch'!F:F,"=Demonstration",'CMP Patch'!$M:$M,Table6[[#This Row],[OE]])+COUNTIFS('CMP Patch'!F:F,"=QA",'CMP Patch'!$M:$M,Table6[[#This Row],[OE]])+COUNTIFS('CMP Patch'!F:F,"=Training",'CMP Patch'!$M:$M,Table6[[#This Row],[OE]])+COUNTIFS('CMP Patch'!F:F,"=System Integration",'CMP Patch'!$M:$M,Table6[[#This Row],[OE]])+COUNTIFS('CMP Patch'!F:F,"=Staging",'CMP Patch'!$M:$M,Table6[[#This Row],[OE]])+COUNTIFS('Cloud Patch'!$G:$G,"=Development",'Cloud Patch'!$O:$O,Table6[[#This Row],[OE]])+COUNTIFS('Cloud Patch'!G:G,"=Test",'Cloud Patch'!$O:$O,Table6[[#This Row],[OE]])+COUNTIFS('Cloud Patch'!G:G,"=UAT",'Cloud Patch'!$O:$O,Table6[[#This Row],[OE]])+COUNTIFS('Cloud Patch'!G:G,"=Demonstration",'Cloud Patch'!$O:$O,Table6[[#This Row],[OE]])+COUNTIFS('Cloud Patch'!G:G,"=QA",'Cloud Patch'!$O:$O,Table6[[#This Row],[OE]])+COUNTIFS('Cloud Patch'!G:G,"=Training",'Cloud Patch'!$O:$O,Table6[[#This Row],[OE]])+COUNTIFS('Cloud Patch'!G:G,"=System Integration",'Cloud Patch'!$O:$O,Table6[[#This Row],[OE]])+COUNTIFS('Cloud Patch'!G:G,"=Staging",'Cloud Patch'!$O:$O,Table6[[#This Row],[OE]])</f>
        <v>6</v>
      </c>
      <c r="O32" s="49">
        <f>COUNTIFS('CMP Patch'!$F:$F,"=Production",'CMP Patch'!$M:$M,Table6[[#This Row],[OE]])+COUNTIFS('Cloud Patch'!$G:$G,"=Production",'Cloud Patch'!$M:$M,Table6[[#This Row],[OE]])</f>
        <v>1</v>
      </c>
      <c r="P32" s="49">
        <f>COUNTIFS('CMP Patch'!$F:$F,"=",'CMP Patch'!$M:$M,Table6[[#This Row],[OE]])+COUNTIFS('Cloud Patch'!$G:$G,"=",'Cloud Patch'!$M:$M,Table6[[#This Row],[OE]])</f>
        <v>0</v>
      </c>
    </row>
    <row r="33" spans="1:13" ht="18.75" customHeight="1">
      <c r="A33" s="150" t="s">
        <v>84</v>
      </c>
      <c r="B33" s="102">
        <f>SUM('Patch Slot'!S19:U19)</f>
        <v>71</v>
      </c>
      <c r="C33" s="99">
        <f>COUNTIFS('CMP Patch'!$N:$N,"=NONPROD",'CMP Patch'!$B:$B,report[[#This Row],[PD]])+COUNTIFS('Cloud Patch'!$M:$M,"=NONPROD",'CMP Patch'!$B:$B,report[[#This Row],[PD]])</f>
        <v>16</v>
      </c>
      <c r="D33" s="99">
        <f>COUNTIFS('CMP Patch'!$N:$N,"=PROD",'CMP Patch'!$B:$B,report[[#This Row],[PD]])+COUNTIFS('Cloud Patch'!$M:$M,"=PROD",'CMP Patch'!$B:$B,report[[#This Row],[PD]])</f>
        <v>67</v>
      </c>
      <c r="M33" s="98">
        <f>COUNTA(Table6[OE])</f>
        <v>29</v>
      </c>
    </row>
    <row r="34" spans="1:13" ht="18.75" customHeight="1">
      <c r="A34" s="150" t="s">
        <v>87</v>
      </c>
      <c r="B34" s="102">
        <f>SUM('Patch Slot'!S20:U20)</f>
        <v>39</v>
      </c>
      <c r="C34" s="99">
        <f>COUNTIFS('CMP Patch'!$N:$N,"=NONPROD",'CMP Patch'!$B:$B,report[[#This Row],[PD]])+COUNTIFS('Cloud Patch'!$M:$M,"=NONPROD",'CMP Patch'!$B:$B,report[[#This Row],[PD]])</f>
        <v>6</v>
      </c>
      <c r="D34" s="99">
        <f>COUNTIFS('CMP Patch'!$N:$N,"=PROD",'CMP Patch'!$B:$B,report[[#This Row],[PD]])+COUNTIFS('Cloud Patch'!$M:$M,"=PROD",'CMP Patch'!$B:$B,report[[#This Row],[PD]])</f>
        <v>46</v>
      </c>
      <c r="M34"/>
    </row>
    <row r="35" spans="1:13" ht="18.75" customHeight="1">
      <c r="A35" s="150" t="s">
        <v>90</v>
      </c>
      <c r="B35" s="102">
        <f>SUM('Patch Slot'!S21:U21)</f>
        <v>61</v>
      </c>
      <c r="C35" s="99">
        <f>COUNTIFS('CMP Patch'!$N:$N,"=NONPROD",'CMP Patch'!$B:$B,report[[#This Row],[PD]])+COUNTIFS('Cloud Patch'!$M:$M,"=NONPROD",'CMP Patch'!$B:$B,report[[#This Row],[PD]])</f>
        <v>31</v>
      </c>
      <c r="D35" s="99">
        <f>COUNTIFS('CMP Patch'!$N:$N,"=PROD",'CMP Patch'!$B:$B,report[[#This Row],[PD]])+COUNTIFS('Cloud Patch'!$M:$M,"=PROD",'CMP Patch'!$B:$B,report[[#This Row],[PD]])</f>
        <v>46</v>
      </c>
      <c r="M35"/>
    </row>
    <row r="36" spans="1:13" ht="18.75" customHeight="1">
      <c r="A36" s="150" t="s">
        <v>93</v>
      </c>
      <c r="B36" s="102">
        <f>SUM('Patch Slot'!S22:U22)</f>
        <v>43</v>
      </c>
      <c r="C36" s="99">
        <f>COUNTIFS('CMP Patch'!$N:$N,"=NONPROD",'CMP Patch'!$B:$B,report[[#This Row],[PD]])+COUNTIFS('Cloud Patch'!$M:$M,"=NONPROD",'CMP Patch'!$B:$B,report[[#This Row],[PD]])</f>
        <v>10</v>
      </c>
      <c r="D36" s="99">
        <f>COUNTIFS('CMP Patch'!$N:$N,"=PROD",'CMP Patch'!$B:$B,report[[#This Row],[PD]])+COUNTIFS('Cloud Patch'!$M:$M,"=PROD",'CMP Patch'!$B:$B,report[[#This Row],[PD]])</f>
        <v>23</v>
      </c>
      <c r="M36"/>
    </row>
    <row r="37" spans="1:13" ht="18.75" customHeight="1">
      <c r="A37" s="150" t="s">
        <v>97</v>
      </c>
      <c r="B37" s="102">
        <f>SUM('Patch Slot'!S23:U23)</f>
        <v>42</v>
      </c>
      <c r="C37" s="99">
        <f>COUNTIFS('CMP Patch'!$N:$N,"=NONPROD",'CMP Patch'!$B:$B,report[[#This Row],[PD]])+COUNTIFS('Cloud Patch'!$M:$M,"=NONPROD",'CMP Patch'!$B:$B,report[[#This Row],[PD]])</f>
        <v>27</v>
      </c>
      <c r="D37" s="99">
        <f>COUNTIFS('CMP Patch'!$N:$N,"=PROD",'CMP Patch'!$B:$B,report[[#This Row],[PD]])+COUNTIFS('Cloud Patch'!$M:$M,"=PROD",'CMP Patch'!$B:$B,report[[#This Row],[PD]])</f>
        <v>24</v>
      </c>
      <c r="M37"/>
    </row>
    <row r="38" spans="1:13" ht="18.75" customHeight="1">
      <c r="A38" s="150" t="s">
        <v>100</v>
      </c>
      <c r="B38" s="102">
        <f>SUM('Patch Slot'!S24:U24)</f>
        <v>277</v>
      </c>
      <c r="C38" s="99">
        <f>COUNTIFS('CMP Patch'!$N:$N,"=NONPROD",'CMP Patch'!$B:$B,report[[#This Row],[PD]])+COUNTIFS('Cloud Patch'!$M:$M,"=NONPROD",'CMP Patch'!$B:$B,report[[#This Row],[PD]])</f>
        <v>13</v>
      </c>
      <c r="D38" s="99">
        <f>COUNTIFS('CMP Patch'!$N:$N,"=PROD",'CMP Patch'!$B:$B,report[[#This Row],[PD]])+COUNTIFS('Cloud Patch'!$M:$M,"=PROD",'CMP Patch'!$B:$B,report[[#This Row],[PD]])</f>
        <v>149</v>
      </c>
      <c r="M38"/>
    </row>
    <row r="39" spans="1:13" ht="18.75" customHeight="1">
      <c r="A39" s="150" t="s">
        <v>103</v>
      </c>
      <c r="B39" s="102">
        <f>SUM('Patch Slot'!S25:U25)</f>
        <v>18</v>
      </c>
      <c r="C39" s="99">
        <f>COUNTIFS('CMP Patch'!$N:$N,"=NONPROD",'CMP Patch'!$B:$B,report[[#This Row],[PD]])+COUNTIFS('Cloud Patch'!$M:$M,"=NONPROD",'CMP Patch'!$B:$B,report[[#This Row],[PD]])</f>
        <v>15</v>
      </c>
      <c r="D39" s="99">
        <f>COUNTIFS('CMP Patch'!$N:$N,"=PROD",'CMP Patch'!$B:$B,report[[#This Row],[PD]])+COUNTIFS('Cloud Patch'!$M:$M,"=PROD",'CMP Patch'!$B:$B,report[[#This Row],[PD]])</f>
        <v>10</v>
      </c>
      <c r="M39"/>
    </row>
    <row r="40" spans="1:13" ht="18.75" customHeight="1">
      <c r="A40" s="150" t="s">
        <v>106</v>
      </c>
      <c r="B40" s="102">
        <f>SUM('Patch Slot'!S26:U26)</f>
        <v>56</v>
      </c>
      <c r="C40" s="99">
        <f>COUNTIFS('CMP Patch'!$N:$N,"=NONPROD",'CMP Patch'!$B:$B,report[[#This Row],[PD]])+COUNTIFS('Cloud Patch'!$M:$M,"=NONPROD",'CMP Patch'!$B:$B,report[[#This Row],[PD]])</f>
        <v>22</v>
      </c>
      <c r="D40" s="99">
        <f>COUNTIFS('CMP Patch'!$N:$N,"=PROD",'CMP Patch'!$B:$B,report[[#This Row],[PD]])+COUNTIFS('Cloud Patch'!$M:$M,"=PROD",'CMP Patch'!$B:$B,report[[#This Row],[PD]])</f>
        <v>49</v>
      </c>
      <c r="M40"/>
    </row>
    <row r="41" spans="1:13" ht="18.75" customHeight="1">
      <c r="A41" s="150" t="s">
        <v>109</v>
      </c>
      <c r="B41" s="102">
        <f>SUM('Patch Slot'!S27:U27)</f>
        <v>60</v>
      </c>
      <c r="C41" s="99">
        <f>COUNTIFS('CMP Patch'!$N:$N,"=NONPROD",'CMP Patch'!$B:$B,report[[#This Row],[PD]])+COUNTIFS('Cloud Patch'!$M:$M,"=NONPROD",'CMP Patch'!$B:$B,report[[#This Row],[PD]])</f>
        <v>14</v>
      </c>
      <c r="D41" s="99">
        <f>COUNTIFS('CMP Patch'!$N:$N,"=PROD",'CMP Patch'!$B:$B,report[[#This Row],[PD]])+COUNTIFS('Cloud Patch'!$M:$M,"=PROD",'CMP Patch'!$B:$B,report[[#This Row],[PD]])</f>
        <v>36</v>
      </c>
      <c r="M41"/>
    </row>
    <row r="42" spans="1:13" ht="18.75" customHeight="1">
      <c r="A42" s="150" t="s">
        <v>112</v>
      </c>
      <c r="B42" s="102">
        <f>SUM('Patch Slot'!S28:U28)</f>
        <v>11</v>
      </c>
      <c r="C42" s="99">
        <f>COUNTIFS('CMP Patch'!$N:$N,"=NONPROD",'CMP Patch'!$B:$B,report[[#This Row],[PD]])+COUNTIFS('Cloud Patch'!$M:$M,"=NONPROD",'CMP Patch'!$B:$B,report[[#This Row],[PD]])</f>
        <v>10</v>
      </c>
      <c r="D42" s="99">
        <f>COUNTIFS('CMP Patch'!$N:$N,"=PROD",'CMP Patch'!$B:$B,report[[#This Row],[PD]])+COUNTIFS('Cloud Patch'!$M:$M,"=PROD",'CMP Patch'!$B:$B,report[[#This Row],[PD]])</f>
        <v>3</v>
      </c>
      <c r="M42"/>
    </row>
    <row r="43" spans="1:13" ht="18.75" customHeight="1">
      <c r="A43" s="150" t="s">
        <v>115</v>
      </c>
      <c r="B43" s="102">
        <f>SUM('Patch Slot'!S29:U29)</f>
        <v>29</v>
      </c>
      <c r="C43" s="99">
        <f>COUNTIFS('CMP Patch'!$N:$N,"=NONPROD",'CMP Patch'!$B:$B,report[[#This Row],[PD]])+COUNTIFS('Cloud Patch'!$M:$M,"=NONPROD",'CMP Patch'!$B:$B,report[[#This Row],[PD]])</f>
        <v>6</v>
      </c>
      <c r="D43" s="99">
        <f>COUNTIFS('CMP Patch'!$N:$N,"=PROD",'CMP Patch'!$B:$B,report[[#This Row],[PD]])+COUNTIFS('Cloud Patch'!$M:$M,"=PROD",'CMP Patch'!$B:$B,report[[#This Row],[PD]])</f>
        <v>29</v>
      </c>
      <c r="M43"/>
    </row>
    <row r="44" spans="1:13" ht="18.75" customHeight="1">
      <c r="A44" s="150" t="s">
        <v>118</v>
      </c>
      <c r="B44" s="102">
        <f>SUM('Patch Slot'!S30:U30)</f>
        <v>31</v>
      </c>
      <c r="C44" s="99">
        <f>COUNTIFS('CMP Patch'!$N:$N,"=NONPROD",'CMP Patch'!$B:$B,report[[#This Row],[PD]])+COUNTIFS('Cloud Patch'!$M:$M,"=NONPROD",'CMP Patch'!$B:$B,report[[#This Row],[PD]])</f>
        <v>7</v>
      </c>
      <c r="D44" s="99">
        <f>COUNTIFS('CMP Patch'!$N:$N,"=PROD",'CMP Patch'!$B:$B,report[[#This Row],[PD]])+COUNTIFS('Cloud Patch'!$M:$M,"=PROD",'CMP Patch'!$B:$B,report[[#This Row],[PD]])</f>
        <v>33</v>
      </c>
      <c r="M44"/>
    </row>
    <row r="45" spans="1:13" ht="18.75" customHeight="1">
      <c r="A45" s="150" t="s">
        <v>121</v>
      </c>
      <c r="B45" s="102">
        <f>SUM('Patch Slot'!S31:U31)</f>
        <v>62</v>
      </c>
      <c r="C45" s="99">
        <f>COUNTIFS('CMP Patch'!$N:$N,"=NONPROD",'CMP Patch'!$B:$B,report[[#This Row],[PD]])+COUNTIFS('Cloud Patch'!$M:$M,"=NONPROD",'CMP Patch'!$B:$B,report[[#This Row],[PD]])</f>
        <v>13</v>
      </c>
      <c r="D45" s="99">
        <f>COUNTIFS('CMP Patch'!$N:$N,"=PROD",'CMP Patch'!$B:$B,report[[#This Row],[PD]])+COUNTIFS('Cloud Patch'!$M:$M,"=PROD",'CMP Patch'!$B:$B,report[[#This Row],[PD]])</f>
        <v>69</v>
      </c>
      <c r="M45"/>
    </row>
    <row r="46" spans="1:13" ht="18.75" customHeight="1">
      <c r="A46" s="150" t="s">
        <v>124</v>
      </c>
      <c r="B46" s="102">
        <f>SUM('Patch Slot'!S32:U32)</f>
        <v>55</v>
      </c>
      <c r="C46" s="99">
        <f>COUNTIFS('CMP Patch'!$N:$N,"=NONPROD",'CMP Patch'!$B:$B,report[[#This Row],[PD]])+COUNTIFS('Cloud Patch'!$M:$M,"=NONPROD",'CMP Patch'!$B:$B,report[[#This Row],[PD]])</f>
        <v>13</v>
      </c>
      <c r="D46" s="99">
        <f>COUNTIFS('CMP Patch'!$N:$N,"=PROD",'CMP Patch'!$B:$B,report[[#This Row],[PD]])+COUNTIFS('Cloud Patch'!$M:$M,"=PROD",'CMP Patch'!$B:$B,report[[#This Row],[PD]])</f>
        <v>54</v>
      </c>
    </row>
    <row r="47" spans="1:13" ht="18.75" customHeight="1">
      <c r="A47" s="150" t="s">
        <v>127</v>
      </c>
      <c r="B47" s="102">
        <f>SUM('Patch Slot'!S33:U33)</f>
        <v>64</v>
      </c>
      <c r="C47" s="99">
        <f>COUNTIFS('CMP Patch'!$N:$N,"=NONPROD",'CMP Patch'!$B:$B,report[[#This Row],[PD]])+COUNTIFS('Cloud Patch'!$M:$M,"=NONPROD",'CMP Patch'!$B:$B,report[[#This Row],[PD]])</f>
        <v>12</v>
      </c>
      <c r="D47" s="99">
        <f>COUNTIFS('CMP Patch'!$N:$N,"=PROD",'CMP Patch'!$B:$B,report[[#This Row],[PD]])+COUNTIFS('Cloud Patch'!$M:$M,"=PROD",'CMP Patch'!$B:$B,report[[#This Row],[PD]])</f>
        <v>69</v>
      </c>
    </row>
    <row r="48" spans="1:13" ht="18.75" customHeight="1">
      <c r="A48" s="150" t="s">
        <v>130</v>
      </c>
      <c r="B48" s="102">
        <f>SUM('Patch Slot'!S34:U34)</f>
        <v>55</v>
      </c>
      <c r="C48" s="99">
        <f>COUNTIFS('CMP Patch'!$N:$N,"=NONPROD",'CMP Patch'!$B:$B,report[[#This Row],[PD]])+COUNTIFS('Cloud Patch'!$M:$M,"=NONPROD",'CMP Patch'!$B:$B,report[[#This Row],[PD]])</f>
        <v>6</v>
      </c>
      <c r="D48" s="99">
        <f>COUNTIFS('CMP Patch'!$N:$N,"=PROD",'CMP Patch'!$B:$B,report[[#This Row],[PD]])+COUNTIFS('Cloud Patch'!$M:$M,"=PROD",'CMP Patch'!$B:$B,report[[#This Row],[PD]])</f>
        <v>47</v>
      </c>
    </row>
    <row r="49" spans="1:4" ht="18.75" customHeight="1">
      <c r="A49" s="150" t="s">
        <v>133</v>
      </c>
      <c r="B49" s="103">
        <f>SUM('Patch Slot'!S35:U35)</f>
        <v>34</v>
      </c>
      <c r="C49" s="99">
        <f>COUNTIFS('CMP Patch'!$N:$N,"=NONPROD",'CMP Patch'!$B:$B,report[[#This Row],[PD]])+COUNTIFS('Cloud Patch'!$M:$M,"=NONPROD",'CMP Patch'!$B:$B,report[[#This Row],[PD]])</f>
        <v>19</v>
      </c>
      <c r="D49" s="99">
        <f>COUNTIFS('CMP Patch'!$N:$N,"=PROD",'CMP Patch'!$B:$B,report[[#This Row],[PD]])+COUNTIFS('Cloud Patch'!$M:$M,"=PROD",'CMP Patch'!$B:$B,report[[#This Row],[PD]])</f>
        <v>23</v>
      </c>
    </row>
  </sheetData>
  <mergeCells count="16">
    <mergeCell ref="C14:D14"/>
    <mergeCell ref="A1:E2"/>
    <mergeCell ref="D3:E3"/>
    <mergeCell ref="D4:E4"/>
    <mergeCell ref="D9:E9"/>
    <mergeCell ref="A9:C9"/>
    <mergeCell ref="D8:E8"/>
    <mergeCell ref="D7:E7"/>
    <mergeCell ref="A4:C4"/>
    <mergeCell ref="A7:C7"/>
    <mergeCell ref="A8:C8"/>
    <mergeCell ref="A3:C3"/>
    <mergeCell ref="A5:C5"/>
    <mergeCell ref="A6:C6"/>
    <mergeCell ref="D5:E5"/>
    <mergeCell ref="D6:E6"/>
  </mergeCells>
  <conditionalFormatting sqref="M46:M1048576 M1:M32">
    <cfRule type="duplicateValues" dxfId="47" priority="1"/>
  </conditionalFormatting>
  <pageMargins left="0.7" right="0.7" top="0.75" bottom="0.75" header="0.3" footer="0.3"/>
  <legacyDrawing r:id="rId1"/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0B74-5433-4292-A7FA-8859B19D315E}">
  <dimension ref="A1:L2324"/>
  <sheetViews>
    <sheetView topLeftCell="A186" workbookViewId="0">
      <selection activeCell="A194" sqref="A194"/>
    </sheetView>
  </sheetViews>
  <sheetFormatPr defaultColWidth="14.85546875" defaultRowHeight="12.75"/>
  <cols>
    <col min="6" max="6" width="25.140625" customWidth="1"/>
  </cols>
  <sheetData>
    <row r="1" spans="1:12">
      <c r="A1" t="s">
        <v>4757</v>
      </c>
      <c r="B1" t="s">
        <v>4758</v>
      </c>
      <c r="C1" t="s">
        <v>3493</v>
      </c>
      <c r="D1" t="s">
        <v>4759</v>
      </c>
      <c r="E1" t="s">
        <v>4760</v>
      </c>
      <c r="F1" t="s">
        <v>4761</v>
      </c>
      <c r="G1" t="s">
        <v>4762</v>
      </c>
      <c r="H1" t="s">
        <v>4763</v>
      </c>
      <c r="I1" t="s">
        <v>4764</v>
      </c>
      <c r="J1" t="s">
        <v>4765</v>
      </c>
      <c r="K1" t="s">
        <v>4766</v>
      </c>
      <c r="L1" t="s">
        <v>4767</v>
      </c>
    </row>
    <row r="2" spans="1:12">
      <c r="A2" t="s">
        <v>2128</v>
      </c>
      <c r="B2" t="s">
        <v>182</v>
      </c>
      <c r="C2" t="s">
        <v>3526</v>
      </c>
      <c r="D2" t="s">
        <v>1405</v>
      </c>
      <c r="E2" t="s">
        <v>2129</v>
      </c>
      <c r="F2" t="s">
        <v>97</v>
      </c>
      <c r="G2" t="b">
        <v>0</v>
      </c>
      <c r="H2" t="s">
        <v>448</v>
      </c>
      <c r="I2" t="s">
        <v>180</v>
      </c>
      <c r="J2" t="s">
        <v>4768</v>
      </c>
      <c r="K2" t="s">
        <v>4769</v>
      </c>
      <c r="L2" t="s">
        <v>4770</v>
      </c>
    </row>
    <row r="3" spans="1:12">
      <c r="A3" t="s">
        <v>878</v>
      </c>
      <c r="B3" t="s">
        <v>826</v>
      </c>
      <c r="C3" t="s">
        <v>3526</v>
      </c>
      <c r="D3" t="s">
        <v>192</v>
      </c>
      <c r="E3" t="s">
        <v>198</v>
      </c>
      <c r="F3" t="s">
        <v>127</v>
      </c>
      <c r="G3" t="b">
        <v>0</v>
      </c>
      <c r="H3" t="s">
        <v>189</v>
      </c>
      <c r="I3" t="s">
        <v>180</v>
      </c>
      <c r="J3" t="s">
        <v>4771</v>
      </c>
      <c r="K3" t="s">
        <v>4769</v>
      </c>
      <c r="L3" t="s">
        <v>4772</v>
      </c>
    </row>
    <row r="4" spans="1:12">
      <c r="A4" t="s">
        <v>1214</v>
      </c>
      <c r="B4" t="s">
        <v>826</v>
      </c>
      <c r="C4" t="s">
        <v>3522</v>
      </c>
      <c r="D4" t="s">
        <v>1065</v>
      </c>
      <c r="E4" t="s">
        <v>1066</v>
      </c>
      <c r="F4" t="s">
        <v>84</v>
      </c>
      <c r="G4" t="b">
        <v>0</v>
      </c>
      <c r="H4" t="s">
        <v>173</v>
      </c>
      <c r="I4" t="s">
        <v>180</v>
      </c>
      <c r="J4" t="s">
        <v>4773</v>
      </c>
      <c r="K4" t="s">
        <v>4769</v>
      </c>
      <c r="L4" t="s">
        <v>4774</v>
      </c>
    </row>
    <row r="5" spans="1:12">
      <c r="A5" t="s">
        <v>2750</v>
      </c>
      <c r="B5" t="s">
        <v>826</v>
      </c>
      <c r="C5" t="s">
        <v>4775</v>
      </c>
      <c r="D5" t="s">
        <v>2647</v>
      </c>
      <c r="E5" t="s">
        <v>4776</v>
      </c>
      <c r="F5" t="s">
        <v>76</v>
      </c>
      <c r="G5" t="b">
        <v>0</v>
      </c>
      <c r="H5" t="s">
        <v>245</v>
      </c>
      <c r="I5" t="s">
        <v>180</v>
      </c>
      <c r="J5" t="s">
        <v>4777</v>
      </c>
      <c r="K5" t="s">
        <v>4769</v>
      </c>
      <c r="L5" t="s">
        <v>4778</v>
      </c>
    </row>
    <row r="6" spans="1:12">
      <c r="A6" t="s">
        <v>3241</v>
      </c>
      <c r="B6" t="s">
        <v>826</v>
      </c>
      <c r="C6" t="s">
        <v>4775</v>
      </c>
      <c r="D6" t="s">
        <v>1309</v>
      </c>
      <c r="E6" t="s">
        <v>218</v>
      </c>
      <c r="F6" t="s">
        <v>100</v>
      </c>
      <c r="G6" t="b">
        <v>0</v>
      </c>
      <c r="H6" t="s">
        <v>173</v>
      </c>
      <c r="I6" t="s">
        <v>180</v>
      </c>
      <c r="J6" t="s">
        <v>4779</v>
      </c>
      <c r="K6" t="s">
        <v>4769</v>
      </c>
      <c r="L6" t="s">
        <v>4780</v>
      </c>
    </row>
    <row r="7" spans="1:12">
      <c r="A7" t="s">
        <v>2127</v>
      </c>
      <c r="B7" t="s">
        <v>171</v>
      </c>
      <c r="C7" t="s">
        <v>3526</v>
      </c>
      <c r="D7" t="s">
        <v>1326</v>
      </c>
      <c r="E7" t="s">
        <v>1327</v>
      </c>
      <c r="F7" t="s">
        <v>64</v>
      </c>
      <c r="G7" t="b">
        <v>0</v>
      </c>
      <c r="H7" t="s">
        <v>173</v>
      </c>
      <c r="I7" t="s">
        <v>180</v>
      </c>
      <c r="J7" t="s">
        <v>4781</v>
      </c>
      <c r="K7" t="s">
        <v>4769</v>
      </c>
      <c r="L7" t="s">
        <v>4782</v>
      </c>
    </row>
    <row r="8" spans="1:12">
      <c r="A8" t="s">
        <v>676</v>
      </c>
      <c r="B8" t="s">
        <v>182</v>
      </c>
      <c r="C8" t="s">
        <v>3522</v>
      </c>
      <c r="D8" t="s">
        <v>668</v>
      </c>
      <c r="E8" t="s">
        <v>669</v>
      </c>
      <c r="F8" t="s">
        <v>67</v>
      </c>
      <c r="G8" t="b">
        <v>0</v>
      </c>
      <c r="H8" t="s">
        <v>173</v>
      </c>
      <c r="I8" t="s">
        <v>180</v>
      </c>
      <c r="J8" t="s">
        <v>4783</v>
      </c>
      <c r="K8" t="s">
        <v>4769</v>
      </c>
      <c r="L8" t="s">
        <v>4784</v>
      </c>
    </row>
    <row r="9" spans="1:12">
      <c r="A9" t="s">
        <v>2131</v>
      </c>
      <c r="B9" t="s">
        <v>523</v>
      </c>
      <c r="C9" t="s">
        <v>3526</v>
      </c>
      <c r="D9" t="s">
        <v>178</v>
      </c>
      <c r="E9" t="s">
        <v>561</v>
      </c>
      <c r="F9" t="s">
        <v>47</v>
      </c>
      <c r="G9" t="b">
        <v>0</v>
      </c>
      <c r="H9" t="s">
        <v>173</v>
      </c>
      <c r="I9" t="s">
        <v>180</v>
      </c>
      <c r="J9" t="s">
        <v>4785</v>
      </c>
      <c r="K9" t="s">
        <v>4769</v>
      </c>
      <c r="L9" t="s">
        <v>4786</v>
      </c>
    </row>
    <row r="10" spans="1:12">
      <c r="A10" t="s">
        <v>2130</v>
      </c>
      <c r="B10" t="s">
        <v>200</v>
      </c>
      <c r="C10" t="s">
        <v>3526</v>
      </c>
      <c r="D10" t="s">
        <v>4654</v>
      </c>
      <c r="E10" t="s">
        <v>1266</v>
      </c>
      <c r="F10" t="s">
        <v>80</v>
      </c>
      <c r="G10" t="b">
        <v>0</v>
      </c>
      <c r="H10" t="s">
        <v>478</v>
      </c>
      <c r="I10" t="s">
        <v>180</v>
      </c>
      <c r="J10" t="s">
        <v>4787</v>
      </c>
      <c r="K10" t="s">
        <v>4769</v>
      </c>
      <c r="L10" t="s">
        <v>4788</v>
      </c>
    </row>
    <row r="11" spans="1:12">
      <c r="A11" t="s">
        <v>4789</v>
      </c>
      <c r="B11" t="s">
        <v>298</v>
      </c>
      <c r="C11" t="s">
        <v>3526</v>
      </c>
      <c r="D11" t="s">
        <v>248</v>
      </c>
      <c r="E11" t="s">
        <v>296</v>
      </c>
      <c r="F11" t="s">
        <v>57</v>
      </c>
      <c r="G11" t="b">
        <v>0</v>
      </c>
      <c r="H11" t="s">
        <v>245</v>
      </c>
      <c r="I11" t="s">
        <v>180</v>
      </c>
      <c r="J11" t="s">
        <v>4790</v>
      </c>
      <c r="K11" t="s">
        <v>4769</v>
      </c>
      <c r="L11" t="s">
        <v>4791</v>
      </c>
    </row>
    <row r="12" spans="1:12">
      <c r="A12" t="s">
        <v>1568</v>
      </c>
      <c r="B12" t="s">
        <v>826</v>
      </c>
      <c r="C12" t="s">
        <v>3526</v>
      </c>
      <c r="D12" t="s">
        <v>1564</v>
      </c>
      <c r="E12" t="s">
        <v>1565</v>
      </c>
      <c r="F12" t="s">
        <v>73</v>
      </c>
      <c r="G12" t="b">
        <v>0</v>
      </c>
      <c r="H12" t="s">
        <v>173</v>
      </c>
      <c r="I12" t="s">
        <v>180</v>
      </c>
      <c r="J12" t="s">
        <v>4792</v>
      </c>
      <c r="K12" t="s">
        <v>4769</v>
      </c>
      <c r="L12" t="s">
        <v>4793</v>
      </c>
    </row>
    <row r="13" spans="1:12">
      <c r="A13" t="s">
        <v>1261</v>
      </c>
      <c r="B13" t="s">
        <v>826</v>
      </c>
      <c r="C13" t="s">
        <v>3526</v>
      </c>
      <c r="D13" t="s">
        <v>1263</v>
      </c>
      <c r="E13" t="s">
        <v>1264</v>
      </c>
      <c r="F13" t="s">
        <v>87</v>
      </c>
      <c r="G13" t="b">
        <v>0</v>
      </c>
      <c r="H13" t="s">
        <v>448</v>
      </c>
      <c r="I13" t="s">
        <v>180</v>
      </c>
      <c r="J13" t="s">
        <v>4794</v>
      </c>
      <c r="K13" t="s">
        <v>4769</v>
      </c>
      <c r="L13" t="s">
        <v>4795</v>
      </c>
    </row>
    <row r="14" spans="1:12">
      <c r="A14" t="s">
        <v>309</v>
      </c>
      <c r="B14" t="s">
        <v>171</v>
      </c>
      <c r="C14" t="s">
        <v>3522</v>
      </c>
      <c r="D14" t="s">
        <v>248</v>
      </c>
      <c r="E14" t="s">
        <v>296</v>
      </c>
      <c r="F14" t="s">
        <v>29</v>
      </c>
      <c r="G14" t="b">
        <v>0</v>
      </c>
      <c r="H14" t="s">
        <v>245</v>
      </c>
      <c r="I14" t="s">
        <v>180</v>
      </c>
      <c r="J14" t="s">
        <v>4796</v>
      </c>
      <c r="K14" t="s">
        <v>4769</v>
      </c>
      <c r="L14" t="s">
        <v>4797</v>
      </c>
    </row>
    <row r="15" spans="1:12">
      <c r="A15" t="s">
        <v>706</v>
      </c>
      <c r="B15" t="s">
        <v>171</v>
      </c>
      <c r="C15" t="s">
        <v>3522</v>
      </c>
      <c r="D15" t="s">
        <v>4620</v>
      </c>
      <c r="E15" t="s">
        <v>704</v>
      </c>
      <c r="F15" t="s">
        <v>29</v>
      </c>
      <c r="G15" t="b">
        <v>0</v>
      </c>
      <c r="H15" t="s">
        <v>173</v>
      </c>
      <c r="I15" t="s">
        <v>180</v>
      </c>
      <c r="J15" t="s">
        <v>4798</v>
      </c>
      <c r="K15" t="s">
        <v>4769</v>
      </c>
      <c r="L15" t="s">
        <v>4799</v>
      </c>
    </row>
    <row r="16" spans="1:12">
      <c r="A16" t="s">
        <v>1734</v>
      </c>
      <c r="B16" t="s">
        <v>826</v>
      </c>
      <c r="C16" t="s">
        <v>3522</v>
      </c>
      <c r="D16" t="s">
        <v>1303</v>
      </c>
      <c r="E16" t="s">
        <v>1730</v>
      </c>
      <c r="F16" t="s">
        <v>76</v>
      </c>
      <c r="G16" t="b">
        <v>1</v>
      </c>
      <c r="H16" t="s">
        <v>173</v>
      </c>
      <c r="I16" t="s">
        <v>180</v>
      </c>
      <c r="J16" t="s">
        <v>4800</v>
      </c>
      <c r="K16" t="s">
        <v>4769</v>
      </c>
      <c r="L16" t="s">
        <v>4801</v>
      </c>
    </row>
    <row r="17" spans="1:12">
      <c r="A17" t="s">
        <v>1087</v>
      </c>
      <c r="B17" t="s">
        <v>826</v>
      </c>
      <c r="C17" t="s">
        <v>3522</v>
      </c>
      <c r="D17" t="s">
        <v>1084</v>
      </c>
      <c r="E17" t="s">
        <v>1085</v>
      </c>
      <c r="F17" t="s">
        <v>67</v>
      </c>
      <c r="G17" t="b">
        <v>0</v>
      </c>
      <c r="H17" t="s">
        <v>173</v>
      </c>
      <c r="I17" t="s">
        <v>180</v>
      </c>
      <c r="J17" t="s">
        <v>4802</v>
      </c>
      <c r="K17" t="s">
        <v>4769</v>
      </c>
      <c r="L17" t="s">
        <v>4803</v>
      </c>
    </row>
    <row r="18" spans="1:12">
      <c r="A18" t="s">
        <v>3538</v>
      </c>
      <c r="B18" t="s">
        <v>826</v>
      </c>
      <c r="C18" t="s">
        <v>3526</v>
      </c>
      <c r="D18" t="s">
        <v>770</v>
      </c>
      <c r="E18" t="s">
        <v>771</v>
      </c>
      <c r="F18" t="s">
        <v>97</v>
      </c>
      <c r="G18" t="b">
        <v>0</v>
      </c>
      <c r="H18" t="s">
        <v>173</v>
      </c>
      <c r="I18" t="s">
        <v>180</v>
      </c>
      <c r="J18" t="s">
        <v>4804</v>
      </c>
      <c r="K18" t="s">
        <v>4769</v>
      </c>
      <c r="L18" t="s">
        <v>4805</v>
      </c>
    </row>
    <row r="19" spans="1:12">
      <c r="A19" t="s">
        <v>3035</v>
      </c>
      <c r="B19" t="s">
        <v>182</v>
      </c>
      <c r="C19" t="s">
        <v>4806</v>
      </c>
      <c r="D19" t="s">
        <v>2792</v>
      </c>
      <c r="E19" t="s">
        <v>2912</v>
      </c>
      <c r="F19" t="s">
        <v>18</v>
      </c>
      <c r="G19" t="b">
        <v>0</v>
      </c>
      <c r="H19" t="s">
        <v>372</v>
      </c>
      <c r="I19" t="s">
        <v>180</v>
      </c>
      <c r="J19" t="s">
        <v>4807</v>
      </c>
      <c r="K19" t="s">
        <v>4769</v>
      </c>
      <c r="L19" t="s">
        <v>4808</v>
      </c>
    </row>
    <row r="20" spans="1:12">
      <c r="A20" t="s">
        <v>4809</v>
      </c>
      <c r="B20" t="s">
        <v>182</v>
      </c>
      <c r="C20" t="s">
        <v>2553</v>
      </c>
      <c r="D20" t="s">
        <v>4810</v>
      </c>
      <c r="E20" t="s">
        <v>4811</v>
      </c>
      <c r="F20" t="s">
        <v>43</v>
      </c>
      <c r="G20" t="b">
        <v>0</v>
      </c>
      <c r="H20" t="s">
        <v>173</v>
      </c>
      <c r="I20" t="s">
        <v>180</v>
      </c>
      <c r="J20" t="s">
        <v>4812</v>
      </c>
      <c r="K20" t="s">
        <v>4769</v>
      </c>
      <c r="L20" t="s">
        <v>4813</v>
      </c>
    </row>
    <row r="21" spans="1:12">
      <c r="A21" t="s">
        <v>2668</v>
      </c>
      <c r="B21" t="s">
        <v>171</v>
      </c>
      <c r="C21" t="s">
        <v>4775</v>
      </c>
      <c r="D21" t="s">
        <v>2647</v>
      </c>
      <c r="E21" t="s">
        <v>4814</v>
      </c>
      <c r="F21" t="s">
        <v>29</v>
      </c>
      <c r="G21" t="b">
        <v>0</v>
      </c>
      <c r="H21" t="s">
        <v>245</v>
      </c>
      <c r="I21" t="s">
        <v>180</v>
      </c>
      <c r="J21" t="s">
        <v>4777</v>
      </c>
      <c r="K21" t="s">
        <v>4769</v>
      </c>
      <c r="L21" t="s">
        <v>2669</v>
      </c>
    </row>
    <row r="22" spans="1:12">
      <c r="A22" t="s">
        <v>2582</v>
      </c>
      <c r="B22" t="s">
        <v>826</v>
      </c>
      <c r="C22" t="s">
        <v>2553</v>
      </c>
      <c r="D22" t="s">
        <v>1556</v>
      </c>
      <c r="E22" t="s">
        <v>4815</v>
      </c>
      <c r="F22" t="s">
        <v>67</v>
      </c>
      <c r="G22" t="b">
        <v>0</v>
      </c>
      <c r="H22" t="s">
        <v>173</v>
      </c>
      <c r="I22" t="s">
        <v>180</v>
      </c>
      <c r="J22" t="s">
        <v>4816</v>
      </c>
      <c r="K22" t="s">
        <v>4769</v>
      </c>
      <c r="L22" t="s">
        <v>2583</v>
      </c>
    </row>
    <row r="23" spans="1:12">
      <c r="A23" t="s">
        <v>1130</v>
      </c>
      <c r="B23" t="s">
        <v>826</v>
      </c>
      <c r="C23" t="s">
        <v>3526</v>
      </c>
      <c r="D23" t="s">
        <v>1131</v>
      </c>
      <c r="E23" t="s">
        <v>1132</v>
      </c>
      <c r="F23" t="s">
        <v>121</v>
      </c>
      <c r="G23" t="b">
        <v>1</v>
      </c>
      <c r="H23" t="s">
        <v>448</v>
      </c>
      <c r="I23" t="s">
        <v>180</v>
      </c>
      <c r="J23" t="s">
        <v>4817</v>
      </c>
      <c r="K23" t="s">
        <v>4769</v>
      </c>
      <c r="L23" t="s">
        <v>4818</v>
      </c>
    </row>
    <row r="24" spans="1:12">
      <c r="A24" t="s">
        <v>3048</v>
      </c>
      <c r="B24" t="s">
        <v>826</v>
      </c>
      <c r="C24" t="s">
        <v>4775</v>
      </c>
      <c r="D24" t="s">
        <v>291</v>
      </c>
      <c r="E24" t="s">
        <v>3043</v>
      </c>
      <c r="F24" t="s">
        <v>100</v>
      </c>
      <c r="G24" t="b">
        <v>0</v>
      </c>
      <c r="H24" t="s">
        <v>245</v>
      </c>
      <c r="I24" t="s">
        <v>180</v>
      </c>
      <c r="J24" t="s">
        <v>4777</v>
      </c>
      <c r="K24" t="s">
        <v>4769</v>
      </c>
      <c r="L24" t="s">
        <v>4819</v>
      </c>
    </row>
    <row r="25" spans="1:12">
      <c r="A25" t="s">
        <v>2132</v>
      </c>
      <c r="B25" t="s">
        <v>826</v>
      </c>
      <c r="C25" t="s">
        <v>3526</v>
      </c>
      <c r="D25" t="s">
        <v>248</v>
      </c>
      <c r="E25" t="s">
        <v>249</v>
      </c>
      <c r="F25" t="s">
        <v>115</v>
      </c>
      <c r="G25" t="b">
        <v>0</v>
      </c>
      <c r="H25" t="s">
        <v>245</v>
      </c>
      <c r="I25" t="s">
        <v>180</v>
      </c>
      <c r="J25" t="s">
        <v>4820</v>
      </c>
      <c r="K25" t="s">
        <v>4769</v>
      </c>
      <c r="L25" t="s">
        <v>4821</v>
      </c>
    </row>
    <row r="26" spans="1:12">
      <c r="A26" t="s">
        <v>997</v>
      </c>
      <c r="B26" t="s">
        <v>826</v>
      </c>
      <c r="C26" t="s">
        <v>3522</v>
      </c>
      <c r="D26" t="s">
        <v>360</v>
      </c>
      <c r="E26" t="s">
        <v>995</v>
      </c>
      <c r="F26" t="s">
        <v>127</v>
      </c>
      <c r="G26" t="b">
        <v>0</v>
      </c>
      <c r="H26" t="s">
        <v>372</v>
      </c>
      <c r="I26" t="s">
        <v>180</v>
      </c>
      <c r="J26" t="s">
        <v>4822</v>
      </c>
      <c r="K26" t="s">
        <v>4769</v>
      </c>
      <c r="L26" t="s">
        <v>4823</v>
      </c>
    </row>
    <row r="27" spans="1:12">
      <c r="A27" t="s">
        <v>2720</v>
      </c>
      <c r="B27" t="s">
        <v>171</v>
      </c>
      <c r="C27" t="s">
        <v>4775</v>
      </c>
      <c r="D27" t="s">
        <v>248</v>
      </c>
      <c r="E27" t="s">
        <v>4824</v>
      </c>
      <c r="F27" t="s">
        <v>29</v>
      </c>
      <c r="G27" t="b">
        <v>0</v>
      </c>
      <c r="H27" t="s">
        <v>245</v>
      </c>
      <c r="I27" t="s">
        <v>180</v>
      </c>
      <c r="J27" t="s">
        <v>4825</v>
      </c>
      <c r="K27" t="s">
        <v>4769</v>
      </c>
      <c r="L27" t="s">
        <v>4826</v>
      </c>
    </row>
    <row r="28" spans="1:12">
      <c r="A28" t="s">
        <v>698</v>
      </c>
      <c r="B28" t="s">
        <v>171</v>
      </c>
      <c r="C28" t="s">
        <v>3522</v>
      </c>
      <c r="D28" t="s">
        <v>2101</v>
      </c>
      <c r="E28" t="s">
        <v>699</v>
      </c>
      <c r="F28" t="s">
        <v>29</v>
      </c>
      <c r="G28" t="b">
        <v>0</v>
      </c>
      <c r="H28" t="s">
        <v>443</v>
      </c>
      <c r="I28" t="s">
        <v>180</v>
      </c>
      <c r="J28" t="s">
        <v>4827</v>
      </c>
      <c r="K28" t="s">
        <v>4769</v>
      </c>
      <c r="L28" t="s">
        <v>4828</v>
      </c>
    </row>
    <row r="29" spans="1:12">
      <c r="A29" t="s">
        <v>206</v>
      </c>
      <c r="B29" t="s">
        <v>171</v>
      </c>
      <c r="C29" t="s">
        <v>3522</v>
      </c>
      <c r="D29" t="s">
        <v>204</v>
      </c>
      <c r="E29" t="s">
        <v>205</v>
      </c>
      <c r="F29" t="s">
        <v>80</v>
      </c>
      <c r="G29" t="b">
        <v>0</v>
      </c>
      <c r="H29" t="s">
        <v>173</v>
      </c>
      <c r="I29" t="s">
        <v>180</v>
      </c>
      <c r="J29" t="s">
        <v>4829</v>
      </c>
      <c r="K29" t="s">
        <v>4769</v>
      </c>
      <c r="L29" t="s">
        <v>4830</v>
      </c>
    </row>
    <row r="30" spans="1:12">
      <c r="A30" t="s">
        <v>1500</v>
      </c>
      <c r="B30" t="s">
        <v>826</v>
      </c>
      <c r="C30" t="s">
        <v>3522</v>
      </c>
      <c r="D30" t="s">
        <v>1498</v>
      </c>
      <c r="E30" t="s">
        <v>1499</v>
      </c>
      <c r="F30" t="s">
        <v>87</v>
      </c>
      <c r="G30" t="b">
        <v>0</v>
      </c>
      <c r="H30" t="s">
        <v>1496</v>
      </c>
      <c r="I30" t="s">
        <v>180</v>
      </c>
      <c r="J30" t="s">
        <v>4831</v>
      </c>
      <c r="K30" t="s">
        <v>4769</v>
      </c>
      <c r="L30" t="s">
        <v>4832</v>
      </c>
    </row>
    <row r="31" spans="1:12">
      <c r="A31" t="s">
        <v>2787</v>
      </c>
      <c r="B31" t="s">
        <v>171</v>
      </c>
      <c r="C31" t="s">
        <v>4806</v>
      </c>
      <c r="D31" t="s">
        <v>557</v>
      </c>
      <c r="E31" t="s">
        <v>579</v>
      </c>
      <c r="F31" t="s">
        <v>43</v>
      </c>
      <c r="G31" t="b">
        <v>0</v>
      </c>
      <c r="H31" t="s">
        <v>173</v>
      </c>
      <c r="I31" t="s">
        <v>180</v>
      </c>
      <c r="J31" t="s">
        <v>4833</v>
      </c>
      <c r="K31" t="s">
        <v>4769</v>
      </c>
      <c r="L31" t="s">
        <v>4834</v>
      </c>
    </row>
    <row r="32" spans="1:12">
      <c r="A32" t="s">
        <v>1363</v>
      </c>
      <c r="B32" t="s">
        <v>826</v>
      </c>
      <c r="C32" t="s">
        <v>3522</v>
      </c>
      <c r="D32" t="s">
        <v>1299</v>
      </c>
      <c r="E32" t="s">
        <v>1300</v>
      </c>
      <c r="F32" t="s">
        <v>57</v>
      </c>
      <c r="G32" t="b">
        <v>0</v>
      </c>
      <c r="H32" t="s">
        <v>173</v>
      </c>
      <c r="I32" t="s">
        <v>180</v>
      </c>
      <c r="J32" t="s">
        <v>4835</v>
      </c>
      <c r="K32" t="s">
        <v>4769</v>
      </c>
      <c r="L32" t="s">
        <v>4836</v>
      </c>
    </row>
    <row r="33" spans="1:12">
      <c r="A33" t="s">
        <v>2700</v>
      </c>
      <c r="B33" t="s">
        <v>171</v>
      </c>
      <c r="C33" t="s">
        <v>4775</v>
      </c>
      <c r="D33" t="s">
        <v>2647</v>
      </c>
      <c r="E33" t="s">
        <v>4776</v>
      </c>
      <c r="F33" t="s">
        <v>47</v>
      </c>
      <c r="G33" t="b">
        <v>0</v>
      </c>
      <c r="H33" t="s">
        <v>245</v>
      </c>
      <c r="I33" t="s">
        <v>180</v>
      </c>
      <c r="J33" t="s">
        <v>4777</v>
      </c>
      <c r="K33" t="s">
        <v>4769</v>
      </c>
      <c r="L33" t="s">
        <v>4837</v>
      </c>
    </row>
    <row r="34" spans="1:12">
      <c r="A34" t="s">
        <v>3135</v>
      </c>
      <c r="B34" t="s">
        <v>826</v>
      </c>
      <c r="C34" t="s">
        <v>4775</v>
      </c>
      <c r="D34" t="s">
        <v>248</v>
      </c>
      <c r="E34" t="s">
        <v>3132</v>
      </c>
      <c r="F34" t="s">
        <v>100</v>
      </c>
      <c r="G34" t="b">
        <v>1</v>
      </c>
      <c r="H34" t="s">
        <v>245</v>
      </c>
      <c r="I34" t="s">
        <v>180</v>
      </c>
      <c r="J34" t="s">
        <v>4838</v>
      </c>
      <c r="K34" t="s">
        <v>4769</v>
      </c>
      <c r="L34" t="s">
        <v>4839</v>
      </c>
    </row>
    <row r="35" spans="1:12">
      <c r="A35" t="s">
        <v>823</v>
      </c>
      <c r="B35" t="s">
        <v>171</v>
      </c>
      <c r="C35" t="s">
        <v>3526</v>
      </c>
      <c r="D35" t="s">
        <v>664</v>
      </c>
      <c r="E35" t="s">
        <v>824</v>
      </c>
      <c r="F35" t="s">
        <v>18</v>
      </c>
      <c r="G35" t="b">
        <v>0</v>
      </c>
      <c r="H35" t="s">
        <v>173</v>
      </c>
      <c r="I35" t="s">
        <v>180</v>
      </c>
      <c r="J35" t="s">
        <v>4840</v>
      </c>
      <c r="K35" t="s">
        <v>4769</v>
      </c>
      <c r="L35" t="s">
        <v>4841</v>
      </c>
    </row>
    <row r="36" spans="1:12">
      <c r="A36" t="s">
        <v>1495</v>
      </c>
      <c r="B36" t="s">
        <v>826</v>
      </c>
      <c r="C36" t="s">
        <v>3522</v>
      </c>
      <c r="D36" t="s">
        <v>1498</v>
      </c>
      <c r="E36" t="s">
        <v>1499</v>
      </c>
      <c r="F36" t="s">
        <v>133</v>
      </c>
      <c r="G36" t="b">
        <v>0</v>
      </c>
      <c r="H36" t="s">
        <v>1496</v>
      </c>
      <c r="I36" t="s">
        <v>180</v>
      </c>
      <c r="J36" t="s">
        <v>4842</v>
      </c>
      <c r="K36" t="s">
        <v>4769</v>
      </c>
      <c r="L36" t="s">
        <v>4843</v>
      </c>
    </row>
    <row r="37" spans="1:12">
      <c r="A37" t="s">
        <v>501</v>
      </c>
      <c r="B37" t="s">
        <v>171</v>
      </c>
      <c r="C37" t="s">
        <v>3522</v>
      </c>
      <c r="D37" t="s">
        <v>503</v>
      </c>
      <c r="E37" t="s">
        <v>504</v>
      </c>
      <c r="F37" t="s">
        <v>18</v>
      </c>
      <c r="G37" t="b">
        <v>0</v>
      </c>
      <c r="H37" t="s">
        <v>173</v>
      </c>
      <c r="I37" t="s">
        <v>180</v>
      </c>
      <c r="J37" t="s">
        <v>4844</v>
      </c>
      <c r="K37" t="s">
        <v>4769</v>
      </c>
      <c r="L37" t="s">
        <v>4845</v>
      </c>
    </row>
    <row r="38" spans="1:12">
      <c r="A38" t="s">
        <v>3103</v>
      </c>
      <c r="B38" t="s">
        <v>826</v>
      </c>
      <c r="C38" t="s">
        <v>2553</v>
      </c>
      <c r="D38" t="s">
        <v>2942</v>
      </c>
      <c r="E38" t="s">
        <v>3096</v>
      </c>
      <c r="F38" t="s">
        <v>109</v>
      </c>
      <c r="G38" t="b">
        <v>1</v>
      </c>
      <c r="H38" t="s">
        <v>173</v>
      </c>
      <c r="I38" t="s">
        <v>180</v>
      </c>
      <c r="J38" t="s">
        <v>4846</v>
      </c>
      <c r="K38" t="s">
        <v>4769</v>
      </c>
      <c r="L38" t="s">
        <v>4847</v>
      </c>
    </row>
    <row r="39" spans="1:12">
      <c r="A39" t="s">
        <v>4848</v>
      </c>
      <c r="B39" t="s">
        <v>826</v>
      </c>
      <c r="C39" t="s">
        <v>3526</v>
      </c>
      <c r="D39" t="s">
        <v>248</v>
      </c>
      <c r="E39" t="s">
        <v>296</v>
      </c>
      <c r="F39" t="s">
        <v>106</v>
      </c>
      <c r="G39" t="b">
        <v>0</v>
      </c>
      <c r="H39" t="s">
        <v>245</v>
      </c>
      <c r="I39" t="s">
        <v>180</v>
      </c>
      <c r="J39" t="s">
        <v>4849</v>
      </c>
      <c r="K39" t="s">
        <v>4769</v>
      </c>
      <c r="L39" t="s">
        <v>4850</v>
      </c>
    </row>
    <row r="40" spans="1:12">
      <c r="A40" t="s">
        <v>1072</v>
      </c>
      <c r="B40" t="s">
        <v>826</v>
      </c>
      <c r="C40" t="s">
        <v>3522</v>
      </c>
      <c r="D40" t="s">
        <v>1065</v>
      </c>
      <c r="E40" t="s">
        <v>1066</v>
      </c>
      <c r="F40" t="s">
        <v>76</v>
      </c>
      <c r="G40" t="b">
        <v>0</v>
      </c>
      <c r="H40" t="s">
        <v>173</v>
      </c>
      <c r="I40" t="s">
        <v>180</v>
      </c>
      <c r="J40" t="s">
        <v>4851</v>
      </c>
      <c r="K40" t="s">
        <v>4769</v>
      </c>
      <c r="L40" t="s">
        <v>4852</v>
      </c>
    </row>
    <row r="41" spans="1:12">
      <c r="A41" t="s">
        <v>1705</v>
      </c>
      <c r="B41" t="s">
        <v>826</v>
      </c>
      <c r="C41" t="s">
        <v>3526</v>
      </c>
      <c r="D41" t="s">
        <v>754</v>
      </c>
      <c r="E41" t="s">
        <v>756</v>
      </c>
      <c r="F41" t="s">
        <v>39</v>
      </c>
      <c r="G41" t="b">
        <v>0</v>
      </c>
      <c r="H41" t="s">
        <v>448</v>
      </c>
      <c r="I41" t="s">
        <v>180</v>
      </c>
      <c r="J41" t="s">
        <v>4853</v>
      </c>
      <c r="K41" t="s">
        <v>4769</v>
      </c>
      <c r="L41" t="s">
        <v>4854</v>
      </c>
    </row>
    <row r="42" spans="1:12">
      <c r="A42" t="s">
        <v>2902</v>
      </c>
      <c r="B42" t="s">
        <v>826</v>
      </c>
      <c r="C42" t="s">
        <v>4775</v>
      </c>
      <c r="D42" t="s">
        <v>2647</v>
      </c>
      <c r="E42" t="s">
        <v>2889</v>
      </c>
      <c r="F42" t="s">
        <v>121</v>
      </c>
      <c r="G42" t="b">
        <v>0</v>
      </c>
      <c r="H42" t="s">
        <v>245</v>
      </c>
      <c r="I42" t="s">
        <v>180</v>
      </c>
      <c r="J42" t="s">
        <v>4777</v>
      </c>
      <c r="K42" t="s">
        <v>4769</v>
      </c>
      <c r="L42" t="s">
        <v>4855</v>
      </c>
    </row>
    <row r="43" spans="1:12">
      <c r="A43" t="s">
        <v>229</v>
      </c>
      <c r="B43" t="s">
        <v>171</v>
      </c>
      <c r="C43" t="s">
        <v>3522</v>
      </c>
      <c r="D43" t="s">
        <v>192</v>
      </c>
      <c r="E43" t="s">
        <v>193</v>
      </c>
      <c r="F43" t="s">
        <v>47</v>
      </c>
      <c r="G43" t="b">
        <v>0</v>
      </c>
      <c r="H43" t="s">
        <v>189</v>
      </c>
      <c r="I43" t="s">
        <v>180</v>
      </c>
      <c r="J43" t="s">
        <v>4856</v>
      </c>
      <c r="K43" t="s">
        <v>4769</v>
      </c>
      <c r="L43" t="s">
        <v>4857</v>
      </c>
    </row>
    <row r="44" spans="1:12">
      <c r="A44" t="s">
        <v>3146</v>
      </c>
      <c r="B44" t="s">
        <v>826</v>
      </c>
      <c r="C44" t="s">
        <v>4858</v>
      </c>
      <c r="D44" t="s">
        <v>3141</v>
      </c>
      <c r="E44" t="s">
        <v>3142</v>
      </c>
      <c r="F44" t="s">
        <v>100</v>
      </c>
      <c r="G44" t="b">
        <v>1</v>
      </c>
      <c r="H44" t="s">
        <v>173</v>
      </c>
      <c r="I44" t="s">
        <v>180</v>
      </c>
      <c r="J44" t="s">
        <v>218</v>
      </c>
      <c r="K44" t="s">
        <v>4769</v>
      </c>
      <c r="L44" t="s">
        <v>4859</v>
      </c>
    </row>
    <row r="45" spans="1:12">
      <c r="A45" t="s">
        <v>4860</v>
      </c>
      <c r="B45" t="s">
        <v>826</v>
      </c>
      <c r="C45" t="s">
        <v>3522</v>
      </c>
      <c r="D45" t="e" cm="1">
        <f t="array" ref="D45">- Gujjula</f>
        <v>#NAME?</v>
      </c>
      <c r="E45" t="s">
        <v>4861</v>
      </c>
      <c r="F45" t="s">
        <v>39</v>
      </c>
      <c r="G45" t="b">
        <v>0</v>
      </c>
      <c r="H45" t="s">
        <v>173</v>
      </c>
      <c r="I45" t="s">
        <v>180</v>
      </c>
      <c r="J45" t="s">
        <v>4862</v>
      </c>
      <c r="K45" t="s">
        <v>4769</v>
      </c>
      <c r="L45" t="s">
        <v>4863</v>
      </c>
    </row>
    <row r="46" spans="1:12">
      <c r="A46" t="s">
        <v>3045</v>
      </c>
      <c r="B46" t="s">
        <v>826</v>
      </c>
      <c r="C46" t="s">
        <v>4775</v>
      </c>
      <c r="D46" t="s">
        <v>291</v>
      </c>
      <c r="E46" t="s">
        <v>3043</v>
      </c>
      <c r="F46" t="s">
        <v>100</v>
      </c>
      <c r="G46" t="b">
        <v>0</v>
      </c>
      <c r="H46" t="s">
        <v>245</v>
      </c>
      <c r="I46" t="s">
        <v>180</v>
      </c>
      <c r="J46" t="s">
        <v>4777</v>
      </c>
      <c r="K46" t="s">
        <v>4769</v>
      </c>
      <c r="L46" t="s">
        <v>4864</v>
      </c>
    </row>
    <row r="47" spans="1:12">
      <c r="A47" t="s">
        <v>486</v>
      </c>
      <c r="B47" t="s">
        <v>200</v>
      </c>
      <c r="C47" t="s">
        <v>4865</v>
      </c>
      <c r="D47" t="s">
        <v>4654</v>
      </c>
      <c r="E47" t="s">
        <v>482</v>
      </c>
      <c r="F47" t="s">
        <v>80</v>
      </c>
      <c r="G47" t="b">
        <v>0</v>
      </c>
      <c r="H47" t="s">
        <v>478</v>
      </c>
      <c r="I47" t="s">
        <v>283</v>
      </c>
      <c r="J47" t="s">
        <v>4866</v>
      </c>
      <c r="K47" t="s">
        <v>4769</v>
      </c>
      <c r="L47" t="s">
        <v>4867</v>
      </c>
    </row>
    <row r="48" spans="1:12">
      <c r="A48" t="s">
        <v>494</v>
      </c>
      <c r="B48" t="s">
        <v>171</v>
      </c>
      <c r="C48" t="s">
        <v>4868</v>
      </c>
      <c r="D48" t="s">
        <v>4654</v>
      </c>
      <c r="E48" t="s">
        <v>482</v>
      </c>
      <c r="F48" t="s">
        <v>43</v>
      </c>
      <c r="G48" t="b">
        <v>0</v>
      </c>
      <c r="H48" t="s">
        <v>478</v>
      </c>
      <c r="I48" t="s">
        <v>283</v>
      </c>
      <c r="J48" t="s">
        <v>4869</v>
      </c>
      <c r="K48" t="s">
        <v>4769</v>
      </c>
      <c r="L48" t="s">
        <v>4870</v>
      </c>
    </row>
    <row r="49" spans="1:12">
      <c r="A49" t="s">
        <v>1126</v>
      </c>
      <c r="B49" t="s">
        <v>826</v>
      </c>
      <c r="C49" t="s">
        <v>3526</v>
      </c>
      <c r="D49" t="s">
        <v>1128</v>
      </c>
      <c r="E49" t="s">
        <v>1129</v>
      </c>
      <c r="F49" t="s">
        <v>121</v>
      </c>
      <c r="G49" t="b">
        <v>1</v>
      </c>
      <c r="H49" t="s">
        <v>448</v>
      </c>
      <c r="I49" t="s">
        <v>180</v>
      </c>
      <c r="J49" t="s">
        <v>4817</v>
      </c>
      <c r="K49" t="s">
        <v>4769</v>
      </c>
      <c r="L49" t="s">
        <v>4871</v>
      </c>
    </row>
    <row r="50" spans="1:12">
      <c r="A50" t="s">
        <v>1163</v>
      </c>
      <c r="B50" t="s">
        <v>826</v>
      </c>
      <c r="C50" t="s">
        <v>3526</v>
      </c>
      <c r="D50" t="s">
        <v>1161</v>
      </c>
      <c r="E50" t="s">
        <v>1162</v>
      </c>
      <c r="F50" t="s">
        <v>130</v>
      </c>
      <c r="G50" t="b">
        <v>1</v>
      </c>
      <c r="H50" t="s">
        <v>448</v>
      </c>
      <c r="I50" t="s">
        <v>180</v>
      </c>
      <c r="J50" t="s">
        <v>4872</v>
      </c>
      <c r="K50" t="s">
        <v>4769</v>
      </c>
      <c r="L50" t="s">
        <v>4873</v>
      </c>
    </row>
    <row r="51" spans="1:12">
      <c r="A51" t="s">
        <v>4874</v>
      </c>
      <c r="B51" t="s">
        <v>171</v>
      </c>
      <c r="C51" t="s">
        <v>3522</v>
      </c>
      <c r="D51" t="s">
        <v>413</v>
      </c>
      <c r="E51" t="s">
        <v>414</v>
      </c>
      <c r="F51" t="s">
        <v>34</v>
      </c>
      <c r="G51" t="b">
        <v>0</v>
      </c>
      <c r="H51" t="s">
        <v>411</v>
      </c>
      <c r="I51" t="s">
        <v>180</v>
      </c>
      <c r="J51" t="s">
        <v>4875</v>
      </c>
      <c r="K51" t="s">
        <v>4769</v>
      </c>
      <c r="L51" t="s">
        <v>4876</v>
      </c>
    </row>
    <row r="52" spans="1:12">
      <c r="A52" t="s">
        <v>904</v>
      </c>
      <c r="B52" t="s">
        <v>826</v>
      </c>
      <c r="C52" t="s">
        <v>3522</v>
      </c>
      <c r="D52" t="s">
        <v>907</v>
      </c>
      <c r="E52" t="s">
        <v>909</v>
      </c>
      <c r="F52" t="s">
        <v>121</v>
      </c>
      <c r="G52" t="b">
        <v>0</v>
      </c>
      <c r="H52" t="s">
        <v>173</v>
      </c>
      <c r="I52" t="s">
        <v>180</v>
      </c>
      <c r="J52" t="s">
        <v>4877</v>
      </c>
      <c r="K52" t="s">
        <v>4769</v>
      </c>
      <c r="L52" t="s">
        <v>4878</v>
      </c>
    </row>
    <row r="53" spans="1:12">
      <c r="A53" t="s">
        <v>2944</v>
      </c>
      <c r="B53" t="s">
        <v>182</v>
      </c>
      <c r="C53" t="s">
        <v>2553</v>
      </c>
      <c r="D53" t="s">
        <v>2942</v>
      </c>
      <c r="E53" t="s">
        <v>2943</v>
      </c>
      <c r="F53" t="s">
        <v>34</v>
      </c>
      <c r="G53" t="b">
        <v>0</v>
      </c>
      <c r="H53" t="s">
        <v>173</v>
      </c>
      <c r="I53" t="s">
        <v>180</v>
      </c>
      <c r="J53" t="s">
        <v>4879</v>
      </c>
      <c r="K53" t="s">
        <v>4769</v>
      </c>
      <c r="L53" t="s">
        <v>4880</v>
      </c>
    </row>
    <row r="54" spans="1:12">
      <c r="A54" t="s">
        <v>2062</v>
      </c>
      <c r="B54" t="s">
        <v>171</v>
      </c>
      <c r="C54" t="s">
        <v>3522</v>
      </c>
      <c r="D54" t="s">
        <v>192</v>
      </c>
      <c r="E54" t="s">
        <v>193</v>
      </c>
      <c r="F54" t="s">
        <v>47</v>
      </c>
      <c r="G54" t="b">
        <v>0</v>
      </c>
      <c r="H54" t="s">
        <v>189</v>
      </c>
      <c r="I54" t="s">
        <v>180</v>
      </c>
      <c r="J54" t="s">
        <v>4881</v>
      </c>
      <c r="K54" t="s">
        <v>4769</v>
      </c>
      <c r="L54" t="s">
        <v>4882</v>
      </c>
    </row>
    <row r="55" spans="1:12">
      <c r="A55" t="s">
        <v>4883</v>
      </c>
      <c r="B55" t="s">
        <v>2772</v>
      </c>
      <c r="C55" t="s">
        <v>4806</v>
      </c>
      <c r="D55" t="s">
        <v>291</v>
      </c>
      <c r="E55" t="s">
        <v>3043</v>
      </c>
      <c r="F55" t="s">
        <v>18</v>
      </c>
      <c r="G55" t="b">
        <v>0</v>
      </c>
      <c r="H55" t="s">
        <v>245</v>
      </c>
      <c r="I55" t="s">
        <v>180</v>
      </c>
      <c r="J55" t="s">
        <v>4884</v>
      </c>
      <c r="K55" t="s">
        <v>4769</v>
      </c>
      <c r="L55" t="s">
        <v>4885</v>
      </c>
    </row>
    <row r="56" spans="1:12">
      <c r="A56" t="s">
        <v>2135</v>
      </c>
      <c r="B56" t="s">
        <v>298</v>
      </c>
      <c r="C56" t="s">
        <v>3526</v>
      </c>
      <c r="D56" t="s">
        <v>248</v>
      </c>
      <c r="E56" t="s">
        <v>296</v>
      </c>
      <c r="F56" t="s">
        <v>67</v>
      </c>
      <c r="G56" t="b">
        <v>0</v>
      </c>
      <c r="H56" t="s">
        <v>245</v>
      </c>
      <c r="I56" t="s">
        <v>180</v>
      </c>
      <c r="J56" t="s">
        <v>4886</v>
      </c>
      <c r="K56" t="s">
        <v>4769</v>
      </c>
      <c r="L56" t="s">
        <v>4887</v>
      </c>
    </row>
    <row r="57" spans="1:12">
      <c r="A57" t="s">
        <v>1884</v>
      </c>
      <c r="B57" t="s">
        <v>171</v>
      </c>
      <c r="C57" t="s">
        <v>3522</v>
      </c>
      <c r="D57" t="s">
        <v>4654</v>
      </c>
      <c r="E57" t="s">
        <v>793</v>
      </c>
      <c r="F57" t="s">
        <v>43</v>
      </c>
      <c r="G57" t="b">
        <v>0</v>
      </c>
      <c r="H57" t="s">
        <v>496</v>
      </c>
      <c r="I57" t="s">
        <v>180</v>
      </c>
      <c r="J57" t="s">
        <v>4888</v>
      </c>
      <c r="K57" t="s">
        <v>4769</v>
      </c>
      <c r="L57" t="s">
        <v>4889</v>
      </c>
    </row>
    <row r="58" spans="1:12">
      <c r="A58" t="s">
        <v>2136</v>
      </c>
      <c r="B58" t="s">
        <v>826</v>
      </c>
      <c r="C58" t="s">
        <v>3526</v>
      </c>
      <c r="D58" t="s">
        <v>397</v>
      </c>
      <c r="E58" t="s">
        <v>400</v>
      </c>
      <c r="F58" t="s">
        <v>67</v>
      </c>
      <c r="G58" t="b">
        <v>0</v>
      </c>
      <c r="H58" t="s">
        <v>395</v>
      </c>
      <c r="I58" t="s">
        <v>180</v>
      </c>
      <c r="J58" t="s">
        <v>4890</v>
      </c>
      <c r="K58" t="s">
        <v>4769</v>
      </c>
      <c r="L58" t="s">
        <v>4891</v>
      </c>
    </row>
    <row r="59" spans="1:12">
      <c r="A59" t="s">
        <v>2666</v>
      </c>
      <c r="B59" t="s">
        <v>171</v>
      </c>
      <c r="C59" t="s">
        <v>4775</v>
      </c>
      <c r="D59" t="s">
        <v>2647</v>
      </c>
      <c r="E59" t="s">
        <v>4776</v>
      </c>
      <c r="F59" t="s">
        <v>34</v>
      </c>
      <c r="G59" t="b">
        <v>0</v>
      </c>
      <c r="H59" t="s">
        <v>245</v>
      </c>
      <c r="I59" t="s">
        <v>180</v>
      </c>
      <c r="J59" t="s">
        <v>4777</v>
      </c>
      <c r="K59" t="s">
        <v>4769</v>
      </c>
      <c r="L59" t="s">
        <v>4892</v>
      </c>
    </row>
    <row r="60" spans="1:12">
      <c r="A60" t="s">
        <v>1246</v>
      </c>
      <c r="B60" t="s">
        <v>826</v>
      </c>
      <c r="C60" t="s">
        <v>3522</v>
      </c>
      <c r="D60" t="s">
        <v>659</v>
      </c>
      <c r="E60" t="s">
        <v>679</v>
      </c>
      <c r="F60" t="s">
        <v>118</v>
      </c>
      <c r="G60" t="b">
        <v>0</v>
      </c>
      <c r="H60" t="s">
        <v>654</v>
      </c>
      <c r="I60" t="s">
        <v>180</v>
      </c>
      <c r="J60" t="s">
        <v>4893</v>
      </c>
      <c r="K60" t="s">
        <v>4769</v>
      </c>
      <c r="L60" t="s">
        <v>4894</v>
      </c>
    </row>
    <row r="61" spans="1:12">
      <c r="A61" t="s">
        <v>2137</v>
      </c>
      <c r="B61" t="s">
        <v>171</v>
      </c>
      <c r="C61" t="s">
        <v>3526</v>
      </c>
      <c r="D61" t="s">
        <v>1276</v>
      </c>
      <c r="E61" t="s">
        <v>1279</v>
      </c>
      <c r="F61" t="s">
        <v>34</v>
      </c>
      <c r="G61" t="b">
        <v>0</v>
      </c>
      <c r="H61" t="s">
        <v>173</v>
      </c>
      <c r="I61" t="s">
        <v>180</v>
      </c>
      <c r="J61" t="s">
        <v>4895</v>
      </c>
      <c r="K61" t="s">
        <v>4769</v>
      </c>
      <c r="L61" t="s">
        <v>4896</v>
      </c>
    </row>
    <row r="62" spans="1:12">
      <c r="A62" t="s">
        <v>4897</v>
      </c>
      <c r="B62" t="s">
        <v>826</v>
      </c>
      <c r="C62" t="s">
        <v>3526</v>
      </c>
      <c r="D62" t="s">
        <v>248</v>
      </c>
      <c r="E62" t="s">
        <v>296</v>
      </c>
      <c r="F62" t="s">
        <v>106</v>
      </c>
      <c r="G62" t="b">
        <v>0</v>
      </c>
      <c r="H62" t="s">
        <v>245</v>
      </c>
      <c r="I62" t="s">
        <v>180</v>
      </c>
      <c r="J62" t="s">
        <v>4898</v>
      </c>
      <c r="K62" t="s">
        <v>4769</v>
      </c>
      <c r="L62" t="s">
        <v>4899</v>
      </c>
    </row>
    <row r="63" spans="1:12">
      <c r="A63" t="s">
        <v>2826</v>
      </c>
      <c r="B63" t="s">
        <v>171</v>
      </c>
      <c r="C63" t="s">
        <v>4775</v>
      </c>
      <c r="D63" t="s">
        <v>1589</v>
      </c>
      <c r="E63" t="s">
        <v>2927</v>
      </c>
      <c r="F63" t="s">
        <v>47</v>
      </c>
      <c r="G63" t="b">
        <v>0</v>
      </c>
      <c r="H63" t="s">
        <v>372</v>
      </c>
      <c r="I63" t="s">
        <v>180</v>
      </c>
      <c r="J63" t="s">
        <v>4900</v>
      </c>
      <c r="K63" t="s">
        <v>4769</v>
      </c>
      <c r="L63" t="s">
        <v>4901</v>
      </c>
    </row>
    <row r="64" spans="1:12">
      <c r="A64" t="s">
        <v>2779</v>
      </c>
      <c r="B64" t="s">
        <v>826</v>
      </c>
      <c r="C64" t="s">
        <v>4775</v>
      </c>
      <c r="D64" t="s">
        <v>248</v>
      </c>
      <c r="E64" t="s">
        <v>2881</v>
      </c>
      <c r="F64" t="s">
        <v>100</v>
      </c>
      <c r="G64" t="b">
        <v>0</v>
      </c>
      <c r="H64" t="s">
        <v>245</v>
      </c>
      <c r="I64" t="s">
        <v>180</v>
      </c>
      <c r="J64" t="s">
        <v>4825</v>
      </c>
      <c r="K64" t="s">
        <v>4769</v>
      </c>
      <c r="L64" t="s">
        <v>4902</v>
      </c>
    </row>
    <row r="65" spans="1:12">
      <c r="A65" t="s">
        <v>337</v>
      </c>
      <c r="B65" t="s">
        <v>182</v>
      </c>
      <c r="C65" t="s">
        <v>3522</v>
      </c>
      <c r="D65" t="s">
        <v>248</v>
      </c>
      <c r="E65" t="s">
        <v>296</v>
      </c>
      <c r="F65" t="s">
        <v>18</v>
      </c>
      <c r="G65" t="b">
        <v>0</v>
      </c>
      <c r="H65" t="s">
        <v>245</v>
      </c>
      <c r="I65" t="s">
        <v>180</v>
      </c>
      <c r="J65" t="s">
        <v>4903</v>
      </c>
      <c r="K65" t="s">
        <v>4769</v>
      </c>
      <c r="L65" t="s">
        <v>4904</v>
      </c>
    </row>
    <row r="66" spans="1:12">
      <c r="A66" t="s">
        <v>477</v>
      </c>
      <c r="B66" t="s">
        <v>200</v>
      </c>
      <c r="C66" t="s">
        <v>4865</v>
      </c>
      <c r="D66" t="s">
        <v>4654</v>
      </c>
      <c r="E66" t="s">
        <v>482</v>
      </c>
      <c r="F66" t="s">
        <v>80</v>
      </c>
      <c r="G66" t="b">
        <v>0</v>
      </c>
      <c r="H66" t="s">
        <v>478</v>
      </c>
      <c r="I66" t="s">
        <v>283</v>
      </c>
      <c r="J66" t="s">
        <v>4905</v>
      </c>
      <c r="K66" t="s">
        <v>4769</v>
      </c>
      <c r="L66" t="s">
        <v>4906</v>
      </c>
    </row>
    <row r="67" spans="1:12">
      <c r="A67" t="s">
        <v>1290</v>
      </c>
      <c r="B67" t="s">
        <v>826</v>
      </c>
      <c r="C67" t="s">
        <v>3522</v>
      </c>
      <c r="D67" t="s">
        <v>737</v>
      </c>
      <c r="E67" t="s">
        <v>738</v>
      </c>
      <c r="F67" t="s">
        <v>121</v>
      </c>
      <c r="G67" t="b">
        <v>0</v>
      </c>
      <c r="H67" t="s">
        <v>735</v>
      </c>
      <c r="I67" t="s">
        <v>180</v>
      </c>
      <c r="J67" t="s">
        <v>4907</v>
      </c>
      <c r="K67" t="s">
        <v>4769</v>
      </c>
      <c r="L67" t="s">
        <v>4908</v>
      </c>
    </row>
    <row r="68" spans="1:12">
      <c r="A68" t="s">
        <v>2133</v>
      </c>
      <c r="B68" t="s">
        <v>171</v>
      </c>
      <c r="C68" t="s">
        <v>3526</v>
      </c>
      <c r="D68" t="s">
        <v>547</v>
      </c>
      <c r="E68" t="s">
        <v>548</v>
      </c>
      <c r="F68" t="s">
        <v>76</v>
      </c>
      <c r="G68" t="b">
        <v>1</v>
      </c>
      <c r="H68" t="s">
        <v>173</v>
      </c>
      <c r="I68" t="s">
        <v>180</v>
      </c>
      <c r="J68" t="s">
        <v>4909</v>
      </c>
      <c r="K68" t="s">
        <v>4769</v>
      </c>
      <c r="L68" t="s">
        <v>4910</v>
      </c>
    </row>
    <row r="69" spans="1:12">
      <c r="A69" t="s">
        <v>2696</v>
      </c>
      <c r="B69" t="s">
        <v>826</v>
      </c>
      <c r="C69" t="s">
        <v>4775</v>
      </c>
      <c r="D69" t="s">
        <v>248</v>
      </c>
      <c r="E69" t="s">
        <v>4824</v>
      </c>
      <c r="F69" t="s">
        <v>97</v>
      </c>
      <c r="G69" t="b">
        <v>0</v>
      </c>
      <c r="H69" t="s">
        <v>245</v>
      </c>
      <c r="I69" t="s">
        <v>180</v>
      </c>
      <c r="J69" t="s">
        <v>4777</v>
      </c>
      <c r="K69" t="s">
        <v>4769</v>
      </c>
      <c r="L69" t="s">
        <v>4911</v>
      </c>
    </row>
    <row r="70" spans="1:12">
      <c r="A70" t="s">
        <v>4912</v>
      </c>
      <c r="B70" t="s">
        <v>826</v>
      </c>
      <c r="C70" t="s">
        <v>4913</v>
      </c>
      <c r="D70" t="s">
        <v>1309</v>
      </c>
      <c r="E70" t="s">
        <v>4914</v>
      </c>
      <c r="F70" t="s">
        <v>67</v>
      </c>
      <c r="G70" t="b">
        <v>0</v>
      </c>
      <c r="H70" t="s">
        <v>173</v>
      </c>
      <c r="I70" t="s">
        <v>180</v>
      </c>
      <c r="J70" t="s">
        <v>4915</v>
      </c>
      <c r="K70" t="s">
        <v>4769</v>
      </c>
      <c r="L70" t="s">
        <v>4916</v>
      </c>
    </row>
    <row r="71" spans="1:12">
      <c r="A71" t="s">
        <v>2138</v>
      </c>
      <c r="B71" t="s">
        <v>298</v>
      </c>
      <c r="C71" t="s">
        <v>3526</v>
      </c>
      <c r="D71" t="s">
        <v>360</v>
      </c>
      <c r="E71" t="s">
        <v>995</v>
      </c>
      <c r="F71" t="s">
        <v>47</v>
      </c>
      <c r="G71" t="b">
        <v>0</v>
      </c>
      <c r="H71" t="s">
        <v>372</v>
      </c>
      <c r="I71" t="s">
        <v>180</v>
      </c>
      <c r="J71" t="s">
        <v>4917</v>
      </c>
      <c r="K71" t="s">
        <v>4769</v>
      </c>
      <c r="L71" t="s">
        <v>4918</v>
      </c>
    </row>
    <row r="72" spans="1:12">
      <c r="A72" t="s">
        <v>2861</v>
      </c>
      <c r="B72" t="s">
        <v>182</v>
      </c>
      <c r="C72" t="s">
        <v>4858</v>
      </c>
      <c r="D72" t="s">
        <v>2863</v>
      </c>
      <c r="E72" t="s">
        <v>2884</v>
      </c>
      <c r="F72" t="s">
        <v>47</v>
      </c>
      <c r="G72" t="b">
        <v>0</v>
      </c>
      <c r="H72" t="s">
        <v>173</v>
      </c>
      <c r="I72" t="s">
        <v>180</v>
      </c>
      <c r="J72" t="s">
        <v>218</v>
      </c>
      <c r="K72" t="s">
        <v>4769</v>
      </c>
      <c r="L72" t="s">
        <v>4919</v>
      </c>
    </row>
    <row r="73" spans="1:12">
      <c r="A73" t="s">
        <v>2638</v>
      </c>
      <c r="B73" t="s">
        <v>826</v>
      </c>
      <c r="C73" t="s">
        <v>4858</v>
      </c>
      <c r="D73" t="s">
        <v>2636</v>
      </c>
      <c r="E73" t="s">
        <v>4920</v>
      </c>
      <c r="F73" t="s">
        <v>67</v>
      </c>
      <c r="G73" t="b">
        <v>0</v>
      </c>
      <c r="H73" t="s">
        <v>443</v>
      </c>
      <c r="I73" t="s">
        <v>180</v>
      </c>
      <c r="J73" t="s">
        <v>4921</v>
      </c>
      <c r="K73" t="s">
        <v>4769</v>
      </c>
      <c r="L73" t="s">
        <v>2639</v>
      </c>
    </row>
    <row r="74" spans="1:12">
      <c r="A74" t="s">
        <v>2139</v>
      </c>
      <c r="B74" t="s">
        <v>171</v>
      </c>
      <c r="C74" t="s">
        <v>3526</v>
      </c>
      <c r="D74" t="s">
        <v>469</v>
      </c>
      <c r="E74" t="s">
        <v>470</v>
      </c>
      <c r="F74" t="s">
        <v>24</v>
      </c>
      <c r="G74" t="b">
        <v>0</v>
      </c>
      <c r="H74" t="s">
        <v>173</v>
      </c>
      <c r="I74" t="s">
        <v>180</v>
      </c>
      <c r="J74" t="s">
        <v>4922</v>
      </c>
      <c r="K74" t="s">
        <v>4769</v>
      </c>
      <c r="L74" t="s">
        <v>4923</v>
      </c>
    </row>
    <row r="75" spans="1:12">
      <c r="A75" t="s">
        <v>1200</v>
      </c>
      <c r="B75" t="s">
        <v>826</v>
      </c>
      <c r="C75" t="s">
        <v>3526</v>
      </c>
      <c r="D75" t="s">
        <v>1189</v>
      </c>
      <c r="E75" t="s">
        <v>1190</v>
      </c>
      <c r="F75" t="s">
        <v>90</v>
      </c>
      <c r="G75" t="b">
        <v>0</v>
      </c>
      <c r="H75" t="s">
        <v>173</v>
      </c>
      <c r="I75" t="s">
        <v>180</v>
      </c>
      <c r="J75" t="s">
        <v>4924</v>
      </c>
      <c r="K75" t="s">
        <v>4769</v>
      </c>
      <c r="L75" t="s">
        <v>4925</v>
      </c>
    </row>
    <row r="76" spans="1:12">
      <c r="A76" t="s">
        <v>2682</v>
      </c>
      <c r="B76" t="s">
        <v>826</v>
      </c>
      <c r="C76" t="s">
        <v>2553</v>
      </c>
      <c r="D76" t="s">
        <v>2683</v>
      </c>
      <c r="E76" t="s">
        <v>4926</v>
      </c>
      <c r="F76" t="s">
        <v>80</v>
      </c>
      <c r="G76" t="b">
        <v>0</v>
      </c>
      <c r="H76" t="s">
        <v>173</v>
      </c>
      <c r="I76" t="s">
        <v>180</v>
      </c>
      <c r="J76" t="s">
        <v>4927</v>
      </c>
      <c r="K76" t="s">
        <v>4769</v>
      </c>
      <c r="L76" t="s">
        <v>4928</v>
      </c>
    </row>
    <row r="77" spans="1:12">
      <c r="A77" t="s">
        <v>4929</v>
      </c>
      <c r="B77" t="s">
        <v>826</v>
      </c>
      <c r="C77" t="s">
        <v>4775</v>
      </c>
      <c r="D77" t="s">
        <v>291</v>
      </c>
      <c r="E77" t="s">
        <v>3043</v>
      </c>
      <c r="F77" t="s">
        <v>100</v>
      </c>
      <c r="G77" t="b">
        <v>0</v>
      </c>
      <c r="H77" t="s">
        <v>245</v>
      </c>
      <c r="I77" t="s">
        <v>180</v>
      </c>
      <c r="J77" t="s">
        <v>4930</v>
      </c>
      <c r="K77" t="s">
        <v>4769</v>
      </c>
      <c r="L77" t="s">
        <v>4931</v>
      </c>
    </row>
    <row r="78" spans="1:12">
      <c r="A78" t="s">
        <v>3191</v>
      </c>
      <c r="B78" t="s">
        <v>182</v>
      </c>
      <c r="C78" t="s">
        <v>4775</v>
      </c>
      <c r="D78" t="s">
        <v>291</v>
      </c>
      <c r="E78" t="s">
        <v>3043</v>
      </c>
      <c r="F78" t="s">
        <v>18</v>
      </c>
      <c r="G78" t="b">
        <v>0</v>
      </c>
      <c r="H78" t="s">
        <v>245</v>
      </c>
      <c r="I78" t="s">
        <v>180</v>
      </c>
      <c r="J78" t="s">
        <v>4932</v>
      </c>
      <c r="K78" t="s">
        <v>4769</v>
      </c>
      <c r="L78" t="s">
        <v>4933</v>
      </c>
    </row>
    <row r="79" spans="1:12">
      <c r="A79" t="s">
        <v>1388</v>
      </c>
      <c r="B79" t="s">
        <v>826</v>
      </c>
      <c r="C79" t="s">
        <v>3526</v>
      </c>
      <c r="D79" t="s">
        <v>2190</v>
      </c>
      <c r="E79" t="s">
        <v>1392</v>
      </c>
      <c r="F79" t="s">
        <v>121</v>
      </c>
      <c r="G79" t="b">
        <v>1</v>
      </c>
      <c r="H79" t="s">
        <v>448</v>
      </c>
      <c r="I79" t="s">
        <v>180</v>
      </c>
      <c r="J79" t="s">
        <v>4934</v>
      </c>
      <c r="K79" t="s">
        <v>4769</v>
      </c>
      <c r="L79" t="s">
        <v>4935</v>
      </c>
    </row>
    <row r="80" spans="1:12">
      <c r="A80" t="s">
        <v>2134</v>
      </c>
      <c r="B80" t="s">
        <v>298</v>
      </c>
      <c r="C80" t="s">
        <v>3526</v>
      </c>
      <c r="D80" t="s">
        <v>248</v>
      </c>
      <c r="E80" t="s">
        <v>296</v>
      </c>
      <c r="F80" t="s">
        <v>57</v>
      </c>
      <c r="G80" t="b">
        <v>0</v>
      </c>
      <c r="H80" t="s">
        <v>245</v>
      </c>
      <c r="I80" t="s">
        <v>180</v>
      </c>
      <c r="J80" t="s">
        <v>4936</v>
      </c>
      <c r="K80" t="s">
        <v>4769</v>
      </c>
      <c r="L80" t="s">
        <v>4937</v>
      </c>
    </row>
    <row r="81" spans="1:12">
      <c r="A81" t="s">
        <v>1729</v>
      </c>
      <c r="B81" t="s">
        <v>826</v>
      </c>
      <c r="C81" t="s">
        <v>3522</v>
      </c>
      <c r="D81" t="s">
        <v>1303</v>
      </c>
      <c r="E81" t="s">
        <v>1730</v>
      </c>
      <c r="F81" t="s">
        <v>127</v>
      </c>
      <c r="G81" t="b">
        <v>1</v>
      </c>
      <c r="H81" t="s">
        <v>173</v>
      </c>
      <c r="I81" t="s">
        <v>180</v>
      </c>
      <c r="J81" t="s">
        <v>4800</v>
      </c>
      <c r="K81" t="s">
        <v>4769</v>
      </c>
      <c r="L81" t="s">
        <v>4938</v>
      </c>
    </row>
    <row r="82" spans="1:12">
      <c r="A82" t="s">
        <v>1093</v>
      </c>
      <c r="B82" t="s">
        <v>826</v>
      </c>
      <c r="C82" t="s">
        <v>3522</v>
      </c>
      <c r="D82" t="s">
        <v>440</v>
      </c>
      <c r="E82" t="s">
        <v>1094</v>
      </c>
      <c r="F82" t="s">
        <v>118</v>
      </c>
      <c r="G82" t="b">
        <v>0</v>
      </c>
      <c r="H82" t="s">
        <v>173</v>
      </c>
      <c r="I82" t="s">
        <v>180</v>
      </c>
      <c r="J82" t="s">
        <v>4939</v>
      </c>
      <c r="K82" t="s">
        <v>4769</v>
      </c>
      <c r="L82" t="s">
        <v>4940</v>
      </c>
    </row>
    <row r="83" spans="1:12">
      <c r="A83" t="s">
        <v>765</v>
      </c>
      <c r="B83" t="s">
        <v>766</v>
      </c>
      <c r="C83" t="s">
        <v>3526</v>
      </c>
      <c r="D83" t="s">
        <v>754</v>
      </c>
      <c r="E83" t="s">
        <v>756</v>
      </c>
      <c r="F83" t="s">
        <v>24</v>
      </c>
      <c r="G83" t="b">
        <v>0</v>
      </c>
      <c r="H83" t="s">
        <v>448</v>
      </c>
      <c r="I83" t="s">
        <v>180</v>
      </c>
      <c r="J83" t="s">
        <v>4941</v>
      </c>
      <c r="K83" t="s">
        <v>4769</v>
      </c>
      <c r="L83" t="s">
        <v>4942</v>
      </c>
    </row>
    <row r="84" spans="1:12">
      <c r="A84" t="s">
        <v>1790</v>
      </c>
      <c r="B84" t="s">
        <v>826</v>
      </c>
      <c r="C84" t="s">
        <v>3522</v>
      </c>
      <c r="D84" t="s">
        <v>4654</v>
      </c>
      <c r="E84" t="s">
        <v>793</v>
      </c>
      <c r="F84" t="s">
        <v>90</v>
      </c>
      <c r="G84" t="b">
        <v>0</v>
      </c>
      <c r="H84" t="s">
        <v>496</v>
      </c>
      <c r="I84" t="s">
        <v>180</v>
      </c>
      <c r="J84" t="s">
        <v>4943</v>
      </c>
      <c r="K84" t="s">
        <v>4769</v>
      </c>
      <c r="L84" t="s">
        <v>4944</v>
      </c>
    </row>
    <row r="85" spans="1:12">
      <c r="A85" t="s">
        <v>843</v>
      </c>
      <c r="B85" t="s">
        <v>826</v>
      </c>
      <c r="C85" t="s">
        <v>3522</v>
      </c>
      <c r="D85" t="s">
        <v>737</v>
      </c>
      <c r="E85" t="s">
        <v>837</v>
      </c>
      <c r="F85" t="s">
        <v>121</v>
      </c>
      <c r="G85" t="b">
        <v>0</v>
      </c>
      <c r="H85" t="s">
        <v>735</v>
      </c>
      <c r="I85" t="s">
        <v>180</v>
      </c>
      <c r="J85" t="s">
        <v>4945</v>
      </c>
      <c r="K85" t="s">
        <v>4769</v>
      </c>
      <c r="L85" t="s">
        <v>4946</v>
      </c>
    </row>
    <row r="86" spans="1:12">
      <c r="A86" t="s">
        <v>394</v>
      </c>
      <c r="B86" t="s">
        <v>196</v>
      </c>
      <c r="C86" t="s">
        <v>3522</v>
      </c>
      <c r="D86" t="s">
        <v>397</v>
      </c>
      <c r="E86" t="s">
        <v>398</v>
      </c>
      <c r="F86" t="s">
        <v>47</v>
      </c>
      <c r="G86" t="b">
        <v>0</v>
      </c>
      <c r="H86" t="s">
        <v>395</v>
      </c>
      <c r="I86" t="s">
        <v>180</v>
      </c>
      <c r="J86" t="s">
        <v>4947</v>
      </c>
      <c r="K86" t="s">
        <v>4769</v>
      </c>
      <c r="L86" t="s">
        <v>4948</v>
      </c>
    </row>
    <row r="87" spans="1:12">
      <c r="A87" t="s">
        <v>1059</v>
      </c>
      <c r="B87" t="s">
        <v>826</v>
      </c>
      <c r="C87" t="s">
        <v>3522</v>
      </c>
      <c r="D87" t="s">
        <v>1056</v>
      </c>
      <c r="E87" t="s">
        <v>1060</v>
      </c>
      <c r="F87" t="s">
        <v>109</v>
      </c>
      <c r="G87" t="b">
        <v>1</v>
      </c>
      <c r="H87" t="s">
        <v>458</v>
      </c>
      <c r="I87" t="s">
        <v>180</v>
      </c>
      <c r="J87" t="s">
        <v>4949</v>
      </c>
      <c r="K87" t="s">
        <v>4769</v>
      </c>
      <c r="L87" t="s">
        <v>4950</v>
      </c>
    </row>
    <row r="88" spans="1:12">
      <c r="A88" t="s">
        <v>1146</v>
      </c>
      <c r="B88" t="s">
        <v>826</v>
      </c>
      <c r="C88" t="s">
        <v>3522</v>
      </c>
      <c r="D88" t="s">
        <v>4490</v>
      </c>
      <c r="E88" t="s">
        <v>1143</v>
      </c>
      <c r="F88" t="s">
        <v>80</v>
      </c>
      <c r="G88" t="b">
        <v>0</v>
      </c>
      <c r="H88" t="s">
        <v>173</v>
      </c>
      <c r="I88" t="s">
        <v>180</v>
      </c>
      <c r="J88" t="s">
        <v>4951</v>
      </c>
      <c r="K88" t="s">
        <v>4769</v>
      </c>
      <c r="L88" t="s">
        <v>4952</v>
      </c>
    </row>
    <row r="89" spans="1:12">
      <c r="A89" t="s">
        <v>644</v>
      </c>
      <c r="B89" t="s">
        <v>182</v>
      </c>
      <c r="C89" t="s">
        <v>3522</v>
      </c>
      <c r="D89" t="s">
        <v>3917</v>
      </c>
      <c r="E89" t="s">
        <v>627</v>
      </c>
      <c r="F89" t="s">
        <v>80</v>
      </c>
      <c r="G89" t="b">
        <v>0</v>
      </c>
      <c r="H89" t="s">
        <v>443</v>
      </c>
      <c r="I89" t="s">
        <v>180</v>
      </c>
      <c r="J89" t="s">
        <v>4953</v>
      </c>
      <c r="K89" t="s">
        <v>4769</v>
      </c>
      <c r="L89" t="s">
        <v>4954</v>
      </c>
    </row>
    <row r="90" spans="1:12">
      <c r="A90" t="s">
        <v>1841</v>
      </c>
      <c r="B90" t="s">
        <v>826</v>
      </c>
      <c r="C90" t="s">
        <v>3522</v>
      </c>
      <c r="D90" t="s">
        <v>536</v>
      </c>
      <c r="E90" t="s">
        <v>537</v>
      </c>
      <c r="F90" t="s">
        <v>100</v>
      </c>
      <c r="G90" t="b">
        <v>0</v>
      </c>
      <c r="H90" t="s">
        <v>173</v>
      </c>
      <c r="I90" t="s">
        <v>180</v>
      </c>
      <c r="J90" t="s">
        <v>4955</v>
      </c>
      <c r="K90" t="s">
        <v>4769</v>
      </c>
      <c r="L90" t="s">
        <v>4956</v>
      </c>
    </row>
    <row r="91" spans="1:12">
      <c r="A91" t="s">
        <v>700</v>
      </c>
      <c r="B91" t="s">
        <v>171</v>
      </c>
      <c r="C91" t="s">
        <v>3522</v>
      </c>
      <c r="D91" t="s">
        <v>2101</v>
      </c>
      <c r="E91" t="s">
        <v>699</v>
      </c>
      <c r="F91" t="s">
        <v>29</v>
      </c>
      <c r="G91" t="b">
        <v>0</v>
      </c>
      <c r="H91" t="s">
        <v>443</v>
      </c>
      <c r="I91" t="s">
        <v>180</v>
      </c>
      <c r="J91" t="s">
        <v>4957</v>
      </c>
      <c r="K91" t="s">
        <v>4769</v>
      </c>
      <c r="L91" t="s">
        <v>4958</v>
      </c>
    </row>
    <row r="92" spans="1:12">
      <c r="A92" t="s">
        <v>2986</v>
      </c>
      <c r="B92" t="s">
        <v>171</v>
      </c>
      <c r="C92" t="s">
        <v>4913</v>
      </c>
      <c r="D92" t="s">
        <v>2942</v>
      </c>
      <c r="E92" t="s">
        <v>2981</v>
      </c>
      <c r="F92" t="s">
        <v>57</v>
      </c>
      <c r="G92" t="b">
        <v>1</v>
      </c>
      <c r="H92" t="s">
        <v>173</v>
      </c>
      <c r="I92" t="s">
        <v>180</v>
      </c>
      <c r="J92" t="s">
        <v>4959</v>
      </c>
      <c r="K92" t="s">
        <v>4769</v>
      </c>
      <c r="L92" t="s">
        <v>4960</v>
      </c>
    </row>
    <row r="93" spans="1:12">
      <c r="A93" t="s">
        <v>1586</v>
      </c>
      <c r="B93" t="s">
        <v>826</v>
      </c>
      <c r="C93" t="s">
        <v>3522</v>
      </c>
      <c r="D93" t="s">
        <v>547</v>
      </c>
      <c r="E93" t="s">
        <v>548</v>
      </c>
      <c r="F93" t="s">
        <v>80</v>
      </c>
      <c r="G93" t="b">
        <v>1</v>
      </c>
      <c r="H93" t="s">
        <v>173</v>
      </c>
      <c r="I93" t="s">
        <v>180</v>
      </c>
      <c r="J93" t="s">
        <v>4961</v>
      </c>
      <c r="K93" t="s">
        <v>4769</v>
      </c>
      <c r="L93" t="s">
        <v>4962</v>
      </c>
    </row>
    <row r="94" spans="1:12">
      <c r="A94" t="s">
        <v>812</v>
      </c>
      <c r="B94" t="s">
        <v>171</v>
      </c>
      <c r="C94" t="s">
        <v>3522</v>
      </c>
      <c r="D94" t="s">
        <v>4654</v>
      </c>
      <c r="E94" t="s">
        <v>793</v>
      </c>
      <c r="F94" t="s">
        <v>43</v>
      </c>
      <c r="G94" t="b">
        <v>0</v>
      </c>
      <c r="H94" t="s">
        <v>496</v>
      </c>
      <c r="I94" t="s">
        <v>180</v>
      </c>
      <c r="J94" t="s">
        <v>4963</v>
      </c>
      <c r="K94" t="s">
        <v>4769</v>
      </c>
      <c r="L94" t="s">
        <v>4964</v>
      </c>
    </row>
    <row r="95" spans="1:12">
      <c r="A95" t="s">
        <v>2586</v>
      </c>
      <c r="B95" t="s">
        <v>826</v>
      </c>
      <c r="C95" t="s">
        <v>4858</v>
      </c>
      <c r="D95" t="s">
        <v>1309</v>
      </c>
      <c r="E95" t="s">
        <v>4965</v>
      </c>
      <c r="F95" t="s">
        <v>67</v>
      </c>
      <c r="G95" t="b">
        <v>0</v>
      </c>
      <c r="H95" t="s">
        <v>173</v>
      </c>
      <c r="I95" t="s">
        <v>180</v>
      </c>
      <c r="J95" t="s">
        <v>4779</v>
      </c>
      <c r="K95" t="s">
        <v>4769</v>
      </c>
      <c r="L95" t="s">
        <v>2587</v>
      </c>
    </row>
    <row r="96" spans="1:12">
      <c r="A96" t="s">
        <v>2143</v>
      </c>
      <c r="B96" t="s">
        <v>523</v>
      </c>
      <c r="C96" t="s">
        <v>3526</v>
      </c>
      <c r="D96" t="s">
        <v>1065</v>
      </c>
      <c r="E96" t="s">
        <v>2144</v>
      </c>
      <c r="F96" t="s">
        <v>80</v>
      </c>
      <c r="G96" t="b">
        <v>0</v>
      </c>
      <c r="H96" t="s">
        <v>173</v>
      </c>
      <c r="I96" t="s">
        <v>180</v>
      </c>
      <c r="J96" t="s">
        <v>4966</v>
      </c>
      <c r="K96" t="s">
        <v>4769</v>
      </c>
      <c r="L96" t="s">
        <v>4967</v>
      </c>
    </row>
    <row r="97" spans="1:12">
      <c r="A97" t="s">
        <v>3019</v>
      </c>
      <c r="B97" t="s">
        <v>171</v>
      </c>
      <c r="C97" t="s">
        <v>4806</v>
      </c>
      <c r="D97" t="s">
        <v>3021</v>
      </c>
      <c r="E97" t="s">
        <v>3022</v>
      </c>
      <c r="F97" t="s">
        <v>64</v>
      </c>
      <c r="G97" t="b">
        <v>1</v>
      </c>
      <c r="H97" t="s">
        <v>173</v>
      </c>
      <c r="I97" t="s">
        <v>180</v>
      </c>
      <c r="J97" t="s">
        <v>4968</v>
      </c>
      <c r="K97" t="s">
        <v>4769</v>
      </c>
      <c r="L97" t="s">
        <v>4969</v>
      </c>
    </row>
    <row r="98" spans="1:12">
      <c r="A98" t="s">
        <v>839</v>
      </c>
      <c r="B98" t="s">
        <v>826</v>
      </c>
      <c r="C98" t="s">
        <v>3522</v>
      </c>
      <c r="D98" t="s">
        <v>737</v>
      </c>
      <c r="E98" t="s">
        <v>837</v>
      </c>
      <c r="F98" t="s">
        <v>121</v>
      </c>
      <c r="G98" t="b">
        <v>0</v>
      </c>
      <c r="H98" t="s">
        <v>735</v>
      </c>
      <c r="I98" t="s">
        <v>180</v>
      </c>
      <c r="J98" t="s">
        <v>4970</v>
      </c>
      <c r="K98" t="s">
        <v>4769</v>
      </c>
      <c r="L98" t="s">
        <v>4971</v>
      </c>
    </row>
    <row r="99" spans="1:12">
      <c r="A99" t="s">
        <v>2146</v>
      </c>
      <c r="B99" t="s">
        <v>298</v>
      </c>
      <c r="C99" t="s">
        <v>3526</v>
      </c>
      <c r="D99" t="s">
        <v>360</v>
      </c>
      <c r="E99" t="s">
        <v>361</v>
      </c>
      <c r="F99" t="s">
        <v>43</v>
      </c>
      <c r="G99" t="b">
        <v>0</v>
      </c>
      <c r="H99" t="s">
        <v>173</v>
      </c>
      <c r="I99" t="s">
        <v>180</v>
      </c>
      <c r="J99" t="s">
        <v>4972</v>
      </c>
      <c r="K99" t="s">
        <v>4769</v>
      </c>
      <c r="L99" t="s">
        <v>4973</v>
      </c>
    </row>
    <row r="100" spans="1:12">
      <c r="A100" t="s">
        <v>1067</v>
      </c>
      <c r="B100" t="s">
        <v>826</v>
      </c>
      <c r="C100" t="s">
        <v>3522</v>
      </c>
      <c r="D100" t="s">
        <v>1065</v>
      </c>
      <c r="E100" t="s">
        <v>1066</v>
      </c>
      <c r="F100" t="s">
        <v>93</v>
      </c>
      <c r="G100" t="b">
        <v>0</v>
      </c>
      <c r="H100" t="s">
        <v>173</v>
      </c>
      <c r="I100" t="s">
        <v>180</v>
      </c>
      <c r="J100" t="s">
        <v>4974</v>
      </c>
      <c r="K100" t="s">
        <v>4769</v>
      </c>
      <c r="L100" t="s">
        <v>4975</v>
      </c>
    </row>
    <row r="101" spans="1:12">
      <c r="A101" t="s">
        <v>4976</v>
      </c>
      <c r="B101" t="s">
        <v>826</v>
      </c>
      <c r="C101" t="s">
        <v>3526</v>
      </c>
      <c r="D101" t="s">
        <v>248</v>
      </c>
      <c r="E101" t="s">
        <v>296</v>
      </c>
      <c r="F101" t="s">
        <v>100</v>
      </c>
      <c r="G101" t="b">
        <v>0</v>
      </c>
      <c r="H101" t="s">
        <v>245</v>
      </c>
      <c r="I101" t="s">
        <v>180</v>
      </c>
      <c r="J101" t="s">
        <v>4977</v>
      </c>
      <c r="K101" t="s">
        <v>4769</v>
      </c>
      <c r="L101" t="s">
        <v>4978</v>
      </c>
    </row>
    <row r="102" spans="1:12">
      <c r="A102" t="s">
        <v>4979</v>
      </c>
      <c r="B102" t="s">
        <v>826</v>
      </c>
      <c r="C102" t="s">
        <v>3526</v>
      </c>
      <c r="D102" t="s">
        <v>248</v>
      </c>
      <c r="E102" t="s">
        <v>296</v>
      </c>
      <c r="F102" t="s">
        <v>103</v>
      </c>
      <c r="G102" t="b">
        <v>0</v>
      </c>
      <c r="H102" t="s">
        <v>245</v>
      </c>
      <c r="I102" t="s">
        <v>180</v>
      </c>
      <c r="J102" t="s">
        <v>4980</v>
      </c>
      <c r="K102" t="s">
        <v>4769</v>
      </c>
      <c r="L102" t="s">
        <v>4981</v>
      </c>
    </row>
    <row r="103" spans="1:12">
      <c r="A103" t="s">
        <v>2147</v>
      </c>
      <c r="B103" t="s">
        <v>523</v>
      </c>
      <c r="C103" t="s">
        <v>3526</v>
      </c>
      <c r="D103" t="s">
        <v>248</v>
      </c>
      <c r="E103" t="s">
        <v>296</v>
      </c>
      <c r="F103" t="s">
        <v>67</v>
      </c>
      <c r="G103" t="b">
        <v>0</v>
      </c>
      <c r="H103" t="s">
        <v>245</v>
      </c>
      <c r="I103" t="s">
        <v>180</v>
      </c>
      <c r="J103" t="s">
        <v>4982</v>
      </c>
      <c r="K103" t="s">
        <v>4769</v>
      </c>
      <c r="L103" t="s">
        <v>4983</v>
      </c>
    </row>
    <row r="104" spans="1:12">
      <c r="A104" t="s">
        <v>1158</v>
      </c>
      <c r="B104" t="s">
        <v>826</v>
      </c>
      <c r="C104" t="s">
        <v>3526</v>
      </c>
      <c r="D104" t="s">
        <v>469</v>
      </c>
      <c r="E104" t="s">
        <v>470</v>
      </c>
      <c r="F104" t="s">
        <v>76</v>
      </c>
      <c r="G104" t="b">
        <v>0</v>
      </c>
      <c r="H104" t="s">
        <v>173</v>
      </c>
      <c r="I104" t="s">
        <v>180</v>
      </c>
      <c r="J104" t="s">
        <v>4984</v>
      </c>
      <c r="K104" t="s">
        <v>4769</v>
      </c>
      <c r="L104" t="s">
        <v>4985</v>
      </c>
    </row>
    <row r="105" spans="1:12">
      <c r="A105" t="s">
        <v>2070</v>
      </c>
      <c r="B105" t="s">
        <v>171</v>
      </c>
      <c r="C105" t="s">
        <v>3526</v>
      </c>
      <c r="D105" t="s">
        <v>659</v>
      </c>
      <c r="E105" t="s">
        <v>1594</v>
      </c>
      <c r="F105" t="s">
        <v>70</v>
      </c>
      <c r="G105" t="b">
        <v>0</v>
      </c>
      <c r="H105" t="s">
        <v>654</v>
      </c>
      <c r="I105" t="s">
        <v>180</v>
      </c>
      <c r="J105" t="s">
        <v>4986</v>
      </c>
      <c r="K105" t="s">
        <v>4769</v>
      </c>
      <c r="L105" t="s">
        <v>4987</v>
      </c>
    </row>
    <row r="106" spans="1:12">
      <c r="A106" t="s">
        <v>4988</v>
      </c>
      <c r="B106" t="s">
        <v>826</v>
      </c>
      <c r="C106" t="s">
        <v>4775</v>
      </c>
      <c r="D106" t="s">
        <v>3091</v>
      </c>
      <c r="E106" t="s">
        <v>4989</v>
      </c>
      <c r="F106" t="s">
        <v>100</v>
      </c>
      <c r="G106" t="b">
        <v>0</v>
      </c>
      <c r="H106" t="s">
        <v>443</v>
      </c>
      <c r="I106" t="s">
        <v>180</v>
      </c>
      <c r="J106" t="s">
        <v>4990</v>
      </c>
      <c r="K106" t="s">
        <v>4769</v>
      </c>
      <c r="L106" t="s">
        <v>4991</v>
      </c>
    </row>
    <row r="107" spans="1:12">
      <c r="A107" t="s">
        <v>876</v>
      </c>
      <c r="B107" t="s">
        <v>826</v>
      </c>
      <c r="C107" t="s">
        <v>3526</v>
      </c>
      <c r="D107" t="s">
        <v>192</v>
      </c>
      <c r="E107" t="s">
        <v>198</v>
      </c>
      <c r="F107" t="s">
        <v>127</v>
      </c>
      <c r="G107" t="b">
        <v>0</v>
      </c>
      <c r="H107" t="s">
        <v>189</v>
      </c>
      <c r="I107" t="s">
        <v>180</v>
      </c>
      <c r="J107" t="s">
        <v>4992</v>
      </c>
      <c r="K107" t="s">
        <v>4769</v>
      </c>
      <c r="L107" t="s">
        <v>4993</v>
      </c>
    </row>
    <row r="108" spans="1:12">
      <c r="A108" t="s">
        <v>1438</v>
      </c>
      <c r="B108" t="s">
        <v>826</v>
      </c>
      <c r="C108" t="s">
        <v>3526</v>
      </c>
      <c r="D108" t="s">
        <v>1436</v>
      </c>
      <c r="E108" t="s">
        <v>1437</v>
      </c>
      <c r="F108" t="s">
        <v>87</v>
      </c>
      <c r="G108" t="b">
        <v>0</v>
      </c>
      <c r="H108" t="s">
        <v>173</v>
      </c>
      <c r="I108" t="s">
        <v>180</v>
      </c>
      <c r="J108" t="s">
        <v>4994</v>
      </c>
      <c r="K108" t="s">
        <v>4769</v>
      </c>
      <c r="L108" t="s">
        <v>4995</v>
      </c>
    </row>
    <row r="109" spans="1:12">
      <c r="A109" t="s">
        <v>434</v>
      </c>
      <c r="B109" t="s">
        <v>171</v>
      </c>
      <c r="C109" t="s">
        <v>3522</v>
      </c>
      <c r="D109" t="s">
        <v>432</v>
      </c>
      <c r="E109" t="s">
        <v>433</v>
      </c>
      <c r="F109" t="s">
        <v>80</v>
      </c>
      <c r="G109" t="b">
        <v>0</v>
      </c>
      <c r="H109" t="s">
        <v>173</v>
      </c>
      <c r="I109" t="s">
        <v>180</v>
      </c>
      <c r="J109" t="s">
        <v>4996</v>
      </c>
      <c r="K109" t="s">
        <v>4769</v>
      </c>
      <c r="L109" t="s">
        <v>4997</v>
      </c>
    </row>
    <row r="110" spans="1:12">
      <c r="A110" t="s">
        <v>4998</v>
      </c>
      <c r="B110" t="s">
        <v>826</v>
      </c>
      <c r="C110" t="s">
        <v>4868</v>
      </c>
      <c r="D110" t="s">
        <v>1217</v>
      </c>
      <c r="E110" t="s">
        <v>1218</v>
      </c>
      <c r="F110" t="s">
        <v>39</v>
      </c>
      <c r="G110" t="b">
        <v>0</v>
      </c>
      <c r="H110" t="s">
        <v>173</v>
      </c>
      <c r="I110" t="s">
        <v>283</v>
      </c>
      <c r="J110" t="s">
        <v>4999</v>
      </c>
      <c r="K110" t="s">
        <v>4769</v>
      </c>
      <c r="L110" t="s">
        <v>5000</v>
      </c>
    </row>
    <row r="111" spans="1:12">
      <c r="A111" t="s">
        <v>2140</v>
      </c>
      <c r="B111" t="s">
        <v>171</v>
      </c>
      <c r="C111" t="s">
        <v>3526</v>
      </c>
      <c r="D111" t="s">
        <v>2141</v>
      </c>
      <c r="E111" t="s">
        <v>2142</v>
      </c>
      <c r="F111" t="s">
        <v>90</v>
      </c>
      <c r="G111" t="b">
        <v>1</v>
      </c>
      <c r="H111" t="s">
        <v>448</v>
      </c>
      <c r="I111" t="s">
        <v>180</v>
      </c>
      <c r="J111" t="s">
        <v>5001</v>
      </c>
      <c r="K111" t="s">
        <v>4769</v>
      </c>
      <c r="L111" t="s">
        <v>5002</v>
      </c>
    </row>
    <row r="112" spans="1:12">
      <c r="A112" t="s">
        <v>5003</v>
      </c>
      <c r="B112" t="s">
        <v>826</v>
      </c>
      <c r="C112" t="s">
        <v>4868</v>
      </c>
      <c r="D112" t="s">
        <v>4259</v>
      </c>
      <c r="E112" t="s">
        <v>5004</v>
      </c>
      <c r="F112" t="s">
        <v>73</v>
      </c>
      <c r="G112" t="b">
        <v>0</v>
      </c>
      <c r="H112" t="s">
        <v>173</v>
      </c>
      <c r="I112" t="s">
        <v>283</v>
      </c>
      <c r="J112" t="s">
        <v>5005</v>
      </c>
      <c r="K112" t="s">
        <v>4769</v>
      </c>
      <c r="L112" t="s">
        <v>5006</v>
      </c>
    </row>
    <row r="113" spans="1:12">
      <c r="A113" t="s">
        <v>617</v>
      </c>
      <c r="B113" t="s">
        <v>171</v>
      </c>
      <c r="C113" t="s">
        <v>3522</v>
      </c>
      <c r="D113" t="s">
        <v>618</v>
      </c>
      <c r="E113" t="s">
        <v>619</v>
      </c>
      <c r="F113" t="s">
        <v>24</v>
      </c>
      <c r="G113" t="b">
        <v>0</v>
      </c>
      <c r="H113" t="s">
        <v>173</v>
      </c>
      <c r="I113" t="s">
        <v>180</v>
      </c>
      <c r="J113" t="s">
        <v>5007</v>
      </c>
      <c r="K113" t="s">
        <v>4769</v>
      </c>
      <c r="L113" t="s">
        <v>5008</v>
      </c>
    </row>
    <row r="114" spans="1:12">
      <c r="A114" t="s">
        <v>2186</v>
      </c>
      <c r="B114" t="s">
        <v>826</v>
      </c>
      <c r="C114" t="s">
        <v>3526</v>
      </c>
      <c r="D114" t="s">
        <v>2101</v>
      </c>
      <c r="E114" t="s">
        <v>853</v>
      </c>
      <c r="F114" t="s">
        <v>124</v>
      </c>
      <c r="G114" t="b">
        <v>1</v>
      </c>
      <c r="H114" t="s">
        <v>443</v>
      </c>
      <c r="I114" t="s">
        <v>180</v>
      </c>
      <c r="J114" t="s">
        <v>5009</v>
      </c>
      <c r="K114" t="s">
        <v>4769</v>
      </c>
      <c r="L114" t="s">
        <v>5010</v>
      </c>
    </row>
    <row r="115" spans="1:12">
      <c r="A115" t="s">
        <v>832</v>
      </c>
      <c r="B115" t="s">
        <v>826</v>
      </c>
      <c r="C115" t="s">
        <v>3522</v>
      </c>
      <c r="D115" t="s">
        <v>834</v>
      </c>
      <c r="E115" t="s">
        <v>835</v>
      </c>
      <c r="F115" t="s">
        <v>121</v>
      </c>
      <c r="G115" t="b">
        <v>0</v>
      </c>
      <c r="H115" t="s">
        <v>4756</v>
      </c>
      <c r="I115" t="s">
        <v>180</v>
      </c>
      <c r="J115" t="s">
        <v>5011</v>
      </c>
      <c r="K115" t="s">
        <v>4769</v>
      </c>
      <c r="L115" t="s">
        <v>5012</v>
      </c>
    </row>
    <row r="116" spans="1:12">
      <c r="A116" t="s">
        <v>1748</v>
      </c>
      <c r="B116" t="s">
        <v>826</v>
      </c>
      <c r="C116" t="s">
        <v>3522</v>
      </c>
      <c r="D116" t="s">
        <v>782</v>
      </c>
      <c r="E116" t="s">
        <v>783</v>
      </c>
      <c r="F116" t="s">
        <v>60</v>
      </c>
      <c r="G116" t="b">
        <v>0</v>
      </c>
      <c r="H116" t="s">
        <v>173</v>
      </c>
      <c r="I116" t="s">
        <v>180</v>
      </c>
      <c r="J116" t="s">
        <v>5013</v>
      </c>
      <c r="K116" t="s">
        <v>4769</v>
      </c>
      <c r="L116" t="s">
        <v>5014</v>
      </c>
    </row>
    <row r="117" spans="1:12">
      <c r="A117" t="s">
        <v>3012</v>
      </c>
      <c r="B117" t="s">
        <v>182</v>
      </c>
      <c r="C117" t="s">
        <v>4806</v>
      </c>
      <c r="D117" t="s">
        <v>192</v>
      </c>
      <c r="E117" t="s">
        <v>198</v>
      </c>
      <c r="F117" t="s">
        <v>18</v>
      </c>
      <c r="G117" t="b">
        <v>0</v>
      </c>
      <c r="H117" t="s">
        <v>189</v>
      </c>
      <c r="I117" t="s">
        <v>180</v>
      </c>
      <c r="J117" t="s">
        <v>5015</v>
      </c>
      <c r="K117" t="s">
        <v>4769</v>
      </c>
      <c r="L117" t="s">
        <v>5016</v>
      </c>
    </row>
    <row r="118" spans="1:12">
      <c r="A118" t="s">
        <v>5017</v>
      </c>
      <c r="B118" t="s">
        <v>826</v>
      </c>
      <c r="C118" t="s">
        <v>4806</v>
      </c>
      <c r="D118" t="s">
        <v>1309</v>
      </c>
      <c r="E118" t="s">
        <v>218</v>
      </c>
      <c r="F118" t="s">
        <v>100</v>
      </c>
      <c r="G118" t="b">
        <v>0</v>
      </c>
      <c r="H118" t="s">
        <v>173</v>
      </c>
      <c r="I118" t="s">
        <v>180</v>
      </c>
      <c r="J118" t="s">
        <v>4779</v>
      </c>
      <c r="K118" t="s">
        <v>4769</v>
      </c>
      <c r="L118" t="s">
        <v>5018</v>
      </c>
    </row>
    <row r="119" spans="1:12">
      <c r="A119" t="s">
        <v>3033</v>
      </c>
      <c r="B119" t="s">
        <v>182</v>
      </c>
      <c r="C119" t="s">
        <v>4806</v>
      </c>
      <c r="D119" t="s">
        <v>2792</v>
      </c>
      <c r="E119" t="s">
        <v>2912</v>
      </c>
      <c r="F119" t="s">
        <v>18</v>
      </c>
      <c r="G119" t="b">
        <v>0</v>
      </c>
      <c r="H119" t="s">
        <v>372</v>
      </c>
      <c r="I119" t="s">
        <v>180</v>
      </c>
      <c r="J119" t="s">
        <v>5019</v>
      </c>
      <c r="K119" t="s">
        <v>4769</v>
      </c>
      <c r="L119" t="s">
        <v>5020</v>
      </c>
    </row>
    <row r="120" spans="1:12">
      <c r="A120" t="s">
        <v>5021</v>
      </c>
      <c r="B120" t="s">
        <v>826</v>
      </c>
      <c r="C120" t="s">
        <v>3526</v>
      </c>
      <c r="D120" t="s">
        <v>248</v>
      </c>
      <c r="E120" t="s">
        <v>296</v>
      </c>
      <c r="F120" t="s">
        <v>112</v>
      </c>
      <c r="G120" t="b">
        <v>0</v>
      </c>
      <c r="H120" t="s">
        <v>245</v>
      </c>
      <c r="I120" t="s">
        <v>180</v>
      </c>
      <c r="J120" t="s">
        <v>5022</v>
      </c>
      <c r="K120" t="s">
        <v>4769</v>
      </c>
      <c r="L120" t="s">
        <v>5023</v>
      </c>
    </row>
    <row r="121" spans="1:12">
      <c r="A121" t="s">
        <v>884</v>
      </c>
      <c r="B121" t="s">
        <v>826</v>
      </c>
      <c r="C121" t="s">
        <v>3526</v>
      </c>
      <c r="D121" t="s">
        <v>192</v>
      </c>
      <c r="E121" t="s">
        <v>198</v>
      </c>
      <c r="F121" t="s">
        <v>84</v>
      </c>
      <c r="G121" t="b">
        <v>0</v>
      </c>
      <c r="H121" t="s">
        <v>189</v>
      </c>
      <c r="I121" t="s">
        <v>180</v>
      </c>
      <c r="J121" t="s">
        <v>5024</v>
      </c>
      <c r="K121" t="s">
        <v>4769</v>
      </c>
      <c r="L121" t="s">
        <v>5025</v>
      </c>
    </row>
    <row r="122" spans="1:12">
      <c r="A122" t="s">
        <v>2775</v>
      </c>
      <c r="B122" t="s">
        <v>826</v>
      </c>
      <c r="C122" t="s">
        <v>4775</v>
      </c>
      <c r="D122" t="s">
        <v>248</v>
      </c>
      <c r="E122" t="s">
        <v>2881</v>
      </c>
      <c r="F122" t="s">
        <v>115</v>
      </c>
      <c r="G122" t="b">
        <v>0</v>
      </c>
      <c r="H122" t="s">
        <v>245</v>
      </c>
      <c r="I122" t="s">
        <v>180</v>
      </c>
      <c r="J122" t="s">
        <v>4825</v>
      </c>
      <c r="K122" t="s">
        <v>4769</v>
      </c>
      <c r="L122" t="s">
        <v>5026</v>
      </c>
    </row>
    <row r="123" spans="1:12">
      <c r="A123" t="s">
        <v>5027</v>
      </c>
      <c r="B123" t="s">
        <v>171</v>
      </c>
      <c r="C123" t="s">
        <v>3522</v>
      </c>
      <c r="D123" t="s">
        <v>248</v>
      </c>
      <c r="E123" t="s">
        <v>296</v>
      </c>
      <c r="F123" t="s">
        <v>29</v>
      </c>
      <c r="G123" t="b">
        <v>0</v>
      </c>
      <c r="H123" t="s">
        <v>245</v>
      </c>
      <c r="I123" t="s">
        <v>180</v>
      </c>
      <c r="J123" t="s">
        <v>5028</v>
      </c>
      <c r="K123" t="s">
        <v>4769</v>
      </c>
      <c r="L123" t="s">
        <v>5029</v>
      </c>
    </row>
    <row r="124" spans="1:12">
      <c r="A124" t="s">
        <v>2936</v>
      </c>
      <c r="B124" t="s">
        <v>826</v>
      </c>
      <c r="C124" t="s">
        <v>4913</v>
      </c>
      <c r="D124" t="s">
        <v>432</v>
      </c>
      <c r="E124" t="s">
        <v>433</v>
      </c>
      <c r="F124" t="s">
        <v>93</v>
      </c>
      <c r="G124" t="b">
        <v>0</v>
      </c>
      <c r="H124" t="s">
        <v>173</v>
      </c>
      <c r="I124" t="s">
        <v>180</v>
      </c>
      <c r="J124" t="s">
        <v>5030</v>
      </c>
      <c r="K124" t="s">
        <v>4769</v>
      </c>
      <c r="L124" t="s">
        <v>5031</v>
      </c>
    </row>
    <row r="125" spans="1:12">
      <c r="A125" t="s">
        <v>2892</v>
      </c>
      <c r="B125" t="s">
        <v>826</v>
      </c>
      <c r="C125" t="s">
        <v>4775</v>
      </c>
      <c r="D125" t="s">
        <v>2647</v>
      </c>
      <c r="E125" t="s">
        <v>2889</v>
      </c>
      <c r="F125" t="s">
        <v>76</v>
      </c>
      <c r="G125" t="b">
        <v>0</v>
      </c>
      <c r="H125" t="s">
        <v>245</v>
      </c>
      <c r="I125" t="s">
        <v>180</v>
      </c>
      <c r="J125" t="s">
        <v>4777</v>
      </c>
      <c r="K125" t="s">
        <v>4769</v>
      </c>
      <c r="L125" t="s">
        <v>5032</v>
      </c>
    </row>
    <row r="126" spans="1:12">
      <c r="A126" t="s">
        <v>5033</v>
      </c>
      <c r="B126" t="s">
        <v>826</v>
      </c>
      <c r="C126" t="s">
        <v>3522</v>
      </c>
      <c r="D126" t="s">
        <v>3647</v>
      </c>
      <c r="E126" t="s">
        <v>5034</v>
      </c>
      <c r="F126" t="s">
        <v>80</v>
      </c>
      <c r="G126" t="b">
        <v>0</v>
      </c>
      <c r="H126" t="s">
        <v>173</v>
      </c>
      <c r="I126" t="s">
        <v>180</v>
      </c>
      <c r="J126" t="s">
        <v>5035</v>
      </c>
      <c r="K126" t="s">
        <v>4769</v>
      </c>
      <c r="L126" t="s">
        <v>5036</v>
      </c>
    </row>
    <row r="127" spans="1:12">
      <c r="A127" t="s">
        <v>317</v>
      </c>
      <c r="B127" t="s">
        <v>182</v>
      </c>
      <c r="C127" t="s">
        <v>3522</v>
      </c>
      <c r="D127" t="s">
        <v>248</v>
      </c>
      <c r="E127" t="s">
        <v>249</v>
      </c>
      <c r="F127" t="s">
        <v>24</v>
      </c>
      <c r="G127" t="b">
        <v>0</v>
      </c>
      <c r="H127" t="s">
        <v>245</v>
      </c>
      <c r="I127" t="s">
        <v>180</v>
      </c>
      <c r="J127" t="s">
        <v>5037</v>
      </c>
      <c r="K127" t="s">
        <v>4769</v>
      </c>
      <c r="L127" t="s">
        <v>5038</v>
      </c>
    </row>
    <row r="128" spans="1:12">
      <c r="A128" t="s">
        <v>1466</v>
      </c>
      <c r="B128" t="s">
        <v>826</v>
      </c>
      <c r="C128" t="s">
        <v>3526</v>
      </c>
      <c r="D128" t="s">
        <v>1468</v>
      </c>
      <c r="E128" t="s">
        <v>1469</v>
      </c>
      <c r="F128" t="s">
        <v>130</v>
      </c>
      <c r="G128" t="b">
        <v>0</v>
      </c>
      <c r="H128" t="s">
        <v>448</v>
      </c>
      <c r="I128" t="s">
        <v>180</v>
      </c>
      <c r="J128" t="s">
        <v>5039</v>
      </c>
      <c r="K128" t="s">
        <v>4769</v>
      </c>
      <c r="L128" t="s">
        <v>5040</v>
      </c>
    </row>
    <row r="129" spans="1:12">
      <c r="A129" t="s">
        <v>2795</v>
      </c>
      <c r="B129" t="s">
        <v>826</v>
      </c>
      <c r="C129" t="s">
        <v>4775</v>
      </c>
      <c r="D129" t="s">
        <v>248</v>
      </c>
      <c r="E129" t="s">
        <v>2881</v>
      </c>
      <c r="F129" t="s">
        <v>109</v>
      </c>
      <c r="G129" t="b">
        <v>0</v>
      </c>
      <c r="H129" t="s">
        <v>245</v>
      </c>
      <c r="I129" t="s">
        <v>180</v>
      </c>
      <c r="J129" t="s">
        <v>4777</v>
      </c>
      <c r="K129" t="s">
        <v>4769</v>
      </c>
      <c r="L129" t="s">
        <v>5041</v>
      </c>
    </row>
    <row r="130" spans="1:12">
      <c r="A130" t="s">
        <v>2938</v>
      </c>
      <c r="B130" t="s">
        <v>826</v>
      </c>
      <c r="C130" t="s">
        <v>4806</v>
      </c>
      <c r="D130" t="s">
        <v>1589</v>
      </c>
      <c r="E130" t="s">
        <v>2927</v>
      </c>
      <c r="F130" t="s">
        <v>93</v>
      </c>
      <c r="G130" t="b">
        <v>0</v>
      </c>
      <c r="H130" t="s">
        <v>372</v>
      </c>
      <c r="I130" t="s">
        <v>180</v>
      </c>
      <c r="J130" t="s">
        <v>5042</v>
      </c>
      <c r="K130" t="s">
        <v>4769</v>
      </c>
      <c r="L130" t="s">
        <v>5043</v>
      </c>
    </row>
    <row r="131" spans="1:12">
      <c r="A131" t="s">
        <v>5044</v>
      </c>
      <c r="B131" t="s">
        <v>826</v>
      </c>
      <c r="C131" t="s">
        <v>3526</v>
      </c>
      <c r="D131" t="s">
        <v>1771</v>
      </c>
      <c r="E131" t="s">
        <v>2028</v>
      </c>
      <c r="F131" t="s">
        <v>47</v>
      </c>
      <c r="G131" t="b">
        <v>0</v>
      </c>
      <c r="H131" t="s">
        <v>173</v>
      </c>
      <c r="I131" t="s">
        <v>180</v>
      </c>
      <c r="J131" t="s">
        <v>5045</v>
      </c>
      <c r="K131" t="s">
        <v>4769</v>
      </c>
      <c r="L131" t="s">
        <v>5046</v>
      </c>
    </row>
    <row r="132" spans="1:12">
      <c r="A132" t="s">
        <v>2869</v>
      </c>
      <c r="B132" t="s">
        <v>826</v>
      </c>
      <c r="C132" t="s">
        <v>4806</v>
      </c>
      <c r="D132" t="s">
        <v>1589</v>
      </c>
      <c r="E132" t="s">
        <v>2927</v>
      </c>
      <c r="F132" t="s">
        <v>93</v>
      </c>
      <c r="G132" t="b">
        <v>0</v>
      </c>
      <c r="H132" t="s">
        <v>372</v>
      </c>
      <c r="I132" t="s">
        <v>180</v>
      </c>
      <c r="J132" t="s">
        <v>5047</v>
      </c>
      <c r="K132" t="s">
        <v>4769</v>
      </c>
      <c r="L132" t="s">
        <v>5048</v>
      </c>
    </row>
    <row r="133" spans="1:12">
      <c r="A133" t="s">
        <v>2148</v>
      </c>
      <c r="B133" t="s">
        <v>182</v>
      </c>
      <c r="C133" t="s">
        <v>3526</v>
      </c>
      <c r="D133" t="s">
        <v>737</v>
      </c>
      <c r="E133" t="s">
        <v>738</v>
      </c>
      <c r="F133" t="s">
        <v>29</v>
      </c>
      <c r="G133" t="b">
        <v>0</v>
      </c>
      <c r="H133" t="s">
        <v>735</v>
      </c>
      <c r="I133" t="s">
        <v>180</v>
      </c>
      <c r="J133" t="s">
        <v>5049</v>
      </c>
      <c r="K133" t="s">
        <v>4769</v>
      </c>
      <c r="L133" t="s">
        <v>5050</v>
      </c>
    </row>
    <row r="134" spans="1:12">
      <c r="A134" t="s">
        <v>2151</v>
      </c>
      <c r="B134" t="s">
        <v>298</v>
      </c>
      <c r="C134" t="s">
        <v>3526</v>
      </c>
      <c r="D134" t="s">
        <v>248</v>
      </c>
      <c r="E134" t="s">
        <v>296</v>
      </c>
      <c r="F134" t="s">
        <v>57</v>
      </c>
      <c r="G134" t="b">
        <v>0</v>
      </c>
      <c r="H134" t="s">
        <v>245</v>
      </c>
      <c r="I134" t="s">
        <v>180</v>
      </c>
      <c r="J134" t="s">
        <v>218</v>
      </c>
      <c r="K134" t="s">
        <v>4769</v>
      </c>
      <c r="L134" t="s">
        <v>5051</v>
      </c>
    </row>
    <row r="135" spans="1:12">
      <c r="A135" t="s">
        <v>1597</v>
      </c>
      <c r="B135" t="s">
        <v>826</v>
      </c>
      <c r="C135" t="s">
        <v>3522</v>
      </c>
      <c r="D135" t="s">
        <v>659</v>
      </c>
      <c r="E135" t="s">
        <v>1594</v>
      </c>
      <c r="F135" t="s">
        <v>106</v>
      </c>
      <c r="G135" t="b">
        <v>0</v>
      </c>
      <c r="H135" t="s">
        <v>654</v>
      </c>
      <c r="I135" t="s">
        <v>180</v>
      </c>
      <c r="J135" t="s">
        <v>4893</v>
      </c>
      <c r="K135" t="s">
        <v>4769</v>
      </c>
      <c r="L135" t="s">
        <v>5052</v>
      </c>
    </row>
    <row r="136" spans="1:12">
      <c r="A136" t="s">
        <v>5053</v>
      </c>
      <c r="B136" t="s">
        <v>826</v>
      </c>
      <c r="C136" t="s">
        <v>3522</v>
      </c>
      <c r="D136" t="s">
        <v>218</v>
      </c>
      <c r="E136" t="s">
        <v>5054</v>
      </c>
      <c r="F136" t="s">
        <v>100</v>
      </c>
      <c r="G136" t="b">
        <v>0</v>
      </c>
      <c r="H136" t="s">
        <v>173</v>
      </c>
      <c r="I136" t="s">
        <v>180</v>
      </c>
      <c r="J136" t="s">
        <v>218</v>
      </c>
      <c r="K136" t="s">
        <v>4769</v>
      </c>
      <c r="L136" t="s">
        <v>218</v>
      </c>
    </row>
    <row r="137" spans="1:12">
      <c r="A137" t="s">
        <v>5055</v>
      </c>
      <c r="B137" t="s">
        <v>182</v>
      </c>
      <c r="C137" t="s">
        <v>3522</v>
      </c>
      <c r="D137" t="s">
        <v>248</v>
      </c>
      <c r="E137" t="s">
        <v>2881</v>
      </c>
      <c r="F137" t="s">
        <v>34</v>
      </c>
      <c r="G137" t="b">
        <v>0</v>
      </c>
      <c r="H137" t="s">
        <v>245</v>
      </c>
      <c r="I137" t="s">
        <v>180</v>
      </c>
      <c r="J137" t="s">
        <v>5056</v>
      </c>
      <c r="K137" t="s">
        <v>4769</v>
      </c>
      <c r="L137" t="s">
        <v>5057</v>
      </c>
    </row>
    <row r="138" spans="1:12">
      <c r="A138" t="s">
        <v>1076</v>
      </c>
      <c r="B138" t="s">
        <v>826</v>
      </c>
      <c r="C138" t="s">
        <v>3522</v>
      </c>
      <c r="D138" t="s">
        <v>432</v>
      </c>
      <c r="E138" t="s">
        <v>433</v>
      </c>
      <c r="F138" t="s">
        <v>90</v>
      </c>
      <c r="G138" t="b">
        <v>0</v>
      </c>
      <c r="H138" t="s">
        <v>173</v>
      </c>
      <c r="I138" t="s">
        <v>180</v>
      </c>
      <c r="J138" t="s">
        <v>4996</v>
      </c>
      <c r="K138" t="s">
        <v>4769</v>
      </c>
      <c r="L138" t="s">
        <v>5058</v>
      </c>
    </row>
    <row r="139" spans="1:12">
      <c r="A139" t="s">
        <v>2145</v>
      </c>
      <c r="B139" t="s">
        <v>200</v>
      </c>
      <c r="C139" t="s">
        <v>3526</v>
      </c>
      <c r="D139" t="s">
        <v>1410</v>
      </c>
      <c r="E139" t="s">
        <v>1406</v>
      </c>
      <c r="F139" t="s">
        <v>24</v>
      </c>
      <c r="G139" t="b">
        <v>0</v>
      </c>
      <c r="H139" t="s">
        <v>448</v>
      </c>
      <c r="I139" t="s">
        <v>180</v>
      </c>
      <c r="J139" t="s">
        <v>5059</v>
      </c>
      <c r="K139" t="s">
        <v>4769</v>
      </c>
      <c r="L139" t="s">
        <v>5060</v>
      </c>
    </row>
    <row r="140" spans="1:12">
      <c r="A140" t="s">
        <v>1553</v>
      </c>
      <c r="B140" t="s">
        <v>826</v>
      </c>
      <c r="C140" t="s">
        <v>3522</v>
      </c>
      <c r="D140" t="s">
        <v>520</v>
      </c>
      <c r="E140" t="s">
        <v>1552</v>
      </c>
      <c r="F140" t="s">
        <v>87</v>
      </c>
      <c r="G140" t="b">
        <v>0</v>
      </c>
      <c r="H140" t="s">
        <v>173</v>
      </c>
      <c r="I140" t="s">
        <v>180</v>
      </c>
      <c r="J140" t="s">
        <v>5061</v>
      </c>
      <c r="K140" t="s">
        <v>4769</v>
      </c>
      <c r="L140" t="s">
        <v>5062</v>
      </c>
    </row>
    <row r="141" spans="1:12">
      <c r="A141" t="s">
        <v>716</v>
      </c>
      <c r="B141" t="s">
        <v>523</v>
      </c>
      <c r="C141" t="s">
        <v>3526</v>
      </c>
      <c r="D141" t="s">
        <v>248</v>
      </c>
      <c r="E141" t="s">
        <v>296</v>
      </c>
      <c r="F141" t="s">
        <v>133</v>
      </c>
      <c r="G141" t="b">
        <v>0</v>
      </c>
      <c r="H141" t="s">
        <v>245</v>
      </c>
      <c r="I141" t="s">
        <v>180</v>
      </c>
      <c r="J141" t="s">
        <v>5063</v>
      </c>
      <c r="K141" t="s">
        <v>4769</v>
      </c>
      <c r="L141" t="s">
        <v>5064</v>
      </c>
    </row>
    <row r="142" spans="1:12">
      <c r="A142" t="s">
        <v>1000</v>
      </c>
      <c r="B142" t="s">
        <v>826</v>
      </c>
      <c r="C142" t="s">
        <v>3522</v>
      </c>
      <c r="D142" t="s">
        <v>356</v>
      </c>
      <c r="E142" t="s">
        <v>366</v>
      </c>
      <c r="F142" t="s">
        <v>127</v>
      </c>
      <c r="G142" t="b">
        <v>0</v>
      </c>
      <c r="H142" t="s">
        <v>173</v>
      </c>
      <c r="I142" t="s">
        <v>180</v>
      </c>
      <c r="J142" t="s">
        <v>5065</v>
      </c>
      <c r="K142" t="s">
        <v>4769</v>
      </c>
      <c r="L142" t="s">
        <v>5066</v>
      </c>
    </row>
    <row r="143" spans="1:12">
      <c r="A143" t="s">
        <v>788</v>
      </c>
      <c r="B143" t="s">
        <v>171</v>
      </c>
      <c r="C143" t="s">
        <v>3522</v>
      </c>
      <c r="D143" t="s">
        <v>719</v>
      </c>
      <c r="E143" t="s">
        <v>720</v>
      </c>
      <c r="F143" t="s">
        <v>133</v>
      </c>
      <c r="G143" t="b">
        <v>0</v>
      </c>
      <c r="H143" t="s">
        <v>173</v>
      </c>
      <c r="I143" t="s">
        <v>180</v>
      </c>
      <c r="J143" t="s">
        <v>5067</v>
      </c>
      <c r="K143" t="s">
        <v>4769</v>
      </c>
      <c r="L143" t="s">
        <v>5068</v>
      </c>
    </row>
    <row r="144" spans="1:12">
      <c r="A144" t="s">
        <v>2150</v>
      </c>
      <c r="B144" t="s">
        <v>182</v>
      </c>
      <c r="C144" t="s">
        <v>3526</v>
      </c>
      <c r="D144" t="s">
        <v>248</v>
      </c>
      <c r="E144" t="s">
        <v>296</v>
      </c>
      <c r="F144" t="s">
        <v>24</v>
      </c>
      <c r="G144" t="b">
        <v>0</v>
      </c>
      <c r="H144" t="s">
        <v>245</v>
      </c>
      <c r="I144" t="s">
        <v>180</v>
      </c>
      <c r="J144" t="s">
        <v>5069</v>
      </c>
      <c r="K144" t="s">
        <v>4769</v>
      </c>
      <c r="L144" t="s">
        <v>5070</v>
      </c>
    </row>
    <row r="145" spans="1:12">
      <c r="A145" t="s">
        <v>572</v>
      </c>
      <c r="B145" t="s">
        <v>523</v>
      </c>
      <c r="C145" t="s">
        <v>3526</v>
      </c>
      <c r="D145" t="s">
        <v>4682</v>
      </c>
      <c r="E145" t="s">
        <v>574</v>
      </c>
      <c r="F145" t="s">
        <v>47</v>
      </c>
      <c r="G145" t="b">
        <v>0</v>
      </c>
      <c r="H145" t="s">
        <v>443</v>
      </c>
      <c r="I145" t="s">
        <v>180</v>
      </c>
      <c r="J145" t="s">
        <v>5071</v>
      </c>
      <c r="K145" t="s">
        <v>4769</v>
      </c>
      <c r="L145" t="s">
        <v>5072</v>
      </c>
    </row>
    <row r="146" spans="1:12">
      <c r="A146" t="s">
        <v>647</v>
      </c>
      <c r="B146" t="s">
        <v>182</v>
      </c>
      <c r="C146" t="s">
        <v>3522</v>
      </c>
      <c r="D146" t="s">
        <v>3917</v>
      </c>
      <c r="E146" t="s">
        <v>627</v>
      </c>
      <c r="F146" t="s">
        <v>80</v>
      </c>
      <c r="G146" t="b">
        <v>0</v>
      </c>
      <c r="H146" t="s">
        <v>443</v>
      </c>
      <c r="I146" t="s">
        <v>180</v>
      </c>
      <c r="J146" t="s">
        <v>5073</v>
      </c>
      <c r="K146" t="s">
        <v>4769</v>
      </c>
      <c r="L146" t="s">
        <v>5074</v>
      </c>
    </row>
    <row r="147" spans="1:12">
      <c r="A147" t="s">
        <v>5075</v>
      </c>
      <c r="B147" t="s">
        <v>171</v>
      </c>
      <c r="C147" t="s">
        <v>4913</v>
      </c>
      <c r="D147" t="s">
        <v>432</v>
      </c>
      <c r="E147" t="s">
        <v>5076</v>
      </c>
      <c r="F147" t="s">
        <v>18</v>
      </c>
      <c r="G147" t="b">
        <v>0</v>
      </c>
      <c r="H147" t="s">
        <v>173</v>
      </c>
      <c r="I147" t="s">
        <v>180</v>
      </c>
      <c r="J147" t="s">
        <v>5077</v>
      </c>
      <c r="K147" t="s">
        <v>4769</v>
      </c>
      <c r="L147" t="s">
        <v>5078</v>
      </c>
    </row>
    <row r="148" spans="1:12">
      <c r="A148" t="s">
        <v>928</v>
      </c>
      <c r="B148" t="s">
        <v>826</v>
      </c>
      <c r="C148" t="s">
        <v>3526</v>
      </c>
      <c r="D148" t="s">
        <v>248</v>
      </c>
      <c r="E148" t="s">
        <v>249</v>
      </c>
      <c r="F148" t="s">
        <v>115</v>
      </c>
      <c r="G148" t="b">
        <v>0</v>
      </c>
      <c r="H148" t="s">
        <v>245</v>
      </c>
      <c r="I148" t="s">
        <v>180</v>
      </c>
      <c r="J148" t="s">
        <v>4820</v>
      </c>
      <c r="K148" t="s">
        <v>4769</v>
      </c>
      <c r="L148" t="s">
        <v>5079</v>
      </c>
    </row>
    <row r="149" spans="1:12">
      <c r="A149" t="s">
        <v>2149</v>
      </c>
      <c r="B149" t="s">
        <v>826</v>
      </c>
      <c r="C149" t="s">
        <v>3526</v>
      </c>
      <c r="D149" t="s">
        <v>248</v>
      </c>
      <c r="E149" t="s">
        <v>296</v>
      </c>
      <c r="F149" t="s">
        <v>106</v>
      </c>
      <c r="G149" t="b">
        <v>0</v>
      </c>
      <c r="H149" t="s">
        <v>245</v>
      </c>
      <c r="I149" t="s">
        <v>180</v>
      </c>
      <c r="J149" t="s">
        <v>5080</v>
      </c>
      <c r="K149" t="s">
        <v>4769</v>
      </c>
      <c r="L149" t="s">
        <v>5081</v>
      </c>
    </row>
    <row r="150" spans="1:12">
      <c r="A150" t="s">
        <v>2066</v>
      </c>
      <c r="B150" t="s">
        <v>523</v>
      </c>
      <c r="C150" t="s">
        <v>3526</v>
      </c>
      <c r="D150" t="s">
        <v>248</v>
      </c>
      <c r="E150" t="s">
        <v>296</v>
      </c>
      <c r="F150" t="s">
        <v>133</v>
      </c>
      <c r="G150" t="b">
        <v>0</v>
      </c>
      <c r="H150" t="s">
        <v>245</v>
      </c>
      <c r="I150" t="s">
        <v>180</v>
      </c>
      <c r="J150" t="s">
        <v>5082</v>
      </c>
      <c r="K150" t="s">
        <v>4769</v>
      </c>
      <c r="L150" t="s">
        <v>5083</v>
      </c>
    </row>
    <row r="151" spans="1:12">
      <c r="A151" t="s">
        <v>1169</v>
      </c>
      <c r="B151" t="s">
        <v>826</v>
      </c>
      <c r="C151" t="s">
        <v>3526</v>
      </c>
      <c r="D151" t="s">
        <v>1128</v>
      </c>
      <c r="E151" t="s">
        <v>1170</v>
      </c>
      <c r="F151" t="s">
        <v>121</v>
      </c>
      <c r="G151" t="b">
        <v>1</v>
      </c>
      <c r="H151" t="s">
        <v>448</v>
      </c>
      <c r="I151" t="s">
        <v>180</v>
      </c>
      <c r="J151" t="s">
        <v>5084</v>
      </c>
      <c r="K151" t="s">
        <v>4769</v>
      </c>
      <c r="L151" t="s">
        <v>5085</v>
      </c>
    </row>
    <row r="152" spans="1:12">
      <c r="A152" t="s">
        <v>2196</v>
      </c>
      <c r="B152" t="s">
        <v>171</v>
      </c>
      <c r="C152" t="s">
        <v>5086</v>
      </c>
      <c r="D152" t="s">
        <v>2197</v>
      </c>
      <c r="E152" t="s">
        <v>2198</v>
      </c>
      <c r="F152" t="s">
        <v>24</v>
      </c>
      <c r="G152" t="b">
        <v>0</v>
      </c>
      <c r="H152" t="s">
        <v>540</v>
      </c>
      <c r="I152" t="s">
        <v>180</v>
      </c>
      <c r="J152" t="s">
        <v>5087</v>
      </c>
      <c r="K152" t="s">
        <v>4769</v>
      </c>
      <c r="L152" t="s">
        <v>5088</v>
      </c>
    </row>
    <row r="153" spans="1:12">
      <c r="A153" t="s">
        <v>1483</v>
      </c>
      <c r="B153" t="s">
        <v>826</v>
      </c>
      <c r="C153" t="s">
        <v>3526</v>
      </c>
      <c r="D153" t="s">
        <v>178</v>
      </c>
      <c r="E153" t="s">
        <v>561</v>
      </c>
      <c r="F153" t="s">
        <v>73</v>
      </c>
      <c r="G153" t="b">
        <v>0</v>
      </c>
      <c r="H153" t="s">
        <v>173</v>
      </c>
      <c r="I153" t="s">
        <v>180</v>
      </c>
      <c r="J153" t="s">
        <v>5089</v>
      </c>
      <c r="K153" t="s">
        <v>4769</v>
      </c>
      <c r="L153" t="s">
        <v>5090</v>
      </c>
    </row>
    <row r="154" spans="1:12">
      <c r="A154" t="s">
        <v>525</v>
      </c>
      <c r="B154" t="s">
        <v>171</v>
      </c>
      <c r="C154" t="s">
        <v>3522</v>
      </c>
      <c r="D154" t="s">
        <v>360</v>
      </c>
      <c r="E154" t="s">
        <v>524</v>
      </c>
      <c r="F154" t="s">
        <v>67</v>
      </c>
      <c r="G154" t="b">
        <v>0</v>
      </c>
      <c r="H154" t="s">
        <v>363</v>
      </c>
      <c r="I154" t="s">
        <v>180</v>
      </c>
      <c r="J154" t="s">
        <v>5091</v>
      </c>
      <c r="K154" t="s">
        <v>4769</v>
      </c>
      <c r="L154" t="s">
        <v>5092</v>
      </c>
    </row>
    <row r="155" spans="1:12">
      <c r="A155" t="s">
        <v>1464</v>
      </c>
      <c r="B155" t="s">
        <v>826</v>
      </c>
      <c r="C155" t="s">
        <v>3526</v>
      </c>
      <c r="D155" t="s">
        <v>1412</v>
      </c>
      <c r="E155" t="s">
        <v>1465</v>
      </c>
      <c r="F155" t="s">
        <v>112</v>
      </c>
      <c r="G155" t="b">
        <v>0</v>
      </c>
      <c r="H155" t="s">
        <v>448</v>
      </c>
      <c r="I155" t="s">
        <v>180</v>
      </c>
      <c r="J155" t="s">
        <v>5093</v>
      </c>
      <c r="K155" t="s">
        <v>4769</v>
      </c>
      <c r="L155" t="s">
        <v>5094</v>
      </c>
    </row>
    <row r="156" spans="1:12">
      <c r="A156" t="s">
        <v>326</v>
      </c>
      <c r="B156" t="s">
        <v>182</v>
      </c>
      <c r="C156" t="s">
        <v>3522</v>
      </c>
      <c r="D156" t="s">
        <v>248</v>
      </c>
      <c r="E156" t="s">
        <v>249</v>
      </c>
      <c r="F156" t="s">
        <v>24</v>
      </c>
      <c r="G156" t="b">
        <v>0</v>
      </c>
      <c r="H156" t="s">
        <v>245</v>
      </c>
      <c r="I156" t="s">
        <v>180</v>
      </c>
      <c r="J156" t="s">
        <v>5095</v>
      </c>
      <c r="K156" t="s">
        <v>4769</v>
      </c>
      <c r="L156" t="s">
        <v>5096</v>
      </c>
    </row>
    <row r="157" spans="1:12">
      <c r="A157" t="s">
        <v>2200</v>
      </c>
      <c r="B157" t="s">
        <v>171</v>
      </c>
      <c r="C157" t="s">
        <v>3526</v>
      </c>
      <c r="D157" t="s">
        <v>432</v>
      </c>
      <c r="E157" t="s">
        <v>2201</v>
      </c>
      <c r="F157" t="s">
        <v>109</v>
      </c>
      <c r="G157" t="b">
        <v>0</v>
      </c>
      <c r="H157" t="s">
        <v>458</v>
      </c>
      <c r="I157" t="s">
        <v>180</v>
      </c>
      <c r="J157" t="s">
        <v>4996</v>
      </c>
      <c r="K157" t="s">
        <v>4769</v>
      </c>
      <c r="L157" t="s">
        <v>5097</v>
      </c>
    </row>
    <row r="158" spans="1:12">
      <c r="A158" t="s">
        <v>1314</v>
      </c>
      <c r="B158" t="s">
        <v>826</v>
      </c>
      <c r="C158" t="s">
        <v>3522</v>
      </c>
      <c r="D158" t="s">
        <v>1309</v>
      </c>
      <c r="E158" t="s">
        <v>1313</v>
      </c>
      <c r="F158" t="s">
        <v>118</v>
      </c>
      <c r="G158" t="b">
        <v>0</v>
      </c>
      <c r="H158" t="s">
        <v>173</v>
      </c>
      <c r="I158" t="s">
        <v>180</v>
      </c>
      <c r="J158" t="s">
        <v>5098</v>
      </c>
      <c r="K158" t="s">
        <v>4769</v>
      </c>
      <c r="L158" t="s">
        <v>5099</v>
      </c>
    </row>
    <row r="159" spans="1:12">
      <c r="A159" t="s">
        <v>5100</v>
      </c>
      <c r="B159" t="s">
        <v>826</v>
      </c>
      <c r="C159" t="s">
        <v>3526</v>
      </c>
      <c r="D159" t="s">
        <v>3420</v>
      </c>
      <c r="E159" t="s">
        <v>5101</v>
      </c>
      <c r="F159" t="s">
        <v>115</v>
      </c>
      <c r="G159" t="b">
        <v>0</v>
      </c>
      <c r="H159" t="s">
        <v>173</v>
      </c>
      <c r="I159" t="s">
        <v>180</v>
      </c>
      <c r="J159" t="s">
        <v>5102</v>
      </c>
      <c r="K159" t="s">
        <v>4769</v>
      </c>
      <c r="L159" t="s">
        <v>5103</v>
      </c>
    </row>
    <row r="160" spans="1:12">
      <c r="A160" t="s">
        <v>2811</v>
      </c>
      <c r="B160" t="s">
        <v>826</v>
      </c>
      <c r="C160" t="s">
        <v>4775</v>
      </c>
      <c r="D160" t="s">
        <v>907</v>
      </c>
      <c r="E160" t="s">
        <v>5104</v>
      </c>
      <c r="F160" t="s">
        <v>47</v>
      </c>
      <c r="G160" t="b">
        <v>0</v>
      </c>
      <c r="H160" t="s">
        <v>173</v>
      </c>
      <c r="I160" t="s">
        <v>180</v>
      </c>
      <c r="J160" t="s">
        <v>5105</v>
      </c>
      <c r="K160" t="s">
        <v>4769</v>
      </c>
      <c r="L160" t="s">
        <v>5106</v>
      </c>
    </row>
    <row r="161" spans="1:12">
      <c r="A161" t="s">
        <v>5107</v>
      </c>
      <c r="B161" t="s">
        <v>298</v>
      </c>
      <c r="C161" t="s">
        <v>3526</v>
      </c>
      <c r="D161" t="s">
        <v>248</v>
      </c>
      <c r="E161" t="s">
        <v>296</v>
      </c>
      <c r="F161" t="s">
        <v>57</v>
      </c>
      <c r="G161" t="b">
        <v>0</v>
      </c>
      <c r="H161" t="s">
        <v>245</v>
      </c>
      <c r="I161" t="s">
        <v>180</v>
      </c>
      <c r="J161" t="s">
        <v>218</v>
      </c>
      <c r="K161" t="s">
        <v>4769</v>
      </c>
      <c r="L161" t="s">
        <v>5108</v>
      </c>
    </row>
    <row r="162" spans="1:12">
      <c r="A162" t="s">
        <v>1843</v>
      </c>
      <c r="B162" t="s">
        <v>826</v>
      </c>
      <c r="C162" t="s">
        <v>3526</v>
      </c>
      <c r="D162" t="s">
        <v>192</v>
      </c>
      <c r="E162" t="s">
        <v>198</v>
      </c>
      <c r="F162" t="s">
        <v>127</v>
      </c>
      <c r="G162" t="b">
        <v>0</v>
      </c>
      <c r="H162" t="s">
        <v>189</v>
      </c>
      <c r="I162" t="s">
        <v>180</v>
      </c>
      <c r="J162" t="s">
        <v>5109</v>
      </c>
      <c r="K162" t="s">
        <v>4769</v>
      </c>
      <c r="L162" t="s">
        <v>5110</v>
      </c>
    </row>
    <row r="163" spans="1:12">
      <c r="A163" t="s">
        <v>582</v>
      </c>
      <c r="B163" t="s">
        <v>182</v>
      </c>
      <c r="C163" t="s">
        <v>3522</v>
      </c>
      <c r="D163" t="s">
        <v>4490</v>
      </c>
      <c r="E163" t="s">
        <v>585</v>
      </c>
      <c r="F163" t="s">
        <v>43</v>
      </c>
      <c r="G163" t="b">
        <v>0</v>
      </c>
      <c r="H163" t="s">
        <v>173</v>
      </c>
      <c r="I163" t="s">
        <v>180</v>
      </c>
      <c r="J163" t="s">
        <v>5111</v>
      </c>
      <c r="K163" t="s">
        <v>4769</v>
      </c>
      <c r="L163" t="s">
        <v>5112</v>
      </c>
    </row>
    <row r="164" spans="1:12">
      <c r="A164" t="s">
        <v>2876</v>
      </c>
      <c r="B164" t="s">
        <v>2772</v>
      </c>
      <c r="C164" t="s">
        <v>4806</v>
      </c>
      <c r="D164" t="s">
        <v>248</v>
      </c>
      <c r="E164" t="s">
        <v>2881</v>
      </c>
      <c r="F164" t="s">
        <v>76</v>
      </c>
      <c r="G164" t="b">
        <v>0</v>
      </c>
      <c r="H164" t="s">
        <v>245</v>
      </c>
      <c r="I164" t="s">
        <v>180</v>
      </c>
      <c r="J164" t="s">
        <v>4825</v>
      </c>
      <c r="K164" t="s">
        <v>4769</v>
      </c>
      <c r="L164" t="s">
        <v>5113</v>
      </c>
    </row>
    <row r="165" spans="1:12">
      <c r="A165" t="s">
        <v>3260</v>
      </c>
      <c r="B165" t="s">
        <v>182</v>
      </c>
      <c r="C165" t="s">
        <v>4913</v>
      </c>
      <c r="D165" t="s">
        <v>737</v>
      </c>
      <c r="E165" t="s">
        <v>218</v>
      </c>
      <c r="F165" t="s">
        <v>18</v>
      </c>
      <c r="G165" t="b">
        <v>0</v>
      </c>
      <c r="H165" t="s">
        <v>735</v>
      </c>
      <c r="I165" t="s">
        <v>180</v>
      </c>
      <c r="J165" t="s">
        <v>5114</v>
      </c>
      <c r="K165" t="s">
        <v>4769</v>
      </c>
      <c r="L165" t="s">
        <v>5115</v>
      </c>
    </row>
    <row r="166" spans="1:12">
      <c r="A166" t="s">
        <v>271</v>
      </c>
      <c r="B166" t="s">
        <v>182</v>
      </c>
      <c r="C166" t="s">
        <v>3522</v>
      </c>
      <c r="D166" t="s">
        <v>192</v>
      </c>
      <c r="E166" t="s">
        <v>270</v>
      </c>
      <c r="F166" t="s">
        <v>29</v>
      </c>
      <c r="G166" t="b">
        <v>0</v>
      </c>
      <c r="H166" t="s">
        <v>189</v>
      </c>
      <c r="I166" t="s">
        <v>180</v>
      </c>
      <c r="J166" t="s">
        <v>5116</v>
      </c>
      <c r="K166" t="s">
        <v>4769</v>
      </c>
      <c r="L166" t="s">
        <v>5117</v>
      </c>
    </row>
    <row r="167" spans="1:12">
      <c r="A167" t="s">
        <v>973</v>
      </c>
      <c r="B167" t="s">
        <v>826</v>
      </c>
      <c r="C167" t="s">
        <v>3526</v>
      </c>
      <c r="D167" t="s">
        <v>248</v>
      </c>
      <c r="E167" t="s">
        <v>296</v>
      </c>
      <c r="F167" t="s">
        <v>100</v>
      </c>
      <c r="G167" t="b">
        <v>0</v>
      </c>
      <c r="H167" t="s">
        <v>245</v>
      </c>
      <c r="I167" t="s">
        <v>180</v>
      </c>
      <c r="J167" t="s">
        <v>5118</v>
      </c>
      <c r="K167" t="s">
        <v>4769</v>
      </c>
      <c r="L167" t="s">
        <v>5119</v>
      </c>
    </row>
    <row r="168" spans="1:12">
      <c r="A168" t="s">
        <v>1842</v>
      </c>
      <c r="B168" t="s">
        <v>826</v>
      </c>
      <c r="C168" t="s">
        <v>3526</v>
      </c>
      <c r="D168" t="s">
        <v>432</v>
      </c>
      <c r="E168" t="s">
        <v>433</v>
      </c>
      <c r="F168" t="s">
        <v>100</v>
      </c>
      <c r="G168" t="b">
        <v>0</v>
      </c>
      <c r="H168" t="s">
        <v>173</v>
      </c>
      <c r="I168" t="s">
        <v>180</v>
      </c>
      <c r="J168" t="s">
        <v>5120</v>
      </c>
      <c r="K168" t="s">
        <v>4769</v>
      </c>
      <c r="L168" t="s">
        <v>5121</v>
      </c>
    </row>
    <row r="169" spans="1:12">
      <c r="A169" t="s">
        <v>1897</v>
      </c>
      <c r="B169" t="s">
        <v>171</v>
      </c>
      <c r="C169" t="s">
        <v>3522</v>
      </c>
      <c r="D169" t="s">
        <v>618</v>
      </c>
      <c r="E169" t="s">
        <v>1898</v>
      </c>
      <c r="F169" t="s">
        <v>18</v>
      </c>
      <c r="G169" t="b">
        <v>0</v>
      </c>
      <c r="H169" t="s">
        <v>173</v>
      </c>
      <c r="I169" t="s">
        <v>180</v>
      </c>
      <c r="J169" t="s">
        <v>5122</v>
      </c>
      <c r="K169" t="s">
        <v>4769</v>
      </c>
      <c r="L169" t="s">
        <v>5123</v>
      </c>
    </row>
    <row r="170" spans="1:12">
      <c r="A170" t="s">
        <v>2203</v>
      </c>
      <c r="B170" t="s">
        <v>826</v>
      </c>
      <c r="C170" t="s">
        <v>3526</v>
      </c>
      <c r="D170" t="s">
        <v>1161</v>
      </c>
      <c r="E170" t="s">
        <v>1162</v>
      </c>
      <c r="F170" t="s">
        <v>130</v>
      </c>
      <c r="G170" t="b">
        <v>1</v>
      </c>
      <c r="H170" t="s">
        <v>448</v>
      </c>
      <c r="I170" t="s">
        <v>180</v>
      </c>
      <c r="J170" t="s">
        <v>5124</v>
      </c>
      <c r="K170" t="s">
        <v>4769</v>
      </c>
      <c r="L170" t="s">
        <v>5125</v>
      </c>
    </row>
    <row r="171" spans="1:12">
      <c r="A171" t="s">
        <v>1844</v>
      </c>
      <c r="B171" t="s">
        <v>826</v>
      </c>
      <c r="C171" t="s">
        <v>3522</v>
      </c>
      <c r="D171" t="s">
        <v>536</v>
      </c>
      <c r="E171" t="s">
        <v>537</v>
      </c>
      <c r="F171" t="s">
        <v>100</v>
      </c>
      <c r="G171" t="b">
        <v>0</v>
      </c>
      <c r="H171" t="s">
        <v>173</v>
      </c>
      <c r="I171" t="s">
        <v>180</v>
      </c>
      <c r="J171" t="s">
        <v>4955</v>
      </c>
      <c r="K171" t="s">
        <v>4769</v>
      </c>
      <c r="L171" t="s">
        <v>5126</v>
      </c>
    </row>
    <row r="172" spans="1:12">
      <c r="A172" t="s">
        <v>5127</v>
      </c>
      <c r="B172" t="s">
        <v>826</v>
      </c>
      <c r="C172" t="s">
        <v>3522</v>
      </c>
      <c r="D172" t="s">
        <v>1347</v>
      </c>
      <c r="E172" t="s">
        <v>5128</v>
      </c>
      <c r="F172" t="s">
        <v>39</v>
      </c>
      <c r="G172" t="b">
        <v>0</v>
      </c>
      <c r="H172" t="s">
        <v>173</v>
      </c>
      <c r="I172" t="s">
        <v>180</v>
      </c>
      <c r="J172" t="s">
        <v>5129</v>
      </c>
      <c r="K172" t="s">
        <v>4769</v>
      </c>
      <c r="L172" t="s">
        <v>5130</v>
      </c>
    </row>
    <row r="173" spans="1:12">
      <c r="A173" t="s">
        <v>1302</v>
      </c>
      <c r="B173" t="s">
        <v>826</v>
      </c>
      <c r="C173" t="s">
        <v>3522</v>
      </c>
      <c r="D173" t="s">
        <v>1303</v>
      </c>
      <c r="E173" t="s">
        <v>1304</v>
      </c>
      <c r="F173" t="s">
        <v>57</v>
      </c>
      <c r="G173" t="b">
        <v>0</v>
      </c>
      <c r="H173" t="s">
        <v>173</v>
      </c>
      <c r="I173" t="s">
        <v>180</v>
      </c>
      <c r="J173" t="s">
        <v>5131</v>
      </c>
      <c r="K173" t="s">
        <v>4769</v>
      </c>
      <c r="L173" t="s">
        <v>5132</v>
      </c>
    </row>
    <row r="174" spans="1:12">
      <c r="A174" t="s">
        <v>2152</v>
      </c>
      <c r="B174" t="s">
        <v>171</v>
      </c>
      <c r="C174" t="s">
        <v>3526</v>
      </c>
      <c r="D174" t="s">
        <v>1468</v>
      </c>
      <c r="E174" t="s">
        <v>2153</v>
      </c>
      <c r="F174" t="s">
        <v>43</v>
      </c>
      <c r="G174" t="b">
        <v>0</v>
      </c>
      <c r="H174" t="s">
        <v>448</v>
      </c>
      <c r="I174" t="s">
        <v>180</v>
      </c>
      <c r="J174" t="s">
        <v>5039</v>
      </c>
      <c r="K174" t="s">
        <v>4769</v>
      </c>
      <c r="L174" t="s">
        <v>5133</v>
      </c>
    </row>
    <row r="175" spans="1:12">
      <c r="A175" t="s">
        <v>5134</v>
      </c>
      <c r="B175" t="s">
        <v>826</v>
      </c>
      <c r="C175" t="s">
        <v>4806</v>
      </c>
      <c r="D175" t="s">
        <v>3208</v>
      </c>
      <c r="E175" t="s">
        <v>3215</v>
      </c>
      <c r="F175" t="s">
        <v>100</v>
      </c>
      <c r="G175" t="b">
        <v>0</v>
      </c>
      <c r="H175" t="s">
        <v>173</v>
      </c>
      <c r="I175" t="s">
        <v>180</v>
      </c>
      <c r="J175" t="s">
        <v>5135</v>
      </c>
      <c r="K175" t="s">
        <v>4769</v>
      </c>
      <c r="L175" t="s">
        <v>5136</v>
      </c>
    </row>
    <row r="176" spans="1:12">
      <c r="A176" t="s">
        <v>2156</v>
      </c>
      <c r="B176" t="s">
        <v>298</v>
      </c>
      <c r="C176" t="s">
        <v>3526</v>
      </c>
      <c r="D176" t="s">
        <v>248</v>
      </c>
      <c r="E176" t="s">
        <v>296</v>
      </c>
      <c r="F176" t="s">
        <v>67</v>
      </c>
      <c r="G176" t="b">
        <v>0</v>
      </c>
      <c r="H176" t="s">
        <v>245</v>
      </c>
      <c r="I176" t="s">
        <v>180</v>
      </c>
      <c r="J176" t="s">
        <v>5080</v>
      </c>
      <c r="K176" t="s">
        <v>4769</v>
      </c>
      <c r="L176" t="s">
        <v>5137</v>
      </c>
    </row>
    <row r="177" spans="1:12">
      <c r="A177" t="s">
        <v>2204</v>
      </c>
      <c r="B177" t="s">
        <v>171</v>
      </c>
      <c r="C177" t="s">
        <v>3526</v>
      </c>
      <c r="D177" t="s">
        <v>737</v>
      </c>
      <c r="E177" t="s">
        <v>738</v>
      </c>
      <c r="F177" t="s">
        <v>57</v>
      </c>
      <c r="G177" t="b">
        <v>0</v>
      </c>
      <c r="H177" t="s">
        <v>735</v>
      </c>
      <c r="I177" t="s">
        <v>180</v>
      </c>
      <c r="J177" t="s">
        <v>5138</v>
      </c>
      <c r="K177" t="s">
        <v>4769</v>
      </c>
      <c r="L177" t="s">
        <v>5139</v>
      </c>
    </row>
    <row r="178" spans="1:12">
      <c r="A178" t="s">
        <v>1596</v>
      </c>
      <c r="B178" t="s">
        <v>826</v>
      </c>
      <c r="C178" t="s">
        <v>3526</v>
      </c>
      <c r="D178" t="s">
        <v>659</v>
      </c>
      <c r="E178" t="s">
        <v>1594</v>
      </c>
      <c r="F178" t="s">
        <v>115</v>
      </c>
      <c r="G178" t="b">
        <v>0</v>
      </c>
      <c r="H178" t="s">
        <v>654</v>
      </c>
      <c r="I178" t="s">
        <v>180</v>
      </c>
      <c r="J178" t="s">
        <v>4893</v>
      </c>
      <c r="K178" t="s">
        <v>4769</v>
      </c>
      <c r="L178" t="s">
        <v>5140</v>
      </c>
    </row>
    <row r="179" spans="1:12">
      <c r="A179" t="s">
        <v>2598</v>
      </c>
      <c r="B179" t="s">
        <v>826</v>
      </c>
      <c r="C179" t="s">
        <v>4858</v>
      </c>
      <c r="D179" t="s">
        <v>907</v>
      </c>
      <c r="E179" t="s">
        <v>5104</v>
      </c>
      <c r="F179" t="s">
        <v>109</v>
      </c>
      <c r="G179" t="b">
        <v>0</v>
      </c>
      <c r="H179" t="s">
        <v>173</v>
      </c>
      <c r="I179" t="s">
        <v>180</v>
      </c>
      <c r="J179" t="s">
        <v>5141</v>
      </c>
      <c r="K179" t="s">
        <v>4769</v>
      </c>
      <c r="L179" t="s">
        <v>2599</v>
      </c>
    </row>
    <row r="180" spans="1:12">
      <c r="A180" t="s">
        <v>297</v>
      </c>
      <c r="B180" t="s">
        <v>298</v>
      </c>
      <c r="C180" t="s">
        <v>3522</v>
      </c>
      <c r="D180" t="s">
        <v>248</v>
      </c>
      <c r="E180" t="s">
        <v>296</v>
      </c>
      <c r="F180" t="s">
        <v>54</v>
      </c>
      <c r="G180" t="b">
        <v>0</v>
      </c>
      <c r="H180" t="s">
        <v>245</v>
      </c>
      <c r="I180" t="s">
        <v>180</v>
      </c>
      <c r="J180" t="s">
        <v>5142</v>
      </c>
      <c r="K180" t="s">
        <v>4769</v>
      </c>
      <c r="L180" t="s">
        <v>5143</v>
      </c>
    </row>
    <row r="181" spans="1:12">
      <c r="A181" t="s">
        <v>362</v>
      </c>
      <c r="B181" t="s">
        <v>171</v>
      </c>
      <c r="C181" t="s">
        <v>3522</v>
      </c>
      <c r="D181" t="s">
        <v>356</v>
      </c>
      <c r="E181" t="s">
        <v>364</v>
      </c>
      <c r="F181" t="s">
        <v>67</v>
      </c>
      <c r="G181" t="b">
        <v>0</v>
      </c>
      <c r="H181" t="s">
        <v>363</v>
      </c>
      <c r="I181" t="s">
        <v>180</v>
      </c>
      <c r="J181" t="s">
        <v>5144</v>
      </c>
      <c r="K181" t="s">
        <v>4769</v>
      </c>
      <c r="L181" t="s">
        <v>5145</v>
      </c>
    </row>
    <row r="182" spans="1:12">
      <c r="A182" t="s">
        <v>5146</v>
      </c>
      <c r="B182" t="s">
        <v>826</v>
      </c>
      <c r="C182" t="s">
        <v>4775</v>
      </c>
      <c r="D182" t="s">
        <v>291</v>
      </c>
      <c r="E182" t="s">
        <v>3043</v>
      </c>
      <c r="F182" t="s">
        <v>100</v>
      </c>
      <c r="G182" t="b">
        <v>0</v>
      </c>
      <c r="H182" t="s">
        <v>245</v>
      </c>
      <c r="I182" t="s">
        <v>180</v>
      </c>
      <c r="J182" t="s">
        <v>4777</v>
      </c>
      <c r="K182" t="s">
        <v>4769</v>
      </c>
      <c r="L182" t="s">
        <v>5147</v>
      </c>
    </row>
    <row r="183" spans="1:12">
      <c r="A183" t="s">
        <v>5148</v>
      </c>
      <c r="B183" t="s">
        <v>298</v>
      </c>
      <c r="C183" t="s">
        <v>3526</v>
      </c>
      <c r="D183" t="s">
        <v>248</v>
      </c>
      <c r="E183" t="s">
        <v>296</v>
      </c>
      <c r="F183" t="s">
        <v>57</v>
      </c>
      <c r="G183" t="b">
        <v>0</v>
      </c>
      <c r="H183" t="s">
        <v>245</v>
      </c>
      <c r="I183" t="s">
        <v>180</v>
      </c>
      <c r="J183" t="s">
        <v>5149</v>
      </c>
      <c r="K183" t="s">
        <v>4769</v>
      </c>
      <c r="L183" t="s">
        <v>5150</v>
      </c>
    </row>
    <row r="184" spans="1:12">
      <c r="A184" t="s">
        <v>1515</v>
      </c>
      <c r="B184" t="s">
        <v>826</v>
      </c>
      <c r="C184" t="s">
        <v>3526</v>
      </c>
      <c r="D184" t="s">
        <v>204</v>
      </c>
      <c r="E184" t="s">
        <v>205</v>
      </c>
      <c r="F184" t="s">
        <v>90</v>
      </c>
      <c r="G184" t="b">
        <v>0</v>
      </c>
      <c r="H184" t="s">
        <v>173</v>
      </c>
      <c r="I184" t="s">
        <v>180</v>
      </c>
      <c r="J184" t="s">
        <v>4829</v>
      </c>
      <c r="K184" t="s">
        <v>4769</v>
      </c>
      <c r="L184" t="s">
        <v>5151</v>
      </c>
    </row>
    <row r="185" spans="1:12">
      <c r="A185" t="s">
        <v>666</v>
      </c>
      <c r="B185" t="s">
        <v>171</v>
      </c>
      <c r="C185" t="s">
        <v>3522</v>
      </c>
      <c r="D185" t="s">
        <v>668</v>
      </c>
      <c r="E185" t="s">
        <v>669</v>
      </c>
      <c r="F185" t="s">
        <v>133</v>
      </c>
      <c r="G185" t="b">
        <v>0</v>
      </c>
      <c r="H185" t="s">
        <v>173</v>
      </c>
      <c r="I185" t="s">
        <v>180</v>
      </c>
      <c r="J185" t="s">
        <v>5152</v>
      </c>
      <c r="K185" t="s">
        <v>4769</v>
      </c>
      <c r="L185" t="s">
        <v>5153</v>
      </c>
    </row>
    <row r="186" spans="1:12">
      <c r="A186" t="s">
        <v>368</v>
      </c>
      <c r="B186" t="s">
        <v>298</v>
      </c>
      <c r="C186" t="s">
        <v>3522</v>
      </c>
      <c r="D186" t="s">
        <v>356</v>
      </c>
      <c r="E186" t="s">
        <v>366</v>
      </c>
      <c r="F186" t="s">
        <v>90</v>
      </c>
      <c r="G186" t="b">
        <v>0</v>
      </c>
      <c r="H186" t="s">
        <v>369</v>
      </c>
      <c r="I186" t="s">
        <v>180</v>
      </c>
      <c r="J186" t="s">
        <v>5065</v>
      </c>
      <c r="K186" t="s">
        <v>4769</v>
      </c>
      <c r="L186" t="s">
        <v>5154</v>
      </c>
    </row>
    <row r="187" spans="1:12">
      <c r="A187" t="s">
        <v>3075</v>
      </c>
      <c r="B187" t="s">
        <v>182</v>
      </c>
      <c r="C187" t="s">
        <v>2553</v>
      </c>
      <c r="D187" t="s">
        <v>3077</v>
      </c>
      <c r="E187" t="s">
        <v>3078</v>
      </c>
      <c r="F187" t="s">
        <v>18</v>
      </c>
      <c r="G187" t="b">
        <v>0</v>
      </c>
      <c r="H187" t="s">
        <v>173</v>
      </c>
      <c r="I187" t="s">
        <v>180</v>
      </c>
      <c r="J187" t="s">
        <v>5155</v>
      </c>
      <c r="K187" t="s">
        <v>4769</v>
      </c>
      <c r="L187" t="s">
        <v>5156</v>
      </c>
    </row>
    <row r="188" spans="1:12">
      <c r="A188" t="s">
        <v>714</v>
      </c>
      <c r="B188" t="s">
        <v>182</v>
      </c>
      <c r="C188" t="s">
        <v>3522</v>
      </c>
      <c r="D188" t="s">
        <v>511</v>
      </c>
      <c r="E188" t="s">
        <v>509</v>
      </c>
      <c r="F188" t="s">
        <v>57</v>
      </c>
      <c r="G188" t="b">
        <v>0</v>
      </c>
      <c r="H188" t="s">
        <v>173</v>
      </c>
      <c r="I188" t="s">
        <v>180</v>
      </c>
      <c r="J188" t="s">
        <v>5157</v>
      </c>
      <c r="K188" t="s">
        <v>4769</v>
      </c>
      <c r="L188" t="s">
        <v>5158</v>
      </c>
    </row>
    <row r="189" spans="1:12">
      <c r="A189" t="s">
        <v>2158</v>
      </c>
      <c r="B189" t="s">
        <v>766</v>
      </c>
      <c r="C189" t="s">
        <v>3526</v>
      </c>
      <c r="D189" t="s">
        <v>754</v>
      </c>
      <c r="E189" t="s">
        <v>756</v>
      </c>
      <c r="F189" t="s">
        <v>29</v>
      </c>
      <c r="G189" t="b">
        <v>0</v>
      </c>
      <c r="H189" t="s">
        <v>448</v>
      </c>
      <c r="I189" t="s">
        <v>180</v>
      </c>
      <c r="J189" t="s">
        <v>4941</v>
      </c>
      <c r="K189" t="s">
        <v>4769</v>
      </c>
      <c r="L189" t="s">
        <v>5159</v>
      </c>
    </row>
    <row r="190" spans="1:12">
      <c r="A190" t="s">
        <v>5160</v>
      </c>
      <c r="B190" t="s">
        <v>182</v>
      </c>
      <c r="C190" t="s">
        <v>3522</v>
      </c>
      <c r="D190" t="s">
        <v>248</v>
      </c>
      <c r="E190" t="s">
        <v>296</v>
      </c>
      <c r="F190" t="s">
        <v>97</v>
      </c>
      <c r="G190" t="b">
        <v>0</v>
      </c>
      <c r="H190" t="s">
        <v>245</v>
      </c>
      <c r="I190" t="s">
        <v>180</v>
      </c>
      <c r="J190" t="s">
        <v>5161</v>
      </c>
      <c r="K190" t="s">
        <v>4769</v>
      </c>
      <c r="L190" t="s">
        <v>5162</v>
      </c>
    </row>
    <row r="191" spans="1:12">
      <c r="A191" t="s">
        <v>253</v>
      </c>
      <c r="B191" t="s">
        <v>182</v>
      </c>
      <c r="C191" t="s">
        <v>3522</v>
      </c>
      <c r="D191" t="s">
        <v>192</v>
      </c>
      <c r="E191" t="s">
        <v>198</v>
      </c>
      <c r="F191" t="s">
        <v>29</v>
      </c>
      <c r="G191" t="b">
        <v>0</v>
      </c>
      <c r="H191" t="s">
        <v>189</v>
      </c>
      <c r="I191" t="s">
        <v>180</v>
      </c>
      <c r="J191" t="s">
        <v>5163</v>
      </c>
      <c r="K191" t="s">
        <v>4769</v>
      </c>
      <c r="L191" t="s">
        <v>5164</v>
      </c>
    </row>
    <row r="192" spans="1:12">
      <c r="A192" t="s">
        <v>1507</v>
      </c>
      <c r="B192" t="s">
        <v>826</v>
      </c>
      <c r="C192" t="s">
        <v>3522</v>
      </c>
      <c r="D192" t="s">
        <v>1498</v>
      </c>
      <c r="E192" t="s">
        <v>1499</v>
      </c>
      <c r="F192" t="s">
        <v>51</v>
      </c>
      <c r="G192" t="b">
        <v>0</v>
      </c>
      <c r="H192" t="s">
        <v>1496</v>
      </c>
      <c r="I192" t="s">
        <v>180</v>
      </c>
      <c r="J192" t="s">
        <v>5165</v>
      </c>
      <c r="K192" t="s">
        <v>4769</v>
      </c>
      <c r="L192" t="s">
        <v>5166</v>
      </c>
    </row>
    <row r="193" spans="1:12">
      <c r="A193" t="s">
        <v>1420</v>
      </c>
      <c r="B193" t="s">
        <v>826</v>
      </c>
      <c r="C193" t="s">
        <v>3522</v>
      </c>
      <c r="D193" t="s">
        <v>360</v>
      </c>
      <c r="E193" t="s">
        <v>524</v>
      </c>
      <c r="F193" t="s">
        <v>127</v>
      </c>
      <c r="G193" t="b">
        <v>0</v>
      </c>
      <c r="H193" t="s">
        <v>363</v>
      </c>
      <c r="I193" t="s">
        <v>180</v>
      </c>
      <c r="J193" t="s">
        <v>5091</v>
      </c>
      <c r="K193" t="s">
        <v>4769</v>
      </c>
      <c r="L193" t="s">
        <v>5167</v>
      </c>
    </row>
    <row r="194" spans="1:12">
      <c r="A194" t="s">
        <v>2154</v>
      </c>
      <c r="B194" t="s">
        <v>826</v>
      </c>
      <c r="C194" t="s">
        <v>3526</v>
      </c>
      <c r="D194" t="s">
        <v>248</v>
      </c>
      <c r="E194" t="s">
        <v>296</v>
      </c>
      <c r="F194" t="s">
        <v>112</v>
      </c>
      <c r="G194" t="b">
        <v>0</v>
      </c>
      <c r="H194" t="s">
        <v>245</v>
      </c>
      <c r="I194" t="s">
        <v>180</v>
      </c>
      <c r="J194" t="s">
        <v>5168</v>
      </c>
      <c r="K194" t="s">
        <v>4769</v>
      </c>
      <c r="L194" t="s">
        <v>5169</v>
      </c>
    </row>
    <row r="195" spans="1:12">
      <c r="A195" t="s">
        <v>2160</v>
      </c>
      <c r="B195" t="s">
        <v>523</v>
      </c>
      <c r="C195" t="s">
        <v>3526</v>
      </c>
      <c r="D195" t="s">
        <v>1462</v>
      </c>
      <c r="E195" t="s">
        <v>1828</v>
      </c>
      <c r="F195" t="s">
        <v>18</v>
      </c>
      <c r="G195" t="b">
        <v>0</v>
      </c>
      <c r="H195" t="s">
        <v>448</v>
      </c>
      <c r="I195" t="s">
        <v>180</v>
      </c>
      <c r="J195" t="s">
        <v>5170</v>
      </c>
      <c r="K195" t="s">
        <v>4769</v>
      </c>
      <c r="L195" t="s">
        <v>5171</v>
      </c>
    </row>
    <row r="196" spans="1:12">
      <c r="A196" t="s">
        <v>289</v>
      </c>
      <c r="B196" t="s">
        <v>182</v>
      </c>
      <c r="C196" t="s">
        <v>3522</v>
      </c>
      <c r="D196" t="s">
        <v>291</v>
      </c>
      <c r="E196" t="s">
        <v>292</v>
      </c>
      <c r="F196" t="s">
        <v>18</v>
      </c>
      <c r="G196" t="b">
        <v>0</v>
      </c>
      <c r="H196" t="s">
        <v>245</v>
      </c>
      <c r="I196" t="s">
        <v>180</v>
      </c>
      <c r="J196" t="s">
        <v>5172</v>
      </c>
      <c r="K196" t="s">
        <v>4769</v>
      </c>
      <c r="L196" t="s">
        <v>5173</v>
      </c>
    </row>
    <row r="197" spans="1:12">
      <c r="A197" t="s">
        <v>5174</v>
      </c>
      <c r="B197" t="s">
        <v>171</v>
      </c>
      <c r="C197" t="s">
        <v>3522</v>
      </c>
      <c r="D197" t="s">
        <v>547</v>
      </c>
      <c r="E197" t="s">
        <v>723</v>
      </c>
      <c r="F197" t="s">
        <v>47</v>
      </c>
      <c r="G197" t="b">
        <v>0</v>
      </c>
      <c r="H197" t="s">
        <v>173</v>
      </c>
      <c r="I197" t="s">
        <v>180</v>
      </c>
      <c r="J197" t="s">
        <v>5175</v>
      </c>
      <c r="K197" t="s">
        <v>4769</v>
      </c>
      <c r="L197" t="s">
        <v>5176</v>
      </c>
    </row>
    <row r="198" spans="1:12">
      <c r="A198" t="s">
        <v>2163</v>
      </c>
      <c r="B198" t="s">
        <v>523</v>
      </c>
      <c r="C198" t="s">
        <v>3526</v>
      </c>
      <c r="D198" t="s">
        <v>1468</v>
      </c>
      <c r="E198" t="s">
        <v>2153</v>
      </c>
      <c r="F198" t="s">
        <v>64</v>
      </c>
      <c r="G198" t="b">
        <v>0</v>
      </c>
      <c r="H198" t="s">
        <v>448</v>
      </c>
      <c r="I198" t="s">
        <v>180</v>
      </c>
      <c r="J198" t="s">
        <v>5177</v>
      </c>
      <c r="K198" t="s">
        <v>4769</v>
      </c>
      <c r="L198" t="s">
        <v>5178</v>
      </c>
    </row>
    <row r="199" spans="1:12">
      <c r="A199" t="s">
        <v>335</v>
      </c>
      <c r="B199" t="s">
        <v>182</v>
      </c>
      <c r="C199" t="s">
        <v>3522</v>
      </c>
      <c r="D199" t="s">
        <v>248</v>
      </c>
      <c r="E199" t="s">
        <v>296</v>
      </c>
      <c r="F199" t="s">
        <v>18</v>
      </c>
      <c r="G199" t="b">
        <v>0</v>
      </c>
      <c r="H199" t="s">
        <v>245</v>
      </c>
      <c r="I199" t="s">
        <v>180</v>
      </c>
      <c r="J199" t="s">
        <v>5179</v>
      </c>
      <c r="K199" t="s">
        <v>4769</v>
      </c>
      <c r="L199" t="s">
        <v>5180</v>
      </c>
    </row>
    <row r="200" spans="1:12">
      <c r="A200" t="s">
        <v>2810</v>
      </c>
      <c r="B200" t="s">
        <v>826</v>
      </c>
      <c r="C200" t="s">
        <v>4806</v>
      </c>
      <c r="D200" t="s">
        <v>907</v>
      </c>
      <c r="E200" t="s">
        <v>5104</v>
      </c>
      <c r="F200" t="s">
        <v>76</v>
      </c>
      <c r="G200" t="b">
        <v>0</v>
      </c>
      <c r="H200" t="s">
        <v>173</v>
      </c>
      <c r="I200" t="s">
        <v>180</v>
      </c>
      <c r="J200" t="s">
        <v>5181</v>
      </c>
      <c r="K200" t="s">
        <v>4769</v>
      </c>
      <c r="L200" t="s">
        <v>5182</v>
      </c>
    </row>
    <row r="201" spans="1:12">
      <c r="A201" t="s">
        <v>5183</v>
      </c>
      <c r="B201" t="s">
        <v>826</v>
      </c>
      <c r="C201" t="s">
        <v>2553</v>
      </c>
      <c r="D201" t="s">
        <v>428</v>
      </c>
      <c r="E201" t="s">
        <v>2241</v>
      </c>
      <c r="F201" t="s">
        <v>80</v>
      </c>
      <c r="G201" t="b">
        <v>0</v>
      </c>
      <c r="H201" t="s">
        <v>173</v>
      </c>
      <c r="I201" t="s">
        <v>180</v>
      </c>
      <c r="J201" t="s">
        <v>5184</v>
      </c>
      <c r="K201" t="s">
        <v>4769</v>
      </c>
      <c r="L201" t="s">
        <v>5185</v>
      </c>
    </row>
    <row r="202" spans="1:12">
      <c r="A202" t="s">
        <v>5186</v>
      </c>
      <c r="B202" t="s">
        <v>826</v>
      </c>
      <c r="C202" t="s">
        <v>3522</v>
      </c>
      <c r="D202" t="s">
        <v>1771</v>
      </c>
      <c r="E202" t="s">
        <v>1772</v>
      </c>
      <c r="F202" t="s">
        <v>133</v>
      </c>
      <c r="G202" t="b">
        <v>0</v>
      </c>
      <c r="H202" t="s">
        <v>173</v>
      </c>
      <c r="I202" t="s">
        <v>180</v>
      </c>
      <c r="J202" t="s">
        <v>5045</v>
      </c>
      <c r="K202" t="s">
        <v>4769</v>
      </c>
      <c r="L202" t="s">
        <v>5187</v>
      </c>
    </row>
    <row r="203" spans="1:12">
      <c r="A203" t="s">
        <v>2840</v>
      </c>
      <c r="B203" t="s">
        <v>171</v>
      </c>
      <c r="C203" t="s">
        <v>4806</v>
      </c>
      <c r="D203" t="s">
        <v>2820</v>
      </c>
      <c r="E203" t="s">
        <v>2921</v>
      </c>
      <c r="F203" t="s">
        <v>47</v>
      </c>
      <c r="G203" t="b">
        <v>0</v>
      </c>
      <c r="H203" t="s">
        <v>654</v>
      </c>
      <c r="I203" t="s">
        <v>180</v>
      </c>
      <c r="J203" t="s">
        <v>5188</v>
      </c>
      <c r="K203" t="s">
        <v>4769</v>
      </c>
      <c r="L203" t="s">
        <v>5189</v>
      </c>
    </row>
    <row r="204" spans="1:12">
      <c r="A204" t="s">
        <v>2742</v>
      </c>
      <c r="B204" t="s">
        <v>826</v>
      </c>
      <c r="C204" t="s">
        <v>4806</v>
      </c>
      <c r="D204" t="s">
        <v>1774</v>
      </c>
      <c r="E204" t="s">
        <v>5190</v>
      </c>
      <c r="F204" t="s">
        <v>93</v>
      </c>
      <c r="G204" t="b">
        <v>0</v>
      </c>
      <c r="H204" t="s">
        <v>372</v>
      </c>
      <c r="I204" t="s">
        <v>180</v>
      </c>
      <c r="J204" t="s">
        <v>5191</v>
      </c>
      <c r="K204" t="s">
        <v>4769</v>
      </c>
      <c r="L204" t="s">
        <v>5192</v>
      </c>
    </row>
    <row r="205" spans="1:12">
      <c r="A205" t="s">
        <v>2162</v>
      </c>
      <c r="B205" t="s">
        <v>298</v>
      </c>
      <c r="C205" t="s">
        <v>3526</v>
      </c>
      <c r="D205" t="s">
        <v>754</v>
      </c>
      <c r="E205" t="s">
        <v>756</v>
      </c>
      <c r="F205" t="s">
        <v>97</v>
      </c>
      <c r="G205" t="b">
        <v>1</v>
      </c>
      <c r="H205" t="s">
        <v>448</v>
      </c>
      <c r="I205" t="s">
        <v>180</v>
      </c>
      <c r="J205" t="s">
        <v>4853</v>
      </c>
      <c r="K205" t="s">
        <v>4769</v>
      </c>
      <c r="L205" t="s">
        <v>5193</v>
      </c>
    </row>
    <row r="206" spans="1:12">
      <c r="A206" t="s">
        <v>3119</v>
      </c>
      <c r="B206" t="s">
        <v>2772</v>
      </c>
      <c r="C206" t="s">
        <v>4806</v>
      </c>
      <c r="D206" t="s">
        <v>2647</v>
      </c>
      <c r="E206" t="s">
        <v>2968</v>
      </c>
      <c r="F206" t="s">
        <v>18</v>
      </c>
      <c r="G206" t="b">
        <v>0</v>
      </c>
      <c r="H206" t="s">
        <v>245</v>
      </c>
      <c r="I206" t="s">
        <v>180</v>
      </c>
      <c r="J206" t="s">
        <v>4777</v>
      </c>
      <c r="K206" t="s">
        <v>4769</v>
      </c>
      <c r="L206" t="s">
        <v>5194</v>
      </c>
    </row>
    <row r="207" spans="1:12">
      <c r="A207" t="s">
        <v>3172</v>
      </c>
      <c r="B207" t="s">
        <v>182</v>
      </c>
      <c r="C207" t="s">
        <v>4775</v>
      </c>
      <c r="D207" t="s">
        <v>291</v>
      </c>
      <c r="E207" t="s">
        <v>3043</v>
      </c>
      <c r="F207" t="s">
        <v>18</v>
      </c>
      <c r="G207" t="b">
        <v>0</v>
      </c>
      <c r="H207" t="s">
        <v>245</v>
      </c>
      <c r="I207" t="s">
        <v>180</v>
      </c>
      <c r="J207" t="s">
        <v>5195</v>
      </c>
      <c r="K207" t="s">
        <v>4769</v>
      </c>
      <c r="L207" t="s">
        <v>5196</v>
      </c>
    </row>
    <row r="208" spans="1:12">
      <c r="A208" t="s">
        <v>1533</v>
      </c>
      <c r="B208" t="s">
        <v>826</v>
      </c>
      <c r="C208" t="s">
        <v>3522</v>
      </c>
      <c r="D208" t="s">
        <v>1520</v>
      </c>
      <c r="E208" t="s">
        <v>1532</v>
      </c>
      <c r="F208" t="s">
        <v>67</v>
      </c>
      <c r="G208" t="b">
        <v>0</v>
      </c>
      <c r="H208" t="s">
        <v>173</v>
      </c>
      <c r="I208" t="s">
        <v>180</v>
      </c>
      <c r="J208" t="s">
        <v>5197</v>
      </c>
      <c r="K208" t="s">
        <v>4769</v>
      </c>
      <c r="L208" t="s">
        <v>5198</v>
      </c>
    </row>
    <row r="209" spans="1:12">
      <c r="A209" t="s">
        <v>510</v>
      </c>
      <c r="B209" t="s">
        <v>171</v>
      </c>
      <c r="C209" t="s">
        <v>3522</v>
      </c>
      <c r="D209" t="s">
        <v>511</v>
      </c>
      <c r="E209" t="s">
        <v>509</v>
      </c>
      <c r="F209" t="s">
        <v>70</v>
      </c>
      <c r="G209" t="b">
        <v>0</v>
      </c>
      <c r="H209" t="s">
        <v>173</v>
      </c>
      <c r="I209" t="s">
        <v>180</v>
      </c>
      <c r="J209" t="s">
        <v>5199</v>
      </c>
      <c r="K209" t="s">
        <v>4769</v>
      </c>
      <c r="L209" t="s">
        <v>5200</v>
      </c>
    </row>
    <row r="210" spans="1:12">
      <c r="A210" t="s">
        <v>5201</v>
      </c>
      <c r="B210" t="s">
        <v>182</v>
      </c>
      <c r="C210" t="s">
        <v>4806</v>
      </c>
      <c r="D210" t="s">
        <v>291</v>
      </c>
      <c r="E210" t="s">
        <v>3043</v>
      </c>
      <c r="F210" t="s">
        <v>18</v>
      </c>
      <c r="G210" t="b">
        <v>0</v>
      </c>
      <c r="H210" t="s">
        <v>245</v>
      </c>
      <c r="I210" t="s">
        <v>180</v>
      </c>
      <c r="J210" t="s">
        <v>5202</v>
      </c>
      <c r="K210" t="s">
        <v>4769</v>
      </c>
      <c r="L210" t="s">
        <v>5203</v>
      </c>
    </row>
    <row r="211" spans="1:12">
      <c r="A211" t="s">
        <v>1744</v>
      </c>
      <c r="B211" t="s">
        <v>826</v>
      </c>
      <c r="C211" t="s">
        <v>3522</v>
      </c>
      <c r="D211" t="s">
        <v>782</v>
      </c>
      <c r="E211" t="s">
        <v>783</v>
      </c>
      <c r="F211" t="s">
        <v>67</v>
      </c>
      <c r="G211" t="b">
        <v>0</v>
      </c>
      <c r="H211" t="s">
        <v>173</v>
      </c>
      <c r="I211" t="s">
        <v>180</v>
      </c>
      <c r="J211" t="s">
        <v>5204</v>
      </c>
      <c r="K211" t="s">
        <v>4769</v>
      </c>
      <c r="L211" t="s">
        <v>5205</v>
      </c>
    </row>
    <row r="212" spans="1:12">
      <c r="A212" t="s">
        <v>3148</v>
      </c>
      <c r="B212" t="s">
        <v>182</v>
      </c>
      <c r="C212" t="s">
        <v>4806</v>
      </c>
      <c r="D212" t="s">
        <v>192</v>
      </c>
      <c r="E212" t="s">
        <v>235</v>
      </c>
      <c r="F212" t="s">
        <v>18</v>
      </c>
      <c r="G212" t="b">
        <v>0</v>
      </c>
      <c r="H212" t="s">
        <v>189</v>
      </c>
      <c r="I212" t="s">
        <v>180</v>
      </c>
      <c r="J212" t="s">
        <v>5206</v>
      </c>
      <c r="K212" t="s">
        <v>4769</v>
      </c>
      <c r="L212" t="s">
        <v>5207</v>
      </c>
    </row>
    <row r="213" spans="1:12">
      <c r="A213" t="s">
        <v>388</v>
      </c>
      <c r="B213" t="s">
        <v>171</v>
      </c>
      <c r="C213" t="s">
        <v>3522</v>
      </c>
      <c r="D213" t="s">
        <v>192</v>
      </c>
      <c r="E213" t="s">
        <v>193</v>
      </c>
      <c r="F213" t="s">
        <v>43</v>
      </c>
      <c r="G213" t="b">
        <v>0</v>
      </c>
      <c r="H213" t="s">
        <v>189</v>
      </c>
      <c r="I213" t="s">
        <v>180</v>
      </c>
      <c r="J213" t="s">
        <v>5208</v>
      </c>
      <c r="K213" t="s">
        <v>4769</v>
      </c>
      <c r="L213" t="s">
        <v>5209</v>
      </c>
    </row>
    <row r="214" spans="1:12">
      <c r="A214" t="s">
        <v>5210</v>
      </c>
      <c r="B214" t="s">
        <v>826</v>
      </c>
      <c r="C214" t="s">
        <v>4868</v>
      </c>
      <c r="D214" t="s">
        <v>520</v>
      </c>
      <c r="E214" t="s">
        <v>521</v>
      </c>
      <c r="F214" t="s">
        <v>100</v>
      </c>
      <c r="G214" t="b">
        <v>0</v>
      </c>
      <c r="H214" t="s">
        <v>173</v>
      </c>
      <c r="I214" t="s">
        <v>283</v>
      </c>
      <c r="J214" t="s">
        <v>5211</v>
      </c>
      <c r="K214" t="s">
        <v>4769</v>
      </c>
      <c r="L214" t="s">
        <v>5212</v>
      </c>
    </row>
    <row r="215" spans="1:12">
      <c r="A215" t="s">
        <v>3218</v>
      </c>
      <c r="B215" t="s">
        <v>826</v>
      </c>
      <c r="C215" t="s">
        <v>4775</v>
      </c>
      <c r="D215" t="s">
        <v>192</v>
      </c>
      <c r="E215" t="s">
        <v>3211</v>
      </c>
      <c r="F215" t="s">
        <v>84</v>
      </c>
      <c r="G215" t="b">
        <v>0</v>
      </c>
      <c r="H215" t="s">
        <v>189</v>
      </c>
      <c r="I215" t="s">
        <v>180</v>
      </c>
      <c r="J215" t="s">
        <v>5213</v>
      </c>
      <c r="K215" t="s">
        <v>4769</v>
      </c>
      <c r="L215" t="s">
        <v>5214</v>
      </c>
    </row>
    <row r="216" spans="1:12">
      <c r="A216" t="s">
        <v>390</v>
      </c>
      <c r="B216" t="s">
        <v>196</v>
      </c>
      <c r="C216" t="s">
        <v>3522</v>
      </c>
      <c r="D216" t="s">
        <v>192</v>
      </c>
      <c r="E216" t="s">
        <v>198</v>
      </c>
      <c r="F216" t="s">
        <v>29</v>
      </c>
      <c r="G216" t="b">
        <v>0</v>
      </c>
      <c r="H216" t="s">
        <v>189</v>
      </c>
      <c r="I216" t="s">
        <v>180</v>
      </c>
      <c r="J216" t="s">
        <v>5215</v>
      </c>
      <c r="K216" t="s">
        <v>4769</v>
      </c>
      <c r="L216" t="s">
        <v>5216</v>
      </c>
    </row>
    <row r="217" spans="1:12">
      <c r="A217" t="s">
        <v>3187</v>
      </c>
      <c r="B217" t="s">
        <v>2772</v>
      </c>
      <c r="C217" t="s">
        <v>4806</v>
      </c>
      <c r="D217" t="s">
        <v>291</v>
      </c>
      <c r="E217" t="s">
        <v>3043</v>
      </c>
      <c r="F217" t="s">
        <v>18</v>
      </c>
      <c r="G217" t="b">
        <v>0</v>
      </c>
      <c r="H217" t="s">
        <v>245</v>
      </c>
      <c r="I217" t="s">
        <v>180</v>
      </c>
      <c r="J217" t="s">
        <v>5217</v>
      </c>
      <c r="K217" t="s">
        <v>4769</v>
      </c>
      <c r="L217" t="s">
        <v>5218</v>
      </c>
    </row>
    <row r="218" spans="1:12">
      <c r="A218" t="s">
        <v>3174</v>
      </c>
      <c r="B218" t="s">
        <v>2772</v>
      </c>
      <c r="C218" t="s">
        <v>4806</v>
      </c>
      <c r="D218" t="s">
        <v>2647</v>
      </c>
      <c r="E218" t="s">
        <v>2968</v>
      </c>
      <c r="F218" t="s">
        <v>18</v>
      </c>
      <c r="G218" t="b">
        <v>0</v>
      </c>
      <c r="H218" t="s">
        <v>245</v>
      </c>
      <c r="I218" t="s">
        <v>180</v>
      </c>
      <c r="J218" t="s">
        <v>5219</v>
      </c>
      <c r="K218" t="s">
        <v>4769</v>
      </c>
      <c r="L218" t="s">
        <v>5220</v>
      </c>
    </row>
    <row r="219" spans="1:12">
      <c r="A219" t="s">
        <v>2166</v>
      </c>
      <c r="B219" t="s">
        <v>171</v>
      </c>
      <c r="C219" t="s">
        <v>3526</v>
      </c>
      <c r="D219" t="s">
        <v>737</v>
      </c>
      <c r="E219" t="s">
        <v>738</v>
      </c>
      <c r="F219" t="s">
        <v>57</v>
      </c>
      <c r="G219" t="b">
        <v>0</v>
      </c>
      <c r="H219" t="s">
        <v>735</v>
      </c>
      <c r="I219" t="s">
        <v>180</v>
      </c>
      <c r="J219" t="s">
        <v>5221</v>
      </c>
      <c r="K219" t="s">
        <v>4769</v>
      </c>
      <c r="L219" t="s">
        <v>5222</v>
      </c>
    </row>
    <row r="220" spans="1:12">
      <c r="A220" t="s">
        <v>2067</v>
      </c>
      <c r="B220" t="s">
        <v>171</v>
      </c>
      <c r="C220" t="s">
        <v>3526</v>
      </c>
      <c r="D220" t="s">
        <v>1032</v>
      </c>
      <c r="E220" t="s">
        <v>1033</v>
      </c>
      <c r="F220" t="s">
        <v>24</v>
      </c>
      <c r="G220" t="b">
        <v>0</v>
      </c>
      <c r="H220" t="s">
        <v>448</v>
      </c>
      <c r="I220" t="s">
        <v>180</v>
      </c>
      <c r="J220" t="s">
        <v>5223</v>
      </c>
      <c r="K220" t="s">
        <v>4769</v>
      </c>
      <c r="L220" t="s">
        <v>5224</v>
      </c>
    </row>
    <row r="221" spans="1:12">
      <c r="A221" t="s">
        <v>5225</v>
      </c>
      <c r="B221" t="s">
        <v>171</v>
      </c>
      <c r="C221" t="s">
        <v>3522</v>
      </c>
      <c r="D221" t="s">
        <v>3420</v>
      </c>
      <c r="E221" t="s">
        <v>5226</v>
      </c>
      <c r="F221" t="s">
        <v>39</v>
      </c>
      <c r="G221" t="b">
        <v>0</v>
      </c>
      <c r="H221" t="s">
        <v>173</v>
      </c>
      <c r="I221" t="s">
        <v>180</v>
      </c>
      <c r="J221" t="s">
        <v>5227</v>
      </c>
      <c r="K221" t="s">
        <v>4769</v>
      </c>
      <c r="L221" t="s">
        <v>5228</v>
      </c>
    </row>
    <row r="222" spans="1:12">
      <c r="A222" t="s">
        <v>3200</v>
      </c>
      <c r="B222" t="s">
        <v>182</v>
      </c>
      <c r="C222" t="s">
        <v>4775</v>
      </c>
      <c r="D222" t="s">
        <v>291</v>
      </c>
      <c r="E222" t="s">
        <v>3043</v>
      </c>
      <c r="F222" t="s">
        <v>18</v>
      </c>
      <c r="G222" t="b">
        <v>0</v>
      </c>
      <c r="H222" t="s">
        <v>245</v>
      </c>
      <c r="I222" t="s">
        <v>180</v>
      </c>
      <c r="J222" t="s">
        <v>5229</v>
      </c>
      <c r="K222" t="s">
        <v>4769</v>
      </c>
      <c r="L222" t="s">
        <v>5230</v>
      </c>
    </row>
    <row r="223" spans="1:12">
      <c r="A223" t="s">
        <v>1652</v>
      </c>
      <c r="B223" t="s">
        <v>826</v>
      </c>
      <c r="C223" t="s">
        <v>3522</v>
      </c>
      <c r="D223" t="s">
        <v>511</v>
      </c>
      <c r="E223" t="s">
        <v>509</v>
      </c>
      <c r="F223" t="s">
        <v>57</v>
      </c>
      <c r="G223" t="b">
        <v>0</v>
      </c>
      <c r="H223" t="s">
        <v>173</v>
      </c>
      <c r="I223" t="s">
        <v>180</v>
      </c>
      <c r="J223" t="s">
        <v>5231</v>
      </c>
      <c r="K223" t="s">
        <v>4769</v>
      </c>
      <c r="L223" t="s">
        <v>5232</v>
      </c>
    </row>
    <row r="224" spans="1:12">
      <c r="A224" t="s">
        <v>513</v>
      </c>
      <c r="B224" t="s">
        <v>182</v>
      </c>
      <c r="C224" t="s">
        <v>3522</v>
      </c>
      <c r="D224" t="s">
        <v>515</v>
      </c>
      <c r="E224" t="s">
        <v>516</v>
      </c>
      <c r="F224" t="s">
        <v>60</v>
      </c>
      <c r="G224" t="b">
        <v>0</v>
      </c>
      <c r="H224" t="s">
        <v>173</v>
      </c>
      <c r="I224" t="s">
        <v>180</v>
      </c>
      <c r="J224" t="s">
        <v>5233</v>
      </c>
      <c r="K224" t="s">
        <v>4769</v>
      </c>
      <c r="L224" t="s">
        <v>5234</v>
      </c>
    </row>
    <row r="225" spans="1:12">
      <c r="A225" t="s">
        <v>2715</v>
      </c>
      <c r="B225" t="s">
        <v>826</v>
      </c>
      <c r="C225" t="s">
        <v>2553</v>
      </c>
      <c r="D225" t="s">
        <v>2713</v>
      </c>
      <c r="E225" t="s">
        <v>5235</v>
      </c>
      <c r="F225" t="s">
        <v>121</v>
      </c>
      <c r="G225" t="b">
        <v>0</v>
      </c>
      <c r="H225" t="s">
        <v>173</v>
      </c>
      <c r="I225" t="s">
        <v>180</v>
      </c>
      <c r="J225" t="s">
        <v>5236</v>
      </c>
      <c r="K225" t="s">
        <v>4769</v>
      </c>
      <c r="L225" t="s">
        <v>5237</v>
      </c>
    </row>
    <row r="226" spans="1:12">
      <c r="A226" t="s">
        <v>295</v>
      </c>
      <c r="B226" t="s">
        <v>182</v>
      </c>
      <c r="C226" t="s">
        <v>3522</v>
      </c>
      <c r="D226" t="s">
        <v>248</v>
      </c>
      <c r="E226" t="s">
        <v>296</v>
      </c>
      <c r="F226" t="s">
        <v>127</v>
      </c>
      <c r="G226" t="b">
        <v>0</v>
      </c>
      <c r="H226" t="s">
        <v>245</v>
      </c>
      <c r="I226" t="s">
        <v>180</v>
      </c>
      <c r="J226" t="s">
        <v>5238</v>
      </c>
      <c r="K226" t="s">
        <v>4769</v>
      </c>
      <c r="L226" t="s">
        <v>5239</v>
      </c>
    </row>
    <row r="227" spans="1:12">
      <c r="A227" t="s">
        <v>329</v>
      </c>
      <c r="B227" t="s">
        <v>182</v>
      </c>
      <c r="C227" t="s">
        <v>3522</v>
      </c>
      <c r="D227" t="s">
        <v>248</v>
      </c>
      <c r="E227" t="s">
        <v>296</v>
      </c>
      <c r="F227" t="s">
        <v>24</v>
      </c>
      <c r="G227" t="b">
        <v>0</v>
      </c>
      <c r="H227" t="s">
        <v>245</v>
      </c>
      <c r="I227" t="s">
        <v>180</v>
      </c>
      <c r="J227" t="s">
        <v>5240</v>
      </c>
      <c r="K227" t="s">
        <v>4769</v>
      </c>
      <c r="L227" t="s">
        <v>5241</v>
      </c>
    </row>
    <row r="228" spans="1:12">
      <c r="A228" t="s">
        <v>328</v>
      </c>
      <c r="B228" t="s">
        <v>182</v>
      </c>
      <c r="C228" t="s">
        <v>3522</v>
      </c>
      <c r="D228" t="s">
        <v>248</v>
      </c>
      <c r="E228" t="s">
        <v>296</v>
      </c>
      <c r="F228" t="s">
        <v>24</v>
      </c>
      <c r="G228" t="b">
        <v>0</v>
      </c>
      <c r="H228" t="s">
        <v>245</v>
      </c>
      <c r="I228" t="s">
        <v>180</v>
      </c>
      <c r="J228" t="s">
        <v>5242</v>
      </c>
      <c r="K228" t="s">
        <v>4769</v>
      </c>
      <c r="L228" t="s">
        <v>5243</v>
      </c>
    </row>
    <row r="229" spans="1:12">
      <c r="A229" t="s">
        <v>393</v>
      </c>
      <c r="B229" t="s">
        <v>182</v>
      </c>
      <c r="C229" t="s">
        <v>3522</v>
      </c>
      <c r="D229" t="s">
        <v>192</v>
      </c>
      <c r="E229" t="s">
        <v>198</v>
      </c>
      <c r="F229" t="s">
        <v>29</v>
      </c>
      <c r="G229" t="b">
        <v>0</v>
      </c>
      <c r="H229" t="s">
        <v>189</v>
      </c>
      <c r="I229" t="s">
        <v>180</v>
      </c>
      <c r="J229" t="s">
        <v>5244</v>
      </c>
      <c r="K229" t="s">
        <v>4769</v>
      </c>
      <c r="L229" t="s">
        <v>5245</v>
      </c>
    </row>
    <row r="230" spans="1:12">
      <c r="A230" t="s">
        <v>2165</v>
      </c>
      <c r="B230" t="s">
        <v>523</v>
      </c>
      <c r="C230" t="s">
        <v>3526</v>
      </c>
      <c r="D230" t="s">
        <v>511</v>
      </c>
      <c r="E230" t="s">
        <v>509</v>
      </c>
      <c r="F230" t="s">
        <v>57</v>
      </c>
      <c r="G230" t="b">
        <v>0</v>
      </c>
      <c r="H230" t="s">
        <v>173</v>
      </c>
      <c r="I230" t="s">
        <v>180</v>
      </c>
      <c r="J230" t="s">
        <v>5157</v>
      </c>
      <c r="K230" t="s">
        <v>4769</v>
      </c>
      <c r="L230" t="s">
        <v>5246</v>
      </c>
    </row>
    <row r="231" spans="1:12">
      <c r="A231" t="s">
        <v>1198</v>
      </c>
      <c r="B231" t="s">
        <v>826</v>
      </c>
      <c r="C231" t="s">
        <v>3526</v>
      </c>
      <c r="D231" t="s">
        <v>1189</v>
      </c>
      <c r="E231" t="s">
        <v>1190</v>
      </c>
      <c r="F231" t="s">
        <v>106</v>
      </c>
      <c r="G231" t="b">
        <v>0</v>
      </c>
      <c r="H231" t="s">
        <v>173</v>
      </c>
      <c r="I231" t="s">
        <v>180</v>
      </c>
      <c r="J231" t="s">
        <v>5247</v>
      </c>
      <c r="K231" t="s">
        <v>4769</v>
      </c>
      <c r="L231" t="s">
        <v>5248</v>
      </c>
    </row>
    <row r="232" spans="1:12">
      <c r="A232" t="s">
        <v>1418</v>
      </c>
      <c r="B232" t="s">
        <v>826</v>
      </c>
      <c r="C232" t="s">
        <v>3522</v>
      </c>
      <c r="D232" t="s">
        <v>1299</v>
      </c>
      <c r="E232" t="s">
        <v>1300</v>
      </c>
      <c r="F232" t="s">
        <v>57</v>
      </c>
      <c r="G232" t="b">
        <v>0</v>
      </c>
      <c r="H232" t="s">
        <v>173</v>
      </c>
      <c r="I232" t="s">
        <v>180</v>
      </c>
      <c r="J232" t="s">
        <v>4835</v>
      </c>
      <c r="K232" t="s">
        <v>4769</v>
      </c>
      <c r="L232" t="s">
        <v>5249</v>
      </c>
    </row>
    <row r="233" spans="1:12">
      <c r="A233" t="s">
        <v>3158</v>
      </c>
      <c r="B233" t="s">
        <v>826</v>
      </c>
      <c r="C233" t="s">
        <v>4775</v>
      </c>
      <c r="D233" t="s">
        <v>2792</v>
      </c>
      <c r="E233" t="s">
        <v>3159</v>
      </c>
      <c r="F233" t="s">
        <v>124</v>
      </c>
      <c r="G233" t="b">
        <v>0</v>
      </c>
      <c r="H233" t="s">
        <v>372</v>
      </c>
      <c r="I233" t="s">
        <v>180</v>
      </c>
      <c r="J233" t="s">
        <v>5250</v>
      </c>
      <c r="K233" t="s">
        <v>4769</v>
      </c>
      <c r="L233" t="s">
        <v>5251</v>
      </c>
    </row>
    <row r="234" spans="1:12">
      <c r="A234" t="s">
        <v>971</v>
      </c>
      <c r="B234" t="s">
        <v>826</v>
      </c>
      <c r="C234" t="s">
        <v>3526</v>
      </c>
      <c r="D234" t="s">
        <v>248</v>
      </c>
      <c r="E234" t="s">
        <v>296</v>
      </c>
      <c r="F234" t="s">
        <v>100</v>
      </c>
      <c r="G234" t="b">
        <v>0</v>
      </c>
      <c r="H234" t="s">
        <v>245</v>
      </c>
      <c r="I234" t="s">
        <v>180</v>
      </c>
      <c r="J234" t="s">
        <v>5252</v>
      </c>
      <c r="K234" t="s">
        <v>4769</v>
      </c>
      <c r="L234" t="s">
        <v>5253</v>
      </c>
    </row>
    <row r="235" spans="1:12">
      <c r="A235" t="s">
        <v>2155</v>
      </c>
      <c r="B235" t="s">
        <v>826</v>
      </c>
      <c r="C235" t="s">
        <v>3526</v>
      </c>
      <c r="D235" t="s">
        <v>248</v>
      </c>
      <c r="E235" t="s">
        <v>296</v>
      </c>
      <c r="F235" t="s">
        <v>100</v>
      </c>
      <c r="G235" t="b">
        <v>0</v>
      </c>
      <c r="H235" t="s">
        <v>245</v>
      </c>
      <c r="I235" t="s">
        <v>180</v>
      </c>
      <c r="J235" t="s">
        <v>5254</v>
      </c>
      <c r="K235" t="s">
        <v>4769</v>
      </c>
      <c r="L235" t="s">
        <v>5255</v>
      </c>
    </row>
    <row r="236" spans="1:12">
      <c r="A236" t="s">
        <v>1402</v>
      </c>
      <c r="B236" t="s">
        <v>826</v>
      </c>
      <c r="C236" t="s">
        <v>5256</v>
      </c>
      <c r="D236" t="s">
        <v>4106</v>
      </c>
      <c r="E236" t="s">
        <v>1401</v>
      </c>
      <c r="F236" t="s">
        <v>73</v>
      </c>
      <c r="G236" t="b">
        <v>1</v>
      </c>
      <c r="H236" t="s">
        <v>448</v>
      </c>
      <c r="I236" t="s">
        <v>283</v>
      </c>
      <c r="J236" t="s">
        <v>5257</v>
      </c>
      <c r="K236" t="s">
        <v>4769</v>
      </c>
      <c r="L236" t="s">
        <v>5258</v>
      </c>
    </row>
    <row r="237" spans="1:12">
      <c r="A237" t="s">
        <v>1397</v>
      </c>
      <c r="B237" t="s">
        <v>826</v>
      </c>
      <c r="C237" t="s">
        <v>5256</v>
      </c>
      <c r="D237" t="s">
        <v>4106</v>
      </c>
      <c r="E237" t="s">
        <v>1401</v>
      </c>
      <c r="F237" t="s">
        <v>73</v>
      </c>
      <c r="G237" t="b">
        <v>1</v>
      </c>
      <c r="H237" t="s">
        <v>448</v>
      </c>
      <c r="I237" t="s">
        <v>283</v>
      </c>
      <c r="J237" t="s">
        <v>5259</v>
      </c>
      <c r="K237" t="s">
        <v>4769</v>
      </c>
      <c r="L237" t="s">
        <v>5260</v>
      </c>
    </row>
    <row r="238" spans="1:12">
      <c r="A238" t="s">
        <v>1741</v>
      </c>
      <c r="B238" t="s">
        <v>826</v>
      </c>
      <c r="C238" t="s">
        <v>4868</v>
      </c>
      <c r="D238" t="s">
        <v>778</v>
      </c>
      <c r="E238" t="s">
        <v>1739</v>
      </c>
      <c r="F238" t="s">
        <v>90</v>
      </c>
      <c r="G238" t="b">
        <v>1</v>
      </c>
      <c r="H238" t="s">
        <v>173</v>
      </c>
      <c r="I238" t="s">
        <v>283</v>
      </c>
      <c r="J238" t="s">
        <v>5261</v>
      </c>
      <c r="K238" t="s">
        <v>4769</v>
      </c>
      <c r="L238" t="s">
        <v>5262</v>
      </c>
    </row>
    <row r="239" spans="1:12">
      <c r="A239" t="s">
        <v>5263</v>
      </c>
      <c r="B239" t="s">
        <v>826</v>
      </c>
      <c r="C239" t="s">
        <v>5086</v>
      </c>
      <c r="D239" t="s">
        <v>1217</v>
      </c>
      <c r="E239" t="s">
        <v>1225</v>
      </c>
      <c r="F239" t="s">
        <v>118</v>
      </c>
      <c r="G239" t="b">
        <v>0</v>
      </c>
      <c r="H239" t="s">
        <v>173</v>
      </c>
      <c r="I239" t="s">
        <v>283</v>
      </c>
      <c r="J239" t="s">
        <v>5264</v>
      </c>
      <c r="K239" t="s">
        <v>4769</v>
      </c>
      <c r="L239" t="s">
        <v>5265</v>
      </c>
    </row>
    <row r="240" spans="1:12">
      <c r="A240" t="s">
        <v>2947</v>
      </c>
      <c r="B240" t="s">
        <v>182</v>
      </c>
      <c r="C240" t="s">
        <v>2553</v>
      </c>
      <c r="D240" t="s">
        <v>2942</v>
      </c>
      <c r="E240" t="s">
        <v>2943</v>
      </c>
      <c r="F240" t="s">
        <v>57</v>
      </c>
      <c r="G240" t="b">
        <v>1</v>
      </c>
      <c r="H240" t="s">
        <v>173</v>
      </c>
      <c r="I240" t="s">
        <v>180</v>
      </c>
      <c r="J240" t="s">
        <v>5266</v>
      </c>
      <c r="K240" t="s">
        <v>4769</v>
      </c>
      <c r="L240" t="s">
        <v>5267</v>
      </c>
    </row>
    <row r="241" spans="1:12">
      <c r="A241" t="s">
        <v>2159</v>
      </c>
      <c r="B241" t="s">
        <v>182</v>
      </c>
      <c r="C241" t="s">
        <v>3526</v>
      </c>
      <c r="D241" t="s">
        <v>737</v>
      </c>
      <c r="E241" t="s">
        <v>837</v>
      </c>
      <c r="F241" t="s">
        <v>29</v>
      </c>
      <c r="G241" t="b">
        <v>0</v>
      </c>
      <c r="H241" t="s">
        <v>735</v>
      </c>
      <c r="I241" t="s">
        <v>180</v>
      </c>
      <c r="J241" t="s">
        <v>5268</v>
      </c>
      <c r="K241" t="s">
        <v>4769</v>
      </c>
      <c r="L241" t="s">
        <v>5269</v>
      </c>
    </row>
    <row r="242" spans="1:12">
      <c r="A242" t="s">
        <v>5270</v>
      </c>
      <c r="B242" t="s">
        <v>826</v>
      </c>
      <c r="C242" t="s">
        <v>3522</v>
      </c>
      <c r="D242" t="s">
        <v>1556</v>
      </c>
      <c r="E242" t="s">
        <v>5271</v>
      </c>
      <c r="F242" t="s">
        <v>84</v>
      </c>
      <c r="G242" t="b">
        <v>0</v>
      </c>
      <c r="H242" t="s">
        <v>173</v>
      </c>
      <c r="I242" t="s">
        <v>180</v>
      </c>
      <c r="J242" t="s">
        <v>5272</v>
      </c>
      <c r="K242" t="s">
        <v>4769</v>
      </c>
      <c r="L242" t="s">
        <v>5273</v>
      </c>
    </row>
    <row r="243" spans="1:12">
      <c r="A243" t="s">
        <v>3053</v>
      </c>
      <c r="B243" t="s">
        <v>182</v>
      </c>
      <c r="C243" t="s">
        <v>4858</v>
      </c>
      <c r="D243" t="s">
        <v>2863</v>
      </c>
      <c r="E243" t="s">
        <v>2884</v>
      </c>
      <c r="F243" t="s">
        <v>18</v>
      </c>
      <c r="G243" t="b">
        <v>0</v>
      </c>
      <c r="H243" t="s">
        <v>173</v>
      </c>
      <c r="I243" t="s">
        <v>180</v>
      </c>
      <c r="J243" t="s">
        <v>5274</v>
      </c>
      <c r="K243" t="s">
        <v>4769</v>
      </c>
      <c r="L243" t="s">
        <v>5275</v>
      </c>
    </row>
    <row r="244" spans="1:12">
      <c r="A244" t="s">
        <v>1728</v>
      </c>
      <c r="B244" t="s">
        <v>826</v>
      </c>
      <c r="C244" t="s">
        <v>3522</v>
      </c>
      <c r="D244" t="s">
        <v>774</v>
      </c>
      <c r="E244" t="s">
        <v>775</v>
      </c>
      <c r="F244" t="s">
        <v>90</v>
      </c>
      <c r="G244" t="b">
        <v>1</v>
      </c>
      <c r="H244" t="s">
        <v>173</v>
      </c>
      <c r="I244" t="s">
        <v>180</v>
      </c>
      <c r="J244" t="s">
        <v>5276</v>
      </c>
      <c r="K244" t="s">
        <v>4769</v>
      </c>
      <c r="L244" t="s">
        <v>5277</v>
      </c>
    </row>
    <row r="245" spans="1:12">
      <c r="A245" t="s">
        <v>978</v>
      </c>
      <c r="B245" t="s">
        <v>826</v>
      </c>
      <c r="C245" t="s">
        <v>3526</v>
      </c>
      <c r="D245" t="s">
        <v>248</v>
      </c>
      <c r="E245" t="s">
        <v>296</v>
      </c>
      <c r="F245" t="s">
        <v>100</v>
      </c>
      <c r="G245" t="b">
        <v>0</v>
      </c>
      <c r="H245" t="s">
        <v>245</v>
      </c>
      <c r="I245" t="s">
        <v>180</v>
      </c>
      <c r="J245" t="s">
        <v>5278</v>
      </c>
      <c r="K245" t="s">
        <v>4769</v>
      </c>
      <c r="L245" t="s">
        <v>5279</v>
      </c>
    </row>
    <row r="246" spans="1:12">
      <c r="A246" t="s">
        <v>5280</v>
      </c>
      <c r="B246" t="s">
        <v>826</v>
      </c>
      <c r="C246" t="s">
        <v>3526</v>
      </c>
      <c r="D246" t="s">
        <v>248</v>
      </c>
      <c r="E246" t="s">
        <v>296</v>
      </c>
      <c r="F246" t="s">
        <v>100</v>
      </c>
      <c r="G246" t="b">
        <v>0</v>
      </c>
      <c r="H246" t="s">
        <v>245</v>
      </c>
      <c r="I246" t="s">
        <v>180</v>
      </c>
      <c r="J246" t="s">
        <v>5281</v>
      </c>
      <c r="K246" t="s">
        <v>4769</v>
      </c>
      <c r="L246" t="s">
        <v>5282</v>
      </c>
    </row>
    <row r="247" spans="1:12">
      <c r="A247" t="s">
        <v>1423</v>
      </c>
      <c r="B247" t="s">
        <v>826</v>
      </c>
      <c r="C247" t="s">
        <v>3522</v>
      </c>
      <c r="D247" t="s">
        <v>360</v>
      </c>
      <c r="E247" t="s">
        <v>524</v>
      </c>
      <c r="F247" t="s">
        <v>87</v>
      </c>
      <c r="G247" t="b">
        <v>0</v>
      </c>
      <c r="H247" t="s">
        <v>173</v>
      </c>
      <c r="I247" t="s">
        <v>180</v>
      </c>
      <c r="J247" t="s">
        <v>5283</v>
      </c>
      <c r="K247" t="s">
        <v>4769</v>
      </c>
      <c r="L247" t="s">
        <v>5284</v>
      </c>
    </row>
    <row r="248" spans="1:12">
      <c r="A248" t="s">
        <v>3545</v>
      </c>
      <c r="B248" t="s">
        <v>182</v>
      </c>
      <c r="C248" t="s">
        <v>3522</v>
      </c>
      <c r="D248" t="s">
        <v>770</v>
      </c>
      <c r="E248" t="s">
        <v>771</v>
      </c>
      <c r="F248" t="s">
        <v>54</v>
      </c>
      <c r="G248" t="b">
        <v>0</v>
      </c>
      <c r="H248" t="s">
        <v>173</v>
      </c>
      <c r="I248" t="s">
        <v>180</v>
      </c>
      <c r="J248" t="s">
        <v>5285</v>
      </c>
      <c r="K248" t="s">
        <v>4769</v>
      </c>
      <c r="L248" t="s">
        <v>5286</v>
      </c>
    </row>
    <row r="249" spans="1:12">
      <c r="A249" t="s">
        <v>639</v>
      </c>
      <c r="B249" t="s">
        <v>182</v>
      </c>
      <c r="C249" t="s">
        <v>3522</v>
      </c>
      <c r="D249" t="s">
        <v>3917</v>
      </c>
      <c r="E249" t="s">
        <v>627</v>
      </c>
      <c r="F249" t="s">
        <v>80</v>
      </c>
      <c r="G249" t="b">
        <v>0</v>
      </c>
      <c r="H249" t="s">
        <v>443</v>
      </c>
      <c r="I249" t="s">
        <v>180</v>
      </c>
      <c r="J249" t="s">
        <v>5287</v>
      </c>
      <c r="K249" t="s">
        <v>4769</v>
      </c>
      <c r="L249" t="s">
        <v>5288</v>
      </c>
    </row>
    <row r="250" spans="1:12">
      <c r="A250" t="s">
        <v>1561</v>
      </c>
      <c r="B250" t="s">
        <v>826</v>
      </c>
      <c r="C250" t="s">
        <v>3522</v>
      </c>
      <c r="D250" t="s">
        <v>520</v>
      </c>
      <c r="E250" t="s">
        <v>1560</v>
      </c>
      <c r="F250" t="s">
        <v>51</v>
      </c>
      <c r="G250" t="b">
        <v>0</v>
      </c>
      <c r="H250" t="s">
        <v>173</v>
      </c>
      <c r="I250" t="s">
        <v>180</v>
      </c>
      <c r="J250" t="s">
        <v>5289</v>
      </c>
      <c r="K250" t="s">
        <v>4769</v>
      </c>
      <c r="L250" t="s">
        <v>5290</v>
      </c>
    </row>
    <row r="251" spans="1:12">
      <c r="A251" t="s">
        <v>3201</v>
      </c>
      <c r="B251" t="s">
        <v>182</v>
      </c>
      <c r="C251" t="s">
        <v>4775</v>
      </c>
      <c r="D251" t="s">
        <v>291</v>
      </c>
      <c r="E251" t="s">
        <v>3043</v>
      </c>
      <c r="F251" t="s">
        <v>18</v>
      </c>
      <c r="G251" t="b">
        <v>0</v>
      </c>
      <c r="H251" t="s">
        <v>245</v>
      </c>
      <c r="I251" t="s">
        <v>180</v>
      </c>
      <c r="J251" t="s">
        <v>5229</v>
      </c>
      <c r="K251" t="s">
        <v>4769</v>
      </c>
      <c r="L251" t="s">
        <v>5291</v>
      </c>
    </row>
    <row r="252" spans="1:12">
      <c r="A252" t="s">
        <v>962</v>
      </c>
      <c r="B252" t="s">
        <v>826</v>
      </c>
      <c r="C252" t="s">
        <v>3526</v>
      </c>
      <c r="D252" t="s">
        <v>248</v>
      </c>
      <c r="E252" t="s">
        <v>296</v>
      </c>
      <c r="F252" t="s">
        <v>103</v>
      </c>
      <c r="G252" t="b">
        <v>0</v>
      </c>
      <c r="H252" t="s">
        <v>245</v>
      </c>
      <c r="I252" t="s">
        <v>180</v>
      </c>
      <c r="J252" t="s">
        <v>5292</v>
      </c>
      <c r="K252" t="s">
        <v>4769</v>
      </c>
      <c r="L252" t="s">
        <v>5293</v>
      </c>
    </row>
    <row r="253" spans="1:12">
      <c r="A253" t="s">
        <v>1297</v>
      </c>
      <c r="B253" t="s">
        <v>826</v>
      </c>
      <c r="C253" t="s">
        <v>3526</v>
      </c>
      <c r="D253" t="s">
        <v>1299</v>
      </c>
      <c r="E253" t="s">
        <v>1300</v>
      </c>
      <c r="F253" t="s">
        <v>57</v>
      </c>
      <c r="G253" t="b">
        <v>0</v>
      </c>
      <c r="H253" t="s">
        <v>173</v>
      </c>
      <c r="I253" t="s">
        <v>180</v>
      </c>
      <c r="J253" t="s">
        <v>5294</v>
      </c>
      <c r="K253" t="s">
        <v>4769</v>
      </c>
      <c r="L253" t="s">
        <v>5295</v>
      </c>
    </row>
    <row r="254" spans="1:12">
      <c r="A254" t="s">
        <v>5296</v>
      </c>
      <c r="B254" t="s">
        <v>182</v>
      </c>
      <c r="C254" t="s">
        <v>3522</v>
      </c>
      <c r="D254" t="s">
        <v>178</v>
      </c>
      <c r="E254" t="s">
        <v>561</v>
      </c>
      <c r="F254" t="s">
        <v>29</v>
      </c>
      <c r="G254" t="b">
        <v>0</v>
      </c>
      <c r="H254" t="s">
        <v>173</v>
      </c>
      <c r="I254" t="s">
        <v>180</v>
      </c>
      <c r="J254" t="s">
        <v>5297</v>
      </c>
      <c r="K254" t="s">
        <v>4769</v>
      </c>
      <c r="L254" t="s">
        <v>5298</v>
      </c>
    </row>
    <row r="255" spans="1:12">
      <c r="A255" t="s">
        <v>3009</v>
      </c>
      <c r="B255" t="s">
        <v>826</v>
      </c>
      <c r="C255" t="s">
        <v>4806</v>
      </c>
      <c r="D255" t="s">
        <v>1771</v>
      </c>
      <c r="E255" t="s">
        <v>1772</v>
      </c>
      <c r="F255" t="s">
        <v>73</v>
      </c>
      <c r="G255" t="b">
        <v>0</v>
      </c>
      <c r="H255" t="s">
        <v>173</v>
      </c>
      <c r="I255" t="s">
        <v>180</v>
      </c>
      <c r="J255" t="s">
        <v>5299</v>
      </c>
      <c r="K255" t="s">
        <v>4769</v>
      </c>
      <c r="L255" t="s">
        <v>5300</v>
      </c>
    </row>
    <row r="256" spans="1:12">
      <c r="A256" t="s">
        <v>1824</v>
      </c>
      <c r="B256" t="s">
        <v>826</v>
      </c>
      <c r="C256" t="s">
        <v>3526</v>
      </c>
      <c r="D256" t="s">
        <v>1821</v>
      </c>
      <c r="E256" t="s">
        <v>1822</v>
      </c>
      <c r="F256" t="s">
        <v>100</v>
      </c>
      <c r="G256" t="b">
        <v>1</v>
      </c>
      <c r="H256" t="s">
        <v>448</v>
      </c>
      <c r="I256" t="s">
        <v>180</v>
      </c>
      <c r="J256" t="s">
        <v>5301</v>
      </c>
      <c r="K256" t="s">
        <v>4769</v>
      </c>
      <c r="L256" t="s">
        <v>5302</v>
      </c>
    </row>
    <row r="257" spans="1:12">
      <c r="A257" t="s">
        <v>1046</v>
      </c>
      <c r="B257" t="s">
        <v>826</v>
      </c>
      <c r="C257" t="s">
        <v>3526</v>
      </c>
      <c r="D257" t="s">
        <v>413</v>
      </c>
      <c r="E257" t="s">
        <v>414</v>
      </c>
      <c r="F257" t="s">
        <v>93</v>
      </c>
      <c r="G257" t="b">
        <v>0</v>
      </c>
      <c r="H257" t="s">
        <v>411</v>
      </c>
      <c r="I257" t="s">
        <v>180</v>
      </c>
      <c r="J257" t="s">
        <v>5303</v>
      </c>
      <c r="K257" t="s">
        <v>4769</v>
      </c>
      <c r="L257" t="s">
        <v>5304</v>
      </c>
    </row>
    <row r="258" spans="1:12">
      <c r="A258" t="s">
        <v>2079</v>
      </c>
      <c r="B258" t="s">
        <v>182</v>
      </c>
      <c r="C258" t="s">
        <v>3522</v>
      </c>
      <c r="D258" t="s">
        <v>618</v>
      </c>
      <c r="E258" t="s">
        <v>2080</v>
      </c>
      <c r="F258" t="s">
        <v>29</v>
      </c>
      <c r="G258" t="b">
        <v>0</v>
      </c>
      <c r="H258" t="s">
        <v>458</v>
      </c>
      <c r="I258" t="s">
        <v>180</v>
      </c>
      <c r="J258" t="s">
        <v>218</v>
      </c>
      <c r="K258" t="s">
        <v>4769</v>
      </c>
      <c r="L258" t="s">
        <v>5305</v>
      </c>
    </row>
    <row r="259" spans="1:12">
      <c r="A259" t="s">
        <v>1369</v>
      </c>
      <c r="B259" t="s">
        <v>826</v>
      </c>
      <c r="C259" t="s">
        <v>3522</v>
      </c>
      <c r="D259" t="s">
        <v>520</v>
      </c>
      <c r="E259" t="s">
        <v>521</v>
      </c>
      <c r="F259" t="s">
        <v>121</v>
      </c>
      <c r="G259" t="b">
        <v>0</v>
      </c>
      <c r="H259" t="s">
        <v>173</v>
      </c>
      <c r="I259" t="s">
        <v>180</v>
      </c>
      <c r="J259" t="s">
        <v>5306</v>
      </c>
      <c r="K259" t="s">
        <v>4769</v>
      </c>
      <c r="L259" t="s">
        <v>5307</v>
      </c>
    </row>
    <row r="260" spans="1:12">
      <c r="A260" t="s">
        <v>1481</v>
      </c>
      <c r="B260" t="s">
        <v>826</v>
      </c>
      <c r="C260" t="s">
        <v>3522</v>
      </c>
      <c r="D260" t="s">
        <v>178</v>
      </c>
      <c r="E260" t="s">
        <v>561</v>
      </c>
      <c r="F260" t="s">
        <v>73</v>
      </c>
      <c r="G260" t="b">
        <v>0</v>
      </c>
      <c r="H260" t="s">
        <v>173</v>
      </c>
      <c r="I260" t="s">
        <v>180</v>
      </c>
      <c r="J260" t="s">
        <v>5308</v>
      </c>
      <c r="K260" t="s">
        <v>4769</v>
      </c>
      <c r="L260" t="s">
        <v>5309</v>
      </c>
    </row>
    <row r="261" spans="1:12">
      <c r="A261" t="s">
        <v>3539</v>
      </c>
      <c r="B261" t="s">
        <v>826</v>
      </c>
      <c r="C261" t="s">
        <v>2553</v>
      </c>
      <c r="D261" t="s">
        <v>770</v>
      </c>
      <c r="E261" t="s">
        <v>771</v>
      </c>
      <c r="F261" t="s">
        <v>90</v>
      </c>
      <c r="G261" t="b">
        <v>0</v>
      </c>
      <c r="H261" t="s">
        <v>173</v>
      </c>
      <c r="I261" t="s">
        <v>180</v>
      </c>
      <c r="J261" t="s">
        <v>5310</v>
      </c>
      <c r="K261" t="s">
        <v>4769</v>
      </c>
      <c r="L261" t="s">
        <v>5311</v>
      </c>
    </row>
    <row r="262" spans="1:12">
      <c r="A262" t="s">
        <v>5312</v>
      </c>
      <c r="B262" t="s">
        <v>826</v>
      </c>
      <c r="C262" t="s">
        <v>3522</v>
      </c>
      <c r="D262" t="s">
        <v>1771</v>
      </c>
      <c r="E262" t="s">
        <v>2028</v>
      </c>
      <c r="F262" t="s">
        <v>47</v>
      </c>
      <c r="G262" t="b">
        <v>0</v>
      </c>
      <c r="H262" t="s">
        <v>173</v>
      </c>
      <c r="I262" t="s">
        <v>180</v>
      </c>
      <c r="J262" t="s">
        <v>5045</v>
      </c>
      <c r="K262" t="s">
        <v>4769</v>
      </c>
      <c r="L262" t="s">
        <v>5313</v>
      </c>
    </row>
    <row r="263" spans="1:12">
      <c r="A263" t="s">
        <v>3181</v>
      </c>
      <c r="B263" t="s">
        <v>2772</v>
      </c>
      <c r="C263" t="s">
        <v>4806</v>
      </c>
      <c r="D263" t="s">
        <v>2647</v>
      </c>
      <c r="E263" t="s">
        <v>2968</v>
      </c>
      <c r="F263" t="s">
        <v>18</v>
      </c>
      <c r="G263" t="b">
        <v>0</v>
      </c>
      <c r="H263" t="s">
        <v>245</v>
      </c>
      <c r="I263" t="s">
        <v>180</v>
      </c>
      <c r="J263" t="s">
        <v>5219</v>
      </c>
      <c r="K263" t="s">
        <v>4769</v>
      </c>
      <c r="L263" t="s">
        <v>5314</v>
      </c>
    </row>
    <row r="264" spans="1:12">
      <c r="A264" t="s">
        <v>2172</v>
      </c>
      <c r="B264" t="s">
        <v>826</v>
      </c>
      <c r="C264" t="s">
        <v>3526</v>
      </c>
      <c r="D264" t="s">
        <v>192</v>
      </c>
      <c r="E264" t="s">
        <v>275</v>
      </c>
      <c r="F264" t="s">
        <v>84</v>
      </c>
      <c r="G264" t="b">
        <v>0</v>
      </c>
      <c r="H264" t="s">
        <v>189</v>
      </c>
      <c r="I264" t="s">
        <v>180</v>
      </c>
      <c r="J264" t="s">
        <v>5315</v>
      </c>
      <c r="K264" t="s">
        <v>4769</v>
      </c>
      <c r="L264" t="s">
        <v>5316</v>
      </c>
    </row>
    <row r="265" spans="1:12">
      <c r="A265" t="s">
        <v>3097</v>
      </c>
      <c r="B265" t="s">
        <v>826</v>
      </c>
      <c r="C265" t="s">
        <v>2553</v>
      </c>
      <c r="D265" t="s">
        <v>2942</v>
      </c>
      <c r="E265" t="s">
        <v>3096</v>
      </c>
      <c r="F265" t="s">
        <v>109</v>
      </c>
      <c r="G265" t="b">
        <v>1</v>
      </c>
      <c r="H265" t="s">
        <v>173</v>
      </c>
      <c r="I265" t="s">
        <v>180</v>
      </c>
      <c r="J265" t="s">
        <v>5317</v>
      </c>
      <c r="K265" t="s">
        <v>4769</v>
      </c>
      <c r="L265" t="s">
        <v>5318</v>
      </c>
    </row>
    <row r="266" spans="1:12">
      <c r="A266" t="s">
        <v>2681</v>
      </c>
      <c r="B266" t="s">
        <v>171</v>
      </c>
      <c r="C266" t="s">
        <v>2553</v>
      </c>
      <c r="D266" t="s">
        <v>770</v>
      </c>
      <c r="E266" t="s">
        <v>771</v>
      </c>
      <c r="F266" t="s">
        <v>67</v>
      </c>
      <c r="G266" t="b">
        <v>0</v>
      </c>
      <c r="H266" t="s">
        <v>173</v>
      </c>
      <c r="I266" t="s">
        <v>180</v>
      </c>
      <c r="J266" t="s">
        <v>5319</v>
      </c>
      <c r="K266" t="s">
        <v>4769</v>
      </c>
      <c r="L266" t="s">
        <v>5320</v>
      </c>
    </row>
    <row r="267" spans="1:12">
      <c r="A267" t="s">
        <v>867</v>
      </c>
      <c r="B267" t="s">
        <v>826</v>
      </c>
      <c r="C267" t="s">
        <v>3522</v>
      </c>
      <c r="D267" t="s">
        <v>511</v>
      </c>
      <c r="E267" t="s">
        <v>869</v>
      </c>
      <c r="F267" t="s">
        <v>115</v>
      </c>
      <c r="G267" t="b">
        <v>0</v>
      </c>
      <c r="H267" t="s">
        <v>173</v>
      </c>
      <c r="I267" t="s">
        <v>180</v>
      </c>
      <c r="J267" t="s">
        <v>5321</v>
      </c>
      <c r="K267" t="s">
        <v>4769</v>
      </c>
      <c r="L267" t="s">
        <v>5322</v>
      </c>
    </row>
    <row r="268" spans="1:12">
      <c r="A268" t="s">
        <v>3026</v>
      </c>
      <c r="B268" t="s">
        <v>826</v>
      </c>
      <c r="C268" t="s">
        <v>4775</v>
      </c>
      <c r="D268" t="s">
        <v>248</v>
      </c>
      <c r="E268" t="s">
        <v>296</v>
      </c>
      <c r="F268" t="s">
        <v>76</v>
      </c>
      <c r="G268" t="b">
        <v>0</v>
      </c>
      <c r="H268" t="s">
        <v>245</v>
      </c>
      <c r="I268" t="s">
        <v>180</v>
      </c>
      <c r="J268" t="s">
        <v>4777</v>
      </c>
      <c r="K268" t="s">
        <v>4769</v>
      </c>
      <c r="L268" t="s">
        <v>5323</v>
      </c>
    </row>
    <row r="269" spans="1:12">
      <c r="A269" t="s">
        <v>5324</v>
      </c>
      <c r="B269" t="s">
        <v>182</v>
      </c>
      <c r="C269" t="s">
        <v>4775</v>
      </c>
      <c r="D269" t="s">
        <v>291</v>
      </c>
      <c r="E269" t="s">
        <v>3043</v>
      </c>
      <c r="F269" t="s">
        <v>18</v>
      </c>
      <c r="G269" t="b">
        <v>0</v>
      </c>
      <c r="H269" t="s">
        <v>245</v>
      </c>
      <c r="I269" t="s">
        <v>180</v>
      </c>
      <c r="J269" t="s">
        <v>5195</v>
      </c>
      <c r="K269" t="s">
        <v>4769</v>
      </c>
      <c r="L269" t="s">
        <v>5325</v>
      </c>
    </row>
    <row r="270" spans="1:12">
      <c r="A270" t="s">
        <v>1219</v>
      </c>
      <c r="B270" t="s">
        <v>826</v>
      </c>
      <c r="C270" t="s">
        <v>3522</v>
      </c>
      <c r="D270" t="s">
        <v>1217</v>
      </c>
      <c r="E270" t="s">
        <v>1220</v>
      </c>
      <c r="F270" t="s">
        <v>127</v>
      </c>
      <c r="G270" t="b">
        <v>0</v>
      </c>
      <c r="H270" t="s">
        <v>173</v>
      </c>
      <c r="I270" t="s">
        <v>180</v>
      </c>
      <c r="J270" t="s">
        <v>5326</v>
      </c>
      <c r="K270" t="s">
        <v>4769</v>
      </c>
      <c r="L270" t="s">
        <v>5327</v>
      </c>
    </row>
    <row r="271" spans="1:12">
      <c r="A271" t="s">
        <v>5328</v>
      </c>
      <c r="B271" t="s">
        <v>826</v>
      </c>
      <c r="C271" t="s">
        <v>3522</v>
      </c>
      <c r="D271" t="s">
        <v>4206</v>
      </c>
      <c r="E271" t="s">
        <v>5329</v>
      </c>
      <c r="F271" t="s">
        <v>43</v>
      </c>
      <c r="G271" t="b">
        <v>0</v>
      </c>
      <c r="H271" t="s">
        <v>443</v>
      </c>
      <c r="I271" t="s">
        <v>180</v>
      </c>
      <c r="J271" t="s">
        <v>5330</v>
      </c>
      <c r="K271" t="s">
        <v>4769</v>
      </c>
      <c r="L271" t="s">
        <v>5331</v>
      </c>
    </row>
    <row r="272" spans="1:12">
      <c r="A272" t="s">
        <v>2888</v>
      </c>
      <c r="B272" t="s">
        <v>826</v>
      </c>
      <c r="C272" t="s">
        <v>4775</v>
      </c>
      <c r="D272" t="s">
        <v>2647</v>
      </c>
      <c r="E272" t="s">
        <v>2889</v>
      </c>
      <c r="F272" t="s">
        <v>76</v>
      </c>
      <c r="G272" t="b">
        <v>0</v>
      </c>
      <c r="H272" t="s">
        <v>245</v>
      </c>
      <c r="I272" t="s">
        <v>180</v>
      </c>
      <c r="J272" t="s">
        <v>4777</v>
      </c>
      <c r="K272" t="s">
        <v>4769</v>
      </c>
      <c r="L272" t="s">
        <v>5332</v>
      </c>
    </row>
    <row r="273" spans="1:12">
      <c r="A273" t="s">
        <v>5333</v>
      </c>
      <c r="B273" t="s">
        <v>171</v>
      </c>
      <c r="C273" t="s">
        <v>3522</v>
      </c>
      <c r="D273" t="s">
        <v>2801</v>
      </c>
      <c r="E273" t="s">
        <v>218</v>
      </c>
      <c r="F273" t="s">
        <v>18</v>
      </c>
      <c r="G273" t="b">
        <v>0</v>
      </c>
      <c r="H273" t="s">
        <v>173</v>
      </c>
      <c r="I273" t="s">
        <v>180</v>
      </c>
      <c r="J273" t="s">
        <v>5334</v>
      </c>
      <c r="K273" t="s">
        <v>4769</v>
      </c>
      <c r="L273" t="s">
        <v>5335</v>
      </c>
    </row>
    <row r="274" spans="1:12">
      <c r="A274" t="s">
        <v>877</v>
      </c>
      <c r="B274" t="s">
        <v>826</v>
      </c>
      <c r="C274" t="s">
        <v>3526</v>
      </c>
      <c r="D274" t="s">
        <v>192</v>
      </c>
      <c r="E274" t="s">
        <v>198</v>
      </c>
      <c r="F274" t="s">
        <v>127</v>
      </c>
      <c r="G274" t="b">
        <v>0</v>
      </c>
      <c r="H274" t="s">
        <v>189</v>
      </c>
      <c r="I274" t="s">
        <v>180</v>
      </c>
      <c r="J274" t="s">
        <v>5336</v>
      </c>
      <c r="K274" t="s">
        <v>4769</v>
      </c>
      <c r="L274" t="s">
        <v>5337</v>
      </c>
    </row>
    <row r="275" spans="1:12">
      <c r="A275" t="s">
        <v>949</v>
      </c>
      <c r="B275" t="s">
        <v>826</v>
      </c>
      <c r="C275" t="s">
        <v>3522</v>
      </c>
      <c r="D275" t="s">
        <v>248</v>
      </c>
      <c r="E275" t="s">
        <v>296</v>
      </c>
      <c r="F275" t="s">
        <v>106</v>
      </c>
      <c r="G275" t="b">
        <v>0</v>
      </c>
      <c r="H275" t="s">
        <v>245</v>
      </c>
      <c r="I275" t="s">
        <v>180</v>
      </c>
      <c r="J275" t="s">
        <v>5338</v>
      </c>
      <c r="K275" t="s">
        <v>4769</v>
      </c>
      <c r="L275" t="s">
        <v>5339</v>
      </c>
    </row>
    <row r="276" spans="1:12">
      <c r="A276" t="s">
        <v>2164</v>
      </c>
      <c r="B276" t="s">
        <v>523</v>
      </c>
      <c r="C276" t="s">
        <v>3526</v>
      </c>
      <c r="D276" t="s">
        <v>511</v>
      </c>
      <c r="E276" t="s">
        <v>509</v>
      </c>
      <c r="F276" t="s">
        <v>70</v>
      </c>
      <c r="G276" t="b">
        <v>0</v>
      </c>
      <c r="H276" t="s">
        <v>173</v>
      </c>
      <c r="I276" t="s">
        <v>180</v>
      </c>
      <c r="J276" t="s">
        <v>5340</v>
      </c>
      <c r="K276" t="s">
        <v>4769</v>
      </c>
      <c r="L276" t="s">
        <v>5341</v>
      </c>
    </row>
    <row r="277" spans="1:12">
      <c r="A277" t="s">
        <v>2955</v>
      </c>
      <c r="B277" t="s">
        <v>826</v>
      </c>
      <c r="C277" t="s">
        <v>4775</v>
      </c>
      <c r="D277" t="s">
        <v>2647</v>
      </c>
      <c r="E277" t="s">
        <v>2956</v>
      </c>
      <c r="F277" t="s">
        <v>121</v>
      </c>
      <c r="G277" t="b">
        <v>0</v>
      </c>
      <c r="H277" t="s">
        <v>245</v>
      </c>
      <c r="I277" t="s">
        <v>180</v>
      </c>
      <c r="J277" t="s">
        <v>5342</v>
      </c>
      <c r="K277" t="s">
        <v>4769</v>
      </c>
      <c r="L277" t="s">
        <v>5343</v>
      </c>
    </row>
    <row r="278" spans="1:12">
      <c r="A278" t="s">
        <v>3534</v>
      </c>
      <c r="B278" t="s">
        <v>826</v>
      </c>
      <c r="C278" t="s">
        <v>3522</v>
      </c>
      <c r="D278" t="s">
        <v>1520</v>
      </c>
      <c r="E278" t="s">
        <v>5344</v>
      </c>
      <c r="F278" t="s">
        <v>47</v>
      </c>
      <c r="G278" t="b">
        <v>0</v>
      </c>
      <c r="H278" t="s">
        <v>458</v>
      </c>
      <c r="I278" t="s">
        <v>180</v>
      </c>
      <c r="J278" t="s">
        <v>5345</v>
      </c>
      <c r="K278" t="s">
        <v>4769</v>
      </c>
      <c r="L278" t="s">
        <v>5346</v>
      </c>
    </row>
    <row r="279" spans="1:12">
      <c r="A279" t="s">
        <v>717</v>
      </c>
      <c r="B279" t="s">
        <v>171</v>
      </c>
      <c r="C279" t="s">
        <v>3522</v>
      </c>
      <c r="D279" t="s">
        <v>719</v>
      </c>
      <c r="E279" t="s">
        <v>720</v>
      </c>
      <c r="F279" t="s">
        <v>57</v>
      </c>
      <c r="G279" t="b">
        <v>0</v>
      </c>
      <c r="H279" t="s">
        <v>173</v>
      </c>
      <c r="I279" t="s">
        <v>180</v>
      </c>
      <c r="J279" t="s">
        <v>5067</v>
      </c>
      <c r="K279" t="s">
        <v>4769</v>
      </c>
      <c r="L279" t="s">
        <v>5347</v>
      </c>
    </row>
    <row r="280" spans="1:12">
      <c r="A280" t="s">
        <v>5348</v>
      </c>
      <c r="B280" t="s">
        <v>171</v>
      </c>
      <c r="C280" t="s">
        <v>2553</v>
      </c>
      <c r="D280" t="s">
        <v>428</v>
      </c>
      <c r="E280" t="s">
        <v>2241</v>
      </c>
      <c r="F280" t="s">
        <v>54</v>
      </c>
      <c r="G280" t="b">
        <v>0</v>
      </c>
      <c r="H280" t="s">
        <v>173</v>
      </c>
      <c r="I280" t="s">
        <v>180</v>
      </c>
      <c r="J280" t="s">
        <v>5349</v>
      </c>
      <c r="K280" t="s">
        <v>4769</v>
      </c>
      <c r="L280" t="s">
        <v>5350</v>
      </c>
    </row>
    <row r="281" spans="1:12">
      <c r="A281" t="s">
        <v>1415</v>
      </c>
      <c r="B281" t="s">
        <v>826</v>
      </c>
      <c r="C281" t="s">
        <v>3526</v>
      </c>
      <c r="D281" t="s">
        <v>2101</v>
      </c>
      <c r="E281" t="s">
        <v>853</v>
      </c>
      <c r="F281" t="s">
        <v>57</v>
      </c>
      <c r="G281" t="b">
        <v>1</v>
      </c>
      <c r="H281" t="s">
        <v>443</v>
      </c>
      <c r="I281" t="s">
        <v>180</v>
      </c>
      <c r="J281" t="s">
        <v>5351</v>
      </c>
      <c r="K281" t="s">
        <v>4769</v>
      </c>
      <c r="L281" t="s">
        <v>5352</v>
      </c>
    </row>
    <row r="282" spans="1:12">
      <c r="A282" t="s">
        <v>497</v>
      </c>
      <c r="B282" t="s">
        <v>171</v>
      </c>
      <c r="C282" t="s">
        <v>3522</v>
      </c>
      <c r="D282" t="s">
        <v>499</v>
      </c>
      <c r="E282" t="s">
        <v>5353</v>
      </c>
      <c r="F282" t="s">
        <v>51</v>
      </c>
      <c r="G282" t="b">
        <v>0</v>
      </c>
      <c r="H282" t="s">
        <v>173</v>
      </c>
      <c r="I282" t="s">
        <v>180</v>
      </c>
      <c r="J282" t="s">
        <v>5354</v>
      </c>
      <c r="K282" t="s">
        <v>4769</v>
      </c>
      <c r="L282" t="s">
        <v>5355</v>
      </c>
    </row>
    <row r="283" spans="1:12">
      <c r="A283" t="s">
        <v>2081</v>
      </c>
      <c r="B283" t="s">
        <v>523</v>
      </c>
      <c r="C283" t="s">
        <v>3526</v>
      </c>
      <c r="D283" t="s">
        <v>248</v>
      </c>
      <c r="E283" t="s">
        <v>296</v>
      </c>
      <c r="F283" t="s">
        <v>133</v>
      </c>
      <c r="G283" t="b">
        <v>0</v>
      </c>
      <c r="H283" t="s">
        <v>245</v>
      </c>
      <c r="I283" t="s">
        <v>180</v>
      </c>
      <c r="J283" t="s">
        <v>5356</v>
      </c>
      <c r="K283" t="s">
        <v>4769</v>
      </c>
      <c r="L283" t="s">
        <v>5357</v>
      </c>
    </row>
    <row r="284" spans="1:12">
      <c r="A284" t="s">
        <v>1690</v>
      </c>
      <c r="B284" t="s">
        <v>826</v>
      </c>
      <c r="C284" t="s">
        <v>5358</v>
      </c>
      <c r="D284" t="s">
        <v>754</v>
      </c>
      <c r="E284" t="s">
        <v>756</v>
      </c>
      <c r="F284" t="s">
        <v>121</v>
      </c>
      <c r="G284" t="b">
        <v>1</v>
      </c>
      <c r="H284" t="s">
        <v>448</v>
      </c>
      <c r="I284" t="s">
        <v>180</v>
      </c>
      <c r="J284" t="s">
        <v>5359</v>
      </c>
      <c r="K284" t="s">
        <v>4769</v>
      </c>
      <c r="L284" t="s">
        <v>5360</v>
      </c>
    </row>
    <row r="285" spans="1:12">
      <c r="A285" t="s">
        <v>1181</v>
      </c>
      <c r="B285" t="s">
        <v>826</v>
      </c>
      <c r="C285" t="s">
        <v>5256</v>
      </c>
      <c r="D285" t="s">
        <v>4654</v>
      </c>
      <c r="E285" t="s">
        <v>482</v>
      </c>
      <c r="F285" t="s">
        <v>90</v>
      </c>
      <c r="G285" t="b">
        <v>0</v>
      </c>
      <c r="H285" t="s">
        <v>478</v>
      </c>
      <c r="I285" t="s">
        <v>283</v>
      </c>
      <c r="J285" t="s">
        <v>5361</v>
      </c>
      <c r="K285" t="s">
        <v>4769</v>
      </c>
      <c r="L285" t="s">
        <v>5362</v>
      </c>
    </row>
    <row r="286" spans="1:12">
      <c r="A286" t="s">
        <v>1657</v>
      </c>
      <c r="B286" t="s">
        <v>826</v>
      </c>
      <c r="C286" t="s">
        <v>3522</v>
      </c>
      <c r="D286" t="s">
        <v>557</v>
      </c>
      <c r="E286" t="s">
        <v>579</v>
      </c>
      <c r="F286" t="s">
        <v>57</v>
      </c>
      <c r="G286" t="b">
        <v>0</v>
      </c>
      <c r="H286" t="s">
        <v>173</v>
      </c>
      <c r="I286" t="s">
        <v>180</v>
      </c>
      <c r="J286" t="s">
        <v>5363</v>
      </c>
      <c r="K286" t="s">
        <v>4769</v>
      </c>
      <c r="L286" t="s">
        <v>5364</v>
      </c>
    </row>
    <row r="287" spans="1:12">
      <c r="A287" t="s">
        <v>1281</v>
      </c>
      <c r="B287" t="s">
        <v>826</v>
      </c>
      <c r="C287" t="s">
        <v>3522</v>
      </c>
      <c r="D287" t="s">
        <v>737</v>
      </c>
      <c r="E287" t="s">
        <v>837</v>
      </c>
      <c r="F287" t="s">
        <v>121</v>
      </c>
      <c r="G287" t="b">
        <v>0</v>
      </c>
      <c r="H287" t="s">
        <v>735</v>
      </c>
      <c r="I287" t="s">
        <v>180</v>
      </c>
      <c r="J287" t="s">
        <v>5365</v>
      </c>
      <c r="K287" t="s">
        <v>4769</v>
      </c>
      <c r="L287" t="s">
        <v>5366</v>
      </c>
    </row>
    <row r="288" spans="1:12">
      <c r="A288" t="s">
        <v>2850</v>
      </c>
      <c r="B288" t="s">
        <v>826</v>
      </c>
      <c r="C288" t="s">
        <v>4806</v>
      </c>
      <c r="D288" t="s">
        <v>2820</v>
      </c>
      <c r="E288" t="s">
        <v>2921</v>
      </c>
      <c r="F288" t="s">
        <v>109</v>
      </c>
      <c r="G288" t="b">
        <v>0</v>
      </c>
      <c r="H288" t="s">
        <v>654</v>
      </c>
      <c r="I288" t="s">
        <v>180</v>
      </c>
      <c r="J288" t="s">
        <v>5367</v>
      </c>
      <c r="K288" t="s">
        <v>4769</v>
      </c>
      <c r="L288" t="s">
        <v>5368</v>
      </c>
    </row>
    <row r="289" spans="1:12">
      <c r="A289" t="s">
        <v>5369</v>
      </c>
      <c r="B289" t="s">
        <v>182</v>
      </c>
      <c r="C289" t="s">
        <v>4775</v>
      </c>
      <c r="D289" t="s">
        <v>291</v>
      </c>
      <c r="E289" t="s">
        <v>3043</v>
      </c>
      <c r="F289" t="s">
        <v>18</v>
      </c>
      <c r="G289" t="b">
        <v>0</v>
      </c>
      <c r="H289" t="s">
        <v>245</v>
      </c>
      <c r="I289" t="s">
        <v>180</v>
      </c>
      <c r="J289" t="s">
        <v>5370</v>
      </c>
      <c r="K289" t="s">
        <v>4769</v>
      </c>
      <c r="L289" t="s">
        <v>5371</v>
      </c>
    </row>
    <row r="290" spans="1:12">
      <c r="A290" t="s">
        <v>5372</v>
      </c>
      <c r="B290" t="s">
        <v>826</v>
      </c>
      <c r="C290" t="s">
        <v>3522</v>
      </c>
      <c r="D290" t="s">
        <v>3827</v>
      </c>
      <c r="E290" t="s">
        <v>5373</v>
      </c>
      <c r="F290" t="s">
        <v>67</v>
      </c>
      <c r="G290" t="b">
        <v>1</v>
      </c>
      <c r="H290" t="s">
        <v>654</v>
      </c>
      <c r="I290" t="s">
        <v>180</v>
      </c>
      <c r="J290" t="s">
        <v>5374</v>
      </c>
      <c r="K290" t="s">
        <v>4769</v>
      </c>
      <c r="L290" t="s">
        <v>5375</v>
      </c>
    </row>
    <row r="291" spans="1:12">
      <c r="A291" t="s">
        <v>2974</v>
      </c>
      <c r="B291" t="s">
        <v>826</v>
      </c>
      <c r="C291" t="s">
        <v>4775</v>
      </c>
      <c r="D291" t="s">
        <v>651</v>
      </c>
      <c r="E291" t="s">
        <v>652</v>
      </c>
      <c r="F291" t="s">
        <v>93</v>
      </c>
      <c r="G291" t="b">
        <v>0</v>
      </c>
      <c r="H291" t="s">
        <v>372</v>
      </c>
      <c r="I291" t="s">
        <v>180</v>
      </c>
      <c r="J291" t="s">
        <v>5376</v>
      </c>
      <c r="K291" t="s">
        <v>4769</v>
      </c>
      <c r="L291" t="s">
        <v>5377</v>
      </c>
    </row>
    <row r="292" spans="1:12">
      <c r="A292" t="s">
        <v>1151</v>
      </c>
      <c r="B292" t="s">
        <v>826</v>
      </c>
      <c r="C292" t="s">
        <v>3526</v>
      </c>
      <c r="D292" t="s">
        <v>584</v>
      </c>
      <c r="E292" t="s">
        <v>1152</v>
      </c>
      <c r="F292" t="s">
        <v>80</v>
      </c>
      <c r="G292" t="b">
        <v>0</v>
      </c>
      <c r="H292" t="s">
        <v>173</v>
      </c>
      <c r="I292" t="s">
        <v>180</v>
      </c>
      <c r="J292" t="s">
        <v>5378</v>
      </c>
      <c r="K292" t="s">
        <v>4769</v>
      </c>
      <c r="L292" t="s">
        <v>5379</v>
      </c>
    </row>
    <row r="293" spans="1:12">
      <c r="A293" t="s">
        <v>5380</v>
      </c>
      <c r="B293" t="s">
        <v>171</v>
      </c>
      <c r="C293" t="s">
        <v>4858</v>
      </c>
      <c r="D293" t="s">
        <v>432</v>
      </c>
      <c r="E293" t="s">
        <v>218</v>
      </c>
      <c r="F293" t="s">
        <v>18</v>
      </c>
      <c r="G293" t="b">
        <v>0</v>
      </c>
      <c r="H293" t="s">
        <v>173</v>
      </c>
      <c r="I293" t="s">
        <v>180</v>
      </c>
      <c r="J293" t="s">
        <v>5381</v>
      </c>
      <c r="K293" t="s">
        <v>4769</v>
      </c>
      <c r="L293" t="s">
        <v>5382</v>
      </c>
    </row>
    <row r="294" spans="1:12">
      <c r="A294" t="s">
        <v>2178</v>
      </c>
      <c r="B294" t="s">
        <v>523</v>
      </c>
      <c r="C294" t="s">
        <v>3526</v>
      </c>
      <c r="D294" t="s">
        <v>1795</v>
      </c>
      <c r="E294" t="s">
        <v>2180</v>
      </c>
      <c r="F294" t="s">
        <v>64</v>
      </c>
      <c r="G294" t="b">
        <v>0</v>
      </c>
      <c r="H294" t="s">
        <v>448</v>
      </c>
      <c r="I294" t="s">
        <v>180</v>
      </c>
      <c r="J294" t="s">
        <v>5383</v>
      </c>
      <c r="K294" t="s">
        <v>4769</v>
      </c>
      <c r="L294" t="s">
        <v>5384</v>
      </c>
    </row>
    <row r="295" spans="1:12">
      <c r="A295" t="s">
        <v>1702</v>
      </c>
      <c r="B295" t="s">
        <v>826</v>
      </c>
      <c r="C295" t="s">
        <v>3526</v>
      </c>
      <c r="D295" t="s">
        <v>754</v>
      </c>
      <c r="E295" t="s">
        <v>756</v>
      </c>
      <c r="F295" t="s">
        <v>39</v>
      </c>
      <c r="G295" t="b">
        <v>0</v>
      </c>
      <c r="H295" t="s">
        <v>448</v>
      </c>
      <c r="I295" t="s">
        <v>180</v>
      </c>
      <c r="J295" t="s">
        <v>4853</v>
      </c>
      <c r="K295" t="s">
        <v>4769</v>
      </c>
      <c r="L295" t="s">
        <v>5385</v>
      </c>
    </row>
    <row r="296" spans="1:12">
      <c r="A296" t="s">
        <v>1678</v>
      </c>
      <c r="B296" t="s">
        <v>826</v>
      </c>
      <c r="C296" t="s">
        <v>3526</v>
      </c>
      <c r="D296" t="s">
        <v>1679</v>
      </c>
      <c r="E296" t="s">
        <v>1680</v>
      </c>
      <c r="F296" t="s">
        <v>124</v>
      </c>
      <c r="G296" t="b">
        <v>1</v>
      </c>
      <c r="H296" t="s">
        <v>448</v>
      </c>
      <c r="I296" t="s">
        <v>180</v>
      </c>
      <c r="J296" t="s">
        <v>5386</v>
      </c>
      <c r="K296" t="s">
        <v>4769</v>
      </c>
      <c r="L296" t="s">
        <v>5387</v>
      </c>
    </row>
    <row r="297" spans="1:12">
      <c r="A297" t="s">
        <v>912</v>
      </c>
      <c r="B297" t="s">
        <v>826</v>
      </c>
      <c r="C297" t="s">
        <v>3526</v>
      </c>
      <c r="D297" t="s">
        <v>907</v>
      </c>
      <c r="E297" t="s">
        <v>909</v>
      </c>
      <c r="F297" t="s">
        <v>103</v>
      </c>
      <c r="G297" t="b">
        <v>0</v>
      </c>
      <c r="H297" t="s">
        <v>173</v>
      </c>
      <c r="I297" t="s">
        <v>180</v>
      </c>
      <c r="J297" t="s">
        <v>5388</v>
      </c>
      <c r="K297" t="s">
        <v>4769</v>
      </c>
      <c r="L297" t="s">
        <v>5389</v>
      </c>
    </row>
    <row r="298" spans="1:12">
      <c r="A298" t="s">
        <v>559</v>
      </c>
      <c r="B298" t="s">
        <v>182</v>
      </c>
      <c r="C298" t="s">
        <v>3522</v>
      </c>
      <c r="D298" t="s">
        <v>178</v>
      </c>
      <c r="E298" t="s">
        <v>561</v>
      </c>
      <c r="F298" t="s">
        <v>29</v>
      </c>
      <c r="G298" t="b">
        <v>0</v>
      </c>
      <c r="H298" t="s">
        <v>173</v>
      </c>
      <c r="I298" t="s">
        <v>180</v>
      </c>
      <c r="J298" t="s">
        <v>5390</v>
      </c>
      <c r="K298" t="s">
        <v>4769</v>
      </c>
      <c r="L298" t="s">
        <v>5391</v>
      </c>
    </row>
    <row r="299" spans="1:12">
      <c r="A299" t="s">
        <v>1651</v>
      </c>
      <c r="B299" t="s">
        <v>826</v>
      </c>
      <c r="C299" t="s">
        <v>3526</v>
      </c>
      <c r="D299" t="s">
        <v>4620</v>
      </c>
      <c r="E299" t="s">
        <v>704</v>
      </c>
      <c r="F299" t="s">
        <v>43</v>
      </c>
      <c r="G299" t="b">
        <v>0</v>
      </c>
      <c r="H299" t="s">
        <v>173</v>
      </c>
      <c r="I299" t="s">
        <v>180</v>
      </c>
      <c r="J299" t="s">
        <v>5392</v>
      </c>
      <c r="K299" t="s">
        <v>4769</v>
      </c>
      <c r="L299" t="s">
        <v>5393</v>
      </c>
    </row>
    <row r="300" spans="1:12">
      <c r="A300" t="s">
        <v>2068</v>
      </c>
      <c r="B300" t="s">
        <v>171</v>
      </c>
      <c r="C300" t="s">
        <v>3522</v>
      </c>
      <c r="D300" t="s">
        <v>248</v>
      </c>
      <c r="E300" t="s">
        <v>296</v>
      </c>
      <c r="F300" t="s">
        <v>29</v>
      </c>
      <c r="G300" t="b">
        <v>0</v>
      </c>
      <c r="H300" t="s">
        <v>245</v>
      </c>
      <c r="I300" t="s">
        <v>180</v>
      </c>
      <c r="J300" t="s">
        <v>5394</v>
      </c>
      <c r="K300" t="s">
        <v>4769</v>
      </c>
      <c r="L300" t="s">
        <v>5395</v>
      </c>
    </row>
    <row r="301" spans="1:12">
      <c r="A301" t="s">
        <v>2182</v>
      </c>
      <c r="B301" t="s">
        <v>523</v>
      </c>
      <c r="C301" t="s">
        <v>3526</v>
      </c>
      <c r="D301" t="s">
        <v>1795</v>
      </c>
      <c r="E301" t="s">
        <v>2180</v>
      </c>
      <c r="F301" t="s">
        <v>64</v>
      </c>
      <c r="G301" t="b">
        <v>0</v>
      </c>
      <c r="H301" t="s">
        <v>448</v>
      </c>
      <c r="I301" t="s">
        <v>180</v>
      </c>
      <c r="J301" t="s">
        <v>5396</v>
      </c>
      <c r="K301" t="s">
        <v>4769</v>
      </c>
      <c r="L301" t="s">
        <v>5397</v>
      </c>
    </row>
    <row r="302" spans="1:12">
      <c r="A302" t="s">
        <v>2167</v>
      </c>
      <c r="B302" t="s">
        <v>182</v>
      </c>
      <c r="C302" t="s">
        <v>3526</v>
      </c>
      <c r="D302" t="s">
        <v>754</v>
      </c>
      <c r="E302" t="s">
        <v>756</v>
      </c>
      <c r="F302" t="s">
        <v>64</v>
      </c>
      <c r="G302" t="b">
        <v>0</v>
      </c>
      <c r="H302" t="s">
        <v>448</v>
      </c>
      <c r="I302" t="s">
        <v>180</v>
      </c>
      <c r="J302" t="s">
        <v>4941</v>
      </c>
      <c r="K302" t="s">
        <v>4769</v>
      </c>
      <c r="L302" t="s">
        <v>5398</v>
      </c>
    </row>
    <row r="303" spans="1:12">
      <c r="A303" t="s">
        <v>675</v>
      </c>
      <c r="B303" t="s">
        <v>182</v>
      </c>
      <c r="C303" t="s">
        <v>3522</v>
      </c>
      <c r="D303" t="s">
        <v>668</v>
      </c>
      <c r="E303" t="s">
        <v>669</v>
      </c>
      <c r="F303" t="s">
        <v>67</v>
      </c>
      <c r="G303" t="b">
        <v>0</v>
      </c>
      <c r="H303" t="s">
        <v>173</v>
      </c>
      <c r="I303" t="s">
        <v>180</v>
      </c>
      <c r="J303" t="s">
        <v>4783</v>
      </c>
      <c r="K303" t="s">
        <v>4769</v>
      </c>
      <c r="L303" t="s">
        <v>5399</v>
      </c>
    </row>
    <row r="304" spans="1:12">
      <c r="A304" t="s">
        <v>2184</v>
      </c>
      <c r="B304" t="s">
        <v>826</v>
      </c>
      <c r="C304" t="s">
        <v>3526</v>
      </c>
      <c r="D304" t="s">
        <v>907</v>
      </c>
      <c r="E304" t="s">
        <v>909</v>
      </c>
      <c r="F304" t="s">
        <v>103</v>
      </c>
      <c r="G304" t="b">
        <v>0</v>
      </c>
      <c r="H304" t="s">
        <v>173</v>
      </c>
      <c r="I304" t="s">
        <v>180</v>
      </c>
      <c r="J304" t="s">
        <v>5400</v>
      </c>
      <c r="K304" t="s">
        <v>4769</v>
      </c>
      <c r="L304" t="s">
        <v>5401</v>
      </c>
    </row>
    <row r="305" spans="1:12">
      <c r="A305" t="s">
        <v>1447</v>
      </c>
      <c r="B305" t="s">
        <v>826</v>
      </c>
      <c r="C305" t="s">
        <v>3522</v>
      </c>
      <c r="D305" t="s">
        <v>536</v>
      </c>
      <c r="E305" t="s">
        <v>537</v>
      </c>
      <c r="F305" t="s">
        <v>87</v>
      </c>
      <c r="G305" t="b">
        <v>0</v>
      </c>
      <c r="H305" t="s">
        <v>173</v>
      </c>
      <c r="I305" t="s">
        <v>180</v>
      </c>
      <c r="J305" t="s">
        <v>5402</v>
      </c>
      <c r="K305" t="s">
        <v>4769</v>
      </c>
      <c r="L305" t="s">
        <v>5403</v>
      </c>
    </row>
    <row r="306" spans="1:12">
      <c r="A306" t="s">
        <v>2946</v>
      </c>
      <c r="B306" t="s">
        <v>182</v>
      </c>
      <c r="C306" t="s">
        <v>2553</v>
      </c>
      <c r="D306" t="s">
        <v>2942</v>
      </c>
      <c r="E306" t="s">
        <v>2943</v>
      </c>
      <c r="F306" t="s">
        <v>34</v>
      </c>
      <c r="G306" t="b">
        <v>0</v>
      </c>
      <c r="H306" t="s">
        <v>173</v>
      </c>
      <c r="I306" t="s">
        <v>180</v>
      </c>
      <c r="J306" t="s">
        <v>5404</v>
      </c>
      <c r="K306" t="s">
        <v>4769</v>
      </c>
      <c r="L306" t="s">
        <v>5405</v>
      </c>
    </row>
    <row r="307" spans="1:12">
      <c r="A307" t="s">
        <v>505</v>
      </c>
      <c r="B307" t="s">
        <v>182</v>
      </c>
      <c r="C307" t="s">
        <v>3522</v>
      </c>
      <c r="D307" t="s">
        <v>511</v>
      </c>
      <c r="E307" t="s">
        <v>509</v>
      </c>
      <c r="F307" t="s">
        <v>103</v>
      </c>
      <c r="G307" t="b">
        <v>0</v>
      </c>
      <c r="H307" t="s">
        <v>173</v>
      </c>
      <c r="I307" t="s">
        <v>180</v>
      </c>
      <c r="J307" t="s">
        <v>5406</v>
      </c>
      <c r="K307" t="s">
        <v>4769</v>
      </c>
      <c r="L307" t="s">
        <v>5407</v>
      </c>
    </row>
    <row r="308" spans="1:12">
      <c r="A308" t="s">
        <v>2731</v>
      </c>
      <c r="B308" t="s">
        <v>171</v>
      </c>
      <c r="C308" t="s">
        <v>4806</v>
      </c>
      <c r="D308" t="s">
        <v>2730</v>
      </c>
      <c r="E308" t="s">
        <v>5408</v>
      </c>
      <c r="F308" t="s">
        <v>43</v>
      </c>
      <c r="G308" t="b">
        <v>0</v>
      </c>
      <c r="H308" t="s">
        <v>173</v>
      </c>
      <c r="I308" t="s">
        <v>180</v>
      </c>
      <c r="J308" t="s">
        <v>5409</v>
      </c>
      <c r="K308" t="s">
        <v>4769</v>
      </c>
      <c r="L308" t="s">
        <v>5410</v>
      </c>
    </row>
    <row r="309" spans="1:12">
      <c r="A309" t="s">
        <v>3120</v>
      </c>
      <c r="B309" t="s">
        <v>2772</v>
      </c>
      <c r="C309" t="s">
        <v>4806</v>
      </c>
      <c r="D309" t="s">
        <v>248</v>
      </c>
      <c r="E309" t="s">
        <v>3117</v>
      </c>
      <c r="F309" t="s">
        <v>18</v>
      </c>
      <c r="G309" t="b">
        <v>0</v>
      </c>
      <c r="H309" t="s">
        <v>245</v>
      </c>
      <c r="I309" t="s">
        <v>180</v>
      </c>
      <c r="J309" t="s">
        <v>4777</v>
      </c>
      <c r="K309" t="s">
        <v>4769</v>
      </c>
      <c r="L309" t="s">
        <v>5411</v>
      </c>
    </row>
    <row r="310" spans="1:12">
      <c r="A310" t="s">
        <v>2168</v>
      </c>
      <c r="B310" t="s">
        <v>826</v>
      </c>
      <c r="C310" t="s">
        <v>3526</v>
      </c>
      <c r="D310" t="s">
        <v>2101</v>
      </c>
      <c r="E310" t="s">
        <v>853</v>
      </c>
      <c r="F310" t="s">
        <v>57</v>
      </c>
      <c r="G310" t="b">
        <v>1</v>
      </c>
      <c r="H310" t="s">
        <v>443</v>
      </c>
      <c r="I310" t="s">
        <v>180</v>
      </c>
      <c r="J310" t="s">
        <v>5412</v>
      </c>
      <c r="K310" t="s">
        <v>4769</v>
      </c>
      <c r="L310" t="s">
        <v>5413</v>
      </c>
    </row>
    <row r="311" spans="1:12">
      <c r="A311" t="s">
        <v>5414</v>
      </c>
      <c r="B311" t="s">
        <v>826</v>
      </c>
      <c r="C311" t="s">
        <v>3522</v>
      </c>
      <c r="D311" t="e" cm="1">
        <f t="array" ref="D311">- Gujjula</f>
        <v>#NAME?</v>
      </c>
      <c r="E311" t="s">
        <v>4861</v>
      </c>
      <c r="F311" t="s">
        <v>39</v>
      </c>
      <c r="G311" t="b">
        <v>0</v>
      </c>
      <c r="H311" t="s">
        <v>173</v>
      </c>
      <c r="I311" t="s">
        <v>180</v>
      </c>
      <c r="J311" t="s">
        <v>5415</v>
      </c>
      <c r="K311" t="s">
        <v>4769</v>
      </c>
      <c r="L311" t="s">
        <v>5416</v>
      </c>
    </row>
    <row r="312" spans="1:12">
      <c r="A312" t="s">
        <v>2171</v>
      </c>
      <c r="B312" t="s">
        <v>171</v>
      </c>
      <c r="C312" t="s">
        <v>3526</v>
      </c>
      <c r="D312" t="s">
        <v>751</v>
      </c>
      <c r="E312" t="s">
        <v>752</v>
      </c>
      <c r="F312" t="s">
        <v>112</v>
      </c>
      <c r="G312" t="b">
        <v>1</v>
      </c>
      <c r="H312" t="s">
        <v>448</v>
      </c>
      <c r="I312" t="s">
        <v>180</v>
      </c>
      <c r="J312" t="s">
        <v>5417</v>
      </c>
      <c r="K312" t="s">
        <v>4769</v>
      </c>
      <c r="L312" t="s">
        <v>5418</v>
      </c>
    </row>
    <row r="313" spans="1:12">
      <c r="A313" t="s">
        <v>1526</v>
      </c>
      <c r="B313" t="s">
        <v>826</v>
      </c>
      <c r="C313" t="s">
        <v>3522</v>
      </c>
      <c r="D313" t="s">
        <v>4410</v>
      </c>
      <c r="E313" t="s">
        <v>1527</v>
      </c>
      <c r="F313" t="s">
        <v>93</v>
      </c>
      <c r="G313" t="b">
        <v>0</v>
      </c>
      <c r="H313" t="s">
        <v>372</v>
      </c>
      <c r="I313" t="s">
        <v>180</v>
      </c>
      <c r="J313" t="s">
        <v>5419</v>
      </c>
      <c r="K313" t="s">
        <v>4769</v>
      </c>
      <c r="L313" t="s">
        <v>5420</v>
      </c>
    </row>
    <row r="314" spans="1:12">
      <c r="A314" t="s">
        <v>3234</v>
      </c>
      <c r="B314" t="s">
        <v>826</v>
      </c>
      <c r="C314" t="s">
        <v>4775</v>
      </c>
      <c r="D314" t="s">
        <v>291</v>
      </c>
      <c r="E314" t="s">
        <v>218</v>
      </c>
      <c r="F314" t="s">
        <v>100</v>
      </c>
      <c r="G314" t="b">
        <v>0</v>
      </c>
      <c r="H314" t="s">
        <v>245</v>
      </c>
      <c r="I314" t="s">
        <v>180</v>
      </c>
      <c r="J314" t="s">
        <v>4932</v>
      </c>
      <c r="K314" t="s">
        <v>4769</v>
      </c>
      <c r="L314" t="s">
        <v>5421</v>
      </c>
    </row>
    <row r="315" spans="1:12">
      <c r="A315" t="s">
        <v>838</v>
      </c>
      <c r="B315" t="s">
        <v>826</v>
      </c>
      <c r="C315" t="s">
        <v>3522</v>
      </c>
      <c r="D315" t="s">
        <v>737</v>
      </c>
      <c r="E315" t="s">
        <v>837</v>
      </c>
      <c r="F315" t="s">
        <v>121</v>
      </c>
      <c r="G315" t="b">
        <v>0</v>
      </c>
      <c r="H315" t="s">
        <v>735</v>
      </c>
      <c r="I315" t="s">
        <v>180</v>
      </c>
      <c r="J315" t="s">
        <v>4970</v>
      </c>
      <c r="K315" t="s">
        <v>4769</v>
      </c>
      <c r="L315" t="s">
        <v>5422</v>
      </c>
    </row>
    <row r="316" spans="1:12">
      <c r="A316" t="s">
        <v>1443</v>
      </c>
      <c r="B316" t="s">
        <v>826</v>
      </c>
      <c r="C316" t="s">
        <v>3522</v>
      </c>
      <c r="D316" t="s">
        <v>1445</v>
      </c>
      <c r="E316" t="s">
        <v>1446</v>
      </c>
      <c r="F316" t="s">
        <v>57</v>
      </c>
      <c r="G316" t="b">
        <v>0</v>
      </c>
      <c r="H316" t="s">
        <v>173</v>
      </c>
      <c r="I316" t="s">
        <v>180</v>
      </c>
      <c r="J316" t="s">
        <v>5423</v>
      </c>
      <c r="K316" t="s">
        <v>4769</v>
      </c>
      <c r="L316" t="s">
        <v>5424</v>
      </c>
    </row>
    <row r="317" spans="1:12">
      <c r="A317" t="s">
        <v>1738</v>
      </c>
      <c r="B317" t="s">
        <v>826</v>
      </c>
      <c r="C317" t="s">
        <v>4868</v>
      </c>
      <c r="D317" t="s">
        <v>778</v>
      </c>
      <c r="E317" t="s">
        <v>1739</v>
      </c>
      <c r="F317" t="s">
        <v>90</v>
      </c>
      <c r="G317" t="b">
        <v>1</v>
      </c>
      <c r="H317" t="s">
        <v>173</v>
      </c>
      <c r="I317" t="s">
        <v>283</v>
      </c>
      <c r="J317" t="s">
        <v>5425</v>
      </c>
      <c r="K317" t="s">
        <v>4769</v>
      </c>
      <c r="L317" t="s">
        <v>5426</v>
      </c>
    </row>
    <row r="318" spans="1:12">
      <c r="A318" t="s">
        <v>3246</v>
      </c>
      <c r="B318" t="s">
        <v>2772</v>
      </c>
      <c r="C318" t="s">
        <v>4806</v>
      </c>
      <c r="D318" t="s">
        <v>291</v>
      </c>
      <c r="E318" t="s">
        <v>218</v>
      </c>
      <c r="F318" t="s">
        <v>18</v>
      </c>
      <c r="G318" t="b">
        <v>0</v>
      </c>
      <c r="H318" t="s">
        <v>245</v>
      </c>
      <c r="I318" t="s">
        <v>180</v>
      </c>
      <c r="J318" t="s">
        <v>5217</v>
      </c>
      <c r="K318" t="s">
        <v>4769</v>
      </c>
      <c r="L318" t="s">
        <v>5427</v>
      </c>
    </row>
    <row r="319" spans="1:12">
      <c r="A319" t="s">
        <v>3189</v>
      </c>
      <c r="B319" t="s">
        <v>826</v>
      </c>
      <c r="C319" t="s">
        <v>4806</v>
      </c>
      <c r="D319" t="s">
        <v>2792</v>
      </c>
      <c r="E319" t="s">
        <v>3190</v>
      </c>
      <c r="F319" t="s">
        <v>124</v>
      </c>
      <c r="G319" t="b">
        <v>0</v>
      </c>
      <c r="H319" t="s">
        <v>4746</v>
      </c>
      <c r="I319" t="s">
        <v>180</v>
      </c>
      <c r="J319" t="s">
        <v>5428</v>
      </c>
      <c r="K319" t="s">
        <v>4769</v>
      </c>
      <c r="L319" t="s">
        <v>5429</v>
      </c>
    </row>
    <row r="320" spans="1:12">
      <c r="A320" t="s">
        <v>1641</v>
      </c>
      <c r="B320" t="s">
        <v>826</v>
      </c>
      <c r="C320" t="s">
        <v>3522</v>
      </c>
      <c r="D320" t="s">
        <v>1642</v>
      </c>
      <c r="E320" t="s">
        <v>1644</v>
      </c>
      <c r="F320" t="s">
        <v>60</v>
      </c>
      <c r="G320" t="b">
        <v>0</v>
      </c>
      <c r="H320" t="s">
        <v>173</v>
      </c>
      <c r="I320" t="s">
        <v>180</v>
      </c>
      <c r="J320" t="s">
        <v>5430</v>
      </c>
      <c r="K320" t="s">
        <v>4769</v>
      </c>
      <c r="L320" t="s">
        <v>5431</v>
      </c>
    </row>
    <row r="321" spans="1:12">
      <c r="A321" t="s">
        <v>965</v>
      </c>
      <c r="B321" t="s">
        <v>826</v>
      </c>
      <c r="C321" t="s">
        <v>3526</v>
      </c>
      <c r="D321" t="s">
        <v>248</v>
      </c>
      <c r="E321" t="s">
        <v>249</v>
      </c>
      <c r="F321" t="s">
        <v>100</v>
      </c>
      <c r="G321" t="b">
        <v>0</v>
      </c>
      <c r="H321" t="s">
        <v>245</v>
      </c>
      <c r="I321" t="s">
        <v>180</v>
      </c>
      <c r="J321" t="s">
        <v>5345</v>
      </c>
      <c r="K321" t="s">
        <v>4769</v>
      </c>
      <c r="L321" t="s">
        <v>5432</v>
      </c>
    </row>
    <row r="322" spans="1:12">
      <c r="A322" t="s">
        <v>2214</v>
      </c>
      <c r="B322" t="s">
        <v>171</v>
      </c>
      <c r="C322" t="s">
        <v>3526</v>
      </c>
      <c r="D322" t="s">
        <v>1276</v>
      </c>
      <c r="E322" t="s">
        <v>1279</v>
      </c>
      <c r="F322" t="s">
        <v>34</v>
      </c>
      <c r="G322" t="b">
        <v>0</v>
      </c>
      <c r="H322" t="s">
        <v>173</v>
      </c>
      <c r="I322" t="s">
        <v>180</v>
      </c>
      <c r="J322" t="s">
        <v>5433</v>
      </c>
      <c r="K322" t="s">
        <v>4769</v>
      </c>
      <c r="L322" t="s">
        <v>5434</v>
      </c>
    </row>
    <row r="323" spans="1:12">
      <c r="A323" t="s">
        <v>409</v>
      </c>
      <c r="B323" t="s">
        <v>298</v>
      </c>
      <c r="C323" t="s">
        <v>5435</v>
      </c>
      <c r="D323" t="s">
        <v>413</v>
      </c>
      <c r="E323" t="s">
        <v>414</v>
      </c>
      <c r="F323" t="s">
        <v>39</v>
      </c>
      <c r="G323" t="b">
        <v>0</v>
      </c>
      <c r="H323" t="s">
        <v>411</v>
      </c>
      <c r="I323" t="s">
        <v>180</v>
      </c>
      <c r="J323" t="s">
        <v>5436</v>
      </c>
      <c r="K323" t="s">
        <v>4769</v>
      </c>
      <c r="L323" t="s">
        <v>5437</v>
      </c>
    </row>
    <row r="324" spans="1:12">
      <c r="A324" t="s">
        <v>5438</v>
      </c>
      <c r="B324" t="s">
        <v>826</v>
      </c>
      <c r="C324" t="s">
        <v>4913</v>
      </c>
      <c r="D324" t="s">
        <v>432</v>
      </c>
      <c r="E324" t="s">
        <v>2915</v>
      </c>
      <c r="F324" t="s">
        <v>67</v>
      </c>
      <c r="G324" t="b">
        <v>0</v>
      </c>
      <c r="H324" t="s">
        <v>173</v>
      </c>
      <c r="I324" t="s">
        <v>180</v>
      </c>
      <c r="J324" t="s">
        <v>5439</v>
      </c>
      <c r="K324" t="s">
        <v>4769</v>
      </c>
      <c r="L324" t="s">
        <v>5440</v>
      </c>
    </row>
    <row r="325" spans="1:12">
      <c r="A325" t="s">
        <v>1634</v>
      </c>
      <c r="B325" t="s">
        <v>826</v>
      </c>
      <c r="C325" t="s">
        <v>3522</v>
      </c>
      <c r="D325" t="s">
        <v>668</v>
      </c>
      <c r="E325" t="s">
        <v>669</v>
      </c>
      <c r="F325" t="s">
        <v>87</v>
      </c>
      <c r="G325" t="b">
        <v>0</v>
      </c>
      <c r="H325" t="s">
        <v>173</v>
      </c>
      <c r="I325" t="s">
        <v>180</v>
      </c>
      <c r="J325" t="s">
        <v>5441</v>
      </c>
      <c r="K325" t="s">
        <v>4769</v>
      </c>
      <c r="L325" t="s">
        <v>5442</v>
      </c>
    </row>
    <row r="326" spans="1:12">
      <c r="A326" t="s">
        <v>1145</v>
      </c>
      <c r="B326" t="s">
        <v>826</v>
      </c>
      <c r="C326" t="s">
        <v>3522</v>
      </c>
      <c r="D326" t="s">
        <v>4490</v>
      </c>
      <c r="E326" t="s">
        <v>1143</v>
      </c>
      <c r="F326" t="s">
        <v>80</v>
      </c>
      <c r="G326" t="b">
        <v>0</v>
      </c>
      <c r="H326" t="s">
        <v>173</v>
      </c>
      <c r="I326" t="s">
        <v>180</v>
      </c>
      <c r="J326" t="s">
        <v>5443</v>
      </c>
      <c r="K326" t="s">
        <v>4769</v>
      </c>
      <c r="L326" t="s">
        <v>5444</v>
      </c>
    </row>
    <row r="327" spans="1:12">
      <c r="A327" t="s">
        <v>2576</v>
      </c>
      <c r="B327" t="s">
        <v>826</v>
      </c>
      <c r="C327" t="s">
        <v>2553</v>
      </c>
      <c r="D327" t="s">
        <v>1556</v>
      </c>
      <c r="E327" t="s">
        <v>4815</v>
      </c>
      <c r="F327" t="s">
        <v>67</v>
      </c>
      <c r="G327" t="b">
        <v>0</v>
      </c>
      <c r="H327" t="s">
        <v>173</v>
      </c>
      <c r="I327" t="s">
        <v>180</v>
      </c>
      <c r="J327" t="s">
        <v>5445</v>
      </c>
      <c r="K327" t="s">
        <v>4769</v>
      </c>
      <c r="L327" t="s">
        <v>2577</v>
      </c>
    </row>
    <row r="328" spans="1:12">
      <c r="A328" t="s">
        <v>1349</v>
      </c>
      <c r="B328" t="s">
        <v>826</v>
      </c>
      <c r="C328" t="s">
        <v>3522</v>
      </c>
      <c r="D328" t="s">
        <v>1276</v>
      </c>
      <c r="E328" t="s">
        <v>1279</v>
      </c>
      <c r="F328" t="s">
        <v>57</v>
      </c>
      <c r="G328" t="b">
        <v>0</v>
      </c>
      <c r="H328" t="s">
        <v>173</v>
      </c>
      <c r="I328" t="s">
        <v>180</v>
      </c>
      <c r="J328" t="s">
        <v>5446</v>
      </c>
      <c r="K328" t="s">
        <v>4769</v>
      </c>
      <c r="L328" t="s">
        <v>5447</v>
      </c>
    </row>
    <row r="329" spans="1:12">
      <c r="A329" t="s">
        <v>5448</v>
      </c>
      <c r="B329" t="s">
        <v>826</v>
      </c>
      <c r="C329" t="s">
        <v>4913</v>
      </c>
      <c r="D329" t="s">
        <v>1309</v>
      </c>
      <c r="E329" t="s">
        <v>4914</v>
      </c>
      <c r="F329" t="s">
        <v>67</v>
      </c>
      <c r="G329" t="b">
        <v>0</v>
      </c>
      <c r="H329" t="s">
        <v>173</v>
      </c>
      <c r="I329" t="s">
        <v>180</v>
      </c>
      <c r="J329" t="s">
        <v>5449</v>
      </c>
      <c r="K329" t="s">
        <v>4769</v>
      </c>
      <c r="L329" t="s">
        <v>5450</v>
      </c>
    </row>
    <row r="330" spans="1:12">
      <c r="A330" t="s">
        <v>2187</v>
      </c>
      <c r="B330" t="s">
        <v>298</v>
      </c>
      <c r="C330" t="s">
        <v>3526</v>
      </c>
      <c r="D330" t="s">
        <v>248</v>
      </c>
      <c r="E330" t="s">
        <v>296</v>
      </c>
      <c r="F330" t="s">
        <v>57</v>
      </c>
      <c r="G330" t="b">
        <v>0</v>
      </c>
      <c r="H330" t="s">
        <v>245</v>
      </c>
      <c r="I330" t="s">
        <v>180</v>
      </c>
      <c r="J330" t="s">
        <v>5080</v>
      </c>
      <c r="K330" t="s">
        <v>4769</v>
      </c>
      <c r="L330" t="s">
        <v>5451</v>
      </c>
    </row>
    <row r="331" spans="1:12">
      <c r="A331" t="s">
        <v>2745</v>
      </c>
      <c r="B331" t="s">
        <v>826</v>
      </c>
      <c r="C331" t="s">
        <v>2553</v>
      </c>
      <c r="D331" t="s">
        <v>360</v>
      </c>
      <c r="E331" t="s">
        <v>5452</v>
      </c>
      <c r="F331" t="s">
        <v>109</v>
      </c>
      <c r="G331" t="b">
        <v>0</v>
      </c>
      <c r="H331" t="s">
        <v>173</v>
      </c>
      <c r="I331" t="s">
        <v>180</v>
      </c>
      <c r="J331" t="s">
        <v>5453</v>
      </c>
      <c r="K331" t="s">
        <v>4769</v>
      </c>
      <c r="L331" t="s">
        <v>5454</v>
      </c>
    </row>
    <row r="332" spans="1:12">
      <c r="A332" t="s">
        <v>2069</v>
      </c>
      <c r="B332" t="s">
        <v>826</v>
      </c>
      <c r="C332" t="s">
        <v>3526</v>
      </c>
      <c r="D332" t="s">
        <v>248</v>
      </c>
      <c r="E332" t="s">
        <v>296</v>
      </c>
      <c r="F332" t="s">
        <v>106</v>
      </c>
      <c r="G332" t="b">
        <v>0</v>
      </c>
      <c r="H332" t="s">
        <v>245</v>
      </c>
      <c r="I332" t="s">
        <v>180</v>
      </c>
      <c r="J332" t="s">
        <v>5455</v>
      </c>
      <c r="K332" t="s">
        <v>4769</v>
      </c>
      <c r="L332" t="s">
        <v>5456</v>
      </c>
    </row>
    <row r="333" spans="1:12">
      <c r="A333" t="s">
        <v>255</v>
      </c>
      <c r="B333" t="s">
        <v>171</v>
      </c>
      <c r="C333" t="s">
        <v>3522</v>
      </c>
      <c r="D333" t="s">
        <v>192</v>
      </c>
      <c r="E333" t="s">
        <v>258</v>
      </c>
      <c r="F333" t="s">
        <v>47</v>
      </c>
      <c r="G333" t="b">
        <v>0</v>
      </c>
      <c r="H333" t="s">
        <v>189</v>
      </c>
      <c r="I333" t="s">
        <v>180</v>
      </c>
      <c r="J333" t="s">
        <v>5457</v>
      </c>
      <c r="K333" t="s">
        <v>4769</v>
      </c>
      <c r="L333" t="s">
        <v>5458</v>
      </c>
    </row>
    <row r="334" spans="1:12">
      <c r="A334" t="s">
        <v>5459</v>
      </c>
      <c r="B334" t="s">
        <v>826</v>
      </c>
      <c r="C334" t="s">
        <v>3522</v>
      </c>
      <c r="D334" t="e" cm="1">
        <f t="array" ref="D334">- Gujjula</f>
        <v>#NAME?</v>
      </c>
      <c r="E334" t="s">
        <v>4861</v>
      </c>
      <c r="F334" t="s">
        <v>67</v>
      </c>
      <c r="G334" t="b">
        <v>1</v>
      </c>
      <c r="H334" t="s">
        <v>173</v>
      </c>
      <c r="I334" t="s">
        <v>180</v>
      </c>
      <c r="J334" t="s">
        <v>4862</v>
      </c>
      <c r="K334" t="s">
        <v>4769</v>
      </c>
      <c r="L334" t="s">
        <v>5460</v>
      </c>
    </row>
    <row r="335" spans="1:12">
      <c r="A335" t="s">
        <v>2780</v>
      </c>
      <c r="B335" t="s">
        <v>826</v>
      </c>
      <c r="C335" t="s">
        <v>4775</v>
      </c>
      <c r="D335" t="s">
        <v>248</v>
      </c>
      <c r="E335" t="s">
        <v>2881</v>
      </c>
      <c r="F335" t="s">
        <v>115</v>
      </c>
      <c r="G335" t="b">
        <v>0</v>
      </c>
      <c r="H335" t="s">
        <v>245</v>
      </c>
      <c r="I335" t="s">
        <v>180</v>
      </c>
      <c r="J335" t="s">
        <v>4825</v>
      </c>
      <c r="K335" t="s">
        <v>4769</v>
      </c>
      <c r="L335" t="s">
        <v>5461</v>
      </c>
    </row>
    <row r="336" spans="1:12">
      <c r="A336" t="s">
        <v>984</v>
      </c>
      <c r="B336" t="s">
        <v>826</v>
      </c>
      <c r="C336" t="s">
        <v>3526</v>
      </c>
      <c r="D336" t="s">
        <v>248</v>
      </c>
      <c r="E336" t="s">
        <v>296</v>
      </c>
      <c r="F336" t="s">
        <v>57</v>
      </c>
      <c r="G336" t="b">
        <v>0</v>
      </c>
      <c r="H336" t="s">
        <v>245</v>
      </c>
      <c r="I336" t="s">
        <v>180</v>
      </c>
      <c r="J336" t="s">
        <v>4886</v>
      </c>
      <c r="K336" t="s">
        <v>4769</v>
      </c>
      <c r="L336" t="s">
        <v>5462</v>
      </c>
    </row>
    <row r="337" spans="1:12">
      <c r="A337" t="s">
        <v>2215</v>
      </c>
      <c r="B337" t="s">
        <v>171</v>
      </c>
      <c r="C337" t="s">
        <v>3526</v>
      </c>
      <c r="D337" t="s">
        <v>360</v>
      </c>
      <c r="E337" t="s">
        <v>524</v>
      </c>
      <c r="F337" t="s">
        <v>47</v>
      </c>
      <c r="G337" t="b">
        <v>0</v>
      </c>
      <c r="H337" t="s">
        <v>173</v>
      </c>
      <c r="I337" t="s">
        <v>180</v>
      </c>
      <c r="J337" t="s">
        <v>5463</v>
      </c>
      <c r="K337" t="s">
        <v>4769</v>
      </c>
      <c r="L337" t="s">
        <v>5464</v>
      </c>
    </row>
    <row r="338" spans="1:12">
      <c r="A338" t="s">
        <v>1493</v>
      </c>
      <c r="B338" t="s">
        <v>826</v>
      </c>
      <c r="C338" t="s">
        <v>3522</v>
      </c>
      <c r="D338" t="s">
        <v>178</v>
      </c>
      <c r="E338" t="s">
        <v>561</v>
      </c>
      <c r="F338" t="s">
        <v>43</v>
      </c>
      <c r="G338" t="b">
        <v>0</v>
      </c>
      <c r="H338" t="s">
        <v>173</v>
      </c>
      <c r="I338" t="s">
        <v>180</v>
      </c>
      <c r="J338" t="s">
        <v>5465</v>
      </c>
      <c r="K338" t="s">
        <v>4769</v>
      </c>
      <c r="L338" t="s">
        <v>5466</v>
      </c>
    </row>
    <row r="339" spans="1:12">
      <c r="A339" t="s">
        <v>2170</v>
      </c>
      <c r="B339" t="s">
        <v>171</v>
      </c>
      <c r="C339" t="s">
        <v>3526</v>
      </c>
      <c r="D339" t="s">
        <v>737</v>
      </c>
      <c r="E339" t="s">
        <v>837</v>
      </c>
      <c r="F339" t="s">
        <v>57</v>
      </c>
      <c r="G339" t="b">
        <v>0</v>
      </c>
      <c r="H339" t="s">
        <v>735</v>
      </c>
      <c r="I339" t="s">
        <v>180</v>
      </c>
      <c r="J339" t="s">
        <v>5467</v>
      </c>
      <c r="K339" t="s">
        <v>4769</v>
      </c>
      <c r="L339" t="s">
        <v>5468</v>
      </c>
    </row>
    <row r="340" spans="1:12">
      <c r="A340" t="s">
        <v>3114</v>
      </c>
      <c r="B340" t="s">
        <v>171</v>
      </c>
      <c r="C340" t="s">
        <v>4858</v>
      </c>
      <c r="D340" t="s">
        <v>432</v>
      </c>
      <c r="E340" t="s">
        <v>433</v>
      </c>
      <c r="F340" t="s">
        <v>18</v>
      </c>
      <c r="G340" t="b">
        <v>0</v>
      </c>
      <c r="H340" t="s">
        <v>173</v>
      </c>
      <c r="I340" t="s">
        <v>180</v>
      </c>
      <c r="J340" t="s">
        <v>5469</v>
      </c>
      <c r="K340" t="s">
        <v>4769</v>
      </c>
      <c r="L340" t="s">
        <v>5470</v>
      </c>
    </row>
    <row r="341" spans="1:12">
      <c r="A341" t="s">
        <v>2765</v>
      </c>
      <c r="B341" t="s">
        <v>171</v>
      </c>
      <c r="C341" t="s">
        <v>4775</v>
      </c>
      <c r="D341" t="s">
        <v>2647</v>
      </c>
      <c r="E341" t="s">
        <v>4776</v>
      </c>
      <c r="F341" t="s">
        <v>57</v>
      </c>
      <c r="G341" t="b">
        <v>0</v>
      </c>
      <c r="H341" t="s">
        <v>245</v>
      </c>
      <c r="I341" t="s">
        <v>180</v>
      </c>
      <c r="J341" t="s">
        <v>4777</v>
      </c>
      <c r="K341" t="s">
        <v>4769</v>
      </c>
      <c r="L341" t="s">
        <v>5471</v>
      </c>
    </row>
    <row r="342" spans="1:12">
      <c r="A342" t="s">
        <v>2173</v>
      </c>
      <c r="B342" t="s">
        <v>298</v>
      </c>
      <c r="C342" t="s">
        <v>3526</v>
      </c>
      <c r="D342" t="s">
        <v>751</v>
      </c>
      <c r="E342" t="s">
        <v>752</v>
      </c>
      <c r="F342" t="s">
        <v>124</v>
      </c>
      <c r="G342" t="b">
        <v>1</v>
      </c>
      <c r="H342" t="s">
        <v>448</v>
      </c>
      <c r="I342" t="s">
        <v>180</v>
      </c>
      <c r="J342" t="s">
        <v>5472</v>
      </c>
      <c r="K342" t="s">
        <v>4769</v>
      </c>
      <c r="L342" t="s">
        <v>5473</v>
      </c>
    </row>
    <row r="343" spans="1:12">
      <c r="A343" t="s">
        <v>2194</v>
      </c>
      <c r="B343" t="s">
        <v>171</v>
      </c>
      <c r="C343" t="s">
        <v>3526</v>
      </c>
      <c r="D343" t="s">
        <v>737</v>
      </c>
      <c r="E343" t="s">
        <v>738</v>
      </c>
      <c r="F343" t="s">
        <v>57</v>
      </c>
      <c r="G343" t="b">
        <v>0</v>
      </c>
      <c r="H343" t="s">
        <v>735</v>
      </c>
      <c r="I343" t="s">
        <v>180</v>
      </c>
      <c r="J343" t="s">
        <v>5474</v>
      </c>
      <c r="K343" t="s">
        <v>4769</v>
      </c>
      <c r="L343" t="s">
        <v>5475</v>
      </c>
    </row>
    <row r="344" spans="1:12">
      <c r="A344" t="s">
        <v>2216</v>
      </c>
      <c r="B344" t="s">
        <v>298</v>
      </c>
      <c r="C344" t="s">
        <v>3526</v>
      </c>
      <c r="D344" t="s">
        <v>1098</v>
      </c>
      <c r="E344" t="s">
        <v>1099</v>
      </c>
      <c r="F344" t="s">
        <v>47</v>
      </c>
      <c r="G344" t="b">
        <v>0</v>
      </c>
      <c r="H344" t="s">
        <v>173</v>
      </c>
      <c r="I344" t="s">
        <v>180</v>
      </c>
      <c r="J344" t="s">
        <v>5476</v>
      </c>
      <c r="K344" t="s">
        <v>4769</v>
      </c>
      <c r="L344" t="s">
        <v>5477</v>
      </c>
    </row>
    <row r="345" spans="1:12">
      <c r="A345" t="s">
        <v>3542</v>
      </c>
      <c r="B345" t="s">
        <v>826</v>
      </c>
      <c r="C345" t="s">
        <v>2553</v>
      </c>
      <c r="D345" t="s">
        <v>770</v>
      </c>
      <c r="E345" t="s">
        <v>771</v>
      </c>
      <c r="F345" t="s">
        <v>90</v>
      </c>
      <c r="G345" t="b">
        <v>0</v>
      </c>
      <c r="H345" t="s">
        <v>173</v>
      </c>
      <c r="I345" t="s">
        <v>180</v>
      </c>
      <c r="J345" t="s">
        <v>5478</v>
      </c>
      <c r="K345" t="s">
        <v>4769</v>
      </c>
      <c r="L345" t="s">
        <v>5479</v>
      </c>
    </row>
    <row r="346" spans="1:12">
      <c r="A346" t="s">
        <v>1419</v>
      </c>
      <c r="B346" t="s">
        <v>826</v>
      </c>
      <c r="C346" t="s">
        <v>3522</v>
      </c>
      <c r="D346" t="s">
        <v>360</v>
      </c>
      <c r="E346" t="s">
        <v>524</v>
      </c>
      <c r="F346" t="s">
        <v>133</v>
      </c>
      <c r="G346" t="b">
        <v>0</v>
      </c>
      <c r="H346" t="s">
        <v>173</v>
      </c>
      <c r="I346" t="s">
        <v>180</v>
      </c>
      <c r="J346" t="s">
        <v>5480</v>
      </c>
      <c r="K346" t="s">
        <v>4769</v>
      </c>
      <c r="L346" t="s">
        <v>5481</v>
      </c>
    </row>
    <row r="347" spans="1:12">
      <c r="A347" t="s">
        <v>3057</v>
      </c>
      <c r="B347" t="s">
        <v>171</v>
      </c>
      <c r="C347" t="s">
        <v>4775</v>
      </c>
      <c r="D347" t="s">
        <v>1589</v>
      </c>
      <c r="E347" t="s">
        <v>3056</v>
      </c>
      <c r="F347" t="s">
        <v>18</v>
      </c>
      <c r="G347" t="b">
        <v>0</v>
      </c>
      <c r="H347" t="s">
        <v>372</v>
      </c>
      <c r="I347" t="s">
        <v>180</v>
      </c>
      <c r="J347" t="s">
        <v>5482</v>
      </c>
      <c r="K347" t="s">
        <v>4769</v>
      </c>
      <c r="L347" t="s">
        <v>5483</v>
      </c>
    </row>
    <row r="348" spans="1:12">
      <c r="A348" t="s">
        <v>5484</v>
      </c>
      <c r="B348" t="s">
        <v>826</v>
      </c>
      <c r="C348" t="s">
        <v>4868</v>
      </c>
      <c r="D348" t="s">
        <v>1217</v>
      </c>
      <c r="E348" t="s">
        <v>1218</v>
      </c>
      <c r="F348" t="s">
        <v>57</v>
      </c>
      <c r="G348" t="b">
        <v>0</v>
      </c>
      <c r="H348" t="s">
        <v>173</v>
      </c>
      <c r="I348" t="s">
        <v>283</v>
      </c>
      <c r="J348" t="s">
        <v>5485</v>
      </c>
      <c r="K348" t="s">
        <v>4769</v>
      </c>
      <c r="L348" t="s">
        <v>5486</v>
      </c>
    </row>
    <row r="349" spans="1:12">
      <c r="A349" t="s">
        <v>2174</v>
      </c>
      <c r="B349" t="s">
        <v>171</v>
      </c>
      <c r="C349" t="s">
        <v>3526</v>
      </c>
      <c r="D349" t="s">
        <v>778</v>
      </c>
      <c r="E349" t="s">
        <v>779</v>
      </c>
      <c r="F349" t="s">
        <v>43</v>
      </c>
      <c r="G349" t="b">
        <v>0</v>
      </c>
      <c r="H349" t="s">
        <v>173</v>
      </c>
      <c r="I349" t="s">
        <v>180</v>
      </c>
      <c r="J349" t="s">
        <v>5487</v>
      </c>
      <c r="K349" t="s">
        <v>4769</v>
      </c>
      <c r="L349" t="s">
        <v>5488</v>
      </c>
    </row>
    <row r="350" spans="1:12">
      <c r="A350" t="s">
        <v>635</v>
      </c>
      <c r="B350" t="s">
        <v>182</v>
      </c>
      <c r="C350" t="s">
        <v>3522</v>
      </c>
      <c r="D350" t="s">
        <v>3917</v>
      </c>
      <c r="E350" t="s">
        <v>627</v>
      </c>
      <c r="F350" t="s">
        <v>80</v>
      </c>
      <c r="G350" t="b">
        <v>0</v>
      </c>
      <c r="H350" t="s">
        <v>443</v>
      </c>
      <c r="I350" t="s">
        <v>180</v>
      </c>
      <c r="J350" t="s">
        <v>5489</v>
      </c>
      <c r="K350" t="s">
        <v>4769</v>
      </c>
      <c r="L350" t="s">
        <v>5490</v>
      </c>
    </row>
    <row r="351" spans="1:12">
      <c r="A351" t="s">
        <v>1845</v>
      </c>
      <c r="B351" t="s">
        <v>826</v>
      </c>
      <c r="C351" t="s">
        <v>3526</v>
      </c>
      <c r="D351" t="s">
        <v>192</v>
      </c>
      <c r="E351" t="s">
        <v>198</v>
      </c>
      <c r="F351" t="s">
        <v>84</v>
      </c>
      <c r="G351" t="b">
        <v>0</v>
      </c>
      <c r="H351" t="s">
        <v>189</v>
      </c>
      <c r="I351" t="s">
        <v>180</v>
      </c>
      <c r="J351" t="s">
        <v>5491</v>
      </c>
      <c r="K351" t="s">
        <v>4769</v>
      </c>
      <c r="L351" t="s">
        <v>5492</v>
      </c>
    </row>
    <row r="352" spans="1:12">
      <c r="A352" t="s">
        <v>1666</v>
      </c>
      <c r="B352" t="s">
        <v>826</v>
      </c>
      <c r="C352" t="s">
        <v>3522</v>
      </c>
      <c r="D352" t="s">
        <v>782</v>
      </c>
      <c r="E352" t="s">
        <v>783</v>
      </c>
      <c r="F352" t="s">
        <v>124</v>
      </c>
      <c r="G352" t="b">
        <v>0</v>
      </c>
      <c r="H352" t="s">
        <v>173</v>
      </c>
      <c r="I352" t="s">
        <v>180</v>
      </c>
      <c r="J352" t="s">
        <v>5013</v>
      </c>
      <c r="K352" t="s">
        <v>4769</v>
      </c>
      <c r="L352" t="s">
        <v>5493</v>
      </c>
    </row>
    <row r="353" spans="1:12">
      <c r="A353" t="s">
        <v>5494</v>
      </c>
      <c r="B353" t="s">
        <v>2772</v>
      </c>
      <c r="C353" t="s">
        <v>4806</v>
      </c>
      <c r="D353" t="s">
        <v>291</v>
      </c>
      <c r="E353" t="s">
        <v>3043</v>
      </c>
      <c r="F353" t="s">
        <v>18</v>
      </c>
      <c r="G353" t="b">
        <v>0</v>
      </c>
      <c r="H353" t="s">
        <v>245</v>
      </c>
      <c r="I353" t="s">
        <v>180</v>
      </c>
      <c r="J353" t="s">
        <v>4884</v>
      </c>
      <c r="K353" t="s">
        <v>4769</v>
      </c>
      <c r="L353" t="s">
        <v>5495</v>
      </c>
    </row>
    <row r="354" spans="1:12">
      <c r="A354" t="s">
        <v>916</v>
      </c>
      <c r="B354" t="s">
        <v>826</v>
      </c>
      <c r="C354" t="s">
        <v>3526</v>
      </c>
      <c r="D354" t="s">
        <v>907</v>
      </c>
      <c r="E354" t="s">
        <v>917</v>
      </c>
      <c r="F354" t="s">
        <v>47</v>
      </c>
      <c r="G354" t="b">
        <v>0</v>
      </c>
      <c r="H354" t="s">
        <v>458</v>
      </c>
      <c r="I354" t="s">
        <v>180</v>
      </c>
      <c r="J354" t="s">
        <v>5345</v>
      </c>
      <c r="K354" t="s">
        <v>4769</v>
      </c>
      <c r="L354" t="s">
        <v>5496</v>
      </c>
    </row>
    <row r="355" spans="1:12">
      <c r="A355" t="s">
        <v>761</v>
      </c>
      <c r="B355" t="s">
        <v>298</v>
      </c>
      <c r="C355" t="s">
        <v>3526</v>
      </c>
      <c r="D355" t="s">
        <v>754</v>
      </c>
      <c r="E355" t="s">
        <v>756</v>
      </c>
      <c r="F355" t="s">
        <v>97</v>
      </c>
      <c r="G355" t="b">
        <v>1</v>
      </c>
      <c r="H355" t="s">
        <v>448</v>
      </c>
      <c r="I355" t="s">
        <v>180</v>
      </c>
      <c r="J355" t="s">
        <v>5497</v>
      </c>
      <c r="K355" t="s">
        <v>4769</v>
      </c>
      <c r="L355" t="s">
        <v>5498</v>
      </c>
    </row>
    <row r="356" spans="1:12">
      <c r="A356" t="s">
        <v>2905</v>
      </c>
      <c r="B356" t="s">
        <v>826</v>
      </c>
      <c r="C356" t="s">
        <v>4775</v>
      </c>
      <c r="D356" t="s">
        <v>2647</v>
      </c>
      <c r="E356" t="s">
        <v>2889</v>
      </c>
      <c r="F356" t="s">
        <v>76</v>
      </c>
      <c r="G356" t="b">
        <v>0</v>
      </c>
      <c r="H356" t="s">
        <v>245</v>
      </c>
      <c r="I356" t="s">
        <v>180</v>
      </c>
      <c r="J356" t="s">
        <v>4777</v>
      </c>
      <c r="K356" t="s">
        <v>4769</v>
      </c>
      <c r="L356" t="s">
        <v>5499</v>
      </c>
    </row>
    <row r="357" spans="1:12">
      <c r="A357" t="s">
        <v>2827</v>
      </c>
      <c r="B357" t="s">
        <v>826</v>
      </c>
      <c r="C357" t="s">
        <v>2553</v>
      </c>
      <c r="D357" t="s">
        <v>1556</v>
      </c>
      <c r="E357" t="s">
        <v>5500</v>
      </c>
      <c r="F357" t="s">
        <v>47</v>
      </c>
      <c r="G357" t="b">
        <v>0</v>
      </c>
      <c r="H357" t="s">
        <v>173</v>
      </c>
      <c r="I357" t="s">
        <v>180</v>
      </c>
      <c r="J357" t="s">
        <v>218</v>
      </c>
      <c r="K357" t="s">
        <v>4769</v>
      </c>
      <c r="L357" t="s">
        <v>5501</v>
      </c>
    </row>
    <row r="358" spans="1:12">
      <c r="A358" t="s">
        <v>1733</v>
      </c>
      <c r="B358" t="s">
        <v>826</v>
      </c>
      <c r="C358" t="s">
        <v>3526</v>
      </c>
      <c r="D358" t="s">
        <v>1303</v>
      </c>
      <c r="E358" t="s">
        <v>1730</v>
      </c>
      <c r="F358" t="s">
        <v>84</v>
      </c>
      <c r="G358" t="b">
        <v>1</v>
      </c>
      <c r="H358" t="s">
        <v>173</v>
      </c>
      <c r="I358" t="s">
        <v>180</v>
      </c>
      <c r="J358" t="s">
        <v>4800</v>
      </c>
      <c r="K358" t="s">
        <v>4769</v>
      </c>
      <c r="L358" t="s">
        <v>5502</v>
      </c>
    </row>
    <row r="359" spans="1:12">
      <c r="A359" t="s">
        <v>2728</v>
      </c>
      <c r="B359" t="s">
        <v>182</v>
      </c>
      <c r="C359" t="s">
        <v>4806</v>
      </c>
      <c r="D359" t="s">
        <v>2730</v>
      </c>
      <c r="E359" t="s">
        <v>5408</v>
      </c>
      <c r="F359" t="s">
        <v>43</v>
      </c>
      <c r="G359" t="b">
        <v>0</v>
      </c>
      <c r="H359" t="s">
        <v>173</v>
      </c>
      <c r="I359" t="s">
        <v>180</v>
      </c>
      <c r="J359" t="s">
        <v>5503</v>
      </c>
      <c r="K359" t="s">
        <v>4769</v>
      </c>
      <c r="L359" t="s">
        <v>5504</v>
      </c>
    </row>
    <row r="360" spans="1:12">
      <c r="A360" t="s">
        <v>3051</v>
      </c>
      <c r="B360" t="s">
        <v>826</v>
      </c>
      <c r="C360" t="s">
        <v>4775</v>
      </c>
      <c r="D360" t="s">
        <v>2647</v>
      </c>
      <c r="E360" t="s">
        <v>3050</v>
      </c>
      <c r="F360" t="s">
        <v>118</v>
      </c>
      <c r="G360" t="b">
        <v>0</v>
      </c>
      <c r="H360" t="s">
        <v>245</v>
      </c>
      <c r="I360" t="s">
        <v>180</v>
      </c>
      <c r="J360" t="s">
        <v>5505</v>
      </c>
      <c r="K360" t="s">
        <v>4769</v>
      </c>
      <c r="L360" t="s">
        <v>5506</v>
      </c>
    </row>
    <row r="361" spans="1:12">
      <c r="A361" t="s">
        <v>2757</v>
      </c>
      <c r="B361" t="s">
        <v>182</v>
      </c>
      <c r="C361" t="s">
        <v>4806</v>
      </c>
      <c r="D361" t="s">
        <v>1589</v>
      </c>
      <c r="E361" t="s">
        <v>2927</v>
      </c>
      <c r="F361" t="s">
        <v>18</v>
      </c>
      <c r="G361" t="b">
        <v>0</v>
      </c>
      <c r="H361" t="s">
        <v>372</v>
      </c>
      <c r="I361" t="s">
        <v>180</v>
      </c>
      <c r="J361" t="s">
        <v>5507</v>
      </c>
      <c r="K361" t="s">
        <v>4769</v>
      </c>
      <c r="L361" t="s">
        <v>5508</v>
      </c>
    </row>
    <row r="362" spans="1:12">
      <c r="A362" t="s">
        <v>942</v>
      </c>
      <c r="B362" t="s">
        <v>826</v>
      </c>
      <c r="C362" t="s">
        <v>3526</v>
      </c>
      <c r="D362" t="s">
        <v>248</v>
      </c>
      <c r="E362" t="s">
        <v>249</v>
      </c>
      <c r="F362" t="s">
        <v>67</v>
      </c>
      <c r="G362" t="b">
        <v>0</v>
      </c>
      <c r="H362" t="s">
        <v>245</v>
      </c>
      <c r="I362" t="s">
        <v>180</v>
      </c>
      <c r="J362" t="s">
        <v>4820</v>
      </c>
      <c r="K362" t="s">
        <v>4769</v>
      </c>
      <c r="L362" t="s">
        <v>5509</v>
      </c>
    </row>
    <row r="363" spans="1:12">
      <c r="A363" t="s">
        <v>2858</v>
      </c>
      <c r="B363" t="s">
        <v>523</v>
      </c>
      <c r="C363" t="s">
        <v>4775</v>
      </c>
      <c r="D363" t="s">
        <v>2647</v>
      </c>
      <c r="E363" t="s">
        <v>2956</v>
      </c>
      <c r="F363" t="s">
        <v>47</v>
      </c>
      <c r="G363" t="b">
        <v>0</v>
      </c>
      <c r="H363" t="s">
        <v>245</v>
      </c>
      <c r="I363" t="s">
        <v>180</v>
      </c>
      <c r="J363" t="s">
        <v>4777</v>
      </c>
      <c r="K363" t="s">
        <v>4769</v>
      </c>
      <c r="L363" t="s">
        <v>5510</v>
      </c>
    </row>
    <row r="364" spans="1:12">
      <c r="A364" t="s">
        <v>3074</v>
      </c>
      <c r="B364" t="s">
        <v>182</v>
      </c>
      <c r="C364" t="s">
        <v>4858</v>
      </c>
      <c r="D364" t="s">
        <v>2863</v>
      </c>
      <c r="E364" t="s">
        <v>2884</v>
      </c>
      <c r="F364" t="s">
        <v>18</v>
      </c>
      <c r="G364" t="b">
        <v>0</v>
      </c>
      <c r="H364" t="s">
        <v>173</v>
      </c>
      <c r="I364" t="s">
        <v>180</v>
      </c>
      <c r="J364" t="s">
        <v>5511</v>
      </c>
      <c r="K364" t="s">
        <v>4769</v>
      </c>
      <c r="L364" t="s">
        <v>5512</v>
      </c>
    </row>
    <row r="365" spans="1:12">
      <c r="A365" t="s">
        <v>534</v>
      </c>
      <c r="B365" t="s">
        <v>171</v>
      </c>
      <c r="C365" t="s">
        <v>3522</v>
      </c>
      <c r="D365" t="s">
        <v>536</v>
      </c>
      <c r="E365" t="s">
        <v>537</v>
      </c>
      <c r="F365" t="s">
        <v>43</v>
      </c>
      <c r="G365" t="b">
        <v>0</v>
      </c>
      <c r="H365" t="s">
        <v>173</v>
      </c>
      <c r="I365" t="s">
        <v>180</v>
      </c>
      <c r="J365" t="s">
        <v>5513</v>
      </c>
      <c r="K365" t="s">
        <v>4769</v>
      </c>
      <c r="L365" t="s">
        <v>5514</v>
      </c>
    </row>
    <row r="366" spans="1:12">
      <c r="A366" t="s">
        <v>5515</v>
      </c>
      <c r="B366" t="s">
        <v>826</v>
      </c>
      <c r="C366" t="s">
        <v>3522</v>
      </c>
      <c r="D366" t="s">
        <v>3827</v>
      </c>
      <c r="E366" t="s">
        <v>5373</v>
      </c>
      <c r="F366" t="s">
        <v>67</v>
      </c>
      <c r="G366" t="b">
        <v>1</v>
      </c>
      <c r="H366" t="s">
        <v>654</v>
      </c>
      <c r="I366" t="s">
        <v>180</v>
      </c>
      <c r="J366" t="s">
        <v>5516</v>
      </c>
      <c r="K366" t="s">
        <v>4769</v>
      </c>
      <c r="L366" t="s">
        <v>5517</v>
      </c>
    </row>
    <row r="367" spans="1:12">
      <c r="A367" t="s">
        <v>2762</v>
      </c>
      <c r="B367" t="s">
        <v>182</v>
      </c>
      <c r="C367" t="s">
        <v>4775</v>
      </c>
      <c r="D367" t="s">
        <v>248</v>
      </c>
      <c r="E367" t="s">
        <v>4824</v>
      </c>
      <c r="F367" t="s">
        <v>18</v>
      </c>
      <c r="G367" t="b">
        <v>0</v>
      </c>
      <c r="H367" t="s">
        <v>245</v>
      </c>
      <c r="I367" t="s">
        <v>180</v>
      </c>
      <c r="J367" t="s">
        <v>4825</v>
      </c>
      <c r="K367" t="s">
        <v>4769</v>
      </c>
      <c r="L367" t="s">
        <v>5518</v>
      </c>
    </row>
    <row r="368" spans="1:12">
      <c r="A368" t="s">
        <v>1776</v>
      </c>
      <c r="B368" t="s">
        <v>826</v>
      </c>
      <c r="C368" t="s">
        <v>3526</v>
      </c>
      <c r="D368" t="s">
        <v>1774</v>
      </c>
      <c r="E368" t="s">
        <v>1775</v>
      </c>
      <c r="F368" t="s">
        <v>100</v>
      </c>
      <c r="G368" t="b">
        <v>0</v>
      </c>
      <c r="H368" t="s">
        <v>372</v>
      </c>
      <c r="I368" t="s">
        <v>180</v>
      </c>
      <c r="J368" t="s">
        <v>5519</v>
      </c>
      <c r="K368" t="s">
        <v>4769</v>
      </c>
      <c r="L368" t="s">
        <v>5520</v>
      </c>
    </row>
    <row r="369" spans="1:12">
      <c r="A369" t="s">
        <v>5521</v>
      </c>
      <c r="B369" t="s">
        <v>826</v>
      </c>
      <c r="C369" t="s">
        <v>3522</v>
      </c>
      <c r="D369" t="s">
        <v>1771</v>
      </c>
      <c r="E369" t="s">
        <v>2028</v>
      </c>
      <c r="F369" t="s">
        <v>47</v>
      </c>
      <c r="G369" t="b">
        <v>0</v>
      </c>
      <c r="H369" t="s">
        <v>173</v>
      </c>
      <c r="I369" t="s">
        <v>180</v>
      </c>
      <c r="J369" t="s">
        <v>5045</v>
      </c>
      <c r="K369" t="s">
        <v>4769</v>
      </c>
      <c r="L369" t="s">
        <v>5522</v>
      </c>
    </row>
    <row r="370" spans="1:12">
      <c r="A370" t="s">
        <v>228</v>
      </c>
      <c r="B370" t="s">
        <v>171</v>
      </c>
      <c r="C370" t="s">
        <v>3522</v>
      </c>
      <c r="D370" t="s">
        <v>192</v>
      </c>
      <c r="E370" t="s">
        <v>193</v>
      </c>
      <c r="F370" t="s">
        <v>47</v>
      </c>
      <c r="G370" t="b">
        <v>0</v>
      </c>
      <c r="H370" t="s">
        <v>189</v>
      </c>
      <c r="I370" t="s">
        <v>180</v>
      </c>
      <c r="J370" t="s">
        <v>5523</v>
      </c>
      <c r="K370" t="s">
        <v>4769</v>
      </c>
      <c r="L370" t="s">
        <v>5524</v>
      </c>
    </row>
    <row r="371" spans="1:12">
      <c r="A371" t="s">
        <v>1805</v>
      </c>
      <c r="B371" t="s">
        <v>826</v>
      </c>
      <c r="C371" t="s">
        <v>3526</v>
      </c>
      <c r="D371" t="s">
        <v>606</v>
      </c>
      <c r="E371" t="s">
        <v>607</v>
      </c>
      <c r="F371" t="s">
        <v>60</v>
      </c>
      <c r="G371" t="b">
        <v>0</v>
      </c>
      <c r="H371" t="s">
        <v>173</v>
      </c>
      <c r="I371" t="s">
        <v>180</v>
      </c>
      <c r="J371" t="s">
        <v>5525</v>
      </c>
      <c r="K371" t="s">
        <v>4769</v>
      </c>
      <c r="L371" t="s">
        <v>5526</v>
      </c>
    </row>
    <row r="372" spans="1:12">
      <c r="A372" t="s">
        <v>1376</v>
      </c>
      <c r="B372" t="s">
        <v>826</v>
      </c>
      <c r="C372" t="s">
        <v>3522</v>
      </c>
      <c r="D372" t="s">
        <v>1320</v>
      </c>
      <c r="E372" t="s">
        <v>1374</v>
      </c>
      <c r="F372" t="s">
        <v>118</v>
      </c>
      <c r="G372" t="b">
        <v>0</v>
      </c>
      <c r="H372" t="s">
        <v>173</v>
      </c>
      <c r="I372" t="s">
        <v>180</v>
      </c>
      <c r="J372" t="s">
        <v>5527</v>
      </c>
      <c r="K372" t="s">
        <v>4769</v>
      </c>
      <c r="L372" t="s">
        <v>5528</v>
      </c>
    </row>
    <row r="373" spans="1:12">
      <c r="A373" t="s">
        <v>438</v>
      </c>
      <c r="B373" t="s">
        <v>182</v>
      </c>
      <c r="C373" t="s">
        <v>3522</v>
      </c>
      <c r="D373" t="s">
        <v>440</v>
      </c>
      <c r="E373" t="s">
        <v>441</v>
      </c>
      <c r="F373" t="s">
        <v>67</v>
      </c>
      <c r="G373" t="b">
        <v>0</v>
      </c>
      <c r="H373" t="s">
        <v>173</v>
      </c>
      <c r="I373" t="s">
        <v>180</v>
      </c>
      <c r="J373" t="s">
        <v>5529</v>
      </c>
      <c r="K373" t="s">
        <v>4769</v>
      </c>
      <c r="L373" t="s">
        <v>5530</v>
      </c>
    </row>
    <row r="374" spans="1:12">
      <c r="A374" t="s">
        <v>567</v>
      </c>
      <c r="B374" t="s">
        <v>182</v>
      </c>
      <c r="C374" t="s">
        <v>3522</v>
      </c>
      <c r="D374" t="s">
        <v>178</v>
      </c>
      <c r="E374" t="s">
        <v>561</v>
      </c>
      <c r="F374" t="s">
        <v>29</v>
      </c>
      <c r="G374" t="b">
        <v>0</v>
      </c>
      <c r="H374" t="s">
        <v>173</v>
      </c>
      <c r="I374" t="s">
        <v>180</v>
      </c>
      <c r="J374" t="s">
        <v>5390</v>
      </c>
      <c r="K374" t="s">
        <v>4769</v>
      </c>
      <c r="L374" t="s">
        <v>5531</v>
      </c>
    </row>
    <row r="375" spans="1:12">
      <c r="A375" t="s">
        <v>3013</v>
      </c>
      <c r="B375" t="s">
        <v>826</v>
      </c>
      <c r="C375" t="s">
        <v>4775</v>
      </c>
      <c r="D375" t="s">
        <v>2647</v>
      </c>
      <c r="E375" t="s">
        <v>3015</v>
      </c>
      <c r="F375" t="s">
        <v>106</v>
      </c>
      <c r="G375" t="b">
        <v>0</v>
      </c>
      <c r="H375" t="s">
        <v>245</v>
      </c>
      <c r="I375" t="s">
        <v>180</v>
      </c>
      <c r="J375" t="s">
        <v>5532</v>
      </c>
      <c r="K375" t="s">
        <v>4769</v>
      </c>
      <c r="L375" t="s">
        <v>5533</v>
      </c>
    </row>
    <row r="376" spans="1:12">
      <c r="A376" t="s">
        <v>5534</v>
      </c>
      <c r="B376" t="s">
        <v>826</v>
      </c>
      <c r="C376" t="s">
        <v>3526</v>
      </c>
      <c r="D376" t="s">
        <v>248</v>
      </c>
      <c r="E376" t="s">
        <v>296</v>
      </c>
      <c r="F376" t="s">
        <v>100</v>
      </c>
      <c r="G376" t="b">
        <v>0</v>
      </c>
      <c r="H376" t="s">
        <v>245</v>
      </c>
      <c r="I376" t="s">
        <v>180</v>
      </c>
      <c r="J376" t="s">
        <v>5535</v>
      </c>
      <c r="K376" t="s">
        <v>4769</v>
      </c>
      <c r="L376" t="s">
        <v>5536</v>
      </c>
    </row>
    <row r="377" spans="1:12">
      <c r="A377" t="s">
        <v>5537</v>
      </c>
      <c r="B377" t="s">
        <v>171</v>
      </c>
      <c r="C377" t="s">
        <v>3522</v>
      </c>
      <c r="D377" t="s">
        <v>432</v>
      </c>
      <c r="E377" t="s">
        <v>2915</v>
      </c>
      <c r="F377" t="s">
        <v>29</v>
      </c>
      <c r="G377" t="b">
        <v>0</v>
      </c>
      <c r="H377" t="s">
        <v>173</v>
      </c>
      <c r="I377" t="s">
        <v>180</v>
      </c>
      <c r="J377" t="s">
        <v>5538</v>
      </c>
      <c r="K377" t="s">
        <v>4769</v>
      </c>
      <c r="L377" t="s">
        <v>5539</v>
      </c>
    </row>
    <row r="378" spans="1:12">
      <c r="A378" t="s">
        <v>1593</v>
      </c>
      <c r="B378" t="s">
        <v>826</v>
      </c>
      <c r="C378" t="s">
        <v>3526</v>
      </c>
      <c r="D378" t="s">
        <v>659</v>
      </c>
      <c r="E378" t="s">
        <v>1594</v>
      </c>
      <c r="F378" t="s">
        <v>109</v>
      </c>
      <c r="G378" t="b">
        <v>0</v>
      </c>
      <c r="H378" t="s">
        <v>654</v>
      </c>
      <c r="I378" t="s">
        <v>180</v>
      </c>
      <c r="J378" t="s">
        <v>4893</v>
      </c>
      <c r="K378" t="s">
        <v>4769</v>
      </c>
      <c r="L378" t="s">
        <v>5540</v>
      </c>
    </row>
    <row r="379" spans="1:12">
      <c r="A379" t="s">
        <v>3139</v>
      </c>
      <c r="B379" t="s">
        <v>826</v>
      </c>
      <c r="C379" t="s">
        <v>4858</v>
      </c>
      <c r="D379" t="s">
        <v>2863</v>
      </c>
      <c r="E379" t="s">
        <v>2884</v>
      </c>
      <c r="F379" t="s">
        <v>100</v>
      </c>
      <c r="G379" t="b">
        <v>1</v>
      </c>
      <c r="H379" t="s">
        <v>173</v>
      </c>
      <c r="I379" t="s">
        <v>180</v>
      </c>
      <c r="J379" t="s">
        <v>5511</v>
      </c>
      <c r="K379" t="s">
        <v>4769</v>
      </c>
      <c r="L379" t="s">
        <v>5541</v>
      </c>
    </row>
    <row r="380" spans="1:12">
      <c r="A380" t="s">
        <v>2175</v>
      </c>
      <c r="B380" t="s">
        <v>298</v>
      </c>
      <c r="C380" t="s">
        <v>3526</v>
      </c>
      <c r="D380" t="s">
        <v>248</v>
      </c>
      <c r="E380" t="s">
        <v>930</v>
      </c>
      <c r="F380" t="s">
        <v>57</v>
      </c>
      <c r="G380" t="b">
        <v>0</v>
      </c>
      <c r="H380" t="s">
        <v>245</v>
      </c>
      <c r="I380" t="s">
        <v>180</v>
      </c>
      <c r="J380" t="s">
        <v>5542</v>
      </c>
      <c r="K380" t="s">
        <v>4769</v>
      </c>
      <c r="L380" t="s">
        <v>5543</v>
      </c>
    </row>
    <row r="381" spans="1:12">
      <c r="A381" t="s">
        <v>2743</v>
      </c>
      <c r="B381" t="s">
        <v>171</v>
      </c>
      <c r="C381" t="s">
        <v>4858</v>
      </c>
      <c r="D381" t="s">
        <v>1546</v>
      </c>
      <c r="E381" t="s">
        <v>1547</v>
      </c>
      <c r="F381" t="s">
        <v>43</v>
      </c>
      <c r="G381" t="b">
        <v>0</v>
      </c>
      <c r="H381" t="s">
        <v>173</v>
      </c>
      <c r="I381" t="s">
        <v>180</v>
      </c>
      <c r="J381" t="s">
        <v>5544</v>
      </c>
      <c r="K381" t="s">
        <v>4769</v>
      </c>
      <c r="L381" t="s">
        <v>5545</v>
      </c>
    </row>
    <row r="382" spans="1:12">
      <c r="A382" t="s">
        <v>2181</v>
      </c>
      <c r="B382" t="s">
        <v>298</v>
      </c>
      <c r="C382" t="s">
        <v>3526</v>
      </c>
      <c r="D382" t="s">
        <v>248</v>
      </c>
      <c r="E382" t="s">
        <v>296</v>
      </c>
      <c r="F382" t="s">
        <v>57</v>
      </c>
      <c r="G382" t="b">
        <v>0</v>
      </c>
      <c r="H382" t="s">
        <v>245</v>
      </c>
      <c r="I382" t="s">
        <v>180</v>
      </c>
      <c r="J382" t="s">
        <v>5546</v>
      </c>
      <c r="K382" t="s">
        <v>4769</v>
      </c>
      <c r="L382" t="s">
        <v>5547</v>
      </c>
    </row>
    <row r="383" spans="1:12">
      <c r="A383" t="s">
        <v>3126</v>
      </c>
      <c r="B383" t="s">
        <v>826</v>
      </c>
      <c r="C383" t="s">
        <v>2553</v>
      </c>
      <c r="D383" t="s">
        <v>428</v>
      </c>
      <c r="E383" t="s">
        <v>2924</v>
      </c>
      <c r="F383" t="s">
        <v>100</v>
      </c>
      <c r="G383" t="b">
        <v>1</v>
      </c>
      <c r="H383" t="s">
        <v>173</v>
      </c>
      <c r="I383" t="s">
        <v>180</v>
      </c>
      <c r="J383" t="s">
        <v>5548</v>
      </c>
      <c r="K383" t="s">
        <v>4769</v>
      </c>
      <c r="L383" t="s">
        <v>5549</v>
      </c>
    </row>
    <row r="384" spans="1:12">
      <c r="A384" t="s">
        <v>1021</v>
      </c>
      <c r="B384" t="s">
        <v>826</v>
      </c>
      <c r="C384" t="s">
        <v>3522</v>
      </c>
      <c r="D384" t="s">
        <v>1019</v>
      </c>
      <c r="E384" t="s">
        <v>1020</v>
      </c>
      <c r="F384" t="s">
        <v>51</v>
      </c>
      <c r="G384" t="b">
        <v>1</v>
      </c>
      <c r="H384" t="s">
        <v>173</v>
      </c>
      <c r="I384" t="s">
        <v>180</v>
      </c>
      <c r="J384" t="s">
        <v>5550</v>
      </c>
      <c r="K384" t="s">
        <v>4769</v>
      </c>
      <c r="L384" t="s">
        <v>5551</v>
      </c>
    </row>
    <row r="385" spans="1:12">
      <c r="A385" t="s">
        <v>1506</v>
      </c>
      <c r="B385" t="s">
        <v>826</v>
      </c>
      <c r="C385" t="s">
        <v>3522</v>
      </c>
      <c r="D385" t="s">
        <v>1498</v>
      </c>
      <c r="E385" t="s">
        <v>1499</v>
      </c>
      <c r="F385" t="s">
        <v>54</v>
      </c>
      <c r="G385" t="b">
        <v>0</v>
      </c>
      <c r="H385" t="s">
        <v>1496</v>
      </c>
      <c r="I385" t="s">
        <v>180</v>
      </c>
      <c r="J385" t="s">
        <v>5165</v>
      </c>
      <c r="K385" t="s">
        <v>4769</v>
      </c>
      <c r="L385" t="s">
        <v>5552</v>
      </c>
    </row>
    <row r="386" spans="1:12">
      <c r="A386" t="s">
        <v>2228</v>
      </c>
      <c r="B386" t="s">
        <v>171</v>
      </c>
      <c r="C386" t="s">
        <v>3526</v>
      </c>
      <c r="D386" t="s">
        <v>737</v>
      </c>
      <c r="E386" t="s">
        <v>837</v>
      </c>
      <c r="F386" t="s">
        <v>57</v>
      </c>
      <c r="G386" t="b">
        <v>0</v>
      </c>
      <c r="H386" t="s">
        <v>735</v>
      </c>
      <c r="I386" t="s">
        <v>180</v>
      </c>
      <c r="J386" t="s">
        <v>5553</v>
      </c>
      <c r="K386" t="s">
        <v>4769</v>
      </c>
      <c r="L386" t="s">
        <v>5554</v>
      </c>
    </row>
    <row r="387" spans="1:12">
      <c r="A387" t="s">
        <v>3473</v>
      </c>
      <c r="B387" t="s">
        <v>171</v>
      </c>
      <c r="C387" t="s">
        <v>2553</v>
      </c>
      <c r="D387" t="s">
        <v>428</v>
      </c>
      <c r="E387" t="s">
        <v>2924</v>
      </c>
      <c r="F387" t="s">
        <v>18</v>
      </c>
      <c r="G387" t="b">
        <v>0</v>
      </c>
      <c r="H387" t="s">
        <v>173</v>
      </c>
      <c r="I387" t="s">
        <v>180</v>
      </c>
      <c r="J387" t="s">
        <v>5548</v>
      </c>
      <c r="K387" t="s">
        <v>4769</v>
      </c>
      <c r="L387" t="s">
        <v>5555</v>
      </c>
    </row>
    <row r="388" spans="1:12">
      <c r="A388" t="s">
        <v>3250</v>
      </c>
      <c r="B388" t="s">
        <v>826</v>
      </c>
      <c r="C388" t="s">
        <v>4806</v>
      </c>
      <c r="D388" t="s">
        <v>1309</v>
      </c>
      <c r="E388" t="s">
        <v>218</v>
      </c>
      <c r="F388" t="s">
        <v>100</v>
      </c>
      <c r="G388" t="b">
        <v>0</v>
      </c>
      <c r="H388" t="s">
        <v>173</v>
      </c>
      <c r="I388" t="s">
        <v>180</v>
      </c>
      <c r="J388" t="s">
        <v>4779</v>
      </c>
      <c r="K388" t="s">
        <v>4769</v>
      </c>
      <c r="L388" t="s">
        <v>5556</v>
      </c>
    </row>
    <row r="389" spans="1:12">
      <c r="A389" t="s">
        <v>3055</v>
      </c>
      <c r="B389" t="s">
        <v>182</v>
      </c>
      <c r="C389" t="s">
        <v>4806</v>
      </c>
      <c r="D389" t="s">
        <v>1589</v>
      </c>
      <c r="E389" t="s">
        <v>3056</v>
      </c>
      <c r="F389" t="s">
        <v>18</v>
      </c>
      <c r="G389" t="b">
        <v>0</v>
      </c>
      <c r="H389" t="s">
        <v>372</v>
      </c>
      <c r="I389" t="s">
        <v>180</v>
      </c>
      <c r="J389" t="s">
        <v>5557</v>
      </c>
      <c r="K389" t="s">
        <v>4769</v>
      </c>
      <c r="L389" t="s">
        <v>5558</v>
      </c>
    </row>
    <row r="390" spans="1:12">
      <c r="A390" t="s">
        <v>1025</v>
      </c>
      <c r="B390" t="s">
        <v>826</v>
      </c>
      <c r="C390" t="s">
        <v>3526</v>
      </c>
      <c r="D390" t="s">
        <v>192</v>
      </c>
      <c r="E390" t="s">
        <v>198</v>
      </c>
      <c r="F390" t="s">
        <v>84</v>
      </c>
      <c r="G390" t="b">
        <v>0</v>
      </c>
      <c r="H390" t="s">
        <v>189</v>
      </c>
      <c r="I390" t="s">
        <v>180</v>
      </c>
      <c r="J390" t="s">
        <v>5559</v>
      </c>
      <c r="K390" t="s">
        <v>4769</v>
      </c>
      <c r="L390" t="s">
        <v>5560</v>
      </c>
    </row>
    <row r="391" spans="1:12">
      <c r="A391" t="s">
        <v>401</v>
      </c>
      <c r="B391" t="s">
        <v>196</v>
      </c>
      <c r="C391" t="s">
        <v>3522</v>
      </c>
      <c r="D391" t="s">
        <v>397</v>
      </c>
      <c r="E391" t="s">
        <v>400</v>
      </c>
      <c r="F391" t="s">
        <v>47</v>
      </c>
      <c r="G391" t="b">
        <v>0</v>
      </c>
      <c r="H391" t="s">
        <v>395</v>
      </c>
      <c r="I391" t="s">
        <v>180</v>
      </c>
      <c r="J391" t="s">
        <v>5561</v>
      </c>
      <c r="K391" t="s">
        <v>4769</v>
      </c>
      <c r="L391" t="s">
        <v>5562</v>
      </c>
    </row>
    <row r="392" spans="1:12">
      <c r="A392" t="s">
        <v>5563</v>
      </c>
      <c r="B392" t="s">
        <v>826</v>
      </c>
      <c r="C392" t="s">
        <v>4858</v>
      </c>
      <c r="D392" t="s">
        <v>1309</v>
      </c>
      <c r="E392" t="s">
        <v>5564</v>
      </c>
      <c r="F392" t="s">
        <v>67</v>
      </c>
      <c r="G392" t="b">
        <v>0</v>
      </c>
      <c r="H392" t="s">
        <v>173</v>
      </c>
      <c r="I392" t="s">
        <v>180</v>
      </c>
      <c r="J392" t="s">
        <v>4779</v>
      </c>
      <c r="K392" t="s">
        <v>4769</v>
      </c>
      <c r="L392" t="s">
        <v>5565</v>
      </c>
    </row>
    <row r="393" spans="1:12">
      <c r="A393" t="s">
        <v>645</v>
      </c>
      <c r="B393" t="s">
        <v>182</v>
      </c>
      <c r="C393" t="s">
        <v>3522</v>
      </c>
      <c r="D393" t="s">
        <v>3917</v>
      </c>
      <c r="E393" t="s">
        <v>627</v>
      </c>
      <c r="F393" t="s">
        <v>80</v>
      </c>
      <c r="G393" t="b">
        <v>0</v>
      </c>
      <c r="H393" t="s">
        <v>443</v>
      </c>
      <c r="I393" t="s">
        <v>180</v>
      </c>
      <c r="J393" t="s">
        <v>5566</v>
      </c>
      <c r="K393" t="s">
        <v>4769</v>
      </c>
      <c r="L393" t="s">
        <v>5567</v>
      </c>
    </row>
    <row r="394" spans="1:12">
      <c r="A394" t="s">
        <v>3160</v>
      </c>
      <c r="B394" t="s">
        <v>182</v>
      </c>
      <c r="C394" t="s">
        <v>4806</v>
      </c>
      <c r="D394" t="s">
        <v>2792</v>
      </c>
      <c r="E394" t="s">
        <v>3159</v>
      </c>
      <c r="F394" t="s">
        <v>18</v>
      </c>
      <c r="G394" t="b">
        <v>0</v>
      </c>
      <c r="H394" t="s">
        <v>372</v>
      </c>
      <c r="I394" t="s">
        <v>180</v>
      </c>
      <c r="J394" t="s">
        <v>5568</v>
      </c>
      <c r="K394" t="s">
        <v>4769</v>
      </c>
      <c r="L394" t="s">
        <v>5569</v>
      </c>
    </row>
    <row r="395" spans="1:12">
      <c r="A395" t="s">
        <v>1231</v>
      </c>
      <c r="B395" t="s">
        <v>826</v>
      </c>
      <c r="C395" t="s">
        <v>3526</v>
      </c>
      <c r="D395" t="s">
        <v>499</v>
      </c>
      <c r="E395" t="s">
        <v>5353</v>
      </c>
      <c r="F395" t="s">
        <v>124</v>
      </c>
      <c r="G395" t="b">
        <v>0</v>
      </c>
      <c r="H395" t="s">
        <v>173</v>
      </c>
      <c r="I395" t="s">
        <v>180</v>
      </c>
      <c r="J395" t="s">
        <v>5570</v>
      </c>
      <c r="K395" t="s">
        <v>4769</v>
      </c>
      <c r="L395" t="s">
        <v>5571</v>
      </c>
    </row>
    <row r="396" spans="1:12">
      <c r="A396" t="s">
        <v>2232</v>
      </c>
      <c r="B396" t="s">
        <v>182</v>
      </c>
      <c r="C396" t="s">
        <v>3526</v>
      </c>
      <c r="D396" t="s">
        <v>1395</v>
      </c>
      <c r="E396" t="s">
        <v>2233</v>
      </c>
      <c r="F396" t="s">
        <v>24</v>
      </c>
      <c r="G396" t="b">
        <v>0</v>
      </c>
      <c r="H396" t="s">
        <v>448</v>
      </c>
      <c r="I396" t="s">
        <v>180</v>
      </c>
      <c r="J396" t="s">
        <v>5572</v>
      </c>
      <c r="K396" t="s">
        <v>4769</v>
      </c>
      <c r="L396" t="s">
        <v>5573</v>
      </c>
    </row>
    <row r="397" spans="1:12">
      <c r="A397" t="s">
        <v>2812</v>
      </c>
      <c r="B397" t="s">
        <v>182</v>
      </c>
      <c r="C397" t="s">
        <v>4913</v>
      </c>
      <c r="D397" t="s">
        <v>547</v>
      </c>
      <c r="E397" t="s">
        <v>723</v>
      </c>
      <c r="F397" t="s">
        <v>39</v>
      </c>
      <c r="G397" t="b">
        <v>0</v>
      </c>
      <c r="H397" t="s">
        <v>173</v>
      </c>
      <c r="I397" t="s">
        <v>180</v>
      </c>
      <c r="J397" t="s">
        <v>5574</v>
      </c>
      <c r="K397" t="s">
        <v>4769</v>
      </c>
      <c r="L397" t="s">
        <v>5575</v>
      </c>
    </row>
    <row r="398" spans="1:12">
      <c r="A398" t="s">
        <v>2176</v>
      </c>
      <c r="B398" t="s">
        <v>171</v>
      </c>
      <c r="C398" t="s">
        <v>3526</v>
      </c>
      <c r="D398" t="s">
        <v>1827</v>
      </c>
      <c r="E398" t="s">
        <v>2177</v>
      </c>
      <c r="F398" t="s">
        <v>43</v>
      </c>
      <c r="G398" t="b">
        <v>0</v>
      </c>
      <c r="H398" t="s">
        <v>448</v>
      </c>
      <c r="I398" t="s">
        <v>180</v>
      </c>
      <c r="J398" t="s">
        <v>5576</v>
      </c>
      <c r="K398" t="s">
        <v>4769</v>
      </c>
      <c r="L398" t="s">
        <v>5577</v>
      </c>
    </row>
    <row r="399" spans="1:12">
      <c r="A399" t="s">
        <v>1740</v>
      </c>
      <c r="B399" t="s">
        <v>826</v>
      </c>
      <c r="C399" t="s">
        <v>4865</v>
      </c>
      <c r="D399" t="s">
        <v>778</v>
      </c>
      <c r="E399" t="s">
        <v>1739</v>
      </c>
      <c r="F399" t="s">
        <v>90</v>
      </c>
      <c r="G399" t="b">
        <v>1</v>
      </c>
      <c r="H399" t="s">
        <v>173</v>
      </c>
      <c r="I399" t="s">
        <v>283</v>
      </c>
      <c r="J399" t="s">
        <v>5578</v>
      </c>
      <c r="K399" t="s">
        <v>4769</v>
      </c>
      <c r="L399" t="s">
        <v>5579</v>
      </c>
    </row>
    <row r="400" spans="1:12">
      <c r="A400" t="s">
        <v>487</v>
      </c>
      <c r="B400" t="s">
        <v>200</v>
      </c>
      <c r="C400" t="s">
        <v>4868</v>
      </c>
      <c r="D400" t="s">
        <v>4654</v>
      </c>
      <c r="E400" t="s">
        <v>482</v>
      </c>
      <c r="F400" t="s">
        <v>80</v>
      </c>
      <c r="G400" t="b">
        <v>0</v>
      </c>
      <c r="H400" t="s">
        <v>478</v>
      </c>
      <c r="I400" t="s">
        <v>283</v>
      </c>
      <c r="J400" t="s">
        <v>5580</v>
      </c>
      <c r="K400" t="s">
        <v>4769</v>
      </c>
      <c r="L400" t="s">
        <v>5581</v>
      </c>
    </row>
    <row r="401" spans="1:12">
      <c r="A401" t="s">
        <v>2222</v>
      </c>
      <c r="B401" t="s">
        <v>182</v>
      </c>
      <c r="C401" t="s">
        <v>3526</v>
      </c>
      <c r="D401" t="s">
        <v>248</v>
      </c>
      <c r="E401" t="s">
        <v>296</v>
      </c>
      <c r="F401" t="s">
        <v>97</v>
      </c>
      <c r="G401" t="b">
        <v>0</v>
      </c>
      <c r="H401" t="s">
        <v>245</v>
      </c>
      <c r="I401" t="s">
        <v>180</v>
      </c>
      <c r="J401" t="s">
        <v>5582</v>
      </c>
      <c r="K401" t="s">
        <v>4769</v>
      </c>
      <c r="L401" t="s">
        <v>5583</v>
      </c>
    </row>
    <row r="402" spans="1:12">
      <c r="A402" t="s">
        <v>1288</v>
      </c>
      <c r="B402" t="s">
        <v>826</v>
      </c>
      <c r="C402" t="s">
        <v>3522</v>
      </c>
      <c r="D402" t="s">
        <v>737</v>
      </c>
      <c r="E402" t="s">
        <v>738</v>
      </c>
      <c r="F402" t="s">
        <v>121</v>
      </c>
      <c r="G402" t="b">
        <v>0</v>
      </c>
      <c r="H402" t="s">
        <v>735</v>
      </c>
      <c r="I402" t="s">
        <v>180</v>
      </c>
      <c r="J402" t="s">
        <v>5584</v>
      </c>
      <c r="K402" t="s">
        <v>4769</v>
      </c>
      <c r="L402" t="s">
        <v>5585</v>
      </c>
    </row>
    <row r="403" spans="1:12">
      <c r="A403" t="s">
        <v>251</v>
      </c>
      <c r="B403" t="s">
        <v>182</v>
      </c>
      <c r="C403" t="s">
        <v>3522</v>
      </c>
      <c r="D403" t="s">
        <v>192</v>
      </c>
      <c r="E403" t="s">
        <v>198</v>
      </c>
      <c r="F403" t="s">
        <v>29</v>
      </c>
      <c r="G403" t="b">
        <v>0</v>
      </c>
      <c r="H403" t="s">
        <v>189</v>
      </c>
      <c r="I403" t="s">
        <v>180</v>
      </c>
      <c r="J403" t="s">
        <v>5586</v>
      </c>
      <c r="K403" t="s">
        <v>4769</v>
      </c>
      <c r="L403" t="s">
        <v>5587</v>
      </c>
    </row>
    <row r="404" spans="1:12">
      <c r="A404" t="s">
        <v>1370</v>
      </c>
      <c r="B404" t="s">
        <v>826</v>
      </c>
      <c r="C404" t="s">
        <v>3526</v>
      </c>
      <c r="D404" t="s">
        <v>520</v>
      </c>
      <c r="E404" t="s">
        <v>521</v>
      </c>
      <c r="F404" t="s">
        <v>84</v>
      </c>
      <c r="G404" t="b">
        <v>0</v>
      </c>
      <c r="H404" t="s">
        <v>173</v>
      </c>
      <c r="I404" t="s">
        <v>180</v>
      </c>
      <c r="J404" t="s">
        <v>5306</v>
      </c>
      <c r="K404" t="s">
        <v>4769</v>
      </c>
      <c r="L404" t="s">
        <v>5588</v>
      </c>
    </row>
    <row r="405" spans="1:12">
      <c r="A405" t="s">
        <v>221</v>
      </c>
      <c r="B405" t="s">
        <v>171</v>
      </c>
      <c r="C405" t="s">
        <v>3522</v>
      </c>
      <c r="D405" t="s">
        <v>192</v>
      </c>
      <c r="E405" t="s">
        <v>193</v>
      </c>
      <c r="F405" t="s">
        <v>43</v>
      </c>
      <c r="G405" t="b">
        <v>0</v>
      </c>
      <c r="H405" t="s">
        <v>189</v>
      </c>
      <c r="I405" t="s">
        <v>180</v>
      </c>
      <c r="J405" t="s">
        <v>5589</v>
      </c>
      <c r="K405" t="s">
        <v>4769</v>
      </c>
      <c r="L405" t="s">
        <v>5590</v>
      </c>
    </row>
    <row r="406" spans="1:12">
      <c r="A406" t="s">
        <v>3064</v>
      </c>
      <c r="B406" t="s">
        <v>826</v>
      </c>
      <c r="C406" t="s">
        <v>4913</v>
      </c>
      <c r="D406" t="s">
        <v>1309</v>
      </c>
      <c r="E406" t="s">
        <v>1316</v>
      </c>
      <c r="F406" t="s">
        <v>100</v>
      </c>
      <c r="G406" t="b">
        <v>0</v>
      </c>
      <c r="H406" t="s">
        <v>173</v>
      </c>
      <c r="I406" t="s">
        <v>180</v>
      </c>
      <c r="J406" t="s">
        <v>5591</v>
      </c>
      <c r="K406" t="s">
        <v>4769</v>
      </c>
      <c r="L406" t="s">
        <v>5592</v>
      </c>
    </row>
    <row r="407" spans="1:12">
      <c r="A407" t="s">
        <v>5593</v>
      </c>
      <c r="B407" t="s">
        <v>826</v>
      </c>
      <c r="C407" t="s">
        <v>3526</v>
      </c>
      <c r="D407" t="s">
        <v>248</v>
      </c>
      <c r="E407" t="s">
        <v>296</v>
      </c>
      <c r="F407" t="s">
        <v>103</v>
      </c>
      <c r="G407" t="b">
        <v>0</v>
      </c>
      <c r="H407" t="s">
        <v>245</v>
      </c>
      <c r="I407" t="s">
        <v>180</v>
      </c>
      <c r="J407" t="s">
        <v>5594</v>
      </c>
      <c r="K407" t="s">
        <v>4769</v>
      </c>
      <c r="L407" t="s">
        <v>5595</v>
      </c>
    </row>
    <row r="408" spans="1:12">
      <c r="A408" t="s">
        <v>2808</v>
      </c>
      <c r="B408" t="s">
        <v>826</v>
      </c>
      <c r="C408" t="s">
        <v>4806</v>
      </c>
      <c r="D408" t="s">
        <v>2792</v>
      </c>
      <c r="E408" t="s">
        <v>5596</v>
      </c>
      <c r="F408" t="s">
        <v>133</v>
      </c>
      <c r="G408" t="b">
        <v>0</v>
      </c>
      <c r="H408" t="s">
        <v>372</v>
      </c>
      <c r="I408" t="s">
        <v>180</v>
      </c>
      <c r="J408" t="s">
        <v>218</v>
      </c>
      <c r="K408" t="s">
        <v>4769</v>
      </c>
      <c r="L408" t="s">
        <v>5597</v>
      </c>
    </row>
    <row r="409" spans="1:12">
      <c r="A409" t="s">
        <v>1566</v>
      </c>
      <c r="B409" t="s">
        <v>826</v>
      </c>
      <c r="C409" t="s">
        <v>3526</v>
      </c>
      <c r="D409" t="s">
        <v>1564</v>
      </c>
      <c r="E409" t="s">
        <v>1565</v>
      </c>
      <c r="F409" t="s">
        <v>93</v>
      </c>
      <c r="G409" t="b">
        <v>0</v>
      </c>
      <c r="H409" t="s">
        <v>173</v>
      </c>
      <c r="I409" t="s">
        <v>180</v>
      </c>
      <c r="J409" t="s">
        <v>4792</v>
      </c>
      <c r="K409" t="s">
        <v>4769</v>
      </c>
      <c r="L409" t="s">
        <v>5598</v>
      </c>
    </row>
    <row r="410" spans="1:12">
      <c r="A410" t="s">
        <v>2783</v>
      </c>
      <c r="B410" t="s">
        <v>523</v>
      </c>
      <c r="C410" t="s">
        <v>4775</v>
      </c>
      <c r="D410" t="s">
        <v>248</v>
      </c>
      <c r="E410" t="s">
        <v>2881</v>
      </c>
      <c r="F410" t="s">
        <v>76</v>
      </c>
      <c r="G410" t="b">
        <v>0</v>
      </c>
      <c r="H410" t="s">
        <v>245</v>
      </c>
      <c r="I410" t="s">
        <v>180</v>
      </c>
      <c r="J410" t="s">
        <v>4777</v>
      </c>
      <c r="K410" t="s">
        <v>4769</v>
      </c>
      <c r="L410" t="s">
        <v>5599</v>
      </c>
    </row>
    <row r="411" spans="1:12">
      <c r="A411" t="s">
        <v>859</v>
      </c>
      <c r="B411" t="s">
        <v>826</v>
      </c>
      <c r="C411" t="s">
        <v>3526</v>
      </c>
      <c r="D411" t="s">
        <v>3961</v>
      </c>
      <c r="E411" t="s">
        <v>855</v>
      </c>
      <c r="F411" t="s">
        <v>57</v>
      </c>
      <c r="G411" t="b">
        <v>1</v>
      </c>
      <c r="H411" t="s">
        <v>443</v>
      </c>
      <c r="I411" t="s">
        <v>180</v>
      </c>
      <c r="J411" t="s">
        <v>5600</v>
      </c>
      <c r="K411" t="s">
        <v>4769</v>
      </c>
      <c r="L411" t="s">
        <v>5601</v>
      </c>
    </row>
    <row r="412" spans="1:12">
      <c r="A412" t="s">
        <v>457</v>
      </c>
      <c r="B412" t="s">
        <v>182</v>
      </c>
      <c r="C412" t="s">
        <v>3522</v>
      </c>
      <c r="D412" t="s">
        <v>460</v>
      </c>
      <c r="E412" t="s">
        <v>461</v>
      </c>
      <c r="F412" t="s">
        <v>39</v>
      </c>
      <c r="G412" t="b">
        <v>0</v>
      </c>
      <c r="H412" t="s">
        <v>458</v>
      </c>
      <c r="I412" t="s">
        <v>180</v>
      </c>
      <c r="J412" t="s">
        <v>218</v>
      </c>
      <c r="K412" t="s">
        <v>4769</v>
      </c>
      <c r="L412" t="s">
        <v>5602</v>
      </c>
    </row>
    <row r="413" spans="1:12">
      <c r="A413" t="s">
        <v>2651</v>
      </c>
      <c r="B413" t="s">
        <v>171</v>
      </c>
      <c r="C413" t="s">
        <v>4775</v>
      </c>
      <c r="D413" t="s">
        <v>2647</v>
      </c>
      <c r="E413" t="s">
        <v>4776</v>
      </c>
      <c r="F413" t="s">
        <v>34</v>
      </c>
      <c r="G413" t="b">
        <v>0</v>
      </c>
      <c r="H413" t="s">
        <v>245</v>
      </c>
      <c r="I413" t="s">
        <v>180</v>
      </c>
      <c r="J413" t="s">
        <v>4777</v>
      </c>
      <c r="K413" t="s">
        <v>4769</v>
      </c>
      <c r="L413" t="s">
        <v>5603</v>
      </c>
    </row>
    <row r="414" spans="1:12">
      <c r="A414" t="s">
        <v>2695</v>
      </c>
      <c r="B414" t="s">
        <v>826</v>
      </c>
      <c r="C414" t="s">
        <v>4775</v>
      </c>
      <c r="D414" t="s">
        <v>248</v>
      </c>
      <c r="E414" t="s">
        <v>296</v>
      </c>
      <c r="F414" t="s">
        <v>97</v>
      </c>
      <c r="G414" t="b">
        <v>0</v>
      </c>
      <c r="H414" t="s">
        <v>245</v>
      </c>
      <c r="I414" t="s">
        <v>180</v>
      </c>
      <c r="J414" t="s">
        <v>4777</v>
      </c>
      <c r="K414" t="s">
        <v>4769</v>
      </c>
      <c r="L414" t="s">
        <v>5604</v>
      </c>
    </row>
    <row r="415" spans="1:12">
      <c r="A415" t="s">
        <v>2183</v>
      </c>
      <c r="B415" t="s">
        <v>523</v>
      </c>
      <c r="C415" t="s">
        <v>3526</v>
      </c>
      <c r="D415" t="s">
        <v>754</v>
      </c>
      <c r="E415" t="s">
        <v>756</v>
      </c>
      <c r="F415" t="s">
        <v>24</v>
      </c>
      <c r="G415" t="b">
        <v>0</v>
      </c>
      <c r="H415" t="s">
        <v>448</v>
      </c>
      <c r="I415" t="s">
        <v>180</v>
      </c>
      <c r="J415" t="s">
        <v>5605</v>
      </c>
      <c r="K415" t="s">
        <v>4769</v>
      </c>
      <c r="L415" t="s">
        <v>5606</v>
      </c>
    </row>
    <row r="416" spans="1:12">
      <c r="A416" t="s">
        <v>1393</v>
      </c>
      <c r="B416" t="s">
        <v>826</v>
      </c>
      <c r="C416" t="s">
        <v>3526</v>
      </c>
      <c r="D416" t="s">
        <v>1395</v>
      </c>
      <c r="E416" t="s">
        <v>1396</v>
      </c>
      <c r="F416" t="s">
        <v>100</v>
      </c>
      <c r="G416" t="b">
        <v>0</v>
      </c>
      <c r="H416" t="s">
        <v>448</v>
      </c>
      <c r="I416" t="s">
        <v>180</v>
      </c>
      <c r="J416" t="s">
        <v>5572</v>
      </c>
      <c r="K416" t="s">
        <v>4769</v>
      </c>
      <c r="L416" t="s">
        <v>5607</v>
      </c>
    </row>
    <row r="417" spans="1:12">
      <c r="A417" t="s">
        <v>300</v>
      </c>
      <c r="B417" t="s">
        <v>171</v>
      </c>
      <c r="C417" t="s">
        <v>3522</v>
      </c>
      <c r="D417" t="s">
        <v>248</v>
      </c>
      <c r="E417" t="s">
        <v>296</v>
      </c>
      <c r="F417" t="s">
        <v>51</v>
      </c>
      <c r="G417" t="b">
        <v>0</v>
      </c>
      <c r="H417" t="s">
        <v>245</v>
      </c>
      <c r="I417" t="s">
        <v>180</v>
      </c>
      <c r="J417" t="s">
        <v>5608</v>
      </c>
      <c r="K417" t="s">
        <v>4769</v>
      </c>
      <c r="L417" t="s">
        <v>5609</v>
      </c>
    </row>
    <row r="418" spans="1:12">
      <c r="A418" t="s">
        <v>1484</v>
      </c>
      <c r="B418" t="s">
        <v>826</v>
      </c>
      <c r="C418" t="s">
        <v>3526</v>
      </c>
      <c r="D418" t="s">
        <v>178</v>
      </c>
      <c r="E418" t="s">
        <v>561</v>
      </c>
      <c r="F418" t="s">
        <v>73</v>
      </c>
      <c r="G418" t="b">
        <v>0</v>
      </c>
      <c r="H418" t="s">
        <v>173</v>
      </c>
      <c r="I418" t="s">
        <v>180</v>
      </c>
      <c r="J418" t="s">
        <v>5610</v>
      </c>
      <c r="K418" t="s">
        <v>4769</v>
      </c>
      <c r="L418" t="s">
        <v>5611</v>
      </c>
    </row>
    <row r="419" spans="1:12">
      <c r="A419" t="s">
        <v>1179</v>
      </c>
      <c r="B419" t="s">
        <v>826</v>
      </c>
      <c r="C419" t="s">
        <v>5256</v>
      </c>
      <c r="D419" t="s">
        <v>4654</v>
      </c>
      <c r="E419" t="s">
        <v>482</v>
      </c>
      <c r="F419" t="s">
        <v>90</v>
      </c>
      <c r="G419" t="b">
        <v>0</v>
      </c>
      <c r="H419" t="s">
        <v>478</v>
      </c>
      <c r="I419" t="s">
        <v>283</v>
      </c>
      <c r="J419" t="s">
        <v>5612</v>
      </c>
      <c r="K419" t="s">
        <v>4769</v>
      </c>
      <c r="L419" t="s">
        <v>5613</v>
      </c>
    </row>
    <row r="420" spans="1:12">
      <c r="A420" t="s">
        <v>880</v>
      </c>
      <c r="B420" t="s">
        <v>826</v>
      </c>
      <c r="C420" t="s">
        <v>3526</v>
      </c>
      <c r="D420" t="s">
        <v>192</v>
      </c>
      <c r="E420" t="s">
        <v>198</v>
      </c>
      <c r="F420" t="s">
        <v>127</v>
      </c>
      <c r="G420" t="b">
        <v>0</v>
      </c>
      <c r="H420" t="s">
        <v>189</v>
      </c>
      <c r="I420" t="s">
        <v>180</v>
      </c>
      <c r="J420" t="s">
        <v>4881</v>
      </c>
      <c r="K420" t="s">
        <v>4769</v>
      </c>
      <c r="L420" t="s">
        <v>5614</v>
      </c>
    </row>
    <row r="421" spans="1:12">
      <c r="A421" t="s">
        <v>1176</v>
      </c>
      <c r="B421" t="s">
        <v>826</v>
      </c>
      <c r="C421" t="s">
        <v>5086</v>
      </c>
      <c r="D421" t="s">
        <v>4654</v>
      </c>
      <c r="E421" t="s">
        <v>482</v>
      </c>
      <c r="F421" t="s">
        <v>90</v>
      </c>
      <c r="G421" t="b">
        <v>0</v>
      </c>
      <c r="H421" t="s">
        <v>478</v>
      </c>
      <c r="I421" t="s">
        <v>283</v>
      </c>
      <c r="J421" t="s">
        <v>5615</v>
      </c>
      <c r="K421" t="s">
        <v>4769</v>
      </c>
      <c r="L421" t="s">
        <v>5616</v>
      </c>
    </row>
    <row r="422" spans="1:12">
      <c r="A422" t="s">
        <v>518</v>
      </c>
      <c r="B422" t="s">
        <v>182</v>
      </c>
      <c r="C422" t="s">
        <v>3522</v>
      </c>
      <c r="D422" t="s">
        <v>520</v>
      </c>
      <c r="E422" t="s">
        <v>521</v>
      </c>
      <c r="F422" t="s">
        <v>60</v>
      </c>
      <c r="G422" t="b">
        <v>0</v>
      </c>
      <c r="H422" t="s">
        <v>173</v>
      </c>
      <c r="I422" t="s">
        <v>180</v>
      </c>
      <c r="J422" t="s">
        <v>5617</v>
      </c>
      <c r="K422" t="s">
        <v>4769</v>
      </c>
      <c r="L422" t="s">
        <v>5618</v>
      </c>
    </row>
    <row r="423" spans="1:12">
      <c r="A423" t="s">
        <v>1003</v>
      </c>
      <c r="B423" t="s">
        <v>826</v>
      </c>
      <c r="C423" t="s">
        <v>3522</v>
      </c>
      <c r="D423" t="s">
        <v>360</v>
      </c>
      <c r="E423" t="s">
        <v>1004</v>
      </c>
      <c r="F423" t="s">
        <v>90</v>
      </c>
      <c r="G423" t="b">
        <v>0</v>
      </c>
      <c r="H423" t="s">
        <v>173</v>
      </c>
      <c r="I423" t="s">
        <v>180</v>
      </c>
      <c r="J423" t="s">
        <v>5619</v>
      </c>
      <c r="K423" t="s">
        <v>4769</v>
      </c>
      <c r="L423" t="s">
        <v>5620</v>
      </c>
    </row>
    <row r="424" spans="1:12">
      <c r="A424" t="s">
        <v>2592</v>
      </c>
      <c r="B424" t="s">
        <v>182</v>
      </c>
      <c r="C424" t="s">
        <v>2553</v>
      </c>
      <c r="D424" t="s">
        <v>2595</v>
      </c>
      <c r="E424" t="s">
        <v>5621</v>
      </c>
      <c r="F424" t="s">
        <v>67</v>
      </c>
      <c r="G424" t="b">
        <v>0</v>
      </c>
      <c r="H424" t="s">
        <v>173</v>
      </c>
      <c r="I424" t="s">
        <v>180</v>
      </c>
      <c r="J424" t="s">
        <v>5622</v>
      </c>
      <c r="K424" t="s">
        <v>4769</v>
      </c>
      <c r="L424" t="s">
        <v>2593</v>
      </c>
    </row>
    <row r="425" spans="1:12">
      <c r="A425" t="s">
        <v>5623</v>
      </c>
      <c r="B425" t="s">
        <v>171</v>
      </c>
      <c r="C425" t="s">
        <v>3526</v>
      </c>
      <c r="D425" t="s">
        <v>737</v>
      </c>
      <c r="E425" t="s">
        <v>738</v>
      </c>
      <c r="F425" t="s">
        <v>57</v>
      </c>
      <c r="G425" t="b">
        <v>0</v>
      </c>
      <c r="H425" t="s">
        <v>735</v>
      </c>
      <c r="I425" t="s">
        <v>180</v>
      </c>
      <c r="J425" t="s">
        <v>5624</v>
      </c>
      <c r="K425" t="s">
        <v>4769</v>
      </c>
      <c r="L425" t="s">
        <v>5625</v>
      </c>
    </row>
    <row r="426" spans="1:12">
      <c r="A426" t="s">
        <v>1510</v>
      </c>
      <c r="B426" t="s">
        <v>826</v>
      </c>
      <c r="C426" t="s">
        <v>4865</v>
      </c>
      <c r="D426" t="s">
        <v>542</v>
      </c>
      <c r="E426" t="s">
        <v>1456</v>
      </c>
      <c r="F426" t="s">
        <v>80</v>
      </c>
      <c r="G426" t="b">
        <v>0</v>
      </c>
      <c r="H426" t="s">
        <v>540</v>
      </c>
      <c r="I426" t="s">
        <v>283</v>
      </c>
      <c r="J426" t="s">
        <v>5626</v>
      </c>
      <c r="K426" t="s">
        <v>4769</v>
      </c>
      <c r="L426" t="s">
        <v>5627</v>
      </c>
    </row>
    <row r="427" spans="1:12">
      <c r="A427" t="s">
        <v>2240</v>
      </c>
      <c r="B427" t="s">
        <v>171</v>
      </c>
      <c r="C427" t="s">
        <v>3526</v>
      </c>
      <c r="D427" t="s">
        <v>428</v>
      </c>
      <c r="E427" t="s">
        <v>2241</v>
      </c>
      <c r="F427" t="s">
        <v>112</v>
      </c>
      <c r="G427" t="b">
        <v>0</v>
      </c>
      <c r="H427" t="s">
        <v>173</v>
      </c>
      <c r="I427" t="s">
        <v>180</v>
      </c>
      <c r="J427" t="s">
        <v>5628</v>
      </c>
      <c r="K427" t="s">
        <v>4769</v>
      </c>
      <c r="L427" t="s">
        <v>5629</v>
      </c>
    </row>
    <row r="428" spans="1:12">
      <c r="A428" t="s">
        <v>813</v>
      </c>
      <c r="B428" t="s">
        <v>171</v>
      </c>
      <c r="C428" t="s">
        <v>3522</v>
      </c>
      <c r="D428" t="s">
        <v>4654</v>
      </c>
      <c r="E428" t="s">
        <v>793</v>
      </c>
      <c r="F428" t="s">
        <v>43</v>
      </c>
      <c r="G428" t="b">
        <v>0</v>
      </c>
      <c r="H428" t="s">
        <v>496</v>
      </c>
      <c r="I428" t="s">
        <v>180</v>
      </c>
      <c r="J428" t="s">
        <v>5630</v>
      </c>
      <c r="K428" t="s">
        <v>4769</v>
      </c>
      <c r="L428" t="s">
        <v>5631</v>
      </c>
    </row>
    <row r="429" spans="1:12">
      <c r="A429" t="s">
        <v>3253</v>
      </c>
      <c r="B429" t="s">
        <v>826</v>
      </c>
      <c r="C429" t="s">
        <v>4806</v>
      </c>
      <c r="D429" t="s">
        <v>1309</v>
      </c>
      <c r="E429" t="s">
        <v>218</v>
      </c>
      <c r="F429" t="s">
        <v>100</v>
      </c>
      <c r="G429" t="b">
        <v>0</v>
      </c>
      <c r="H429" t="s">
        <v>173</v>
      </c>
      <c r="I429" t="s">
        <v>180</v>
      </c>
      <c r="J429" t="s">
        <v>4779</v>
      </c>
      <c r="K429" t="s">
        <v>4769</v>
      </c>
      <c r="L429" t="s">
        <v>5632</v>
      </c>
    </row>
    <row r="430" spans="1:12">
      <c r="A430" t="s">
        <v>3175</v>
      </c>
      <c r="B430" t="s">
        <v>171</v>
      </c>
      <c r="C430" t="s">
        <v>2553</v>
      </c>
      <c r="D430" t="s">
        <v>778</v>
      </c>
      <c r="E430" t="s">
        <v>1540</v>
      </c>
      <c r="F430" t="s">
        <v>18</v>
      </c>
      <c r="G430" t="b">
        <v>0</v>
      </c>
      <c r="H430" t="s">
        <v>173</v>
      </c>
      <c r="I430" t="s">
        <v>180</v>
      </c>
      <c r="J430" t="s">
        <v>5633</v>
      </c>
      <c r="K430" t="s">
        <v>4769</v>
      </c>
      <c r="L430" t="s">
        <v>5634</v>
      </c>
    </row>
    <row r="431" spans="1:12">
      <c r="A431" t="s">
        <v>5635</v>
      </c>
      <c r="B431" t="s">
        <v>826</v>
      </c>
      <c r="C431" t="s">
        <v>2553</v>
      </c>
      <c r="D431" t="s">
        <v>1309</v>
      </c>
      <c r="E431" t="s">
        <v>5636</v>
      </c>
      <c r="F431" t="s">
        <v>109</v>
      </c>
      <c r="G431" t="b">
        <v>0</v>
      </c>
      <c r="H431" t="s">
        <v>173</v>
      </c>
      <c r="I431" t="s">
        <v>180</v>
      </c>
      <c r="J431" t="s">
        <v>5637</v>
      </c>
      <c r="K431" t="s">
        <v>4769</v>
      </c>
      <c r="L431" t="s">
        <v>5638</v>
      </c>
    </row>
    <row r="432" spans="1:12">
      <c r="A432" t="s">
        <v>1167</v>
      </c>
      <c r="B432" t="s">
        <v>826</v>
      </c>
      <c r="C432" t="s">
        <v>3522</v>
      </c>
      <c r="D432" t="s">
        <v>1161</v>
      </c>
      <c r="E432" t="s">
        <v>1162</v>
      </c>
      <c r="F432" t="s">
        <v>130</v>
      </c>
      <c r="G432" t="b">
        <v>1</v>
      </c>
      <c r="H432" t="s">
        <v>448</v>
      </c>
      <c r="I432" t="s">
        <v>180</v>
      </c>
      <c r="J432" t="s">
        <v>5639</v>
      </c>
      <c r="K432" t="s">
        <v>4769</v>
      </c>
      <c r="L432" t="s">
        <v>5640</v>
      </c>
    </row>
    <row r="433" spans="1:12">
      <c r="A433" t="s">
        <v>2878</v>
      </c>
      <c r="B433" t="s">
        <v>182</v>
      </c>
      <c r="C433" t="s">
        <v>2553</v>
      </c>
      <c r="D433" t="s">
        <v>360</v>
      </c>
      <c r="E433" t="s">
        <v>5452</v>
      </c>
      <c r="F433" t="s">
        <v>43</v>
      </c>
      <c r="G433" t="b">
        <v>0</v>
      </c>
      <c r="H433" t="s">
        <v>173</v>
      </c>
      <c r="I433" t="s">
        <v>180</v>
      </c>
      <c r="J433" t="s">
        <v>5641</v>
      </c>
      <c r="K433" t="s">
        <v>4769</v>
      </c>
      <c r="L433" t="s">
        <v>5642</v>
      </c>
    </row>
    <row r="434" spans="1:12">
      <c r="A434" t="s">
        <v>5643</v>
      </c>
      <c r="B434" t="s">
        <v>826</v>
      </c>
      <c r="C434" t="s">
        <v>3522</v>
      </c>
      <c r="D434" t="s">
        <v>3827</v>
      </c>
      <c r="E434" t="s">
        <v>5373</v>
      </c>
      <c r="F434" t="s">
        <v>67</v>
      </c>
      <c r="G434" t="b">
        <v>1</v>
      </c>
      <c r="H434" t="s">
        <v>654</v>
      </c>
      <c r="I434" t="s">
        <v>180</v>
      </c>
      <c r="J434" t="s">
        <v>5644</v>
      </c>
      <c r="K434" t="s">
        <v>4769</v>
      </c>
      <c r="L434" t="s">
        <v>5645</v>
      </c>
    </row>
    <row r="435" spans="1:12">
      <c r="A435" t="s">
        <v>1050</v>
      </c>
      <c r="B435" t="s">
        <v>826</v>
      </c>
      <c r="C435" t="s">
        <v>3526</v>
      </c>
      <c r="D435" t="s">
        <v>413</v>
      </c>
      <c r="E435" t="s">
        <v>414</v>
      </c>
      <c r="F435" t="s">
        <v>84</v>
      </c>
      <c r="G435" t="b">
        <v>0</v>
      </c>
      <c r="H435" t="s">
        <v>411</v>
      </c>
      <c r="I435" t="s">
        <v>180</v>
      </c>
      <c r="J435" t="s">
        <v>5646</v>
      </c>
      <c r="K435" t="s">
        <v>4769</v>
      </c>
      <c r="L435" t="s">
        <v>5647</v>
      </c>
    </row>
    <row r="436" spans="1:12">
      <c r="A436" t="s">
        <v>3104</v>
      </c>
      <c r="B436" t="s">
        <v>826</v>
      </c>
      <c r="C436" t="s">
        <v>2553</v>
      </c>
      <c r="D436" t="s">
        <v>2942</v>
      </c>
      <c r="E436" t="s">
        <v>3096</v>
      </c>
      <c r="F436" t="s">
        <v>109</v>
      </c>
      <c r="G436" t="b">
        <v>1</v>
      </c>
      <c r="H436" t="s">
        <v>173</v>
      </c>
      <c r="I436" t="s">
        <v>180</v>
      </c>
      <c r="J436" t="s">
        <v>5648</v>
      </c>
      <c r="K436" t="s">
        <v>4769</v>
      </c>
      <c r="L436" t="s">
        <v>5649</v>
      </c>
    </row>
    <row r="437" spans="1:12">
      <c r="A437" t="s">
        <v>387</v>
      </c>
      <c r="B437" t="s">
        <v>171</v>
      </c>
      <c r="C437" t="s">
        <v>3522</v>
      </c>
      <c r="D437" t="s">
        <v>192</v>
      </c>
      <c r="E437" t="s">
        <v>193</v>
      </c>
      <c r="F437" t="s">
        <v>47</v>
      </c>
      <c r="G437" t="b">
        <v>0</v>
      </c>
      <c r="H437" t="s">
        <v>189</v>
      </c>
      <c r="I437" t="s">
        <v>180</v>
      </c>
      <c r="J437" t="s">
        <v>5650</v>
      </c>
      <c r="K437" t="s">
        <v>4769</v>
      </c>
      <c r="L437" t="s">
        <v>5651</v>
      </c>
    </row>
    <row r="438" spans="1:12">
      <c r="A438" t="s">
        <v>576</v>
      </c>
      <c r="B438" t="s">
        <v>171</v>
      </c>
      <c r="C438" t="s">
        <v>3522</v>
      </c>
      <c r="D438" t="s">
        <v>204</v>
      </c>
      <c r="E438" t="s">
        <v>205</v>
      </c>
      <c r="F438" t="s">
        <v>76</v>
      </c>
      <c r="G438" t="b">
        <v>0</v>
      </c>
      <c r="H438" t="s">
        <v>173</v>
      </c>
      <c r="I438" t="s">
        <v>180</v>
      </c>
      <c r="J438" t="s">
        <v>5652</v>
      </c>
      <c r="K438" t="s">
        <v>4769</v>
      </c>
      <c r="L438" t="s">
        <v>5653</v>
      </c>
    </row>
    <row r="439" spans="1:12">
      <c r="A439" t="s">
        <v>1362</v>
      </c>
      <c r="B439" t="s">
        <v>826</v>
      </c>
      <c r="C439" t="s">
        <v>3522</v>
      </c>
      <c r="D439" t="s">
        <v>1299</v>
      </c>
      <c r="E439" t="s">
        <v>1300</v>
      </c>
      <c r="F439" t="s">
        <v>57</v>
      </c>
      <c r="G439" t="b">
        <v>0</v>
      </c>
      <c r="H439" t="s">
        <v>173</v>
      </c>
      <c r="I439" t="s">
        <v>180</v>
      </c>
      <c r="J439" t="s">
        <v>4835</v>
      </c>
      <c r="K439" t="s">
        <v>4769</v>
      </c>
      <c r="L439" t="s">
        <v>5654</v>
      </c>
    </row>
    <row r="440" spans="1:12">
      <c r="A440" t="s">
        <v>550</v>
      </c>
      <c r="B440" t="s">
        <v>298</v>
      </c>
      <c r="C440" t="s">
        <v>3526</v>
      </c>
      <c r="D440" t="s">
        <v>547</v>
      </c>
      <c r="E440" t="s">
        <v>548</v>
      </c>
      <c r="F440" t="s">
        <v>24</v>
      </c>
      <c r="G440" t="b">
        <v>1</v>
      </c>
      <c r="H440" t="s">
        <v>173</v>
      </c>
      <c r="I440" t="s">
        <v>180</v>
      </c>
      <c r="J440" t="s">
        <v>5655</v>
      </c>
      <c r="K440" t="s">
        <v>4769</v>
      </c>
      <c r="L440" t="s">
        <v>5656</v>
      </c>
    </row>
    <row r="441" spans="1:12">
      <c r="A441" t="s">
        <v>1709</v>
      </c>
      <c r="B441" t="s">
        <v>826</v>
      </c>
      <c r="C441" t="s">
        <v>3526</v>
      </c>
      <c r="D441" t="s">
        <v>754</v>
      </c>
      <c r="E441" t="s">
        <v>756</v>
      </c>
      <c r="F441" t="s">
        <v>39</v>
      </c>
      <c r="G441" t="b">
        <v>0</v>
      </c>
      <c r="H441" t="s">
        <v>448</v>
      </c>
      <c r="I441" t="s">
        <v>180</v>
      </c>
      <c r="J441" t="s">
        <v>4853</v>
      </c>
      <c r="K441" t="s">
        <v>4769</v>
      </c>
      <c r="L441" t="s">
        <v>5657</v>
      </c>
    </row>
    <row r="442" spans="1:12">
      <c r="A442" t="s">
        <v>2192</v>
      </c>
      <c r="B442" t="s">
        <v>298</v>
      </c>
      <c r="C442" t="s">
        <v>3526</v>
      </c>
      <c r="D442" t="s">
        <v>248</v>
      </c>
      <c r="E442" t="s">
        <v>296</v>
      </c>
      <c r="F442" t="s">
        <v>67</v>
      </c>
      <c r="G442" t="b">
        <v>0</v>
      </c>
      <c r="H442" t="s">
        <v>245</v>
      </c>
      <c r="I442" t="s">
        <v>180</v>
      </c>
      <c r="J442" t="s">
        <v>5658</v>
      </c>
      <c r="K442" t="s">
        <v>4769</v>
      </c>
      <c r="L442" t="s">
        <v>5659</v>
      </c>
    </row>
    <row r="443" spans="1:12">
      <c r="A443" t="s">
        <v>2839</v>
      </c>
      <c r="B443" t="s">
        <v>182</v>
      </c>
      <c r="C443" t="s">
        <v>4806</v>
      </c>
      <c r="D443" t="s">
        <v>2820</v>
      </c>
      <c r="E443" t="s">
        <v>2921</v>
      </c>
      <c r="F443" t="s">
        <v>47</v>
      </c>
      <c r="G443" t="b">
        <v>0</v>
      </c>
      <c r="H443" t="s">
        <v>654</v>
      </c>
      <c r="I443" t="s">
        <v>180</v>
      </c>
      <c r="J443" t="s">
        <v>5660</v>
      </c>
      <c r="K443" t="s">
        <v>4769</v>
      </c>
      <c r="L443" t="s">
        <v>5661</v>
      </c>
    </row>
    <row r="444" spans="1:12">
      <c r="A444" t="s">
        <v>2242</v>
      </c>
      <c r="B444" t="s">
        <v>171</v>
      </c>
      <c r="C444" t="s">
        <v>3526</v>
      </c>
      <c r="D444" t="s">
        <v>737</v>
      </c>
      <c r="E444" t="s">
        <v>837</v>
      </c>
      <c r="F444" t="s">
        <v>57</v>
      </c>
      <c r="G444" t="b">
        <v>0</v>
      </c>
      <c r="H444" t="s">
        <v>735</v>
      </c>
      <c r="I444" t="s">
        <v>180</v>
      </c>
      <c r="J444" t="s">
        <v>5662</v>
      </c>
      <c r="K444" t="s">
        <v>4769</v>
      </c>
      <c r="L444" t="s">
        <v>5663</v>
      </c>
    </row>
    <row r="445" spans="1:12">
      <c r="A445" t="s">
        <v>2229</v>
      </c>
      <c r="B445" t="s">
        <v>2230</v>
      </c>
      <c r="C445" t="s">
        <v>3526</v>
      </c>
      <c r="D445" t="s">
        <v>360</v>
      </c>
      <c r="E445" t="s">
        <v>524</v>
      </c>
      <c r="F445" t="s">
        <v>43</v>
      </c>
      <c r="G445" t="b">
        <v>0</v>
      </c>
      <c r="H445" t="s">
        <v>173</v>
      </c>
      <c r="I445" t="s">
        <v>180</v>
      </c>
      <c r="J445" t="s">
        <v>5664</v>
      </c>
      <c r="K445" t="s">
        <v>4769</v>
      </c>
      <c r="L445" t="s">
        <v>5665</v>
      </c>
    </row>
    <row r="446" spans="1:12">
      <c r="A446" t="s">
        <v>910</v>
      </c>
      <c r="B446" t="s">
        <v>826</v>
      </c>
      <c r="C446" t="s">
        <v>3522</v>
      </c>
      <c r="D446" t="s">
        <v>907</v>
      </c>
      <c r="E446" t="s">
        <v>909</v>
      </c>
      <c r="F446" t="s">
        <v>121</v>
      </c>
      <c r="G446" t="b">
        <v>0</v>
      </c>
      <c r="H446" t="s">
        <v>173</v>
      </c>
      <c r="I446" t="s">
        <v>180</v>
      </c>
      <c r="J446" t="s">
        <v>5666</v>
      </c>
      <c r="K446" t="s">
        <v>4769</v>
      </c>
      <c r="L446" t="s">
        <v>5667</v>
      </c>
    </row>
    <row r="447" spans="1:12">
      <c r="A447" t="s">
        <v>243</v>
      </c>
      <c r="B447" t="s">
        <v>182</v>
      </c>
      <c r="C447" t="s">
        <v>3522</v>
      </c>
      <c r="D447" t="s">
        <v>192</v>
      </c>
      <c r="E447" t="s">
        <v>198</v>
      </c>
      <c r="F447" t="s">
        <v>18</v>
      </c>
      <c r="G447" t="b">
        <v>0</v>
      </c>
      <c r="H447" t="s">
        <v>189</v>
      </c>
      <c r="I447" t="s">
        <v>180</v>
      </c>
      <c r="J447" t="s">
        <v>5589</v>
      </c>
      <c r="K447" t="s">
        <v>4769</v>
      </c>
      <c r="L447" t="s">
        <v>5668</v>
      </c>
    </row>
    <row r="448" spans="1:12">
      <c r="A448" t="s">
        <v>327</v>
      </c>
      <c r="B448" t="s">
        <v>182</v>
      </c>
      <c r="C448" t="s">
        <v>3522</v>
      </c>
      <c r="D448" t="s">
        <v>248</v>
      </c>
      <c r="E448" t="s">
        <v>296</v>
      </c>
      <c r="F448" t="s">
        <v>24</v>
      </c>
      <c r="G448" t="b">
        <v>0</v>
      </c>
      <c r="H448" t="s">
        <v>245</v>
      </c>
      <c r="I448" t="s">
        <v>180</v>
      </c>
      <c r="J448" t="s">
        <v>5669</v>
      </c>
      <c r="K448" t="s">
        <v>4769</v>
      </c>
      <c r="L448" t="s">
        <v>5670</v>
      </c>
    </row>
    <row r="449" spans="1:12">
      <c r="A449" t="s">
        <v>5671</v>
      </c>
      <c r="B449" t="s">
        <v>182</v>
      </c>
      <c r="C449" t="s">
        <v>4775</v>
      </c>
      <c r="D449" t="s">
        <v>291</v>
      </c>
      <c r="E449" t="s">
        <v>3043</v>
      </c>
      <c r="F449" t="s">
        <v>18</v>
      </c>
      <c r="G449" t="b">
        <v>0</v>
      </c>
      <c r="H449" t="s">
        <v>245</v>
      </c>
      <c r="I449" t="s">
        <v>180</v>
      </c>
      <c r="J449" t="s">
        <v>5672</v>
      </c>
      <c r="K449" t="s">
        <v>4769</v>
      </c>
      <c r="L449" t="s">
        <v>5673</v>
      </c>
    </row>
    <row r="450" spans="1:12">
      <c r="A450" t="s">
        <v>301</v>
      </c>
      <c r="B450" t="s">
        <v>171</v>
      </c>
      <c r="C450" t="s">
        <v>3522</v>
      </c>
      <c r="D450" t="s">
        <v>248</v>
      </c>
      <c r="E450" t="s">
        <v>296</v>
      </c>
      <c r="F450" t="s">
        <v>29</v>
      </c>
      <c r="G450" t="b">
        <v>0</v>
      </c>
      <c r="H450" t="s">
        <v>245</v>
      </c>
      <c r="I450" t="s">
        <v>180</v>
      </c>
      <c r="J450" t="s">
        <v>5674</v>
      </c>
      <c r="K450" t="s">
        <v>4769</v>
      </c>
      <c r="L450" t="s">
        <v>5675</v>
      </c>
    </row>
    <row r="451" spans="1:12">
      <c r="A451" t="s">
        <v>2900</v>
      </c>
      <c r="B451" t="s">
        <v>826</v>
      </c>
      <c r="C451" t="s">
        <v>4775</v>
      </c>
      <c r="D451" t="s">
        <v>2647</v>
      </c>
      <c r="E451" t="s">
        <v>2889</v>
      </c>
      <c r="F451" t="s">
        <v>76</v>
      </c>
      <c r="G451" t="b">
        <v>0</v>
      </c>
      <c r="H451" t="s">
        <v>245</v>
      </c>
      <c r="I451" t="s">
        <v>180</v>
      </c>
      <c r="J451" t="s">
        <v>4777</v>
      </c>
      <c r="K451" t="s">
        <v>4769</v>
      </c>
      <c r="L451" t="s">
        <v>5676</v>
      </c>
    </row>
    <row r="452" spans="1:12">
      <c r="A452" t="s">
        <v>1285</v>
      </c>
      <c r="B452" t="s">
        <v>826</v>
      </c>
      <c r="C452" t="s">
        <v>3522</v>
      </c>
      <c r="D452" t="s">
        <v>737</v>
      </c>
      <c r="E452" t="s">
        <v>738</v>
      </c>
      <c r="F452" t="s">
        <v>121</v>
      </c>
      <c r="G452" t="b">
        <v>0</v>
      </c>
      <c r="H452" t="s">
        <v>735</v>
      </c>
      <c r="I452" t="s">
        <v>180</v>
      </c>
      <c r="J452" t="s">
        <v>5677</v>
      </c>
      <c r="K452" t="s">
        <v>4769</v>
      </c>
      <c r="L452" t="s">
        <v>5678</v>
      </c>
    </row>
    <row r="453" spans="1:12">
      <c r="A453" t="s">
        <v>1613</v>
      </c>
      <c r="B453" t="s">
        <v>826</v>
      </c>
      <c r="C453" t="s">
        <v>3522</v>
      </c>
      <c r="D453" t="s">
        <v>3917</v>
      </c>
      <c r="E453" t="s">
        <v>627</v>
      </c>
      <c r="F453" t="s">
        <v>80</v>
      </c>
      <c r="G453" t="b">
        <v>0</v>
      </c>
      <c r="H453" t="s">
        <v>443</v>
      </c>
      <c r="I453" t="s">
        <v>180</v>
      </c>
      <c r="J453" t="s">
        <v>5679</v>
      </c>
      <c r="K453" t="s">
        <v>4769</v>
      </c>
      <c r="L453" t="s">
        <v>5680</v>
      </c>
    </row>
    <row r="454" spans="1:12">
      <c r="A454" t="s">
        <v>1865</v>
      </c>
      <c r="B454" t="s">
        <v>826</v>
      </c>
      <c r="C454" t="s">
        <v>3526</v>
      </c>
      <c r="D454" t="s">
        <v>450</v>
      </c>
      <c r="E454" t="s">
        <v>1866</v>
      </c>
      <c r="F454" t="s">
        <v>100</v>
      </c>
      <c r="G454" t="b">
        <v>0</v>
      </c>
      <c r="H454" t="s">
        <v>448</v>
      </c>
      <c r="I454" t="s">
        <v>180</v>
      </c>
      <c r="J454" t="s">
        <v>5681</v>
      </c>
      <c r="K454" t="s">
        <v>4769</v>
      </c>
      <c r="L454" t="s">
        <v>5682</v>
      </c>
    </row>
    <row r="455" spans="1:12">
      <c r="A455" t="s">
        <v>3164</v>
      </c>
      <c r="B455" t="s">
        <v>182</v>
      </c>
      <c r="C455" t="s">
        <v>4806</v>
      </c>
      <c r="D455" t="s">
        <v>3017</v>
      </c>
      <c r="E455" t="s">
        <v>3165</v>
      </c>
      <c r="F455" t="s">
        <v>18</v>
      </c>
      <c r="G455" t="b">
        <v>0</v>
      </c>
      <c r="H455" t="s">
        <v>4746</v>
      </c>
      <c r="I455" t="s">
        <v>180</v>
      </c>
      <c r="J455" t="s">
        <v>5568</v>
      </c>
      <c r="K455" t="s">
        <v>4769</v>
      </c>
      <c r="L455" t="s">
        <v>5683</v>
      </c>
    </row>
    <row r="456" spans="1:12">
      <c r="A456" t="s">
        <v>1180</v>
      </c>
      <c r="B456" t="s">
        <v>826</v>
      </c>
      <c r="C456" t="s">
        <v>5256</v>
      </c>
      <c r="D456" t="s">
        <v>4654</v>
      </c>
      <c r="E456" t="s">
        <v>482</v>
      </c>
      <c r="F456" t="s">
        <v>90</v>
      </c>
      <c r="G456" t="b">
        <v>0</v>
      </c>
      <c r="H456" t="s">
        <v>478</v>
      </c>
      <c r="I456" t="s">
        <v>283</v>
      </c>
      <c r="J456" t="s">
        <v>5684</v>
      </c>
      <c r="K456" t="s">
        <v>4769</v>
      </c>
      <c r="L456" t="s">
        <v>5685</v>
      </c>
    </row>
    <row r="457" spans="1:12">
      <c r="A457" t="s">
        <v>1268</v>
      </c>
      <c r="B457" t="s">
        <v>826</v>
      </c>
      <c r="C457" t="s">
        <v>3522</v>
      </c>
      <c r="D457" t="s">
        <v>1189</v>
      </c>
      <c r="E457" t="s">
        <v>1270</v>
      </c>
      <c r="F457" t="s">
        <v>84</v>
      </c>
      <c r="G457" t="b">
        <v>0</v>
      </c>
      <c r="H457" t="s">
        <v>173</v>
      </c>
      <c r="I457" t="s">
        <v>180</v>
      </c>
      <c r="J457" t="s">
        <v>5686</v>
      </c>
      <c r="K457" t="s">
        <v>4769</v>
      </c>
      <c r="L457" t="s">
        <v>5687</v>
      </c>
    </row>
    <row r="458" spans="1:12">
      <c r="A458" t="s">
        <v>1385</v>
      </c>
      <c r="B458" t="s">
        <v>826</v>
      </c>
      <c r="C458" t="s">
        <v>3522</v>
      </c>
      <c r="D458" t="s">
        <v>1299</v>
      </c>
      <c r="E458" t="s">
        <v>1387</v>
      </c>
      <c r="F458" t="s">
        <v>133</v>
      </c>
      <c r="G458" t="b">
        <v>1</v>
      </c>
      <c r="H458" t="s">
        <v>173</v>
      </c>
      <c r="I458" t="s">
        <v>180</v>
      </c>
      <c r="J458" t="s">
        <v>5688</v>
      </c>
      <c r="K458" t="s">
        <v>4769</v>
      </c>
      <c r="L458" t="s">
        <v>5689</v>
      </c>
    </row>
    <row r="459" spans="1:12">
      <c r="A459" t="s">
        <v>1624</v>
      </c>
      <c r="B459" t="s">
        <v>826</v>
      </c>
      <c r="C459" t="s">
        <v>4868</v>
      </c>
      <c r="D459" t="s">
        <v>1626</v>
      </c>
      <c r="E459" t="s">
        <v>1627</v>
      </c>
      <c r="F459" t="s">
        <v>84</v>
      </c>
      <c r="G459" t="b">
        <v>0</v>
      </c>
      <c r="H459" t="s">
        <v>372</v>
      </c>
      <c r="I459" t="s">
        <v>283</v>
      </c>
      <c r="J459" t="s">
        <v>5690</v>
      </c>
      <c r="K459" t="s">
        <v>4769</v>
      </c>
      <c r="L459" t="s">
        <v>5691</v>
      </c>
    </row>
    <row r="460" spans="1:12">
      <c r="A460" t="s">
        <v>3040</v>
      </c>
      <c r="B460" t="s">
        <v>2772</v>
      </c>
      <c r="C460" t="s">
        <v>4806</v>
      </c>
      <c r="D460" t="s">
        <v>2647</v>
      </c>
      <c r="E460" t="s">
        <v>2889</v>
      </c>
      <c r="F460" t="s">
        <v>18</v>
      </c>
      <c r="G460" t="b">
        <v>0</v>
      </c>
      <c r="H460" t="s">
        <v>245</v>
      </c>
      <c r="I460" t="s">
        <v>180</v>
      </c>
      <c r="J460" t="s">
        <v>5692</v>
      </c>
      <c r="K460" t="s">
        <v>4769</v>
      </c>
      <c r="L460" t="s">
        <v>5693</v>
      </c>
    </row>
    <row r="461" spans="1:12">
      <c r="A461" t="s">
        <v>2714</v>
      </c>
      <c r="B461" t="s">
        <v>182</v>
      </c>
      <c r="C461" t="s">
        <v>2553</v>
      </c>
      <c r="D461" t="s">
        <v>428</v>
      </c>
      <c r="E461" t="s">
        <v>5694</v>
      </c>
      <c r="F461" t="s">
        <v>43</v>
      </c>
      <c r="G461" t="b">
        <v>0</v>
      </c>
      <c r="H461" t="s">
        <v>173</v>
      </c>
      <c r="I461" t="s">
        <v>180</v>
      </c>
      <c r="J461" t="s">
        <v>5695</v>
      </c>
      <c r="K461" t="s">
        <v>4769</v>
      </c>
      <c r="L461" t="s">
        <v>5696</v>
      </c>
    </row>
    <row r="462" spans="1:12">
      <c r="A462" t="s">
        <v>5697</v>
      </c>
      <c r="B462" t="s">
        <v>826</v>
      </c>
      <c r="C462" t="s">
        <v>3522</v>
      </c>
      <c r="D462" t="s">
        <v>4656</v>
      </c>
      <c r="E462" t="s">
        <v>5698</v>
      </c>
      <c r="F462" t="s">
        <v>100</v>
      </c>
      <c r="G462" t="b">
        <v>0</v>
      </c>
      <c r="H462" t="s">
        <v>173</v>
      </c>
      <c r="I462" t="s">
        <v>180</v>
      </c>
      <c r="J462" t="s">
        <v>5699</v>
      </c>
      <c r="K462" t="s">
        <v>4769</v>
      </c>
      <c r="L462" t="s">
        <v>5700</v>
      </c>
    </row>
    <row r="463" spans="1:12">
      <c r="A463" t="s">
        <v>2193</v>
      </c>
      <c r="B463" t="s">
        <v>171</v>
      </c>
      <c r="C463" t="s">
        <v>3526</v>
      </c>
      <c r="D463" t="s">
        <v>719</v>
      </c>
      <c r="E463" t="s">
        <v>720</v>
      </c>
      <c r="F463" t="s">
        <v>133</v>
      </c>
      <c r="G463" t="b">
        <v>0</v>
      </c>
      <c r="H463" t="s">
        <v>173</v>
      </c>
      <c r="I463" t="s">
        <v>180</v>
      </c>
      <c r="J463" t="s">
        <v>5067</v>
      </c>
      <c r="K463" t="s">
        <v>4769</v>
      </c>
      <c r="L463" t="s">
        <v>5701</v>
      </c>
    </row>
    <row r="464" spans="1:12">
      <c r="A464" t="s">
        <v>1934</v>
      </c>
      <c r="B464" t="s">
        <v>182</v>
      </c>
      <c r="C464" t="s">
        <v>3522</v>
      </c>
      <c r="D464" t="s">
        <v>440</v>
      </c>
      <c r="E464" t="s">
        <v>218</v>
      </c>
      <c r="F464" t="s">
        <v>18</v>
      </c>
      <c r="G464" t="b">
        <v>0</v>
      </c>
      <c r="H464" t="s">
        <v>173</v>
      </c>
      <c r="I464" t="s">
        <v>180</v>
      </c>
      <c r="J464" t="s">
        <v>5702</v>
      </c>
      <c r="K464" t="s">
        <v>4769</v>
      </c>
      <c r="L464" t="s">
        <v>5703</v>
      </c>
    </row>
    <row r="465" spans="1:12">
      <c r="A465" t="s">
        <v>2244</v>
      </c>
      <c r="B465" t="s">
        <v>826</v>
      </c>
      <c r="C465" t="s">
        <v>3526</v>
      </c>
      <c r="D465" t="s">
        <v>248</v>
      </c>
      <c r="E465" t="s">
        <v>296</v>
      </c>
      <c r="F465" t="s">
        <v>106</v>
      </c>
      <c r="G465" t="b">
        <v>0</v>
      </c>
      <c r="H465" t="s">
        <v>245</v>
      </c>
      <c r="I465" t="s">
        <v>180</v>
      </c>
      <c r="J465" t="s">
        <v>5704</v>
      </c>
      <c r="K465" t="s">
        <v>4769</v>
      </c>
      <c r="L465" t="s">
        <v>5705</v>
      </c>
    </row>
    <row r="466" spans="1:12">
      <c r="A466" t="s">
        <v>1682</v>
      </c>
      <c r="B466" t="s">
        <v>826</v>
      </c>
      <c r="C466" t="s">
        <v>3526</v>
      </c>
      <c r="D466" t="s">
        <v>1679</v>
      </c>
      <c r="E466" t="s">
        <v>1680</v>
      </c>
      <c r="F466" t="s">
        <v>124</v>
      </c>
      <c r="G466" t="b">
        <v>1</v>
      </c>
      <c r="H466" t="s">
        <v>448</v>
      </c>
      <c r="I466" t="s">
        <v>180</v>
      </c>
      <c r="J466" t="s">
        <v>5386</v>
      </c>
      <c r="K466" t="s">
        <v>4769</v>
      </c>
      <c r="L466" t="s">
        <v>5706</v>
      </c>
    </row>
    <row r="467" spans="1:12">
      <c r="A467" t="s">
        <v>5707</v>
      </c>
      <c r="B467" t="s">
        <v>298</v>
      </c>
      <c r="C467" t="s">
        <v>5256</v>
      </c>
      <c r="D467" t="s">
        <v>4259</v>
      </c>
      <c r="E467" t="s">
        <v>5004</v>
      </c>
      <c r="F467" t="s">
        <v>24</v>
      </c>
      <c r="G467" t="b">
        <v>0</v>
      </c>
      <c r="H467" t="s">
        <v>173</v>
      </c>
      <c r="I467" t="s">
        <v>283</v>
      </c>
      <c r="J467" t="s">
        <v>5708</v>
      </c>
      <c r="K467" t="s">
        <v>4769</v>
      </c>
      <c r="L467" t="s">
        <v>5709</v>
      </c>
    </row>
    <row r="468" spans="1:12">
      <c r="A468" t="s">
        <v>2195</v>
      </c>
      <c r="B468" t="s">
        <v>298</v>
      </c>
      <c r="C468" t="s">
        <v>3526</v>
      </c>
      <c r="D468" t="s">
        <v>754</v>
      </c>
      <c r="E468" t="s">
        <v>756</v>
      </c>
      <c r="F468" t="s">
        <v>24</v>
      </c>
      <c r="G468" t="b">
        <v>0</v>
      </c>
      <c r="H468" t="s">
        <v>448</v>
      </c>
      <c r="I468" t="s">
        <v>180</v>
      </c>
      <c r="J468" t="s">
        <v>4941</v>
      </c>
      <c r="K468" t="s">
        <v>4769</v>
      </c>
      <c r="L468" t="s">
        <v>5710</v>
      </c>
    </row>
    <row r="469" spans="1:12">
      <c r="A469" t="s">
        <v>2868</v>
      </c>
      <c r="B469" t="s">
        <v>826</v>
      </c>
      <c r="C469" t="s">
        <v>4806</v>
      </c>
      <c r="D469" t="s">
        <v>1589</v>
      </c>
      <c r="E469" t="s">
        <v>2927</v>
      </c>
      <c r="F469" t="s">
        <v>93</v>
      </c>
      <c r="G469" t="b">
        <v>0</v>
      </c>
      <c r="H469" t="s">
        <v>372</v>
      </c>
      <c r="I469" t="s">
        <v>180</v>
      </c>
      <c r="J469" t="s">
        <v>5711</v>
      </c>
      <c r="K469" t="s">
        <v>4769</v>
      </c>
      <c r="L469" t="s">
        <v>5712</v>
      </c>
    </row>
    <row r="470" spans="1:12">
      <c r="A470" t="s">
        <v>2883</v>
      </c>
      <c r="B470" t="s">
        <v>182</v>
      </c>
      <c r="C470" t="s">
        <v>4858</v>
      </c>
      <c r="D470" t="s">
        <v>2863</v>
      </c>
      <c r="E470" t="s">
        <v>2884</v>
      </c>
      <c r="F470" t="s">
        <v>76</v>
      </c>
      <c r="G470" t="b">
        <v>1</v>
      </c>
      <c r="H470" t="s">
        <v>173</v>
      </c>
      <c r="I470" t="s">
        <v>180</v>
      </c>
      <c r="J470" t="s">
        <v>218</v>
      </c>
      <c r="K470" t="s">
        <v>4769</v>
      </c>
      <c r="L470" t="s">
        <v>5713</v>
      </c>
    </row>
    <row r="471" spans="1:12">
      <c r="A471" t="s">
        <v>2782</v>
      </c>
      <c r="B471" t="s">
        <v>826</v>
      </c>
      <c r="C471" t="s">
        <v>4775</v>
      </c>
      <c r="D471" t="s">
        <v>248</v>
      </c>
      <c r="E471" t="s">
        <v>2881</v>
      </c>
      <c r="F471" t="s">
        <v>106</v>
      </c>
      <c r="G471" t="b">
        <v>0</v>
      </c>
      <c r="H471" t="s">
        <v>245</v>
      </c>
      <c r="I471" t="s">
        <v>180</v>
      </c>
      <c r="J471" t="s">
        <v>4825</v>
      </c>
      <c r="K471" t="s">
        <v>4769</v>
      </c>
      <c r="L471" t="s">
        <v>5714</v>
      </c>
    </row>
    <row r="472" spans="1:12">
      <c r="A472" t="s">
        <v>1826</v>
      </c>
      <c r="B472" t="s">
        <v>826</v>
      </c>
      <c r="C472" t="s">
        <v>3526</v>
      </c>
      <c r="D472" t="s">
        <v>1462</v>
      </c>
      <c r="E472" t="s">
        <v>1828</v>
      </c>
      <c r="F472" t="s">
        <v>100</v>
      </c>
      <c r="G472" t="b">
        <v>0</v>
      </c>
      <c r="H472" t="s">
        <v>448</v>
      </c>
      <c r="I472" t="s">
        <v>180</v>
      </c>
      <c r="J472" t="s">
        <v>5170</v>
      </c>
      <c r="K472" t="s">
        <v>4769</v>
      </c>
      <c r="L472" t="s">
        <v>5715</v>
      </c>
    </row>
    <row r="473" spans="1:12">
      <c r="A473" t="s">
        <v>3188</v>
      </c>
      <c r="B473" t="s">
        <v>182</v>
      </c>
      <c r="C473" t="s">
        <v>4775</v>
      </c>
      <c r="D473" t="s">
        <v>291</v>
      </c>
      <c r="E473" t="s">
        <v>3043</v>
      </c>
      <c r="F473" t="s">
        <v>18</v>
      </c>
      <c r="G473" t="b">
        <v>0</v>
      </c>
      <c r="H473" t="s">
        <v>245</v>
      </c>
      <c r="I473" t="s">
        <v>180</v>
      </c>
      <c r="J473" t="s">
        <v>4932</v>
      </c>
      <c r="K473" t="s">
        <v>4769</v>
      </c>
      <c r="L473" t="s">
        <v>5716</v>
      </c>
    </row>
    <row r="474" spans="1:12">
      <c r="A474" t="s">
        <v>210</v>
      </c>
      <c r="B474" t="s">
        <v>171</v>
      </c>
      <c r="C474" t="s">
        <v>3522</v>
      </c>
      <c r="D474" t="s">
        <v>204</v>
      </c>
      <c r="E474" t="s">
        <v>205</v>
      </c>
      <c r="F474" t="s">
        <v>51</v>
      </c>
      <c r="G474" t="b">
        <v>0</v>
      </c>
      <c r="H474" t="s">
        <v>173</v>
      </c>
      <c r="I474" t="s">
        <v>180</v>
      </c>
      <c r="J474" t="s">
        <v>5717</v>
      </c>
      <c r="K474" t="s">
        <v>4769</v>
      </c>
      <c r="L474" t="s">
        <v>5718</v>
      </c>
    </row>
    <row r="475" spans="1:12">
      <c r="A475" t="s">
        <v>745</v>
      </c>
      <c r="B475" t="s">
        <v>171</v>
      </c>
      <c r="C475" t="s">
        <v>3526</v>
      </c>
      <c r="D475" t="s">
        <v>737</v>
      </c>
      <c r="E475" t="s">
        <v>738</v>
      </c>
      <c r="F475" t="s">
        <v>57</v>
      </c>
      <c r="G475" t="b">
        <v>0</v>
      </c>
      <c r="H475" t="s">
        <v>735</v>
      </c>
      <c r="I475" t="s">
        <v>180</v>
      </c>
      <c r="J475" t="s">
        <v>5719</v>
      </c>
      <c r="K475" t="s">
        <v>4769</v>
      </c>
      <c r="L475" t="s">
        <v>5720</v>
      </c>
    </row>
    <row r="476" spans="1:12">
      <c r="A476" t="s">
        <v>324</v>
      </c>
      <c r="B476" t="s">
        <v>182</v>
      </c>
      <c r="C476" t="s">
        <v>3522</v>
      </c>
      <c r="D476" t="s">
        <v>248</v>
      </c>
      <c r="E476" t="s">
        <v>249</v>
      </c>
      <c r="F476" t="s">
        <v>24</v>
      </c>
      <c r="G476" t="b">
        <v>0</v>
      </c>
      <c r="H476" t="s">
        <v>245</v>
      </c>
      <c r="I476" t="s">
        <v>180</v>
      </c>
      <c r="J476" t="s">
        <v>5095</v>
      </c>
      <c r="K476" t="s">
        <v>4769</v>
      </c>
      <c r="L476" t="s">
        <v>5721</v>
      </c>
    </row>
    <row r="477" spans="1:12">
      <c r="A477" t="s">
        <v>5722</v>
      </c>
      <c r="B477" t="s">
        <v>826</v>
      </c>
      <c r="C477" t="s">
        <v>3522</v>
      </c>
      <c r="D477" t="e" cm="1">
        <f t="array" ref="D477">- Gujjula</f>
        <v>#NAME?</v>
      </c>
      <c r="E477" t="s">
        <v>4861</v>
      </c>
      <c r="F477" t="s">
        <v>67</v>
      </c>
      <c r="G477" t="b">
        <v>1</v>
      </c>
      <c r="H477" t="s">
        <v>173</v>
      </c>
      <c r="I477" t="s">
        <v>180</v>
      </c>
      <c r="J477" t="s">
        <v>4862</v>
      </c>
      <c r="K477" t="s">
        <v>4769</v>
      </c>
      <c r="L477" t="s">
        <v>5723</v>
      </c>
    </row>
    <row r="478" spans="1:12">
      <c r="A478" t="s">
        <v>1611</v>
      </c>
      <c r="B478" t="s">
        <v>826</v>
      </c>
      <c r="C478" t="s">
        <v>3522</v>
      </c>
      <c r="D478" t="s">
        <v>3917</v>
      </c>
      <c r="E478" t="s">
        <v>627</v>
      </c>
      <c r="F478" t="s">
        <v>80</v>
      </c>
      <c r="G478" t="b">
        <v>0</v>
      </c>
      <c r="H478" t="s">
        <v>443</v>
      </c>
      <c r="I478" t="s">
        <v>180</v>
      </c>
      <c r="J478" t="s">
        <v>5724</v>
      </c>
      <c r="K478" t="s">
        <v>4769</v>
      </c>
      <c r="L478" t="s">
        <v>5725</v>
      </c>
    </row>
    <row r="479" spans="1:12">
      <c r="A479" t="s">
        <v>640</v>
      </c>
      <c r="B479" t="s">
        <v>182</v>
      </c>
      <c r="C479" t="s">
        <v>3522</v>
      </c>
      <c r="D479" t="s">
        <v>3917</v>
      </c>
      <c r="E479" t="s">
        <v>627</v>
      </c>
      <c r="F479" t="s">
        <v>97</v>
      </c>
      <c r="G479" t="b">
        <v>0</v>
      </c>
      <c r="H479" t="s">
        <v>443</v>
      </c>
      <c r="I479" t="s">
        <v>180</v>
      </c>
      <c r="J479" t="s">
        <v>5726</v>
      </c>
      <c r="K479" t="s">
        <v>4769</v>
      </c>
      <c r="L479" t="s">
        <v>5727</v>
      </c>
    </row>
    <row r="480" spans="1:12">
      <c r="A480" t="s">
        <v>5728</v>
      </c>
      <c r="B480" t="s">
        <v>171</v>
      </c>
      <c r="C480" t="s">
        <v>4858</v>
      </c>
      <c r="D480" t="s">
        <v>4617</v>
      </c>
      <c r="E480" t="s">
        <v>5729</v>
      </c>
      <c r="F480" t="s">
        <v>67</v>
      </c>
      <c r="G480" t="b">
        <v>0</v>
      </c>
      <c r="H480" t="s">
        <v>173</v>
      </c>
      <c r="I480" t="s">
        <v>180</v>
      </c>
      <c r="J480" t="s">
        <v>5730</v>
      </c>
      <c r="K480" t="s">
        <v>4769</v>
      </c>
      <c r="L480" t="s">
        <v>5731</v>
      </c>
    </row>
    <row r="481" spans="1:12">
      <c r="A481" t="s">
        <v>392</v>
      </c>
      <c r="B481" t="s">
        <v>200</v>
      </c>
      <c r="C481" t="s">
        <v>3522</v>
      </c>
      <c r="D481" t="s">
        <v>192</v>
      </c>
      <c r="E481" t="s">
        <v>198</v>
      </c>
      <c r="F481" t="s">
        <v>29</v>
      </c>
      <c r="G481" t="b">
        <v>0</v>
      </c>
      <c r="H481" t="s">
        <v>189</v>
      </c>
      <c r="I481" t="s">
        <v>180</v>
      </c>
      <c r="J481" t="s">
        <v>5732</v>
      </c>
      <c r="K481" t="s">
        <v>4769</v>
      </c>
      <c r="L481" t="s">
        <v>5733</v>
      </c>
    </row>
    <row r="482" spans="1:12">
      <c r="A482" t="s">
        <v>2267</v>
      </c>
      <c r="B482" t="s">
        <v>171</v>
      </c>
      <c r="C482" t="s">
        <v>3526</v>
      </c>
      <c r="D482" t="s">
        <v>547</v>
      </c>
      <c r="E482" t="s">
        <v>548</v>
      </c>
      <c r="F482" t="s">
        <v>76</v>
      </c>
      <c r="G482" t="b">
        <v>1</v>
      </c>
      <c r="H482" t="s">
        <v>173</v>
      </c>
      <c r="I482" t="s">
        <v>180</v>
      </c>
      <c r="J482" t="s">
        <v>5734</v>
      </c>
      <c r="K482" t="s">
        <v>4769</v>
      </c>
      <c r="L482" t="s">
        <v>5735</v>
      </c>
    </row>
    <row r="483" spans="1:12">
      <c r="A483" t="s">
        <v>807</v>
      </c>
      <c r="B483" t="s">
        <v>182</v>
      </c>
      <c r="C483" t="s">
        <v>3526</v>
      </c>
      <c r="D483" t="s">
        <v>804</v>
      </c>
      <c r="E483" t="s">
        <v>809</v>
      </c>
      <c r="F483" t="s">
        <v>18</v>
      </c>
      <c r="G483" t="b">
        <v>0</v>
      </c>
      <c r="H483" t="s">
        <v>802</v>
      </c>
      <c r="I483" t="s">
        <v>180</v>
      </c>
      <c r="J483" t="s">
        <v>5736</v>
      </c>
      <c r="K483" t="s">
        <v>4769</v>
      </c>
      <c r="L483" t="s">
        <v>5737</v>
      </c>
    </row>
    <row r="484" spans="1:12">
      <c r="A484" t="s">
        <v>2199</v>
      </c>
      <c r="B484" t="s">
        <v>171</v>
      </c>
      <c r="C484" t="s">
        <v>3526</v>
      </c>
      <c r="D484" t="s">
        <v>2190</v>
      </c>
      <c r="E484" t="s">
        <v>1392</v>
      </c>
      <c r="F484" t="s">
        <v>103</v>
      </c>
      <c r="G484" t="b">
        <v>1</v>
      </c>
      <c r="H484" t="s">
        <v>448</v>
      </c>
      <c r="I484" t="s">
        <v>180</v>
      </c>
      <c r="J484" t="s">
        <v>4934</v>
      </c>
      <c r="K484" t="s">
        <v>4769</v>
      </c>
      <c r="L484" t="s">
        <v>5738</v>
      </c>
    </row>
    <row r="485" spans="1:12">
      <c r="A485" t="s">
        <v>2907</v>
      </c>
      <c r="B485" t="s">
        <v>826</v>
      </c>
      <c r="C485" t="s">
        <v>4775</v>
      </c>
      <c r="D485" t="s">
        <v>2647</v>
      </c>
      <c r="E485" t="s">
        <v>2889</v>
      </c>
      <c r="F485" t="s">
        <v>124</v>
      </c>
      <c r="G485" t="b">
        <v>0</v>
      </c>
      <c r="H485" t="s">
        <v>245</v>
      </c>
      <c r="I485" t="s">
        <v>180</v>
      </c>
      <c r="J485" t="s">
        <v>4777</v>
      </c>
      <c r="K485" t="s">
        <v>4769</v>
      </c>
      <c r="L485" t="s">
        <v>5739</v>
      </c>
    </row>
    <row r="486" spans="1:12">
      <c r="A486" t="s">
        <v>1244</v>
      </c>
      <c r="B486" t="s">
        <v>826</v>
      </c>
      <c r="C486" t="s">
        <v>3522</v>
      </c>
      <c r="D486" t="s">
        <v>1242</v>
      </c>
      <c r="E486" t="s">
        <v>1243</v>
      </c>
      <c r="F486" t="s">
        <v>124</v>
      </c>
      <c r="G486" t="b">
        <v>0</v>
      </c>
      <c r="H486" t="s">
        <v>173</v>
      </c>
      <c r="I486" t="s">
        <v>180</v>
      </c>
      <c r="J486" t="s">
        <v>5740</v>
      </c>
      <c r="K486" t="s">
        <v>4769</v>
      </c>
      <c r="L486" t="s">
        <v>5741</v>
      </c>
    </row>
    <row r="487" spans="1:12">
      <c r="A487" t="s">
        <v>2237</v>
      </c>
      <c r="B487" t="s">
        <v>826</v>
      </c>
      <c r="C487" t="s">
        <v>3526</v>
      </c>
      <c r="D487" t="s">
        <v>248</v>
      </c>
      <c r="E487" t="s">
        <v>296</v>
      </c>
      <c r="F487" t="s">
        <v>100</v>
      </c>
      <c r="G487" t="b">
        <v>0</v>
      </c>
      <c r="H487" t="s">
        <v>245</v>
      </c>
      <c r="I487" t="s">
        <v>180</v>
      </c>
      <c r="J487" t="s">
        <v>5742</v>
      </c>
      <c r="K487" t="s">
        <v>4769</v>
      </c>
      <c r="L487" t="s">
        <v>5743</v>
      </c>
    </row>
    <row r="488" spans="1:12">
      <c r="A488" t="s">
        <v>1668</v>
      </c>
      <c r="B488" t="s">
        <v>826</v>
      </c>
      <c r="C488" t="s">
        <v>3526</v>
      </c>
      <c r="D488" t="s">
        <v>4654</v>
      </c>
      <c r="E488" t="s">
        <v>1669</v>
      </c>
      <c r="F488" t="s">
        <v>130</v>
      </c>
      <c r="G488" t="b">
        <v>0</v>
      </c>
      <c r="H488" t="s">
        <v>496</v>
      </c>
      <c r="I488" t="s">
        <v>180</v>
      </c>
      <c r="J488" t="s">
        <v>5744</v>
      </c>
      <c r="K488" t="s">
        <v>4769</v>
      </c>
      <c r="L488" t="s">
        <v>5745</v>
      </c>
    </row>
    <row r="489" spans="1:12">
      <c r="A489" t="s">
        <v>2202</v>
      </c>
      <c r="B489" t="s">
        <v>298</v>
      </c>
      <c r="C489" t="s">
        <v>3526</v>
      </c>
      <c r="D489" t="s">
        <v>248</v>
      </c>
      <c r="E489" t="s">
        <v>296</v>
      </c>
      <c r="F489" t="s">
        <v>57</v>
      </c>
      <c r="G489" t="b">
        <v>0</v>
      </c>
      <c r="H489" t="s">
        <v>245</v>
      </c>
      <c r="I489" t="s">
        <v>180</v>
      </c>
      <c r="J489" t="s">
        <v>5746</v>
      </c>
      <c r="K489" t="s">
        <v>4769</v>
      </c>
      <c r="L489" t="s">
        <v>5747</v>
      </c>
    </row>
    <row r="490" spans="1:12">
      <c r="A490" t="s">
        <v>5748</v>
      </c>
      <c r="B490" t="s">
        <v>826</v>
      </c>
      <c r="C490" t="s">
        <v>4868</v>
      </c>
      <c r="D490" t="s">
        <v>2197</v>
      </c>
      <c r="E490" t="s">
        <v>2198</v>
      </c>
      <c r="F490" t="s">
        <v>80</v>
      </c>
      <c r="G490" t="b">
        <v>0</v>
      </c>
      <c r="H490" t="s">
        <v>540</v>
      </c>
      <c r="I490" t="s">
        <v>283</v>
      </c>
      <c r="J490" t="s">
        <v>5749</v>
      </c>
      <c r="K490" t="s">
        <v>4769</v>
      </c>
      <c r="L490" t="s">
        <v>5750</v>
      </c>
    </row>
    <row r="491" spans="1:12">
      <c r="A491" t="s">
        <v>1195</v>
      </c>
      <c r="B491" t="s">
        <v>826</v>
      </c>
      <c r="C491" t="s">
        <v>3526</v>
      </c>
      <c r="D491" t="s">
        <v>1189</v>
      </c>
      <c r="E491" t="s">
        <v>1190</v>
      </c>
      <c r="F491" t="s">
        <v>115</v>
      </c>
      <c r="G491" t="b">
        <v>0</v>
      </c>
      <c r="H491" t="s">
        <v>173</v>
      </c>
      <c r="I491" t="s">
        <v>180</v>
      </c>
      <c r="J491" t="s">
        <v>5751</v>
      </c>
      <c r="K491" t="s">
        <v>4769</v>
      </c>
      <c r="L491" t="s">
        <v>5752</v>
      </c>
    </row>
    <row r="492" spans="1:12">
      <c r="A492" t="s">
        <v>1542</v>
      </c>
      <c r="B492" t="s">
        <v>826</v>
      </c>
      <c r="C492" t="s">
        <v>3522</v>
      </c>
      <c r="D492" t="s">
        <v>603</v>
      </c>
      <c r="E492" t="s">
        <v>1543</v>
      </c>
      <c r="F492" t="s">
        <v>124</v>
      </c>
      <c r="G492" t="b">
        <v>0</v>
      </c>
      <c r="H492" t="s">
        <v>173</v>
      </c>
      <c r="I492" t="s">
        <v>180</v>
      </c>
      <c r="J492" t="s">
        <v>5753</v>
      </c>
      <c r="K492" t="s">
        <v>4769</v>
      </c>
      <c r="L492" t="s">
        <v>5754</v>
      </c>
    </row>
    <row r="493" spans="1:12">
      <c r="A493" t="s">
        <v>1372</v>
      </c>
      <c r="B493" t="s">
        <v>826</v>
      </c>
      <c r="C493" t="s">
        <v>3522</v>
      </c>
      <c r="D493" t="s">
        <v>520</v>
      </c>
      <c r="E493" t="s">
        <v>521</v>
      </c>
      <c r="F493" t="s">
        <v>80</v>
      </c>
      <c r="G493" t="b">
        <v>0</v>
      </c>
      <c r="H493" t="s">
        <v>173</v>
      </c>
      <c r="I493" t="s">
        <v>180</v>
      </c>
      <c r="J493" t="s">
        <v>5306</v>
      </c>
      <c r="K493" t="s">
        <v>4769</v>
      </c>
      <c r="L493" t="s">
        <v>5755</v>
      </c>
    </row>
    <row r="494" spans="1:12">
      <c r="A494" t="s">
        <v>998</v>
      </c>
      <c r="B494" t="s">
        <v>826</v>
      </c>
      <c r="C494" t="s">
        <v>3522</v>
      </c>
      <c r="D494" t="s">
        <v>360</v>
      </c>
      <c r="E494" t="s">
        <v>995</v>
      </c>
      <c r="F494" t="s">
        <v>127</v>
      </c>
      <c r="G494" t="b">
        <v>0</v>
      </c>
      <c r="H494" t="s">
        <v>372</v>
      </c>
      <c r="I494" t="s">
        <v>180</v>
      </c>
      <c r="J494" t="s">
        <v>5756</v>
      </c>
      <c r="K494" t="s">
        <v>4769</v>
      </c>
      <c r="L494" t="s">
        <v>5757</v>
      </c>
    </row>
    <row r="495" spans="1:12">
      <c r="A495" t="s">
        <v>763</v>
      </c>
      <c r="B495" t="s">
        <v>182</v>
      </c>
      <c r="C495" t="s">
        <v>3526</v>
      </c>
      <c r="D495" t="s">
        <v>754</v>
      </c>
      <c r="E495" t="s">
        <v>756</v>
      </c>
      <c r="F495" t="s">
        <v>93</v>
      </c>
      <c r="G495" t="b">
        <v>1</v>
      </c>
      <c r="H495" t="s">
        <v>448</v>
      </c>
      <c r="I495" t="s">
        <v>180</v>
      </c>
      <c r="J495" t="s">
        <v>4853</v>
      </c>
      <c r="K495" t="s">
        <v>4769</v>
      </c>
      <c r="L495" t="s">
        <v>5758</v>
      </c>
    </row>
    <row r="496" spans="1:12">
      <c r="A496" t="s">
        <v>678</v>
      </c>
      <c r="B496" t="s">
        <v>171</v>
      </c>
      <c r="C496" t="s">
        <v>3522</v>
      </c>
      <c r="D496" t="s">
        <v>659</v>
      </c>
      <c r="E496" t="s">
        <v>679</v>
      </c>
      <c r="F496" t="s">
        <v>57</v>
      </c>
      <c r="G496" t="b">
        <v>0</v>
      </c>
      <c r="H496" t="s">
        <v>654</v>
      </c>
      <c r="I496" t="s">
        <v>180</v>
      </c>
      <c r="J496" t="s">
        <v>4986</v>
      </c>
      <c r="K496" t="s">
        <v>4769</v>
      </c>
      <c r="L496" t="s">
        <v>5759</v>
      </c>
    </row>
    <row r="497" spans="1:12">
      <c r="A497" t="s">
        <v>744</v>
      </c>
      <c r="B497" t="s">
        <v>171</v>
      </c>
      <c r="C497" t="s">
        <v>3526</v>
      </c>
      <c r="D497" t="s">
        <v>737</v>
      </c>
      <c r="E497" t="s">
        <v>738</v>
      </c>
      <c r="F497" t="s">
        <v>57</v>
      </c>
      <c r="G497" t="b">
        <v>0</v>
      </c>
      <c r="H497" t="s">
        <v>735</v>
      </c>
      <c r="I497" t="s">
        <v>180</v>
      </c>
      <c r="J497" t="s">
        <v>5760</v>
      </c>
      <c r="K497" t="s">
        <v>4769</v>
      </c>
      <c r="L497" t="s">
        <v>5761</v>
      </c>
    </row>
    <row r="498" spans="1:12">
      <c r="A498" t="s">
        <v>1154</v>
      </c>
      <c r="B498" t="s">
        <v>826</v>
      </c>
      <c r="C498" t="s">
        <v>3522</v>
      </c>
      <c r="D498" t="s">
        <v>584</v>
      </c>
      <c r="E498" t="s">
        <v>1152</v>
      </c>
      <c r="F498" t="s">
        <v>80</v>
      </c>
      <c r="G498" t="b">
        <v>0</v>
      </c>
      <c r="H498" t="s">
        <v>173</v>
      </c>
      <c r="I498" t="s">
        <v>180</v>
      </c>
      <c r="J498" t="s">
        <v>5378</v>
      </c>
      <c r="K498" t="s">
        <v>4769</v>
      </c>
      <c r="L498" t="s">
        <v>5762</v>
      </c>
    </row>
    <row r="499" spans="1:12">
      <c r="A499" t="s">
        <v>883</v>
      </c>
      <c r="B499" t="s">
        <v>826</v>
      </c>
      <c r="C499" t="s">
        <v>3526</v>
      </c>
      <c r="D499" t="s">
        <v>192</v>
      </c>
      <c r="E499" t="s">
        <v>198</v>
      </c>
      <c r="F499" t="s">
        <v>84</v>
      </c>
      <c r="G499" t="b">
        <v>0</v>
      </c>
      <c r="H499" t="s">
        <v>189</v>
      </c>
      <c r="I499" t="s">
        <v>180</v>
      </c>
      <c r="J499" t="s">
        <v>5763</v>
      </c>
      <c r="K499" t="s">
        <v>4769</v>
      </c>
      <c r="L499" t="s">
        <v>5764</v>
      </c>
    </row>
    <row r="500" spans="1:12">
      <c r="A500" t="s">
        <v>3177</v>
      </c>
      <c r="B500" t="s">
        <v>2772</v>
      </c>
      <c r="C500" t="s">
        <v>4806</v>
      </c>
      <c r="D500" t="s">
        <v>2647</v>
      </c>
      <c r="E500" t="s">
        <v>2968</v>
      </c>
      <c r="F500" t="s">
        <v>18</v>
      </c>
      <c r="G500" t="b">
        <v>0</v>
      </c>
      <c r="H500" t="s">
        <v>245</v>
      </c>
      <c r="I500" t="s">
        <v>180</v>
      </c>
      <c r="J500" t="s">
        <v>5219</v>
      </c>
      <c r="K500" t="s">
        <v>4769</v>
      </c>
      <c r="L500" t="s">
        <v>5765</v>
      </c>
    </row>
    <row r="501" spans="1:12">
      <c r="A501" t="s">
        <v>2205</v>
      </c>
      <c r="B501" t="s">
        <v>171</v>
      </c>
      <c r="C501" t="s">
        <v>3526</v>
      </c>
      <c r="D501" t="s">
        <v>737</v>
      </c>
      <c r="E501" t="s">
        <v>738</v>
      </c>
      <c r="F501" t="s">
        <v>57</v>
      </c>
      <c r="G501" t="b">
        <v>0</v>
      </c>
      <c r="H501" t="s">
        <v>735</v>
      </c>
      <c r="I501" t="s">
        <v>180</v>
      </c>
      <c r="J501" t="s">
        <v>5766</v>
      </c>
      <c r="K501" t="s">
        <v>4769</v>
      </c>
      <c r="L501" t="s">
        <v>5767</v>
      </c>
    </row>
    <row r="502" spans="1:12">
      <c r="A502" t="s">
        <v>2206</v>
      </c>
      <c r="B502" t="s">
        <v>826</v>
      </c>
      <c r="C502" t="s">
        <v>3526</v>
      </c>
      <c r="D502" t="s">
        <v>248</v>
      </c>
      <c r="E502" t="s">
        <v>296</v>
      </c>
      <c r="F502" t="s">
        <v>100</v>
      </c>
      <c r="G502" t="b">
        <v>0</v>
      </c>
      <c r="H502" t="s">
        <v>245</v>
      </c>
      <c r="I502" t="s">
        <v>180</v>
      </c>
      <c r="J502" t="s">
        <v>5080</v>
      </c>
      <c r="K502" t="s">
        <v>4769</v>
      </c>
      <c r="L502" t="s">
        <v>5768</v>
      </c>
    </row>
    <row r="503" spans="1:12">
      <c r="A503" t="s">
        <v>1660</v>
      </c>
      <c r="B503" t="s">
        <v>826</v>
      </c>
      <c r="C503" t="s">
        <v>3526</v>
      </c>
      <c r="D503" t="s">
        <v>248</v>
      </c>
      <c r="E503" t="s">
        <v>1662</v>
      </c>
      <c r="F503" t="s">
        <v>100</v>
      </c>
      <c r="G503" t="b">
        <v>0</v>
      </c>
      <c r="H503" t="s">
        <v>245</v>
      </c>
      <c r="I503" t="s">
        <v>180</v>
      </c>
      <c r="J503" t="s">
        <v>5769</v>
      </c>
      <c r="K503" t="s">
        <v>4769</v>
      </c>
      <c r="L503" t="s">
        <v>5770</v>
      </c>
    </row>
    <row r="504" spans="1:12">
      <c r="A504" t="s">
        <v>2239</v>
      </c>
      <c r="B504" t="s">
        <v>182</v>
      </c>
      <c r="C504" t="s">
        <v>3526</v>
      </c>
      <c r="D504" t="s">
        <v>4490</v>
      </c>
      <c r="E504" t="s">
        <v>1143</v>
      </c>
      <c r="F504" t="s">
        <v>43</v>
      </c>
      <c r="G504" t="b">
        <v>0</v>
      </c>
      <c r="H504" t="s">
        <v>173</v>
      </c>
      <c r="I504" t="s">
        <v>180</v>
      </c>
      <c r="J504" t="s">
        <v>5771</v>
      </c>
      <c r="K504" t="s">
        <v>4769</v>
      </c>
      <c r="L504" t="s">
        <v>5772</v>
      </c>
    </row>
    <row r="505" spans="1:12">
      <c r="A505" t="s">
        <v>1178</v>
      </c>
      <c r="B505" t="s">
        <v>826</v>
      </c>
      <c r="C505" t="s">
        <v>5256</v>
      </c>
      <c r="D505" t="s">
        <v>4654</v>
      </c>
      <c r="E505" t="s">
        <v>482</v>
      </c>
      <c r="F505" t="s">
        <v>90</v>
      </c>
      <c r="G505" t="b">
        <v>0</v>
      </c>
      <c r="H505" t="s">
        <v>478</v>
      </c>
      <c r="I505" t="s">
        <v>283</v>
      </c>
      <c r="J505" t="s">
        <v>5773</v>
      </c>
      <c r="K505" t="s">
        <v>4769</v>
      </c>
      <c r="L505" t="s">
        <v>5774</v>
      </c>
    </row>
    <row r="506" spans="1:12">
      <c r="A506" t="s">
        <v>5775</v>
      </c>
      <c r="B506" t="s">
        <v>826</v>
      </c>
      <c r="C506" t="s">
        <v>3526</v>
      </c>
      <c r="D506" t="s">
        <v>547</v>
      </c>
      <c r="E506" t="s">
        <v>723</v>
      </c>
      <c r="F506" t="s">
        <v>90</v>
      </c>
      <c r="G506" t="b">
        <v>0</v>
      </c>
      <c r="H506" t="s">
        <v>173</v>
      </c>
      <c r="I506" t="s">
        <v>180</v>
      </c>
      <c r="J506" t="s">
        <v>5776</v>
      </c>
      <c r="K506" t="s">
        <v>4769</v>
      </c>
      <c r="L506" t="s">
        <v>5777</v>
      </c>
    </row>
    <row r="507" spans="1:12">
      <c r="A507" t="s">
        <v>1042</v>
      </c>
      <c r="B507" t="s">
        <v>826</v>
      </c>
      <c r="C507" t="s">
        <v>3526</v>
      </c>
      <c r="D507" t="s">
        <v>397</v>
      </c>
      <c r="E507" t="s">
        <v>403</v>
      </c>
      <c r="F507" t="s">
        <v>109</v>
      </c>
      <c r="G507" t="b">
        <v>0</v>
      </c>
      <c r="H507" t="s">
        <v>395</v>
      </c>
      <c r="I507" t="s">
        <v>180</v>
      </c>
      <c r="J507" t="s">
        <v>5778</v>
      </c>
      <c r="K507" t="s">
        <v>4769</v>
      </c>
      <c r="L507" t="s">
        <v>5779</v>
      </c>
    </row>
    <row r="508" spans="1:12">
      <c r="A508" t="s">
        <v>1813</v>
      </c>
      <c r="B508" t="s">
        <v>826</v>
      </c>
      <c r="C508" t="s">
        <v>3522</v>
      </c>
      <c r="D508" t="s">
        <v>3917</v>
      </c>
      <c r="E508" t="s">
        <v>627</v>
      </c>
      <c r="F508" t="s">
        <v>100</v>
      </c>
      <c r="G508" t="b">
        <v>0</v>
      </c>
      <c r="H508" t="s">
        <v>443</v>
      </c>
      <c r="I508" t="s">
        <v>180</v>
      </c>
      <c r="J508" t="s">
        <v>5780</v>
      </c>
      <c r="K508" t="s">
        <v>4769</v>
      </c>
      <c r="L508" t="s">
        <v>5781</v>
      </c>
    </row>
    <row r="509" spans="1:12">
      <c r="A509" t="s">
        <v>302</v>
      </c>
      <c r="B509" t="s">
        <v>171</v>
      </c>
      <c r="C509" t="s">
        <v>3522</v>
      </c>
      <c r="D509" t="s">
        <v>248</v>
      </c>
      <c r="E509" t="s">
        <v>249</v>
      </c>
      <c r="F509" t="s">
        <v>29</v>
      </c>
      <c r="G509" t="b">
        <v>0</v>
      </c>
      <c r="H509" t="s">
        <v>245</v>
      </c>
      <c r="I509" t="s">
        <v>180</v>
      </c>
      <c r="J509" t="s">
        <v>5345</v>
      </c>
      <c r="K509" t="s">
        <v>4769</v>
      </c>
      <c r="L509" t="s">
        <v>5782</v>
      </c>
    </row>
    <row r="510" spans="1:12">
      <c r="A510" t="s">
        <v>1707</v>
      </c>
      <c r="B510" t="s">
        <v>826</v>
      </c>
      <c r="C510" t="s">
        <v>3526</v>
      </c>
      <c r="D510" t="s">
        <v>754</v>
      </c>
      <c r="E510" t="s">
        <v>756</v>
      </c>
      <c r="F510" t="s">
        <v>39</v>
      </c>
      <c r="G510" t="b">
        <v>0</v>
      </c>
      <c r="H510" t="s">
        <v>448</v>
      </c>
      <c r="I510" t="s">
        <v>180</v>
      </c>
      <c r="J510" t="s">
        <v>4853</v>
      </c>
      <c r="K510" t="s">
        <v>4769</v>
      </c>
      <c r="L510" t="s">
        <v>5783</v>
      </c>
    </row>
    <row r="511" spans="1:12">
      <c r="A511" t="s">
        <v>1706</v>
      </c>
      <c r="B511" t="s">
        <v>826</v>
      </c>
      <c r="C511" t="s">
        <v>3526</v>
      </c>
      <c r="D511" t="s">
        <v>754</v>
      </c>
      <c r="E511" t="s">
        <v>756</v>
      </c>
      <c r="F511" t="s">
        <v>39</v>
      </c>
      <c r="G511" t="b">
        <v>0</v>
      </c>
      <c r="H511" t="s">
        <v>448</v>
      </c>
      <c r="I511" t="s">
        <v>180</v>
      </c>
      <c r="J511" t="s">
        <v>4853</v>
      </c>
      <c r="K511" t="s">
        <v>4769</v>
      </c>
      <c r="L511" t="s">
        <v>5784</v>
      </c>
    </row>
    <row r="512" spans="1:12">
      <c r="A512" t="s">
        <v>1687</v>
      </c>
      <c r="B512" t="s">
        <v>826</v>
      </c>
      <c r="C512" t="s">
        <v>3526</v>
      </c>
      <c r="D512" t="s">
        <v>754</v>
      </c>
      <c r="E512" t="s">
        <v>756</v>
      </c>
      <c r="F512" t="s">
        <v>124</v>
      </c>
      <c r="G512" t="b">
        <v>1</v>
      </c>
      <c r="H512" t="s">
        <v>448</v>
      </c>
      <c r="I512" t="s">
        <v>180</v>
      </c>
      <c r="J512" t="s">
        <v>5785</v>
      </c>
      <c r="K512" t="s">
        <v>4769</v>
      </c>
      <c r="L512" t="s">
        <v>5786</v>
      </c>
    </row>
    <row r="513" spans="1:12">
      <c r="A513" t="s">
        <v>3469</v>
      </c>
      <c r="B513" t="s">
        <v>171</v>
      </c>
      <c r="C513" t="s">
        <v>2553</v>
      </c>
      <c r="D513" t="s">
        <v>770</v>
      </c>
      <c r="E513" t="s">
        <v>771</v>
      </c>
      <c r="F513" t="s">
        <v>47</v>
      </c>
      <c r="G513" t="b">
        <v>0</v>
      </c>
      <c r="H513" t="s">
        <v>173</v>
      </c>
      <c r="I513" t="s">
        <v>180</v>
      </c>
      <c r="J513" t="s">
        <v>5787</v>
      </c>
      <c r="K513" t="s">
        <v>4769</v>
      </c>
      <c r="L513" t="s">
        <v>5788</v>
      </c>
    </row>
    <row r="514" spans="1:12">
      <c r="A514" t="s">
        <v>331</v>
      </c>
      <c r="B514" t="s">
        <v>182</v>
      </c>
      <c r="C514" t="s">
        <v>3522</v>
      </c>
      <c r="D514" t="s">
        <v>248</v>
      </c>
      <c r="E514" t="s">
        <v>296</v>
      </c>
      <c r="F514" t="s">
        <v>24</v>
      </c>
      <c r="G514" t="b">
        <v>0</v>
      </c>
      <c r="H514" t="s">
        <v>245</v>
      </c>
      <c r="I514" t="s">
        <v>180</v>
      </c>
      <c r="J514" t="s">
        <v>5789</v>
      </c>
      <c r="K514" t="s">
        <v>4769</v>
      </c>
      <c r="L514" t="s">
        <v>5790</v>
      </c>
    </row>
    <row r="515" spans="1:12">
      <c r="A515" t="s">
        <v>5791</v>
      </c>
      <c r="B515" t="s">
        <v>826</v>
      </c>
      <c r="C515" t="s">
        <v>4775</v>
      </c>
      <c r="D515" t="s">
        <v>291</v>
      </c>
      <c r="E515" t="s">
        <v>3043</v>
      </c>
      <c r="F515" t="s">
        <v>100</v>
      </c>
      <c r="G515" t="b">
        <v>0</v>
      </c>
      <c r="H515" t="s">
        <v>245</v>
      </c>
      <c r="I515" t="s">
        <v>180</v>
      </c>
      <c r="J515" t="s">
        <v>4777</v>
      </c>
      <c r="K515" t="s">
        <v>4769</v>
      </c>
      <c r="L515" t="s">
        <v>5792</v>
      </c>
    </row>
    <row r="516" spans="1:12">
      <c r="A516" t="s">
        <v>2716</v>
      </c>
      <c r="B516" t="s">
        <v>826</v>
      </c>
      <c r="C516" t="s">
        <v>4806</v>
      </c>
      <c r="D516" t="s">
        <v>1771</v>
      </c>
      <c r="E516" t="s">
        <v>2028</v>
      </c>
      <c r="F516" t="s">
        <v>76</v>
      </c>
      <c r="G516" t="b">
        <v>0</v>
      </c>
      <c r="H516" t="s">
        <v>173</v>
      </c>
      <c r="I516" t="s">
        <v>180</v>
      </c>
      <c r="J516" t="s">
        <v>5793</v>
      </c>
      <c r="K516" t="s">
        <v>4769</v>
      </c>
      <c r="L516" t="s">
        <v>5794</v>
      </c>
    </row>
    <row r="517" spans="1:12">
      <c r="A517" t="s">
        <v>3216</v>
      </c>
      <c r="B517" t="s">
        <v>826</v>
      </c>
      <c r="C517" t="s">
        <v>4775</v>
      </c>
      <c r="D517" t="s">
        <v>291</v>
      </c>
      <c r="E517" t="s">
        <v>3043</v>
      </c>
      <c r="F517" t="s">
        <v>100</v>
      </c>
      <c r="G517" t="b">
        <v>0</v>
      </c>
      <c r="H517" t="s">
        <v>245</v>
      </c>
      <c r="I517" t="s">
        <v>180</v>
      </c>
      <c r="J517" t="s">
        <v>5795</v>
      </c>
      <c r="K517" t="s">
        <v>4769</v>
      </c>
      <c r="L517" t="s">
        <v>5796</v>
      </c>
    </row>
    <row r="518" spans="1:12">
      <c r="A518" t="s">
        <v>1899</v>
      </c>
      <c r="B518" t="s">
        <v>826</v>
      </c>
      <c r="C518" t="s">
        <v>3522</v>
      </c>
      <c r="D518" t="s">
        <v>547</v>
      </c>
      <c r="E518" t="s">
        <v>548</v>
      </c>
      <c r="F518" t="s">
        <v>100</v>
      </c>
      <c r="G518" t="b">
        <v>1</v>
      </c>
      <c r="H518" t="s">
        <v>173</v>
      </c>
      <c r="I518" t="s">
        <v>180</v>
      </c>
      <c r="J518" t="s">
        <v>5797</v>
      </c>
      <c r="K518" t="s">
        <v>4769</v>
      </c>
      <c r="L518" t="s">
        <v>5798</v>
      </c>
    </row>
    <row r="519" spans="1:12">
      <c r="A519" t="s">
        <v>266</v>
      </c>
      <c r="B519" t="s">
        <v>171</v>
      </c>
      <c r="C519" t="s">
        <v>3522</v>
      </c>
      <c r="D519" t="s">
        <v>192</v>
      </c>
      <c r="E519" t="s">
        <v>264</v>
      </c>
      <c r="F519" t="s">
        <v>43</v>
      </c>
      <c r="G519" t="b">
        <v>0</v>
      </c>
      <c r="H519" t="s">
        <v>189</v>
      </c>
      <c r="I519" t="s">
        <v>180</v>
      </c>
      <c r="J519" t="s">
        <v>5799</v>
      </c>
      <c r="K519" t="s">
        <v>4769</v>
      </c>
      <c r="L519" t="s">
        <v>5800</v>
      </c>
    </row>
    <row r="520" spans="1:12">
      <c r="A520" t="s">
        <v>1804</v>
      </c>
      <c r="B520" t="s">
        <v>826</v>
      </c>
      <c r="C520" t="s">
        <v>3526</v>
      </c>
      <c r="D520" t="s">
        <v>1309</v>
      </c>
      <c r="E520" t="s">
        <v>1316</v>
      </c>
      <c r="F520" t="s">
        <v>100</v>
      </c>
      <c r="G520" t="b">
        <v>0</v>
      </c>
      <c r="H520" t="s">
        <v>173</v>
      </c>
      <c r="I520" t="s">
        <v>180</v>
      </c>
      <c r="J520" t="s">
        <v>5801</v>
      </c>
      <c r="K520" t="s">
        <v>4769</v>
      </c>
      <c r="L520" t="s">
        <v>5802</v>
      </c>
    </row>
    <row r="521" spans="1:12">
      <c r="A521" t="s">
        <v>2207</v>
      </c>
      <c r="B521" t="s">
        <v>826</v>
      </c>
      <c r="C521" t="s">
        <v>3526</v>
      </c>
      <c r="D521" t="s">
        <v>248</v>
      </c>
      <c r="E521" t="s">
        <v>249</v>
      </c>
      <c r="F521" t="s">
        <v>109</v>
      </c>
      <c r="G521" t="b">
        <v>0</v>
      </c>
      <c r="H521" t="s">
        <v>245</v>
      </c>
      <c r="I521" t="s">
        <v>180</v>
      </c>
      <c r="J521" t="s">
        <v>4820</v>
      </c>
      <c r="K521" t="s">
        <v>4769</v>
      </c>
      <c r="L521" t="s">
        <v>5803</v>
      </c>
    </row>
    <row r="522" spans="1:12">
      <c r="A522" t="s">
        <v>2871</v>
      </c>
      <c r="B522" t="s">
        <v>826</v>
      </c>
      <c r="C522" t="s">
        <v>4806</v>
      </c>
      <c r="D522" t="s">
        <v>1589</v>
      </c>
      <c r="E522" t="s">
        <v>2927</v>
      </c>
      <c r="F522" t="s">
        <v>93</v>
      </c>
      <c r="G522" t="b">
        <v>0</v>
      </c>
      <c r="H522" t="s">
        <v>372</v>
      </c>
      <c r="I522" t="s">
        <v>180</v>
      </c>
      <c r="J522" t="s">
        <v>5804</v>
      </c>
      <c r="K522" t="s">
        <v>4769</v>
      </c>
      <c r="L522" t="s">
        <v>5805</v>
      </c>
    </row>
    <row r="523" spans="1:12">
      <c r="A523" t="s">
        <v>1808</v>
      </c>
      <c r="B523" t="s">
        <v>826</v>
      </c>
      <c r="C523" t="s">
        <v>3522</v>
      </c>
      <c r="D523" t="s">
        <v>606</v>
      </c>
      <c r="E523" t="s">
        <v>607</v>
      </c>
      <c r="F523" t="s">
        <v>60</v>
      </c>
      <c r="G523" t="b">
        <v>0</v>
      </c>
      <c r="H523" t="s">
        <v>173</v>
      </c>
      <c r="I523" t="s">
        <v>180</v>
      </c>
      <c r="J523" t="s">
        <v>5525</v>
      </c>
      <c r="K523" t="s">
        <v>4769</v>
      </c>
      <c r="L523" t="s">
        <v>5806</v>
      </c>
    </row>
    <row r="524" spans="1:12">
      <c r="A524" t="s">
        <v>2846</v>
      </c>
      <c r="B524" t="s">
        <v>826</v>
      </c>
      <c r="C524" t="s">
        <v>4806</v>
      </c>
      <c r="D524" t="s">
        <v>2820</v>
      </c>
      <c r="E524" t="s">
        <v>2921</v>
      </c>
      <c r="F524" t="s">
        <v>106</v>
      </c>
      <c r="G524" t="b">
        <v>0</v>
      </c>
      <c r="H524" t="s">
        <v>654</v>
      </c>
      <c r="I524" t="s">
        <v>180</v>
      </c>
      <c r="J524" t="s">
        <v>4893</v>
      </c>
      <c r="K524" t="s">
        <v>4769</v>
      </c>
      <c r="L524" t="s">
        <v>5807</v>
      </c>
    </row>
    <row r="525" spans="1:12">
      <c r="A525" t="s">
        <v>5808</v>
      </c>
      <c r="B525" t="s">
        <v>182</v>
      </c>
      <c r="C525" t="s">
        <v>4806</v>
      </c>
      <c r="D525" t="s">
        <v>291</v>
      </c>
      <c r="E525" t="s">
        <v>3043</v>
      </c>
      <c r="F525" t="s">
        <v>18</v>
      </c>
      <c r="G525" t="b">
        <v>0</v>
      </c>
      <c r="H525" t="s">
        <v>245</v>
      </c>
      <c r="I525" t="s">
        <v>180</v>
      </c>
      <c r="J525" t="s">
        <v>4884</v>
      </c>
      <c r="K525" t="s">
        <v>4769</v>
      </c>
      <c r="L525" t="s">
        <v>5809</v>
      </c>
    </row>
    <row r="526" spans="1:12">
      <c r="A526" t="s">
        <v>1664</v>
      </c>
      <c r="B526" t="s">
        <v>826</v>
      </c>
      <c r="C526" t="s">
        <v>3526</v>
      </c>
      <c r="D526" t="s">
        <v>248</v>
      </c>
      <c r="E526" t="s">
        <v>296</v>
      </c>
      <c r="F526" t="s">
        <v>97</v>
      </c>
      <c r="G526" t="b">
        <v>0</v>
      </c>
      <c r="H526" t="s">
        <v>245</v>
      </c>
      <c r="I526" t="s">
        <v>180</v>
      </c>
      <c r="J526" t="s">
        <v>5810</v>
      </c>
      <c r="K526" t="s">
        <v>4769</v>
      </c>
      <c r="L526" t="s">
        <v>5811</v>
      </c>
    </row>
    <row r="527" spans="1:12">
      <c r="A527" t="s">
        <v>2274</v>
      </c>
      <c r="B527" t="s">
        <v>298</v>
      </c>
      <c r="C527" t="s">
        <v>3526</v>
      </c>
      <c r="D527" t="s">
        <v>1405</v>
      </c>
      <c r="E527" t="s">
        <v>1406</v>
      </c>
      <c r="F527" t="s">
        <v>64</v>
      </c>
      <c r="G527" t="b">
        <v>0</v>
      </c>
      <c r="H527" t="s">
        <v>448</v>
      </c>
      <c r="I527" t="s">
        <v>180</v>
      </c>
      <c r="J527" t="s">
        <v>5812</v>
      </c>
      <c r="K527" t="s">
        <v>4769</v>
      </c>
      <c r="L527" t="s">
        <v>5813</v>
      </c>
    </row>
    <row r="528" spans="1:12">
      <c r="A528" t="s">
        <v>2874</v>
      </c>
      <c r="B528" t="s">
        <v>826</v>
      </c>
      <c r="C528" t="s">
        <v>4775</v>
      </c>
      <c r="D528" t="s">
        <v>2801</v>
      </c>
      <c r="E528" t="s">
        <v>5814</v>
      </c>
      <c r="F528" t="s">
        <v>76</v>
      </c>
      <c r="G528" t="b">
        <v>0</v>
      </c>
      <c r="H528" t="s">
        <v>173</v>
      </c>
      <c r="I528" t="s">
        <v>180</v>
      </c>
      <c r="J528" t="s">
        <v>5815</v>
      </c>
      <c r="K528" t="s">
        <v>4769</v>
      </c>
      <c r="L528" t="s">
        <v>5816</v>
      </c>
    </row>
    <row r="529" spans="1:12">
      <c r="A529" t="s">
        <v>336</v>
      </c>
      <c r="B529" t="s">
        <v>182</v>
      </c>
      <c r="C529" t="s">
        <v>3522</v>
      </c>
      <c r="D529" t="s">
        <v>248</v>
      </c>
      <c r="E529" t="s">
        <v>296</v>
      </c>
      <c r="F529" t="s">
        <v>18</v>
      </c>
      <c r="G529" t="b">
        <v>0</v>
      </c>
      <c r="H529" t="s">
        <v>245</v>
      </c>
      <c r="I529" t="s">
        <v>180</v>
      </c>
      <c r="J529" t="s">
        <v>5817</v>
      </c>
      <c r="K529" t="s">
        <v>4769</v>
      </c>
      <c r="L529" t="s">
        <v>5818</v>
      </c>
    </row>
    <row r="530" spans="1:12">
      <c r="A530" t="s">
        <v>681</v>
      </c>
      <c r="B530" t="s">
        <v>182</v>
      </c>
      <c r="C530" t="s">
        <v>3522</v>
      </c>
      <c r="D530" t="s">
        <v>553</v>
      </c>
      <c r="E530" t="s">
        <v>554</v>
      </c>
      <c r="F530" t="s">
        <v>29</v>
      </c>
      <c r="G530" t="b">
        <v>0</v>
      </c>
      <c r="H530" t="s">
        <v>173</v>
      </c>
      <c r="I530" t="s">
        <v>180</v>
      </c>
      <c r="J530" t="s">
        <v>5430</v>
      </c>
      <c r="K530" t="s">
        <v>4769</v>
      </c>
      <c r="L530" t="s">
        <v>5819</v>
      </c>
    </row>
    <row r="531" spans="1:12">
      <c r="A531" t="s">
        <v>5820</v>
      </c>
      <c r="B531" t="s">
        <v>171</v>
      </c>
      <c r="C531" t="s">
        <v>3522</v>
      </c>
      <c r="D531" t="s">
        <v>248</v>
      </c>
      <c r="E531" t="s">
        <v>296</v>
      </c>
      <c r="F531" t="s">
        <v>29</v>
      </c>
      <c r="G531" t="b">
        <v>0</v>
      </c>
      <c r="H531" t="s">
        <v>245</v>
      </c>
      <c r="I531" t="s">
        <v>180</v>
      </c>
      <c r="J531" t="s">
        <v>5821</v>
      </c>
      <c r="K531" t="s">
        <v>4769</v>
      </c>
      <c r="L531" t="s">
        <v>5822</v>
      </c>
    </row>
    <row r="532" spans="1:12">
      <c r="A532" t="s">
        <v>2957</v>
      </c>
      <c r="B532" t="s">
        <v>826</v>
      </c>
      <c r="C532" t="s">
        <v>4858</v>
      </c>
      <c r="D532" t="s">
        <v>432</v>
      </c>
      <c r="E532" t="s">
        <v>433</v>
      </c>
      <c r="F532" t="s">
        <v>43</v>
      </c>
      <c r="G532" t="b">
        <v>0</v>
      </c>
      <c r="H532" t="s">
        <v>173</v>
      </c>
      <c r="I532" t="s">
        <v>180</v>
      </c>
      <c r="J532" t="s">
        <v>5823</v>
      </c>
      <c r="K532" t="s">
        <v>4769</v>
      </c>
      <c r="L532" t="s">
        <v>5824</v>
      </c>
    </row>
    <row r="533" spans="1:12">
      <c r="A533" t="s">
        <v>2063</v>
      </c>
      <c r="B533" t="s">
        <v>200</v>
      </c>
      <c r="C533" t="s">
        <v>3522</v>
      </c>
      <c r="D533" t="s">
        <v>192</v>
      </c>
      <c r="E533" t="s">
        <v>198</v>
      </c>
      <c r="F533" t="s">
        <v>29</v>
      </c>
      <c r="G533" t="b">
        <v>0</v>
      </c>
      <c r="H533" t="s">
        <v>189</v>
      </c>
      <c r="I533" t="s">
        <v>180</v>
      </c>
      <c r="J533" t="s">
        <v>5825</v>
      </c>
      <c r="K533" t="s">
        <v>4769</v>
      </c>
      <c r="L533" t="s">
        <v>5826</v>
      </c>
    </row>
    <row r="534" spans="1:12">
      <c r="A534" t="s">
        <v>944</v>
      </c>
      <c r="B534" t="s">
        <v>826</v>
      </c>
      <c r="C534" t="s">
        <v>3522</v>
      </c>
      <c r="D534" t="s">
        <v>248</v>
      </c>
      <c r="E534" t="s">
        <v>296</v>
      </c>
      <c r="F534" t="s">
        <v>106</v>
      </c>
      <c r="G534" t="b">
        <v>0</v>
      </c>
      <c r="H534" t="s">
        <v>245</v>
      </c>
      <c r="I534" t="s">
        <v>180</v>
      </c>
      <c r="J534" t="s">
        <v>5827</v>
      </c>
      <c r="K534" t="s">
        <v>4769</v>
      </c>
      <c r="L534" t="s">
        <v>5828</v>
      </c>
    </row>
    <row r="535" spans="1:12">
      <c r="A535" t="s">
        <v>1583</v>
      </c>
      <c r="B535" t="s">
        <v>826</v>
      </c>
      <c r="C535" t="s">
        <v>3522</v>
      </c>
      <c r="D535" t="s">
        <v>547</v>
      </c>
      <c r="E535" t="s">
        <v>548</v>
      </c>
      <c r="F535" t="s">
        <v>80</v>
      </c>
      <c r="G535" t="b">
        <v>1</v>
      </c>
      <c r="H535" t="s">
        <v>173</v>
      </c>
      <c r="I535" t="s">
        <v>180</v>
      </c>
      <c r="J535" t="s">
        <v>4961</v>
      </c>
      <c r="K535" t="s">
        <v>4769</v>
      </c>
      <c r="L535" t="s">
        <v>5829</v>
      </c>
    </row>
    <row r="536" spans="1:12">
      <c r="A536" t="s">
        <v>1451</v>
      </c>
      <c r="B536" t="s">
        <v>826</v>
      </c>
      <c r="C536" t="s">
        <v>3522</v>
      </c>
      <c r="D536" t="s">
        <v>547</v>
      </c>
      <c r="E536" t="s">
        <v>548</v>
      </c>
      <c r="F536" t="s">
        <v>80</v>
      </c>
      <c r="G536" t="b">
        <v>1</v>
      </c>
      <c r="H536" t="s">
        <v>173</v>
      </c>
      <c r="I536" t="s">
        <v>180</v>
      </c>
      <c r="J536" t="s">
        <v>4961</v>
      </c>
      <c r="K536" t="s">
        <v>4769</v>
      </c>
      <c r="L536" t="s">
        <v>5830</v>
      </c>
    </row>
    <row r="537" spans="1:12">
      <c r="A537" t="s">
        <v>1414</v>
      </c>
      <c r="B537" t="s">
        <v>826</v>
      </c>
      <c r="C537" t="s">
        <v>3526</v>
      </c>
      <c r="D537" t="s">
        <v>3961</v>
      </c>
      <c r="E537" t="s">
        <v>855</v>
      </c>
      <c r="F537" t="s">
        <v>133</v>
      </c>
      <c r="G537" t="b">
        <v>1</v>
      </c>
      <c r="H537" t="s">
        <v>443</v>
      </c>
      <c r="I537" t="s">
        <v>180</v>
      </c>
      <c r="J537" t="s">
        <v>5831</v>
      </c>
      <c r="K537" t="s">
        <v>4769</v>
      </c>
      <c r="L537" t="s">
        <v>5832</v>
      </c>
    </row>
    <row r="538" spans="1:12">
      <c r="A538" t="s">
        <v>420</v>
      </c>
      <c r="B538" t="s">
        <v>171</v>
      </c>
      <c r="C538" t="s">
        <v>3522</v>
      </c>
      <c r="D538" t="s">
        <v>413</v>
      </c>
      <c r="E538" t="s">
        <v>414</v>
      </c>
      <c r="F538" t="s">
        <v>34</v>
      </c>
      <c r="G538" t="b">
        <v>0</v>
      </c>
      <c r="H538" t="s">
        <v>411</v>
      </c>
      <c r="I538" t="s">
        <v>180</v>
      </c>
      <c r="J538" t="s">
        <v>5833</v>
      </c>
      <c r="K538" t="s">
        <v>4769</v>
      </c>
      <c r="L538" t="s">
        <v>5834</v>
      </c>
    </row>
    <row r="539" spans="1:12">
      <c r="A539" t="s">
        <v>2276</v>
      </c>
      <c r="B539" t="s">
        <v>171</v>
      </c>
      <c r="C539" t="s">
        <v>3526</v>
      </c>
      <c r="D539" t="s">
        <v>1140</v>
      </c>
      <c r="E539" t="s">
        <v>1141</v>
      </c>
      <c r="F539" t="s">
        <v>24</v>
      </c>
      <c r="G539" t="b">
        <v>0</v>
      </c>
      <c r="H539" t="s">
        <v>173</v>
      </c>
      <c r="I539" t="s">
        <v>180</v>
      </c>
      <c r="J539" t="s">
        <v>5835</v>
      </c>
      <c r="K539" t="s">
        <v>4769</v>
      </c>
      <c r="L539" t="s">
        <v>5836</v>
      </c>
    </row>
    <row r="540" spans="1:12">
      <c r="A540" t="s">
        <v>1034</v>
      </c>
      <c r="B540" t="s">
        <v>826</v>
      </c>
      <c r="C540" t="s">
        <v>3526</v>
      </c>
      <c r="D540" t="s">
        <v>1032</v>
      </c>
      <c r="E540" t="s">
        <v>1033</v>
      </c>
      <c r="F540" t="s">
        <v>87</v>
      </c>
      <c r="G540" t="b">
        <v>0</v>
      </c>
      <c r="H540" t="s">
        <v>448</v>
      </c>
      <c r="I540" t="s">
        <v>180</v>
      </c>
      <c r="J540" t="s">
        <v>5837</v>
      </c>
      <c r="K540" t="s">
        <v>4769</v>
      </c>
      <c r="L540" t="s">
        <v>5838</v>
      </c>
    </row>
    <row r="541" spans="1:12">
      <c r="A541" t="s">
        <v>5839</v>
      </c>
      <c r="B541" t="s">
        <v>826</v>
      </c>
      <c r="C541" t="s">
        <v>4858</v>
      </c>
      <c r="D541" t="s">
        <v>1309</v>
      </c>
      <c r="E541" t="s">
        <v>5564</v>
      </c>
      <c r="F541" t="s">
        <v>67</v>
      </c>
      <c r="G541" t="b">
        <v>0</v>
      </c>
      <c r="H541" t="s">
        <v>173</v>
      </c>
      <c r="I541" t="s">
        <v>180</v>
      </c>
      <c r="J541" t="s">
        <v>4779</v>
      </c>
      <c r="K541" t="s">
        <v>4769</v>
      </c>
      <c r="L541" t="s">
        <v>5840</v>
      </c>
    </row>
    <row r="542" spans="1:12">
      <c r="A542" t="s">
        <v>5841</v>
      </c>
      <c r="B542" t="s">
        <v>826</v>
      </c>
      <c r="C542" t="s">
        <v>3522</v>
      </c>
      <c r="D542" t="e" cm="1">
        <f t="array" ref="D542">- Gujjula</f>
        <v>#NAME?</v>
      </c>
      <c r="E542" t="s">
        <v>4861</v>
      </c>
      <c r="F542" t="s">
        <v>67</v>
      </c>
      <c r="G542" t="b">
        <v>1</v>
      </c>
      <c r="H542" t="s">
        <v>173</v>
      </c>
      <c r="I542" t="s">
        <v>180</v>
      </c>
      <c r="J542" t="s">
        <v>4862</v>
      </c>
      <c r="K542" t="s">
        <v>4769</v>
      </c>
      <c r="L542" t="s">
        <v>5842</v>
      </c>
    </row>
    <row r="543" spans="1:12">
      <c r="A543" t="s">
        <v>1857</v>
      </c>
      <c r="B543" t="s">
        <v>826</v>
      </c>
      <c r="C543" t="s">
        <v>3526</v>
      </c>
      <c r="D543" t="s">
        <v>547</v>
      </c>
      <c r="E543" t="s">
        <v>723</v>
      </c>
      <c r="F543" t="s">
        <v>90</v>
      </c>
      <c r="G543" t="b">
        <v>0</v>
      </c>
      <c r="H543" t="s">
        <v>173</v>
      </c>
      <c r="I543" t="s">
        <v>180</v>
      </c>
      <c r="J543" t="s">
        <v>5843</v>
      </c>
      <c r="K543" t="s">
        <v>4769</v>
      </c>
      <c r="L543" t="s">
        <v>5844</v>
      </c>
    </row>
    <row r="544" spans="1:12">
      <c r="A544" t="s">
        <v>1636</v>
      </c>
      <c r="B544" t="s">
        <v>826</v>
      </c>
      <c r="C544" t="s">
        <v>3522</v>
      </c>
      <c r="D544" t="s">
        <v>1638</v>
      </c>
      <c r="E544" t="s">
        <v>1639</v>
      </c>
      <c r="F544" t="s">
        <v>84</v>
      </c>
      <c r="G544" t="b">
        <v>0</v>
      </c>
      <c r="H544" t="s">
        <v>173</v>
      </c>
      <c r="I544" t="s">
        <v>180</v>
      </c>
      <c r="J544" t="s">
        <v>5845</v>
      </c>
      <c r="K544" t="s">
        <v>4769</v>
      </c>
      <c r="L544" t="s">
        <v>5846</v>
      </c>
    </row>
    <row r="545" spans="1:12">
      <c r="A545" t="s">
        <v>1351</v>
      </c>
      <c r="B545" t="s">
        <v>826</v>
      </c>
      <c r="C545" t="s">
        <v>3522</v>
      </c>
      <c r="D545" t="s">
        <v>511</v>
      </c>
      <c r="E545" t="s">
        <v>509</v>
      </c>
      <c r="F545" t="s">
        <v>47</v>
      </c>
      <c r="G545" t="b">
        <v>0</v>
      </c>
      <c r="H545" t="s">
        <v>173</v>
      </c>
      <c r="I545" t="s">
        <v>180</v>
      </c>
      <c r="J545" t="s">
        <v>5847</v>
      </c>
      <c r="K545" t="s">
        <v>4769</v>
      </c>
      <c r="L545" t="s">
        <v>5848</v>
      </c>
    </row>
    <row r="546" spans="1:12">
      <c r="A546" t="s">
        <v>2277</v>
      </c>
      <c r="B546" t="s">
        <v>826</v>
      </c>
      <c r="C546" t="s">
        <v>3526</v>
      </c>
      <c r="D546" t="s">
        <v>192</v>
      </c>
      <c r="E546" t="s">
        <v>889</v>
      </c>
      <c r="F546" t="s">
        <v>84</v>
      </c>
      <c r="G546" t="b">
        <v>0</v>
      </c>
      <c r="H546" t="s">
        <v>189</v>
      </c>
      <c r="I546" t="s">
        <v>180</v>
      </c>
      <c r="J546" t="s">
        <v>5457</v>
      </c>
      <c r="K546" t="s">
        <v>4769</v>
      </c>
      <c r="L546" t="s">
        <v>5849</v>
      </c>
    </row>
    <row r="547" spans="1:12">
      <c r="A547" t="s">
        <v>3052</v>
      </c>
      <c r="B547" t="s">
        <v>826</v>
      </c>
      <c r="C547" t="s">
        <v>4775</v>
      </c>
      <c r="D547" t="s">
        <v>2647</v>
      </c>
      <c r="E547" t="s">
        <v>3050</v>
      </c>
      <c r="F547" t="s">
        <v>121</v>
      </c>
      <c r="G547" t="b">
        <v>0</v>
      </c>
      <c r="H547" t="s">
        <v>245</v>
      </c>
      <c r="I547" t="s">
        <v>180</v>
      </c>
      <c r="J547" t="s">
        <v>5505</v>
      </c>
      <c r="K547" t="s">
        <v>4769</v>
      </c>
      <c r="L547" t="s">
        <v>5850</v>
      </c>
    </row>
    <row r="548" spans="1:12">
      <c r="A548" t="s">
        <v>227</v>
      </c>
      <c r="B548" t="s">
        <v>171</v>
      </c>
      <c r="C548" t="s">
        <v>3522</v>
      </c>
      <c r="D548" t="s">
        <v>192</v>
      </c>
      <c r="E548" t="s">
        <v>193</v>
      </c>
      <c r="F548" t="s">
        <v>43</v>
      </c>
      <c r="G548" t="b">
        <v>0</v>
      </c>
      <c r="H548" t="s">
        <v>189</v>
      </c>
      <c r="I548" t="s">
        <v>180</v>
      </c>
      <c r="J548" t="s">
        <v>4881</v>
      </c>
      <c r="K548" t="s">
        <v>4769</v>
      </c>
      <c r="L548" t="s">
        <v>5851</v>
      </c>
    </row>
    <row r="549" spans="1:12">
      <c r="A549" t="s">
        <v>901</v>
      </c>
      <c r="B549" t="s">
        <v>826</v>
      </c>
      <c r="C549" t="s">
        <v>3522</v>
      </c>
      <c r="D549" t="s">
        <v>584</v>
      </c>
      <c r="E549" t="s">
        <v>894</v>
      </c>
      <c r="F549" t="s">
        <v>43</v>
      </c>
      <c r="G549" t="b">
        <v>0</v>
      </c>
      <c r="H549" t="s">
        <v>173</v>
      </c>
      <c r="I549" t="s">
        <v>180</v>
      </c>
      <c r="J549" t="s">
        <v>5852</v>
      </c>
      <c r="K549" t="s">
        <v>4769</v>
      </c>
      <c r="L549" t="s">
        <v>5853</v>
      </c>
    </row>
    <row r="550" spans="1:12">
      <c r="A550" t="s">
        <v>2939</v>
      </c>
      <c r="B550" t="s">
        <v>826</v>
      </c>
      <c r="C550" t="s">
        <v>4913</v>
      </c>
      <c r="D550" t="s">
        <v>2933</v>
      </c>
      <c r="E550" t="s">
        <v>2934</v>
      </c>
      <c r="F550" t="s">
        <v>39</v>
      </c>
      <c r="G550" t="b">
        <v>0</v>
      </c>
      <c r="H550" t="s">
        <v>173</v>
      </c>
      <c r="I550" t="s">
        <v>180</v>
      </c>
      <c r="J550" t="s">
        <v>5854</v>
      </c>
      <c r="K550" t="s">
        <v>4769</v>
      </c>
      <c r="L550" t="s">
        <v>5855</v>
      </c>
    </row>
    <row r="551" spans="1:12">
      <c r="A551" t="s">
        <v>5856</v>
      </c>
      <c r="B551" t="s">
        <v>2230</v>
      </c>
      <c r="C551" t="s">
        <v>3522</v>
      </c>
      <c r="D551" t="s">
        <v>4050</v>
      </c>
      <c r="E551" t="s">
        <v>5857</v>
      </c>
      <c r="F551" t="s">
        <v>18</v>
      </c>
      <c r="G551" t="b">
        <v>0</v>
      </c>
      <c r="H551" t="s">
        <v>173</v>
      </c>
      <c r="I551" t="s">
        <v>180</v>
      </c>
      <c r="J551" t="s">
        <v>5858</v>
      </c>
      <c r="K551" t="s">
        <v>4769</v>
      </c>
      <c r="L551" t="s">
        <v>5859</v>
      </c>
    </row>
    <row r="552" spans="1:12">
      <c r="A552" t="s">
        <v>2250</v>
      </c>
      <c r="B552" t="s">
        <v>826</v>
      </c>
      <c r="C552" t="s">
        <v>3526</v>
      </c>
      <c r="D552" t="s">
        <v>248</v>
      </c>
      <c r="E552" t="s">
        <v>296</v>
      </c>
      <c r="F552" t="s">
        <v>106</v>
      </c>
      <c r="G552" t="b">
        <v>0</v>
      </c>
      <c r="H552" t="s">
        <v>245</v>
      </c>
      <c r="I552" t="s">
        <v>180</v>
      </c>
      <c r="J552" t="s">
        <v>5860</v>
      </c>
      <c r="K552" t="s">
        <v>4769</v>
      </c>
      <c r="L552" t="s">
        <v>5861</v>
      </c>
    </row>
    <row r="553" spans="1:12">
      <c r="A553" t="s">
        <v>2618</v>
      </c>
      <c r="B553" t="s">
        <v>826</v>
      </c>
      <c r="C553" t="s">
        <v>2553</v>
      </c>
      <c r="D553" t="s">
        <v>2595</v>
      </c>
      <c r="E553" t="s">
        <v>5621</v>
      </c>
      <c r="F553" t="s">
        <v>43</v>
      </c>
      <c r="G553" t="b">
        <v>0</v>
      </c>
      <c r="H553" t="s">
        <v>173</v>
      </c>
      <c r="I553" t="s">
        <v>180</v>
      </c>
      <c r="J553" t="s">
        <v>5862</v>
      </c>
      <c r="K553" t="s">
        <v>4769</v>
      </c>
      <c r="L553" t="s">
        <v>5863</v>
      </c>
    </row>
    <row r="554" spans="1:12">
      <c r="A554" t="s">
        <v>2538</v>
      </c>
      <c r="B554" t="s">
        <v>171</v>
      </c>
      <c r="C554" t="s">
        <v>3522</v>
      </c>
      <c r="D554" t="s">
        <v>770</v>
      </c>
      <c r="E554" t="s">
        <v>771</v>
      </c>
      <c r="F554" t="s">
        <v>47</v>
      </c>
      <c r="G554" t="b">
        <v>0</v>
      </c>
      <c r="H554" t="s">
        <v>173</v>
      </c>
      <c r="I554" t="s">
        <v>180</v>
      </c>
      <c r="J554" t="s">
        <v>5864</v>
      </c>
      <c r="K554" t="s">
        <v>4769</v>
      </c>
      <c r="L554" t="s">
        <v>5865</v>
      </c>
    </row>
    <row r="555" spans="1:12">
      <c r="A555" t="s">
        <v>5866</v>
      </c>
      <c r="B555" t="s">
        <v>826</v>
      </c>
      <c r="C555" t="s">
        <v>4865</v>
      </c>
      <c r="D555" t="s">
        <v>3647</v>
      </c>
      <c r="E555" t="s">
        <v>5034</v>
      </c>
      <c r="F555" t="s">
        <v>87</v>
      </c>
      <c r="G555" t="b">
        <v>0</v>
      </c>
      <c r="H555" t="s">
        <v>173</v>
      </c>
      <c r="I555" t="s">
        <v>283</v>
      </c>
      <c r="J555" t="s">
        <v>5867</v>
      </c>
      <c r="K555" t="s">
        <v>4769</v>
      </c>
      <c r="L555" t="s">
        <v>5868</v>
      </c>
    </row>
    <row r="556" spans="1:12">
      <c r="A556" t="s">
        <v>2580</v>
      </c>
      <c r="B556" t="s">
        <v>171</v>
      </c>
      <c r="C556" t="s">
        <v>2553</v>
      </c>
      <c r="D556" t="s">
        <v>360</v>
      </c>
      <c r="E556" t="s">
        <v>5869</v>
      </c>
      <c r="F556" t="s">
        <v>76</v>
      </c>
      <c r="G556" t="b">
        <v>0</v>
      </c>
      <c r="H556" t="s">
        <v>173</v>
      </c>
      <c r="I556" t="s">
        <v>180</v>
      </c>
      <c r="J556" t="s">
        <v>5870</v>
      </c>
      <c r="K556" t="s">
        <v>4769</v>
      </c>
      <c r="L556" t="s">
        <v>5871</v>
      </c>
    </row>
    <row r="557" spans="1:12">
      <c r="A557" t="s">
        <v>1788</v>
      </c>
      <c r="B557" t="s">
        <v>826</v>
      </c>
      <c r="C557" t="s">
        <v>3522</v>
      </c>
      <c r="D557" t="s">
        <v>778</v>
      </c>
      <c r="E557" t="s">
        <v>1540</v>
      </c>
      <c r="F557" t="s">
        <v>100</v>
      </c>
      <c r="G557" t="b">
        <v>1</v>
      </c>
      <c r="H557" t="s">
        <v>173</v>
      </c>
      <c r="I557" t="s">
        <v>180</v>
      </c>
      <c r="J557" t="s">
        <v>5872</v>
      </c>
      <c r="K557" t="s">
        <v>4769</v>
      </c>
      <c r="L557" t="s">
        <v>5873</v>
      </c>
    </row>
    <row r="558" spans="1:12">
      <c r="A558" t="s">
        <v>2856</v>
      </c>
      <c r="B558" t="s">
        <v>523</v>
      </c>
      <c r="C558" t="s">
        <v>4775</v>
      </c>
      <c r="D558" t="s">
        <v>2647</v>
      </c>
      <c r="E558" t="s">
        <v>2956</v>
      </c>
      <c r="F558" t="s">
        <v>47</v>
      </c>
      <c r="G558" t="b">
        <v>0</v>
      </c>
      <c r="H558" t="s">
        <v>245</v>
      </c>
      <c r="I558" t="s">
        <v>180</v>
      </c>
      <c r="J558" t="s">
        <v>4777</v>
      </c>
      <c r="K558" t="s">
        <v>4769</v>
      </c>
      <c r="L558" t="s">
        <v>5874</v>
      </c>
    </row>
    <row r="559" spans="1:12">
      <c r="A559" t="s">
        <v>2578</v>
      </c>
      <c r="B559" t="s">
        <v>826</v>
      </c>
      <c r="C559" t="s">
        <v>2553</v>
      </c>
      <c r="D559" t="s">
        <v>1556</v>
      </c>
      <c r="E559" t="s">
        <v>4815</v>
      </c>
      <c r="F559" t="s">
        <v>67</v>
      </c>
      <c r="G559" t="b">
        <v>0</v>
      </c>
      <c r="H559" t="s">
        <v>173</v>
      </c>
      <c r="I559" t="s">
        <v>180</v>
      </c>
      <c r="J559" t="s">
        <v>218</v>
      </c>
      <c r="K559" t="s">
        <v>4769</v>
      </c>
      <c r="L559" t="s">
        <v>2579</v>
      </c>
    </row>
    <row r="560" spans="1:12">
      <c r="A560" t="s">
        <v>3179</v>
      </c>
      <c r="B560" t="s">
        <v>2772</v>
      </c>
      <c r="C560" t="s">
        <v>4806</v>
      </c>
      <c r="D560" t="s">
        <v>2647</v>
      </c>
      <c r="E560" t="s">
        <v>2968</v>
      </c>
      <c r="F560" t="s">
        <v>18</v>
      </c>
      <c r="G560" t="b">
        <v>0</v>
      </c>
      <c r="H560" t="s">
        <v>245</v>
      </c>
      <c r="I560" t="s">
        <v>180</v>
      </c>
      <c r="J560" t="s">
        <v>5219</v>
      </c>
      <c r="K560" t="s">
        <v>4769</v>
      </c>
      <c r="L560" t="s">
        <v>5875</v>
      </c>
    </row>
    <row r="561" spans="1:12">
      <c r="A561" t="s">
        <v>1514</v>
      </c>
      <c r="B561" t="s">
        <v>826</v>
      </c>
      <c r="C561" t="s">
        <v>3526</v>
      </c>
      <c r="D561" t="s">
        <v>204</v>
      </c>
      <c r="E561" t="s">
        <v>205</v>
      </c>
      <c r="F561" t="s">
        <v>90</v>
      </c>
      <c r="G561" t="b">
        <v>0</v>
      </c>
      <c r="H561" t="s">
        <v>173</v>
      </c>
      <c r="I561" t="s">
        <v>180</v>
      </c>
      <c r="J561" t="s">
        <v>5876</v>
      </c>
      <c r="K561" t="s">
        <v>4769</v>
      </c>
      <c r="L561" t="s">
        <v>5877</v>
      </c>
    </row>
    <row r="562" spans="1:12">
      <c r="A562" t="s">
        <v>5878</v>
      </c>
      <c r="B562" t="s">
        <v>826</v>
      </c>
      <c r="C562" t="s">
        <v>4775</v>
      </c>
      <c r="D562" t="s">
        <v>291</v>
      </c>
      <c r="E562" t="s">
        <v>3043</v>
      </c>
      <c r="F562" t="s">
        <v>115</v>
      </c>
      <c r="G562" t="b">
        <v>0</v>
      </c>
      <c r="H562" t="s">
        <v>245</v>
      </c>
      <c r="I562" t="s">
        <v>180</v>
      </c>
      <c r="J562" t="s">
        <v>4777</v>
      </c>
      <c r="K562" t="s">
        <v>4769</v>
      </c>
      <c r="L562" t="s">
        <v>5879</v>
      </c>
    </row>
    <row r="563" spans="1:12">
      <c r="A563" t="s">
        <v>2251</v>
      </c>
      <c r="B563" t="s">
        <v>171</v>
      </c>
      <c r="C563" t="s">
        <v>3526</v>
      </c>
      <c r="D563" t="s">
        <v>1326</v>
      </c>
      <c r="E563" t="s">
        <v>2252</v>
      </c>
      <c r="F563" t="s">
        <v>64</v>
      </c>
      <c r="G563" t="b">
        <v>0</v>
      </c>
      <c r="H563" t="s">
        <v>173</v>
      </c>
      <c r="I563" t="s">
        <v>180</v>
      </c>
      <c r="J563" t="s">
        <v>4781</v>
      </c>
      <c r="K563" t="s">
        <v>4769</v>
      </c>
      <c r="L563" t="s">
        <v>5880</v>
      </c>
    </row>
    <row r="564" spans="1:12">
      <c r="A564" t="s">
        <v>2910</v>
      </c>
      <c r="B564" t="s">
        <v>826</v>
      </c>
      <c r="C564" t="s">
        <v>4775</v>
      </c>
      <c r="D564" t="s">
        <v>2647</v>
      </c>
      <c r="E564" t="s">
        <v>2889</v>
      </c>
      <c r="F564" t="s">
        <v>124</v>
      </c>
      <c r="G564" t="b">
        <v>0</v>
      </c>
      <c r="H564" t="s">
        <v>245</v>
      </c>
      <c r="I564" t="s">
        <v>180</v>
      </c>
      <c r="J564" t="s">
        <v>4777</v>
      </c>
      <c r="K564" t="s">
        <v>4769</v>
      </c>
      <c r="L564" t="s">
        <v>5881</v>
      </c>
    </row>
    <row r="565" spans="1:12">
      <c r="A565" t="s">
        <v>1383</v>
      </c>
      <c r="B565" t="s">
        <v>826</v>
      </c>
      <c r="C565" t="s">
        <v>3522</v>
      </c>
      <c r="D565" t="s">
        <v>1320</v>
      </c>
      <c r="E565" t="s">
        <v>1374</v>
      </c>
      <c r="F565" t="s">
        <v>118</v>
      </c>
      <c r="G565" t="b">
        <v>0</v>
      </c>
      <c r="H565" t="s">
        <v>173</v>
      </c>
      <c r="I565" t="s">
        <v>180</v>
      </c>
      <c r="J565" t="s">
        <v>5882</v>
      </c>
      <c r="K565" t="s">
        <v>4769</v>
      </c>
      <c r="L565" t="s">
        <v>5883</v>
      </c>
    </row>
    <row r="566" spans="1:12">
      <c r="A566" t="s">
        <v>1883</v>
      </c>
      <c r="B566" t="s">
        <v>171</v>
      </c>
      <c r="C566" t="s">
        <v>3522</v>
      </c>
      <c r="D566" t="s">
        <v>4654</v>
      </c>
      <c r="E566" t="s">
        <v>793</v>
      </c>
      <c r="F566" t="s">
        <v>43</v>
      </c>
      <c r="G566" t="b">
        <v>0</v>
      </c>
      <c r="H566" t="s">
        <v>496</v>
      </c>
      <c r="I566" t="s">
        <v>180</v>
      </c>
      <c r="J566" t="s">
        <v>4888</v>
      </c>
      <c r="K566" t="s">
        <v>4769</v>
      </c>
      <c r="L566" t="s">
        <v>5884</v>
      </c>
    </row>
    <row r="567" spans="1:12">
      <c r="A567" t="s">
        <v>1528</v>
      </c>
      <c r="B567" t="s">
        <v>826</v>
      </c>
      <c r="C567" t="s">
        <v>3526</v>
      </c>
      <c r="D567" t="s">
        <v>4410</v>
      </c>
      <c r="E567" t="s">
        <v>1527</v>
      </c>
      <c r="F567" t="s">
        <v>93</v>
      </c>
      <c r="G567" t="b">
        <v>0</v>
      </c>
      <c r="H567" t="s">
        <v>372</v>
      </c>
      <c r="I567" t="s">
        <v>180</v>
      </c>
      <c r="J567" t="s">
        <v>5885</v>
      </c>
      <c r="K567" t="s">
        <v>4769</v>
      </c>
      <c r="L567" t="s">
        <v>5886</v>
      </c>
    </row>
    <row r="568" spans="1:12">
      <c r="A568" t="s">
        <v>3471</v>
      </c>
      <c r="B568" t="s">
        <v>171</v>
      </c>
      <c r="C568" t="s">
        <v>2553</v>
      </c>
      <c r="D568" t="s">
        <v>770</v>
      </c>
      <c r="E568" t="s">
        <v>771</v>
      </c>
      <c r="F568" t="s">
        <v>47</v>
      </c>
      <c r="G568" t="b">
        <v>0</v>
      </c>
      <c r="H568" t="s">
        <v>173</v>
      </c>
      <c r="I568" t="s">
        <v>180</v>
      </c>
      <c r="J568" t="s">
        <v>5887</v>
      </c>
      <c r="K568" t="s">
        <v>4769</v>
      </c>
      <c r="L568" t="s">
        <v>5888</v>
      </c>
    </row>
    <row r="569" spans="1:12">
      <c r="A569" t="s">
        <v>620</v>
      </c>
      <c r="B569" t="s">
        <v>182</v>
      </c>
      <c r="C569" t="s">
        <v>3522</v>
      </c>
      <c r="D569" t="s">
        <v>406</v>
      </c>
      <c r="E569" t="s">
        <v>622</v>
      </c>
      <c r="F569" t="s">
        <v>133</v>
      </c>
      <c r="G569" t="b">
        <v>0</v>
      </c>
      <c r="H569" t="s">
        <v>173</v>
      </c>
      <c r="I569" t="s">
        <v>180</v>
      </c>
      <c r="J569" t="s">
        <v>5889</v>
      </c>
      <c r="K569" t="s">
        <v>4769</v>
      </c>
      <c r="L569" t="s">
        <v>5890</v>
      </c>
    </row>
    <row r="570" spans="1:12">
      <c r="A570" t="s">
        <v>1102</v>
      </c>
      <c r="B570" t="s">
        <v>826</v>
      </c>
      <c r="C570" t="s">
        <v>3522</v>
      </c>
      <c r="D570" t="s">
        <v>4643</v>
      </c>
      <c r="E570" t="s">
        <v>1105</v>
      </c>
      <c r="F570" t="s">
        <v>73</v>
      </c>
      <c r="G570" t="b">
        <v>0</v>
      </c>
      <c r="H570" t="s">
        <v>1103</v>
      </c>
      <c r="I570" t="s">
        <v>180</v>
      </c>
      <c r="J570" t="s">
        <v>5891</v>
      </c>
      <c r="K570" t="s">
        <v>4769</v>
      </c>
      <c r="L570" t="s">
        <v>5892</v>
      </c>
    </row>
    <row r="571" spans="1:12">
      <c r="A571" t="s">
        <v>1295</v>
      </c>
      <c r="B571" t="s">
        <v>826</v>
      </c>
      <c r="C571" t="s">
        <v>3522</v>
      </c>
      <c r="D571" t="s">
        <v>737</v>
      </c>
      <c r="E571" t="s">
        <v>738</v>
      </c>
      <c r="F571" t="s">
        <v>121</v>
      </c>
      <c r="G571" t="b">
        <v>0</v>
      </c>
      <c r="H571" t="s">
        <v>735</v>
      </c>
      <c r="I571" t="s">
        <v>180</v>
      </c>
      <c r="J571" t="s">
        <v>5893</v>
      </c>
      <c r="K571" t="s">
        <v>4769</v>
      </c>
      <c r="L571" t="s">
        <v>5894</v>
      </c>
    </row>
    <row r="572" spans="1:12">
      <c r="A572" t="s">
        <v>2818</v>
      </c>
      <c r="B572" t="s">
        <v>171</v>
      </c>
      <c r="C572" t="s">
        <v>4775</v>
      </c>
      <c r="D572" t="s">
        <v>1589</v>
      </c>
      <c r="E572" t="s">
        <v>2927</v>
      </c>
      <c r="F572" t="s">
        <v>47</v>
      </c>
      <c r="G572" t="b">
        <v>0</v>
      </c>
      <c r="H572" t="s">
        <v>372</v>
      </c>
      <c r="I572" t="s">
        <v>180</v>
      </c>
      <c r="J572" t="s">
        <v>5895</v>
      </c>
      <c r="K572" t="s">
        <v>4769</v>
      </c>
      <c r="L572" t="s">
        <v>5896</v>
      </c>
    </row>
    <row r="573" spans="1:12">
      <c r="A573" t="s">
        <v>1377</v>
      </c>
      <c r="B573" t="s">
        <v>826</v>
      </c>
      <c r="C573" t="s">
        <v>3522</v>
      </c>
      <c r="D573" t="s">
        <v>1320</v>
      </c>
      <c r="E573" t="s">
        <v>1374</v>
      </c>
      <c r="F573" t="s">
        <v>118</v>
      </c>
      <c r="G573" t="b">
        <v>0</v>
      </c>
      <c r="H573" t="s">
        <v>173</v>
      </c>
      <c r="I573" t="s">
        <v>180</v>
      </c>
      <c r="J573" t="s">
        <v>5527</v>
      </c>
      <c r="K573" t="s">
        <v>4769</v>
      </c>
      <c r="L573" t="s">
        <v>5897</v>
      </c>
    </row>
    <row r="574" spans="1:12">
      <c r="A574" t="s">
        <v>544</v>
      </c>
      <c r="B574" t="s">
        <v>182</v>
      </c>
      <c r="C574" t="s">
        <v>3526</v>
      </c>
      <c r="D574" t="s">
        <v>547</v>
      </c>
      <c r="E574" t="s">
        <v>548</v>
      </c>
      <c r="F574" t="s">
        <v>24</v>
      </c>
      <c r="G574" t="b">
        <v>1</v>
      </c>
      <c r="H574" t="s">
        <v>173</v>
      </c>
      <c r="I574" t="s">
        <v>180</v>
      </c>
      <c r="J574" t="s">
        <v>5898</v>
      </c>
      <c r="K574" t="s">
        <v>4769</v>
      </c>
      <c r="L574" t="s">
        <v>5899</v>
      </c>
    </row>
    <row r="575" spans="1:12">
      <c r="A575" t="s">
        <v>967</v>
      </c>
      <c r="B575" t="s">
        <v>826</v>
      </c>
      <c r="C575" t="s">
        <v>3526</v>
      </c>
      <c r="D575" t="s">
        <v>248</v>
      </c>
      <c r="E575" t="s">
        <v>249</v>
      </c>
      <c r="F575" t="s">
        <v>57</v>
      </c>
      <c r="G575" t="b">
        <v>0</v>
      </c>
      <c r="H575" t="s">
        <v>245</v>
      </c>
      <c r="I575" t="s">
        <v>180</v>
      </c>
      <c r="J575" t="s">
        <v>5037</v>
      </c>
      <c r="K575" t="s">
        <v>4769</v>
      </c>
      <c r="L575" t="s">
        <v>5900</v>
      </c>
    </row>
    <row r="576" spans="1:12">
      <c r="A576" t="s">
        <v>5901</v>
      </c>
      <c r="B576" t="s">
        <v>171</v>
      </c>
      <c r="C576" t="s">
        <v>3526</v>
      </c>
      <c r="D576" t="s">
        <v>5902</v>
      </c>
      <c r="E576" t="s">
        <v>5903</v>
      </c>
      <c r="F576" t="s">
        <v>18</v>
      </c>
      <c r="G576" t="b">
        <v>0</v>
      </c>
      <c r="H576" t="s">
        <v>173</v>
      </c>
      <c r="I576" t="s">
        <v>180</v>
      </c>
      <c r="J576" t="s">
        <v>5904</v>
      </c>
      <c r="K576" t="s">
        <v>4769</v>
      </c>
      <c r="L576" t="s">
        <v>5905</v>
      </c>
    </row>
    <row r="577" spans="1:12">
      <c r="A577" t="s">
        <v>2254</v>
      </c>
      <c r="B577" t="s">
        <v>826</v>
      </c>
      <c r="C577" t="s">
        <v>3526</v>
      </c>
      <c r="D577" t="s">
        <v>192</v>
      </c>
      <c r="E577" t="s">
        <v>198</v>
      </c>
      <c r="F577" t="s">
        <v>127</v>
      </c>
      <c r="G577" t="b">
        <v>0</v>
      </c>
      <c r="H577" t="s">
        <v>189</v>
      </c>
      <c r="I577" t="s">
        <v>180</v>
      </c>
      <c r="J577" t="s">
        <v>5336</v>
      </c>
      <c r="K577" t="s">
        <v>4769</v>
      </c>
      <c r="L577" t="s">
        <v>5906</v>
      </c>
    </row>
    <row r="578" spans="1:12">
      <c r="A578" t="s">
        <v>1175</v>
      </c>
      <c r="B578" t="s">
        <v>826</v>
      </c>
      <c r="C578" t="s">
        <v>5086</v>
      </c>
      <c r="D578" t="s">
        <v>4654</v>
      </c>
      <c r="E578" t="s">
        <v>482</v>
      </c>
      <c r="F578" t="s">
        <v>90</v>
      </c>
      <c r="G578" t="b">
        <v>0</v>
      </c>
      <c r="H578" t="s">
        <v>478</v>
      </c>
      <c r="I578" t="s">
        <v>283</v>
      </c>
      <c r="J578" t="s">
        <v>5615</v>
      </c>
      <c r="K578" t="s">
        <v>4769</v>
      </c>
      <c r="L578" t="s">
        <v>5907</v>
      </c>
    </row>
    <row r="579" spans="1:12">
      <c r="A579" t="s">
        <v>2279</v>
      </c>
      <c r="B579" t="s">
        <v>523</v>
      </c>
      <c r="C579" t="s">
        <v>3526</v>
      </c>
      <c r="D579" t="s">
        <v>4490</v>
      </c>
      <c r="E579" t="s">
        <v>1143</v>
      </c>
      <c r="F579" t="s">
        <v>43</v>
      </c>
      <c r="G579" t="b">
        <v>0</v>
      </c>
      <c r="H579" t="s">
        <v>173</v>
      </c>
      <c r="I579" t="s">
        <v>180</v>
      </c>
      <c r="J579" t="s">
        <v>5908</v>
      </c>
      <c r="K579" t="s">
        <v>4769</v>
      </c>
      <c r="L579" t="s">
        <v>5909</v>
      </c>
    </row>
    <row r="580" spans="1:12">
      <c r="A580" t="s">
        <v>3037</v>
      </c>
      <c r="B580" t="s">
        <v>182</v>
      </c>
      <c r="C580" t="s">
        <v>4858</v>
      </c>
      <c r="D580" t="s">
        <v>2863</v>
      </c>
      <c r="E580" t="s">
        <v>2884</v>
      </c>
      <c r="F580" t="s">
        <v>18</v>
      </c>
      <c r="G580" t="b">
        <v>0</v>
      </c>
      <c r="H580" t="s">
        <v>173</v>
      </c>
      <c r="I580" t="s">
        <v>180</v>
      </c>
      <c r="J580" t="s">
        <v>218</v>
      </c>
      <c r="K580" t="s">
        <v>4769</v>
      </c>
      <c r="L580" t="s">
        <v>5910</v>
      </c>
    </row>
    <row r="581" spans="1:12">
      <c r="A581" t="s">
        <v>5911</v>
      </c>
      <c r="B581" t="s">
        <v>298</v>
      </c>
      <c r="C581" t="s">
        <v>3526</v>
      </c>
      <c r="D581" t="s">
        <v>248</v>
      </c>
      <c r="E581" t="s">
        <v>296</v>
      </c>
      <c r="F581" t="s">
        <v>57</v>
      </c>
      <c r="G581" t="b">
        <v>0</v>
      </c>
      <c r="H581" t="s">
        <v>245</v>
      </c>
      <c r="I581" t="s">
        <v>180</v>
      </c>
      <c r="J581" t="s">
        <v>5912</v>
      </c>
      <c r="K581" t="s">
        <v>4769</v>
      </c>
      <c r="L581" t="s">
        <v>5913</v>
      </c>
    </row>
    <row r="582" spans="1:12">
      <c r="A582" t="s">
        <v>3525</v>
      </c>
      <c r="B582" t="s">
        <v>171</v>
      </c>
      <c r="C582" t="s">
        <v>3526</v>
      </c>
      <c r="D582" t="s">
        <v>770</v>
      </c>
      <c r="E582" t="s">
        <v>771</v>
      </c>
      <c r="F582" t="s">
        <v>51</v>
      </c>
      <c r="G582" t="b">
        <v>0</v>
      </c>
      <c r="H582" t="s">
        <v>173</v>
      </c>
      <c r="I582" t="s">
        <v>180</v>
      </c>
      <c r="J582" t="s">
        <v>5864</v>
      </c>
      <c r="K582" t="s">
        <v>4769</v>
      </c>
      <c r="L582" t="s">
        <v>5914</v>
      </c>
    </row>
    <row r="583" spans="1:12">
      <c r="A583" t="s">
        <v>2208</v>
      </c>
      <c r="B583" t="s">
        <v>826</v>
      </c>
      <c r="C583" t="s">
        <v>3526</v>
      </c>
      <c r="D583" t="s">
        <v>192</v>
      </c>
      <c r="E583" t="s">
        <v>198</v>
      </c>
      <c r="F583" t="s">
        <v>127</v>
      </c>
      <c r="G583" t="b">
        <v>0</v>
      </c>
      <c r="H583" t="s">
        <v>189</v>
      </c>
      <c r="I583" t="s">
        <v>180</v>
      </c>
      <c r="J583" t="s">
        <v>5915</v>
      </c>
      <c r="K583" t="s">
        <v>4769</v>
      </c>
      <c r="L583" t="s">
        <v>5916</v>
      </c>
    </row>
    <row r="584" spans="1:12">
      <c r="A584" t="s">
        <v>1182</v>
      </c>
      <c r="B584" t="s">
        <v>826</v>
      </c>
      <c r="C584" t="s">
        <v>5256</v>
      </c>
      <c r="D584" t="s">
        <v>4654</v>
      </c>
      <c r="E584" t="s">
        <v>482</v>
      </c>
      <c r="F584" t="s">
        <v>90</v>
      </c>
      <c r="G584" t="b">
        <v>0</v>
      </c>
      <c r="H584" t="s">
        <v>496</v>
      </c>
      <c r="I584" t="s">
        <v>283</v>
      </c>
      <c r="J584" t="s">
        <v>5917</v>
      </c>
      <c r="K584" t="s">
        <v>4769</v>
      </c>
      <c r="L584" t="s">
        <v>5918</v>
      </c>
    </row>
    <row r="585" spans="1:12">
      <c r="A585" t="s">
        <v>2246</v>
      </c>
      <c r="B585" t="s">
        <v>182</v>
      </c>
      <c r="C585" t="s">
        <v>3526</v>
      </c>
      <c r="D585" t="s">
        <v>737</v>
      </c>
      <c r="E585" t="s">
        <v>738</v>
      </c>
      <c r="F585" t="s">
        <v>29</v>
      </c>
      <c r="G585" t="b">
        <v>0</v>
      </c>
      <c r="H585" t="s">
        <v>735</v>
      </c>
      <c r="I585" t="s">
        <v>180</v>
      </c>
      <c r="J585" t="s">
        <v>5919</v>
      </c>
      <c r="K585" t="s">
        <v>4769</v>
      </c>
      <c r="L585" t="s">
        <v>5920</v>
      </c>
    </row>
    <row r="586" spans="1:12">
      <c r="A586" t="s">
        <v>2282</v>
      </c>
      <c r="B586" t="s">
        <v>182</v>
      </c>
      <c r="C586" t="s">
        <v>3526</v>
      </c>
      <c r="D586" t="s">
        <v>737</v>
      </c>
      <c r="E586" t="s">
        <v>738</v>
      </c>
      <c r="F586" t="s">
        <v>29</v>
      </c>
      <c r="G586" t="b">
        <v>0</v>
      </c>
      <c r="H586" t="s">
        <v>735</v>
      </c>
      <c r="I586" t="s">
        <v>180</v>
      </c>
      <c r="J586" t="s">
        <v>5921</v>
      </c>
      <c r="K586" t="s">
        <v>4769</v>
      </c>
      <c r="L586" t="s">
        <v>5922</v>
      </c>
    </row>
    <row r="587" spans="1:12">
      <c r="A587" t="s">
        <v>3136</v>
      </c>
      <c r="B587" t="s">
        <v>826</v>
      </c>
      <c r="C587" t="s">
        <v>4775</v>
      </c>
      <c r="D587" t="s">
        <v>248</v>
      </c>
      <c r="E587" t="s">
        <v>3132</v>
      </c>
      <c r="F587" t="s">
        <v>100</v>
      </c>
      <c r="G587" t="b">
        <v>1</v>
      </c>
      <c r="H587" t="s">
        <v>245</v>
      </c>
      <c r="I587" t="s">
        <v>180</v>
      </c>
      <c r="J587" t="s">
        <v>4838</v>
      </c>
      <c r="K587" t="s">
        <v>4769</v>
      </c>
      <c r="L587" t="s">
        <v>5923</v>
      </c>
    </row>
    <row r="588" spans="1:12">
      <c r="A588" t="s">
        <v>250</v>
      </c>
      <c r="B588" t="s">
        <v>182</v>
      </c>
      <c r="C588" t="s">
        <v>3522</v>
      </c>
      <c r="D588" t="s">
        <v>192</v>
      </c>
      <c r="E588" t="s">
        <v>198</v>
      </c>
      <c r="F588" t="s">
        <v>18</v>
      </c>
      <c r="G588" t="b">
        <v>0</v>
      </c>
      <c r="H588" t="s">
        <v>189</v>
      </c>
      <c r="I588" t="s">
        <v>180</v>
      </c>
      <c r="J588" t="s">
        <v>5924</v>
      </c>
      <c r="K588" t="s">
        <v>4769</v>
      </c>
      <c r="L588" t="s">
        <v>5925</v>
      </c>
    </row>
    <row r="589" spans="1:12">
      <c r="A589" t="s">
        <v>2975</v>
      </c>
      <c r="B589" t="s">
        <v>182</v>
      </c>
      <c r="C589" t="s">
        <v>4806</v>
      </c>
      <c r="D589" t="s">
        <v>2977</v>
      </c>
      <c r="E589" t="s">
        <v>2978</v>
      </c>
      <c r="F589" t="s">
        <v>51</v>
      </c>
      <c r="G589" t="b">
        <v>1</v>
      </c>
      <c r="H589" t="s">
        <v>173</v>
      </c>
      <c r="I589" t="s">
        <v>180</v>
      </c>
      <c r="J589" t="s">
        <v>5926</v>
      </c>
      <c r="K589" t="s">
        <v>4769</v>
      </c>
      <c r="L589" t="s">
        <v>5927</v>
      </c>
    </row>
    <row r="590" spans="1:12">
      <c r="A590" t="s">
        <v>5928</v>
      </c>
      <c r="B590" t="s">
        <v>826</v>
      </c>
      <c r="C590" t="s">
        <v>3522</v>
      </c>
      <c r="D590" t="s">
        <v>3827</v>
      </c>
      <c r="E590" t="s">
        <v>5373</v>
      </c>
      <c r="F590" t="s">
        <v>67</v>
      </c>
      <c r="G590" t="b">
        <v>1</v>
      </c>
      <c r="H590" t="s">
        <v>654</v>
      </c>
      <c r="I590" t="s">
        <v>180</v>
      </c>
      <c r="J590" t="s">
        <v>5929</v>
      </c>
      <c r="K590" t="s">
        <v>4769</v>
      </c>
      <c r="L590" t="s">
        <v>5930</v>
      </c>
    </row>
    <row r="591" spans="1:12">
      <c r="A591" t="s">
        <v>5931</v>
      </c>
      <c r="B591" t="s">
        <v>826</v>
      </c>
      <c r="C591" t="s">
        <v>3526</v>
      </c>
      <c r="D591" t="s">
        <v>248</v>
      </c>
      <c r="E591" t="s">
        <v>296</v>
      </c>
      <c r="F591" t="s">
        <v>106</v>
      </c>
      <c r="G591" t="b">
        <v>0</v>
      </c>
      <c r="H591" t="s">
        <v>245</v>
      </c>
      <c r="I591" t="s">
        <v>180</v>
      </c>
      <c r="J591" t="s">
        <v>5932</v>
      </c>
      <c r="K591" t="s">
        <v>4769</v>
      </c>
      <c r="L591" t="s">
        <v>5933</v>
      </c>
    </row>
    <row r="592" spans="1:12">
      <c r="A592" t="s">
        <v>2209</v>
      </c>
      <c r="B592" t="s">
        <v>171</v>
      </c>
      <c r="C592" t="s">
        <v>3526</v>
      </c>
      <c r="D592" t="s">
        <v>1468</v>
      </c>
      <c r="E592" t="s">
        <v>2153</v>
      </c>
      <c r="F592" t="s">
        <v>34</v>
      </c>
      <c r="G592" t="b">
        <v>0</v>
      </c>
      <c r="H592" t="s">
        <v>448</v>
      </c>
      <c r="I592" t="s">
        <v>180</v>
      </c>
      <c r="J592" t="s">
        <v>5039</v>
      </c>
      <c r="K592" t="s">
        <v>4769</v>
      </c>
      <c r="L592" t="s">
        <v>5934</v>
      </c>
    </row>
    <row r="593" spans="1:12">
      <c r="A593" t="s">
        <v>5935</v>
      </c>
      <c r="B593" t="s">
        <v>826</v>
      </c>
      <c r="C593" t="s">
        <v>3526</v>
      </c>
      <c r="D593" t="s">
        <v>248</v>
      </c>
      <c r="E593" t="s">
        <v>296</v>
      </c>
      <c r="F593" t="s">
        <v>100</v>
      </c>
      <c r="G593" t="b">
        <v>0</v>
      </c>
      <c r="H593" t="s">
        <v>245</v>
      </c>
      <c r="I593" t="s">
        <v>180</v>
      </c>
      <c r="J593" t="s">
        <v>5936</v>
      </c>
      <c r="K593" t="s">
        <v>4769</v>
      </c>
      <c r="L593" t="s">
        <v>5937</v>
      </c>
    </row>
    <row r="594" spans="1:12">
      <c r="A594" t="s">
        <v>344</v>
      </c>
      <c r="B594" t="s">
        <v>182</v>
      </c>
      <c r="C594" t="s">
        <v>3522</v>
      </c>
      <c r="D594" t="s">
        <v>248</v>
      </c>
      <c r="E594" t="s">
        <v>296</v>
      </c>
      <c r="F594" t="s">
        <v>18</v>
      </c>
      <c r="G594" t="b">
        <v>0</v>
      </c>
      <c r="H594" t="s">
        <v>245</v>
      </c>
      <c r="I594" t="s">
        <v>180</v>
      </c>
      <c r="J594" t="s">
        <v>5938</v>
      </c>
      <c r="K594" t="s">
        <v>4769</v>
      </c>
      <c r="L594" t="s">
        <v>5939</v>
      </c>
    </row>
    <row r="595" spans="1:12">
      <c r="A595" t="s">
        <v>885</v>
      </c>
      <c r="B595" t="s">
        <v>826</v>
      </c>
      <c r="C595" t="s">
        <v>3526</v>
      </c>
      <c r="D595" t="s">
        <v>192</v>
      </c>
      <c r="E595" t="s">
        <v>198</v>
      </c>
      <c r="F595" t="s">
        <v>84</v>
      </c>
      <c r="G595" t="b">
        <v>0</v>
      </c>
      <c r="H595" t="s">
        <v>189</v>
      </c>
      <c r="I595" t="s">
        <v>180</v>
      </c>
      <c r="J595" t="s">
        <v>5940</v>
      </c>
      <c r="K595" t="s">
        <v>4769</v>
      </c>
      <c r="L595" t="s">
        <v>5941</v>
      </c>
    </row>
    <row r="596" spans="1:12">
      <c r="A596" t="s">
        <v>795</v>
      </c>
      <c r="B596" t="s">
        <v>171</v>
      </c>
      <c r="C596" t="s">
        <v>3522</v>
      </c>
      <c r="D596" t="s">
        <v>4654</v>
      </c>
      <c r="E596" t="s">
        <v>793</v>
      </c>
      <c r="F596" t="s">
        <v>43</v>
      </c>
      <c r="G596" t="b">
        <v>0</v>
      </c>
      <c r="H596" t="s">
        <v>496</v>
      </c>
      <c r="I596" t="s">
        <v>180</v>
      </c>
      <c r="J596" t="s">
        <v>5942</v>
      </c>
      <c r="K596" t="s">
        <v>4769</v>
      </c>
      <c r="L596" t="s">
        <v>5943</v>
      </c>
    </row>
    <row r="597" spans="1:12">
      <c r="A597" t="s">
        <v>5944</v>
      </c>
      <c r="B597" t="s">
        <v>826</v>
      </c>
      <c r="C597" t="s">
        <v>3522</v>
      </c>
      <c r="D597" t="s">
        <v>3827</v>
      </c>
      <c r="E597" t="s">
        <v>5373</v>
      </c>
      <c r="F597" t="s">
        <v>67</v>
      </c>
      <c r="G597" t="b">
        <v>1</v>
      </c>
      <c r="H597" t="s">
        <v>654</v>
      </c>
      <c r="I597" t="s">
        <v>180</v>
      </c>
      <c r="J597" t="s">
        <v>5945</v>
      </c>
      <c r="K597" t="s">
        <v>4769</v>
      </c>
      <c r="L597" t="s">
        <v>5946</v>
      </c>
    </row>
    <row r="598" spans="1:12">
      <c r="A598" t="s">
        <v>2797</v>
      </c>
      <c r="B598" t="s">
        <v>826</v>
      </c>
      <c r="C598" t="s">
        <v>4775</v>
      </c>
      <c r="D598" t="s">
        <v>248</v>
      </c>
      <c r="E598" t="s">
        <v>2881</v>
      </c>
      <c r="F598" t="s">
        <v>106</v>
      </c>
      <c r="G598" t="b">
        <v>0</v>
      </c>
      <c r="H598" t="s">
        <v>245</v>
      </c>
      <c r="I598" t="s">
        <v>180</v>
      </c>
      <c r="J598" t="s">
        <v>4777</v>
      </c>
      <c r="K598" t="s">
        <v>4769</v>
      </c>
      <c r="L598" t="s">
        <v>5947</v>
      </c>
    </row>
    <row r="599" spans="1:12">
      <c r="A599" t="s">
        <v>5948</v>
      </c>
      <c r="B599" t="s">
        <v>826</v>
      </c>
      <c r="C599" t="s">
        <v>3526</v>
      </c>
      <c r="D599" t="s">
        <v>248</v>
      </c>
      <c r="E599" t="s">
        <v>296</v>
      </c>
      <c r="F599" t="s">
        <v>106</v>
      </c>
      <c r="G599" t="b">
        <v>0</v>
      </c>
      <c r="H599" t="s">
        <v>245</v>
      </c>
      <c r="I599" t="s">
        <v>180</v>
      </c>
      <c r="J599" t="s">
        <v>5949</v>
      </c>
      <c r="K599" t="s">
        <v>4769</v>
      </c>
      <c r="L599" t="s">
        <v>5950</v>
      </c>
    </row>
    <row r="600" spans="1:12">
      <c r="A600" t="s">
        <v>1311</v>
      </c>
      <c r="B600" t="s">
        <v>826</v>
      </c>
      <c r="C600" t="s">
        <v>3522</v>
      </c>
      <c r="D600" t="s">
        <v>1309</v>
      </c>
      <c r="E600" t="s">
        <v>1310</v>
      </c>
      <c r="F600" t="s">
        <v>87</v>
      </c>
      <c r="G600" t="b">
        <v>0</v>
      </c>
      <c r="H600" t="s">
        <v>173</v>
      </c>
      <c r="I600" t="s">
        <v>180</v>
      </c>
      <c r="J600" t="s">
        <v>4779</v>
      </c>
      <c r="K600" t="s">
        <v>4769</v>
      </c>
      <c r="L600" t="s">
        <v>5951</v>
      </c>
    </row>
    <row r="601" spans="1:12">
      <c r="A601" t="s">
        <v>1058</v>
      </c>
      <c r="B601" t="s">
        <v>826</v>
      </c>
      <c r="C601" t="s">
        <v>3526</v>
      </c>
      <c r="D601" t="s">
        <v>1056</v>
      </c>
      <c r="E601" t="s">
        <v>1057</v>
      </c>
      <c r="F601" t="s">
        <v>124</v>
      </c>
      <c r="G601" t="b">
        <v>1</v>
      </c>
      <c r="H601" t="s">
        <v>173</v>
      </c>
      <c r="I601" t="s">
        <v>180</v>
      </c>
      <c r="J601" t="s">
        <v>5952</v>
      </c>
      <c r="K601" t="s">
        <v>4769</v>
      </c>
      <c r="L601" t="s">
        <v>5953</v>
      </c>
    </row>
    <row r="602" spans="1:12">
      <c r="A602" t="s">
        <v>1811</v>
      </c>
      <c r="B602" t="s">
        <v>826</v>
      </c>
      <c r="C602" t="s">
        <v>3522</v>
      </c>
      <c r="D602" t="s">
        <v>3917</v>
      </c>
      <c r="E602" t="s">
        <v>627</v>
      </c>
      <c r="F602" t="s">
        <v>100</v>
      </c>
      <c r="G602" t="b">
        <v>0</v>
      </c>
      <c r="H602" t="s">
        <v>443</v>
      </c>
      <c r="I602" t="s">
        <v>180</v>
      </c>
      <c r="J602" t="s">
        <v>5954</v>
      </c>
      <c r="K602" t="s">
        <v>4769</v>
      </c>
      <c r="L602" t="s">
        <v>5955</v>
      </c>
    </row>
    <row r="603" spans="1:12">
      <c r="A603" t="s">
        <v>2903</v>
      </c>
      <c r="B603" t="s">
        <v>826</v>
      </c>
      <c r="C603" t="s">
        <v>4775</v>
      </c>
      <c r="D603" t="s">
        <v>2647</v>
      </c>
      <c r="E603" t="s">
        <v>2889</v>
      </c>
      <c r="F603" t="s">
        <v>76</v>
      </c>
      <c r="G603" t="b">
        <v>0</v>
      </c>
      <c r="H603" t="s">
        <v>245</v>
      </c>
      <c r="I603" t="s">
        <v>180</v>
      </c>
      <c r="J603" t="s">
        <v>4777</v>
      </c>
      <c r="K603" t="s">
        <v>4769</v>
      </c>
      <c r="L603" t="s">
        <v>5956</v>
      </c>
    </row>
    <row r="604" spans="1:12">
      <c r="A604" t="s">
        <v>333</v>
      </c>
      <c r="B604" t="s">
        <v>182</v>
      </c>
      <c r="C604" t="s">
        <v>3522</v>
      </c>
      <c r="D604" t="s">
        <v>248</v>
      </c>
      <c r="E604" t="s">
        <v>296</v>
      </c>
      <c r="F604" t="s">
        <v>18</v>
      </c>
      <c r="G604" t="b">
        <v>0</v>
      </c>
      <c r="H604" t="s">
        <v>245</v>
      </c>
      <c r="I604" t="s">
        <v>180</v>
      </c>
      <c r="J604" t="s">
        <v>5957</v>
      </c>
      <c r="K604" t="s">
        <v>4769</v>
      </c>
      <c r="L604" t="s">
        <v>5958</v>
      </c>
    </row>
    <row r="605" spans="1:12">
      <c r="A605" t="s">
        <v>5959</v>
      </c>
      <c r="B605" t="s">
        <v>826</v>
      </c>
      <c r="C605" t="s">
        <v>3522</v>
      </c>
      <c r="D605" t="s">
        <v>778</v>
      </c>
      <c r="E605" t="s">
        <v>1540</v>
      </c>
      <c r="F605" t="s">
        <v>100</v>
      </c>
      <c r="G605" t="b">
        <v>1</v>
      </c>
      <c r="H605" t="s">
        <v>173</v>
      </c>
      <c r="I605" t="s">
        <v>180</v>
      </c>
      <c r="J605" t="s">
        <v>5872</v>
      </c>
      <c r="K605" t="s">
        <v>4769</v>
      </c>
      <c r="L605" t="s">
        <v>5960</v>
      </c>
    </row>
    <row r="606" spans="1:12">
      <c r="A606" t="s">
        <v>1185</v>
      </c>
      <c r="B606" t="s">
        <v>826</v>
      </c>
      <c r="C606" t="s">
        <v>5086</v>
      </c>
      <c r="D606" t="s">
        <v>4654</v>
      </c>
      <c r="E606" t="s">
        <v>482</v>
      </c>
      <c r="F606" t="s">
        <v>90</v>
      </c>
      <c r="G606" t="b">
        <v>0</v>
      </c>
      <c r="H606" t="s">
        <v>478</v>
      </c>
      <c r="I606" t="s">
        <v>283</v>
      </c>
      <c r="J606" t="s">
        <v>5961</v>
      </c>
      <c r="K606" t="s">
        <v>4769</v>
      </c>
      <c r="L606" t="s">
        <v>5962</v>
      </c>
    </row>
    <row r="607" spans="1:12">
      <c r="A607" t="s">
        <v>1816</v>
      </c>
      <c r="B607" t="s">
        <v>826</v>
      </c>
      <c r="C607" t="s">
        <v>3526</v>
      </c>
      <c r="D607" t="s">
        <v>432</v>
      </c>
      <c r="E607" t="s">
        <v>433</v>
      </c>
      <c r="F607" t="s">
        <v>67</v>
      </c>
      <c r="G607" t="b">
        <v>0</v>
      </c>
      <c r="H607" t="s">
        <v>173</v>
      </c>
      <c r="I607" t="s">
        <v>180</v>
      </c>
      <c r="J607" t="s">
        <v>5963</v>
      </c>
      <c r="K607" t="s">
        <v>4769</v>
      </c>
      <c r="L607" t="s">
        <v>5964</v>
      </c>
    </row>
    <row r="608" spans="1:12">
      <c r="A608" t="s">
        <v>1424</v>
      </c>
      <c r="B608" t="s">
        <v>826</v>
      </c>
      <c r="C608" t="s">
        <v>3522</v>
      </c>
      <c r="D608" t="s">
        <v>360</v>
      </c>
      <c r="E608" t="s">
        <v>524</v>
      </c>
      <c r="F608" t="s">
        <v>87</v>
      </c>
      <c r="G608" t="b">
        <v>0</v>
      </c>
      <c r="H608" t="s">
        <v>443</v>
      </c>
      <c r="I608" t="s">
        <v>180</v>
      </c>
      <c r="J608" t="s">
        <v>4972</v>
      </c>
      <c r="K608" t="s">
        <v>4769</v>
      </c>
      <c r="L608" t="s">
        <v>5965</v>
      </c>
    </row>
    <row r="609" spans="1:12">
      <c r="A609" t="s">
        <v>1408</v>
      </c>
      <c r="B609" t="s">
        <v>826</v>
      </c>
      <c r="C609" t="s">
        <v>3526</v>
      </c>
      <c r="D609" t="s">
        <v>1410</v>
      </c>
      <c r="E609" t="s">
        <v>1406</v>
      </c>
      <c r="F609" t="s">
        <v>93</v>
      </c>
      <c r="G609" t="b">
        <v>0</v>
      </c>
      <c r="H609" t="s">
        <v>448</v>
      </c>
      <c r="I609" t="s">
        <v>180</v>
      </c>
      <c r="J609" t="s">
        <v>5059</v>
      </c>
      <c r="K609" t="s">
        <v>4769</v>
      </c>
      <c r="L609" t="s">
        <v>5966</v>
      </c>
    </row>
    <row r="610" spans="1:12">
      <c r="A610" t="s">
        <v>3243</v>
      </c>
      <c r="B610" t="s">
        <v>826</v>
      </c>
      <c r="C610" t="s">
        <v>4775</v>
      </c>
      <c r="D610" t="s">
        <v>1309</v>
      </c>
      <c r="E610" t="s">
        <v>218</v>
      </c>
      <c r="F610" t="s">
        <v>100</v>
      </c>
      <c r="G610" t="b">
        <v>0</v>
      </c>
      <c r="H610" t="s">
        <v>173</v>
      </c>
      <c r="I610" t="s">
        <v>180</v>
      </c>
      <c r="J610" t="s">
        <v>4779</v>
      </c>
      <c r="K610" t="s">
        <v>4769</v>
      </c>
      <c r="L610" t="s">
        <v>5967</v>
      </c>
    </row>
    <row r="611" spans="1:12">
      <c r="A611" t="s">
        <v>5968</v>
      </c>
      <c r="B611" t="s">
        <v>182</v>
      </c>
      <c r="C611" t="s">
        <v>3522</v>
      </c>
      <c r="D611" t="s">
        <v>178</v>
      </c>
      <c r="E611" t="s">
        <v>561</v>
      </c>
      <c r="F611" t="s">
        <v>29</v>
      </c>
      <c r="G611" t="b">
        <v>0</v>
      </c>
      <c r="H611" t="s">
        <v>173</v>
      </c>
      <c r="I611" t="s">
        <v>180</v>
      </c>
      <c r="J611" t="s">
        <v>5969</v>
      </c>
      <c r="K611" t="s">
        <v>4769</v>
      </c>
      <c r="L611" t="s">
        <v>5970</v>
      </c>
    </row>
    <row r="612" spans="1:12">
      <c r="A612" t="s">
        <v>2064</v>
      </c>
      <c r="B612" t="s">
        <v>200</v>
      </c>
      <c r="C612" t="s">
        <v>3522</v>
      </c>
      <c r="D612" t="s">
        <v>192</v>
      </c>
      <c r="E612" t="s">
        <v>198</v>
      </c>
      <c r="F612" t="s">
        <v>29</v>
      </c>
      <c r="G612" t="b">
        <v>0</v>
      </c>
      <c r="H612" t="s">
        <v>189</v>
      </c>
      <c r="I612" t="s">
        <v>180</v>
      </c>
      <c r="J612" t="s">
        <v>5825</v>
      </c>
      <c r="K612" t="s">
        <v>4769</v>
      </c>
      <c r="L612" t="s">
        <v>5971</v>
      </c>
    </row>
    <row r="613" spans="1:12">
      <c r="A613" t="s">
        <v>733</v>
      </c>
      <c r="B613" t="s">
        <v>171</v>
      </c>
      <c r="C613" t="s">
        <v>3522</v>
      </c>
      <c r="D613" t="s">
        <v>664</v>
      </c>
      <c r="E613" t="s">
        <v>665</v>
      </c>
      <c r="F613" t="s">
        <v>24</v>
      </c>
      <c r="G613" t="b">
        <v>0</v>
      </c>
      <c r="H613" t="s">
        <v>173</v>
      </c>
      <c r="I613" t="s">
        <v>180</v>
      </c>
      <c r="J613" t="s">
        <v>5972</v>
      </c>
      <c r="K613" t="s">
        <v>4769</v>
      </c>
      <c r="L613" t="s">
        <v>5973</v>
      </c>
    </row>
    <row r="614" spans="1:12">
      <c r="A614" t="s">
        <v>325</v>
      </c>
      <c r="B614" t="s">
        <v>182</v>
      </c>
      <c r="C614" t="s">
        <v>3522</v>
      </c>
      <c r="D614" t="s">
        <v>248</v>
      </c>
      <c r="E614" t="s">
        <v>249</v>
      </c>
      <c r="F614" t="s">
        <v>24</v>
      </c>
      <c r="G614" t="b">
        <v>0</v>
      </c>
      <c r="H614" t="s">
        <v>245</v>
      </c>
      <c r="I614" t="s">
        <v>180</v>
      </c>
      <c r="J614" t="s">
        <v>5974</v>
      </c>
      <c r="K614" t="s">
        <v>4769</v>
      </c>
      <c r="L614" t="s">
        <v>5975</v>
      </c>
    </row>
    <row r="615" spans="1:12">
      <c r="A615" t="s">
        <v>1858</v>
      </c>
      <c r="B615" t="s">
        <v>826</v>
      </c>
      <c r="C615" t="s">
        <v>3526</v>
      </c>
      <c r="D615" t="s">
        <v>1860</v>
      </c>
      <c r="E615" t="s">
        <v>1862</v>
      </c>
      <c r="F615" t="s">
        <v>100</v>
      </c>
      <c r="G615" t="b">
        <v>0</v>
      </c>
      <c r="H615" t="s">
        <v>173</v>
      </c>
      <c r="I615" t="s">
        <v>180</v>
      </c>
      <c r="J615" t="s">
        <v>5976</v>
      </c>
      <c r="K615" t="s">
        <v>4769</v>
      </c>
      <c r="L615" t="s">
        <v>5977</v>
      </c>
    </row>
    <row r="616" spans="1:12">
      <c r="A616" t="s">
        <v>3147</v>
      </c>
      <c r="B616" t="s">
        <v>171</v>
      </c>
      <c r="C616" t="s">
        <v>4858</v>
      </c>
      <c r="D616" t="s">
        <v>2983</v>
      </c>
      <c r="E616" t="s">
        <v>2996</v>
      </c>
      <c r="F616" t="s">
        <v>39</v>
      </c>
      <c r="G616" t="b">
        <v>0</v>
      </c>
      <c r="H616" t="s">
        <v>173</v>
      </c>
      <c r="I616" t="s">
        <v>180</v>
      </c>
      <c r="J616" t="s">
        <v>5978</v>
      </c>
      <c r="K616" t="s">
        <v>4769</v>
      </c>
      <c r="L616" t="s">
        <v>5979</v>
      </c>
    </row>
    <row r="617" spans="1:12">
      <c r="A617" t="s">
        <v>2920</v>
      </c>
      <c r="B617" t="s">
        <v>826</v>
      </c>
      <c r="C617" t="s">
        <v>4806</v>
      </c>
      <c r="D617" t="s">
        <v>2820</v>
      </c>
      <c r="E617" t="s">
        <v>2921</v>
      </c>
      <c r="F617" t="s">
        <v>109</v>
      </c>
      <c r="G617" t="b">
        <v>0</v>
      </c>
      <c r="H617" t="s">
        <v>654</v>
      </c>
      <c r="I617" t="s">
        <v>180</v>
      </c>
      <c r="J617" t="s">
        <v>5980</v>
      </c>
      <c r="K617" t="s">
        <v>4769</v>
      </c>
      <c r="L617" t="s">
        <v>5981</v>
      </c>
    </row>
    <row r="618" spans="1:12">
      <c r="A618" t="s">
        <v>1900</v>
      </c>
      <c r="B618" t="s">
        <v>826</v>
      </c>
      <c r="C618" t="s">
        <v>3522</v>
      </c>
      <c r="D618" t="s">
        <v>1902</v>
      </c>
      <c r="E618" t="s">
        <v>218</v>
      </c>
      <c r="F618" t="s">
        <v>100</v>
      </c>
      <c r="G618" t="b">
        <v>0</v>
      </c>
      <c r="H618" t="s">
        <v>173</v>
      </c>
      <c r="I618" t="s">
        <v>180</v>
      </c>
      <c r="J618" t="s">
        <v>171</v>
      </c>
      <c r="K618" t="s">
        <v>4769</v>
      </c>
      <c r="L618" t="s">
        <v>5982</v>
      </c>
    </row>
    <row r="619" spans="1:12">
      <c r="A619" t="s">
        <v>1640</v>
      </c>
      <c r="B619" t="s">
        <v>826</v>
      </c>
      <c r="C619" t="s">
        <v>3522</v>
      </c>
      <c r="D619" t="s">
        <v>1638</v>
      </c>
      <c r="E619" t="s">
        <v>1639</v>
      </c>
      <c r="F619" t="s">
        <v>84</v>
      </c>
      <c r="G619" t="b">
        <v>0</v>
      </c>
      <c r="H619" t="s">
        <v>173</v>
      </c>
      <c r="I619" t="s">
        <v>180</v>
      </c>
      <c r="J619" t="s">
        <v>5845</v>
      </c>
      <c r="K619" t="s">
        <v>4769</v>
      </c>
      <c r="L619" t="s">
        <v>5983</v>
      </c>
    </row>
    <row r="620" spans="1:12">
      <c r="A620" t="s">
        <v>1747</v>
      </c>
      <c r="B620" t="s">
        <v>826</v>
      </c>
      <c r="C620" t="s">
        <v>3522</v>
      </c>
      <c r="D620" t="s">
        <v>782</v>
      </c>
      <c r="E620" t="s">
        <v>783</v>
      </c>
      <c r="F620" t="s">
        <v>97</v>
      </c>
      <c r="G620" t="b">
        <v>0</v>
      </c>
      <c r="H620" t="s">
        <v>173</v>
      </c>
      <c r="I620" t="s">
        <v>180</v>
      </c>
      <c r="J620" t="s">
        <v>5984</v>
      </c>
      <c r="K620" t="s">
        <v>4769</v>
      </c>
      <c r="L620" t="s">
        <v>5985</v>
      </c>
    </row>
    <row r="621" spans="1:12">
      <c r="A621" t="s">
        <v>2073</v>
      </c>
      <c r="B621" t="s">
        <v>171</v>
      </c>
      <c r="C621" t="s">
        <v>3522</v>
      </c>
      <c r="D621" t="s">
        <v>192</v>
      </c>
      <c r="E621" t="s">
        <v>193</v>
      </c>
      <c r="F621" t="s">
        <v>43</v>
      </c>
      <c r="G621" t="b">
        <v>0</v>
      </c>
      <c r="H621" t="s">
        <v>189</v>
      </c>
      <c r="I621" t="s">
        <v>180</v>
      </c>
      <c r="J621" t="s">
        <v>4881</v>
      </c>
      <c r="K621" t="s">
        <v>4769</v>
      </c>
      <c r="L621" t="s">
        <v>5986</v>
      </c>
    </row>
    <row r="622" spans="1:12">
      <c r="A622" t="s">
        <v>2875</v>
      </c>
      <c r="B622" t="s">
        <v>2772</v>
      </c>
      <c r="C622" t="s">
        <v>4806</v>
      </c>
      <c r="D622" t="s">
        <v>248</v>
      </c>
      <c r="E622" t="s">
        <v>2881</v>
      </c>
      <c r="F622" t="s">
        <v>76</v>
      </c>
      <c r="G622" t="b">
        <v>0</v>
      </c>
      <c r="H622" t="s">
        <v>245</v>
      </c>
      <c r="I622" t="s">
        <v>180</v>
      </c>
      <c r="J622" t="s">
        <v>4825</v>
      </c>
      <c r="K622" t="s">
        <v>4769</v>
      </c>
      <c r="L622" t="s">
        <v>5987</v>
      </c>
    </row>
    <row r="623" spans="1:12">
      <c r="A623" t="s">
        <v>1673</v>
      </c>
      <c r="B623" t="s">
        <v>826</v>
      </c>
      <c r="C623" t="s">
        <v>3526</v>
      </c>
      <c r="D623" t="s">
        <v>1118</v>
      </c>
      <c r="E623" t="s">
        <v>1125</v>
      </c>
      <c r="F623" t="s">
        <v>39</v>
      </c>
      <c r="G623" t="b">
        <v>0</v>
      </c>
      <c r="H623" t="s">
        <v>448</v>
      </c>
      <c r="I623" t="s">
        <v>180</v>
      </c>
      <c r="J623" t="s">
        <v>5988</v>
      </c>
      <c r="K623" t="s">
        <v>4769</v>
      </c>
      <c r="L623" t="s">
        <v>5989</v>
      </c>
    </row>
    <row r="624" spans="1:12">
      <c r="A624" t="s">
        <v>3094</v>
      </c>
      <c r="B624" t="s">
        <v>2772</v>
      </c>
      <c r="C624" t="s">
        <v>4806</v>
      </c>
      <c r="D624" t="s">
        <v>2647</v>
      </c>
      <c r="E624" t="s">
        <v>2968</v>
      </c>
      <c r="F624" t="s">
        <v>18</v>
      </c>
      <c r="G624" t="b">
        <v>0</v>
      </c>
      <c r="H624" t="s">
        <v>245</v>
      </c>
      <c r="I624" t="s">
        <v>180</v>
      </c>
      <c r="J624" t="s">
        <v>4777</v>
      </c>
      <c r="K624" t="s">
        <v>4769</v>
      </c>
      <c r="L624" t="s">
        <v>5990</v>
      </c>
    </row>
    <row r="625" spans="1:12">
      <c r="A625" t="s">
        <v>1209</v>
      </c>
      <c r="B625" t="s">
        <v>826</v>
      </c>
      <c r="C625" t="s">
        <v>3522</v>
      </c>
      <c r="D625" t="s">
        <v>1189</v>
      </c>
      <c r="E625" t="s">
        <v>1190</v>
      </c>
      <c r="F625" t="s">
        <v>73</v>
      </c>
      <c r="G625" t="b">
        <v>0</v>
      </c>
      <c r="H625" t="s">
        <v>173</v>
      </c>
      <c r="I625" t="s">
        <v>180</v>
      </c>
      <c r="J625" t="s">
        <v>5991</v>
      </c>
      <c r="K625" t="s">
        <v>4769</v>
      </c>
      <c r="L625" t="s">
        <v>5992</v>
      </c>
    </row>
    <row r="626" spans="1:12">
      <c r="A626" t="s">
        <v>2289</v>
      </c>
      <c r="B626" t="s">
        <v>171</v>
      </c>
      <c r="C626" t="s">
        <v>3526</v>
      </c>
      <c r="D626" t="s">
        <v>1118</v>
      </c>
      <c r="E626" t="s">
        <v>1125</v>
      </c>
      <c r="F626" t="s">
        <v>54</v>
      </c>
      <c r="G626" t="b">
        <v>1</v>
      </c>
      <c r="H626" t="s">
        <v>448</v>
      </c>
      <c r="I626" t="s">
        <v>180</v>
      </c>
      <c r="J626" t="s">
        <v>5993</v>
      </c>
      <c r="K626" t="s">
        <v>4769</v>
      </c>
      <c r="L626" t="s">
        <v>5994</v>
      </c>
    </row>
    <row r="627" spans="1:12">
      <c r="A627" t="s">
        <v>2988</v>
      </c>
      <c r="B627" t="s">
        <v>171</v>
      </c>
      <c r="C627" t="s">
        <v>4913</v>
      </c>
      <c r="D627" t="s">
        <v>2942</v>
      </c>
      <c r="E627" t="s">
        <v>2981</v>
      </c>
      <c r="F627" t="s">
        <v>57</v>
      </c>
      <c r="G627" t="b">
        <v>1</v>
      </c>
      <c r="H627" t="s">
        <v>173</v>
      </c>
      <c r="I627" t="s">
        <v>180</v>
      </c>
      <c r="J627" t="s">
        <v>5995</v>
      </c>
      <c r="K627" t="s">
        <v>4769</v>
      </c>
      <c r="L627" t="s">
        <v>5996</v>
      </c>
    </row>
    <row r="628" spans="1:12">
      <c r="A628" t="s">
        <v>2588</v>
      </c>
      <c r="B628" t="s">
        <v>826</v>
      </c>
      <c r="C628" t="s">
        <v>4858</v>
      </c>
      <c r="D628" t="s">
        <v>1309</v>
      </c>
      <c r="E628" t="s">
        <v>4965</v>
      </c>
      <c r="F628" t="s">
        <v>67</v>
      </c>
      <c r="G628" t="b">
        <v>0</v>
      </c>
      <c r="H628" t="s">
        <v>173</v>
      </c>
      <c r="I628" t="s">
        <v>180</v>
      </c>
      <c r="J628" t="s">
        <v>4779</v>
      </c>
      <c r="K628" t="s">
        <v>4769</v>
      </c>
      <c r="L628" t="s">
        <v>2589</v>
      </c>
    </row>
    <row r="629" spans="1:12">
      <c r="A629" t="s">
        <v>375</v>
      </c>
      <c r="B629" t="s">
        <v>182</v>
      </c>
      <c r="C629" t="s">
        <v>3522</v>
      </c>
      <c r="D629" t="s">
        <v>360</v>
      </c>
      <c r="E629" t="s">
        <v>373</v>
      </c>
      <c r="F629" t="s">
        <v>29</v>
      </c>
      <c r="G629" t="b">
        <v>0</v>
      </c>
      <c r="H629" t="s">
        <v>372</v>
      </c>
      <c r="I629" t="s">
        <v>180</v>
      </c>
      <c r="J629" t="s">
        <v>5997</v>
      </c>
      <c r="K629" t="s">
        <v>4769</v>
      </c>
      <c r="L629" t="s">
        <v>5998</v>
      </c>
    </row>
    <row r="630" spans="1:12">
      <c r="A630" t="s">
        <v>358</v>
      </c>
      <c r="B630" t="s">
        <v>182</v>
      </c>
      <c r="C630" t="s">
        <v>3522</v>
      </c>
      <c r="D630" t="s">
        <v>360</v>
      </c>
      <c r="E630" t="s">
        <v>361</v>
      </c>
      <c r="F630" t="s">
        <v>18</v>
      </c>
      <c r="G630" t="b">
        <v>0</v>
      </c>
      <c r="H630" t="s">
        <v>359</v>
      </c>
      <c r="I630" t="s">
        <v>180</v>
      </c>
      <c r="J630" t="s">
        <v>5999</v>
      </c>
      <c r="K630" t="s">
        <v>4769</v>
      </c>
      <c r="L630" t="s">
        <v>6000</v>
      </c>
    </row>
    <row r="631" spans="1:12">
      <c r="A631" t="s">
        <v>2804</v>
      </c>
      <c r="B631" t="s">
        <v>171</v>
      </c>
      <c r="C631" t="s">
        <v>4775</v>
      </c>
      <c r="D631" t="s">
        <v>2647</v>
      </c>
      <c r="E631" t="s">
        <v>6001</v>
      </c>
      <c r="F631" t="s">
        <v>76</v>
      </c>
      <c r="G631" t="b">
        <v>0</v>
      </c>
      <c r="H631" t="s">
        <v>245</v>
      </c>
      <c r="I631" t="s">
        <v>180</v>
      </c>
      <c r="J631" t="s">
        <v>6002</v>
      </c>
      <c r="K631" t="s">
        <v>4769</v>
      </c>
      <c r="L631" t="s">
        <v>6003</v>
      </c>
    </row>
    <row r="632" spans="1:12">
      <c r="A632" t="s">
        <v>899</v>
      </c>
      <c r="B632" t="s">
        <v>826</v>
      </c>
      <c r="C632" t="s">
        <v>3526</v>
      </c>
      <c r="D632" t="s">
        <v>584</v>
      </c>
      <c r="E632" t="s">
        <v>894</v>
      </c>
      <c r="F632" t="s">
        <v>43</v>
      </c>
      <c r="G632" t="b">
        <v>0</v>
      </c>
      <c r="H632" t="s">
        <v>173</v>
      </c>
      <c r="I632" t="s">
        <v>180</v>
      </c>
      <c r="J632" t="s">
        <v>6004</v>
      </c>
      <c r="K632" t="s">
        <v>4769</v>
      </c>
      <c r="L632" t="s">
        <v>6005</v>
      </c>
    </row>
    <row r="633" spans="1:12">
      <c r="A633" t="s">
        <v>1807</v>
      </c>
      <c r="B633" t="s">
        <v>826</v>
      </c>
      <c r="C633" t="s">
        <v>3522</v>
      </c>
      <c r="D633" t="s">
        <v>606</v>
      </c>
      <c r="E633" t="s">
        <v>607</v>
      </c>
      <c r="F633" t="s">
        <v>60</v>
      </c>
      <c r="G633" t="b">
        <v>0</v>
      </c>
      <c r="H633" t="s">
        <v>173</v>
      </c>
      <c r="I633" t="s">
        <v>180</v>
      </c>
      <c r="J633" t="s">
        <v>5525</v>
      </c>
      <c r="K633" t="s">
        <v>4769</v>
      </c>
      <c r="L633" t="s">
        <v>6006</v>
      </c>
    </row>
    <row r="634" spans="1:12">
      <c r="A634" t="s">
        <v>858</v>
      </c>
      <c r="B634" t="s">
        <v>826</v>
      </c>
      <c r="C634" t="s">
        <v>3526</v>
      </c>
      <c r="D634" t="s">
        <v>2101</v>
      </c>
      <c r="E634" t="s">
        <v>853</v>
      </c>
      <c r="F634" t="s">
        <v>57</v>
      </c>
      <c r="G634" t="b">
        <v>1</v>
      </c>
      <c r="H634" t="s">
        <v>443</v>
      </c>
      <c r="I634" t="s">
        <v>180</v>
      </c>
      <c r="J634" t="s">
        <v>6007</v>
      </c>
      <c r="K634" t="s">
        <v>4769</v>
      </c>
      <c r="L634" t="s">
        <v>6008</v>
      </c>
    </row>
    <row r="635" spans="1:12">
      <c r="A635" t="s">
        <v>2083</v>
      </c>
      <c r="B635" t="s">
        <v>826</v>
      </c>
      <c r="C635" t="s">
        <v>3526</v>
      </c>
      <c r="D635" t="s">
        <v>248</v>
      </c>
      <c r="E635" t="s">
        <v>296</v>
      </c>
      <c r="F635" t="s">
        <v>100</v>
      </c>
      <c r="G635" t="b">
        <v>0</v>
      </c>
      <c r="H635" t="s">
        <v>245</v>
      </c>
      <c r="I635" t="s">
        <v>180</v>
      </c>
      <c r="J635" t="s">
        <v>6009</v>
      </c>
      <c r="K635" t="s">
        <v>4769</v>
      </c>
      <c r="L635" t="s">
        <v>6010</v>
      </c>
    </row>
    <row r="636" spans="1:12">
      <c r="A636" t="s">
        <v>3008</v>
      </c>
      <c r="B636" t="s">
        <v>826</v>
      </c>
      <c r="C636" t="s">
        <v>4806</v>
      </c>
      <c r="D636" t="s">
        <v>1771</v>
      </c>
      <c r="E636" t="s">
        <v>1772</v>
      </c>
      <c r="F636" t="s">
        <v>106</v>
      </c>
      <c r="G636" t="b">
        <v>0</v>
      </c>
      <c r="H636" t="s">
        <v>173</v>
      </c>
      <c r="I636" t="s">
        <v>180</v>
      </c>
      <c r="J636" t="s">
        <v>5793</v>
      </c>
      <c r="K636" t="s">
        <v>4769</v>
      </c>
      <c r="L636" t="s">
        <v>6011</v>
      </c>
    </row>
    <row r="637" spans="1:12">
      <c r="A637" t="s">
        <v>2210</v>
      </c>
      <c r="B637" t="s">
        <v>182</v>
      </c>
      <c r="C637" t="s">
        <v>3526</v>
      </c>
      <c r="D637" t="s">
        <v>4490</v>
      </c>
      <c r="E637" t="s">
        <v>585</v>
      </c>
      <c r="F637" t="s">
        <v>43</v>
      </c>
      <c r="G637" t="b">
        <v>0</v>
      </c>
      <c r="H637" t="s">
        <v>173</v>
      </c>
      <c r="I637" t="s">
        <v>180</v>
      </c>
      <c r="J637" t="s">
        <v>6012</v>
      </c>
      <c r="K637" t="s">
        <v>4769</v>
      </c>
      <c r="L637" t="s">
        <v>6013</v>
      </c>
    </row>
    <row r="638" spans="1:12">
      <c r="A638" t="s">
        <v>562</v>
      </c>
      <c r="B638" t="s">
        <v>182</v>
      </c>
      <c r="C638" t="s">
        <v>3522</v>
      </c>
      <c r="D638" t="s">
        <v>178</v>
      </c>
      <c r="E638" t="s">
        <v>561</v>
      </c>
      <c r="F638" t="s">
        <v>29</v>
      </c>
      <c r="G638" t="b">
        <v>0</v>
      </c>
      <c r="H638" t="s">
        <v>173</v>
      </c>
      <c r="I638" t="s">
        <v>180</v>
      </c>
      <c r="J638" t="s">
        <v>5390</v>
      </c>
      <c r="K638" t="s">
        <v>4769</v>
      </c>
      <c r="L638" t="s">
        <v>6014</v>
      </c>
    </row>
    <row r="639" spans="1:12">
      <c r="A639" t="s">
        <v>1801</v>
      </c>
      <c r="B639" t="s">
        <v>826</v>
      </c>
      <c r="C639" t="s">
        <v>3522</v>
      </c>
      <c r="D639" t="s">
        <v>1347</v>
      </c>
      <c r="E639" t="s">
        <v>1802</v>
      </c>
      <c r="F639" t="s">
        <v>100</v>
      </c>
      <c r="G639" t="b">
        <v>1</v>
      </c>
      <c r="H639" t="s">
        <v>173</v>
      </c>
      <c r="I639" t="s">
        <v>180</v>
      </c>
      <c r="J639" t="s">
        <v>6015</v>
      </c>
      <c r="K639" t="s">
        <v>4769</v>
      </c>
      <c r="L639" t="s">
        <v>6016</v>
      </c>
    </row>
    <row r="640" spans="1:12">
      <c r="A640" t="s">
        <v>6017</v>
      </c>
      <c r="B640" t="s">
        <v>826</v>
      </c>
      <c r="C640" t="s">
        <v>3526</v>
      </c>
      <c r="D640" t="s">
        <v>248</v>
      </c>
      <c r="E640" t="s">
        <v>296</v>
      </c>
      <c r="F640" t="s">
        <v>106</v>
      </c>
      <c r="G640" t="b">
        <v>0</v>
      </c>
      <c r="H640" t="s">
        <v>245</v>
      </c>
      <c r="I640" t="s">
        <v>180</v>
      </c>
      <c r="J640" t="s">
        <v>6018</v>
      </c>
      <c r="K640" t="s">
        <v>4769</v>
      </c>
      <c r="L640" t="s">
        <v>6019</v>
      </c>
    </row>
    <row r="641" spans="1:12">
      <c r="A641" t="s">
        <v>1078</v>
      </c>
      <c r="B641" t="s">
        <v>826</v>
      </c>
      <c r="C641" t="s">
        <v>3522</v>
      </c>
      <c r="D641" t="s">
        <v>432</v>
      </c>
      <c r="E641" t="s">
        <v>433</v>
      </c>
      <c r="F641" t="s">
        <v>80</v>
      </c>
      <c r="G641" t="b">
        <v>0</v>
      </c>
      <c r="H641" t="s">
        <v>173</v>
      </c>
      <c r="I641" t="s">
        <v>180</v>
      </c>
      <c r="J641" t="s">
        <v>4996</v>
      </c>
      <c r="K641" t="s">
        <v>4769</v>
      </c>
      <c r="L641" t="s">
        <v>6020</v>
      </c>
    </row>
    <row r="642" spans="1:12">
      <c r="A642" t="s">
        <v>2074</v>
      </c>
      <c r="B642" t="s">
        <v>171</v>
      </c>
      <c r="C642" t="s">
        <v>3526</v>
      </c>
      <c r="D642" t="s">
        <v>737</v>
      </c>
      <c r="E642" t="s">
        <v>738</v>
      </c>
      <c r="F642" t="s">
        <v>57</v>
      </c>
      <c r="G642" t="b">
        <v>0</v>
      </c>
      <c r="H642" t="s">
        <v>735</v>
      </c>
      <c r="I642" t="s">
        <v>180</v>
      </c>
      <c r="J642" t="s">
        <v>6021</v>
      </c>
      <c r="K642" t="s">
        <v>4769</v>
      </c>
      <c r="L642" t="s">
        <v>6022</v>
      </c>
    </row>
    <row r="643" spans="1:12">
      <c r="A643" t="s">
        <v>1648</v>
      </c>
      <c r="B643" t="s">
        <v>826</v>
      </c>
      <c r="C643" t="s">
        <v>3522</v>
      </c>
      <c r="D643" t="s">
        <v>690</v>
      </c>
      <c r="E643" t="s">
        <v>691</v>
      </c>
      <c r="F643" t="s">
        <v>67</v>
      </c>
      <c r="G643" t="b">
        <v>0</v>
      </c>
      <c r="H643" t="s">
        <v>688</v>
      </c>
      <c r="I643" t="s">
        <v>180</v>
      </c>
      <c r="J643" t="s">
        <v>6023</v>
      </c>
      <c r="K643" t="s">
        <v>4769</v>
      </c>
      <c r="L643" t="s">
        <v>6024</v>
      </c>
    </row>
    <row r="644" spans="1:12">
      <c r="A644" t="s">
        <v>1893</v>
      </c>
      <c r="B644" t="s">
        <v>826</v>
      </c>
      <c r="C644" t="s">
        <v>3522</v>
      </c>
      <c r="D644" t="s">
        <v>1023</v>
      </c>
      <c r="E644" t="s">
        <v>1892</v>
      </c>
      <c r="F644" t="s">
        <v>133</v>
      </c>
      <c r="G644" t="b">
        <v>0</v>
      </c>
      <c r="H644" t="s">
        <v>173</v>
      </c>
      <c r="I644" t="s">
        <v>180</v>
      </c>
      <c r="J644" t="s">
        <v>6025</v>
      </c>
      <c r="K644" t="s">
        <v>4769</v>
      </c>
      <c r="L644" t="s">
        <v>6026</v>
      </c>
    </row>
    <row r="645" spans="1:12">
      <c r="A645" t="s">
        <v>2726</v>
      </c>
      <c r="B645" t="s">
        <v>826</v>
      </c>
      <c r="C645" t="s">
        <v>4775</v>
      </c>
      <c r="D645" t="s">
        <v>2647</v>
      </c>
      <c r="E645" t="s">
        <v>6027</v>
      </c>
      <c r="F645" t="s">
        <v>76</v>
      </c>
      <c r="G645" t="b">
        <v>0</v>
      </c>
      <c r="H645" t="s">
        <v>245</v>
      </c>
      <c r="I645" t="s">
        <v>180</v>
      </c>
      <c r="J645" t="s">
        <v>4777</v>
      </c>
      <c r="K645" t="s">
        <v>4769</v>
      </c>
      <c r="L645" t="s">
        <v>6028</v>
      </c>
    </row>
    <row r="646" spans="1:12">
      <c r="A646" t="s">
        <v>1575</v>
      </c>
      <c r="B646" t="s">
        <v>826</v>
      </c>
      <c r="C646" t="s">
        <v>3526</v>
      </c>
      <c r="D646" t="s">
        <v>1276</v>
      </c>
      <c r="E646" t="s">
        <v>1574</v>
      </c>
      <c r="F646" t="s">
        <v>73</v>
      </c>
      <c r="G646" t="b">
        <v>0</v>
      </c>
      <c r="H646" t="s">
        <v>173</v>
      </c>
      <c r="I646" t="s">
        <v>180</v>
      </c>
      <c r="J646" t="s">
        <v>6029</v>
      </c>
      <c r="K646" t="s">
        <v>4769</v>
      </c>
      <c r="L646" t="s">
        <v>6030</v>
      </c>
    </row>
    <row r="647" spans="1:12">
      <c r="A647" t="s">
        <v>2596</v>
      </c>
      <c r="B647" t="s">
        <v>171</v>
      </c>
      <c r="C647" t="s">
        <v>4858</v>
      </c>
      <c r="D647" t="s">
        <v>2595</v>
      </c>
      <c r="E647" t="s">
        <v>5621</v>
      </c>
      <c r="F647" t="s">
        <v>67</v>
      </c>
      <c r="G647" t="b">
        <v>0</v>
      </c>
      <c r="H647" t="s">
        <v>173</v>
      </c>
      <c r="I647" t="s">
        <v>180</v>
      </c>
      <c r="J647" t="s">
        <v>6031</v>
      </c>
      <c r="K647" t="s">
        <v>4769</v>
      </c>
      <c r="L647" t="s">
        <v>2597</v>
      </c>
    </row>
    <row r="648" spans="1:12">
      <c r="A648" t="s">
        <v>2075</v>
      </c>
      <c r="B648" t="s">
        <v>171</v>
      </c>
      <c r="C648" t="s">
        <v>3522</v>
      </c>
      <c r="D648" t="s">
        <v>782</v>
      </c>
      <c r="E648" t="s">
        <v>783</v>
      </c>
      <c r="F648" t="s">
        <v>29</v>
      </c>
      <c r="G648" t="b">
        <v>0</v>
      </c>
      <c r="H648" t="s">
        <v>173</v>
      </c>
      <c r="I648" t="s">
        <v>180</v>
      </c>
      <c r="J648" t="s">
        <v>6032</v>
      </c>
      <c r="K648" t="s">
        <v>4769</v>
      </c>
      <c r="L648" t="s">
        <v>6033</v>
      </c>
    </row>
    <row r="649" spans="1:12">
      <c r="A649" t="s">
        <v>860</v>
      </c>
      <c r="B649" t="s">
        <v>826</v>
      </c>
      <c r="C649" t="s">
        <v>3526</v>
      </c>
      <c r="D649" t="s">
        <v>2101</v>
      </c>
      <c r="E649" t="s">
        <v>853</v>
      </c>
      <c r="F649" t="s">
        <v>57</v>
      </c>
      <c r="G649" t="b">
        <v>1</v>
      </c>
      <c r="H649" t="s">
        <v>443</v>
      </c>
      <c r="I649" t="s">
        <v>180</v>
      </c>
      <c r="J649" t="s">
        <v>6034</v>
      </c>
      <c r="K649" t="s">
        <v>4769</v>
      </c>
      <c r="L649" t="s">
        <v>6035</v>
      </c>
    </row>
    <row r="650" spans="1:12">
      <c r="A650" t="s">
        <v>2255</v>
      </c>
      <c r="B650" t="s">
        <v>298</v>
      </c>
      <c r="C650" t="s">
        <v>3526</v>
      </c>
      <c r="D650" t="s">
        <v>360</v>
      </c>
      <c r="E650" t="s">
        <v>361</v>
      </c>
      <c r="F650" t="s">
        <v>57</v>
      </c>
      <c r="G650" t="b">
        <v>0</v>
      </c>
      <c r="H650" t="s">
        <v>173</v>
      </c>
      <c r="I650" t="s">
        <v>180</v>
      </c>
      <c r="J650" t="s">
        <v>6036</v>
      </c>
      <c r="K650" t="s">
        <v>4769</v>
      </c>
      <c r="L650" t="s">
        <v>6037</v>
      </c>
    </row>
    <row r="651" spans="1:12">
      <c r="A651" t="s">
        <v>1591</v>
      </c>
      <c r="B651" t="s">
        <v>826</v>
      </c>
      <c r="C651" t="s">
        <v>3522</v>
      </c>
      <c r="D651" t="s">
        <v>610</v>
      </c>
      <c r="E651" t="s">
        <v>611</v>
      </c>
      <c r="F651" t="s">
        <v>47</v>
      </c>
      <c r="G651" t="b">
        <v>0</v>
      </c>
      <c r="H651" t="s">
        <v>458</v>
      </c>
      <c r="I651" t="s">
        <v>180</v>
      </c>
      <c r="J651" t="s">
        <v>6038</v>
      </c>
      <c r="K651" t="s">
        <v>4769</v>
      </c>
      <c r="L651" t="s">
        <v>6039</v>
      </c>
    </row>
    <row r="652" spans="1:12">
      <c r="A652" t="s">
        <v>2211</v>
      </c>
      <c r="B652" t="s">
        <v>826</v>
      </c>
      <c r="C652" t="s">
        <v>3526</v>
      </c>
      <c r="D652" t="s">
        <v>248</v>
      </c>
      <c r="E652" t="s">
        <v>249</v>
      </c>
      <c r="F652" t="s">
        <v>57</v>
      </c>
      <c r="G652" t="b">
        <v>0</v>
      </c>
      <c r="H652" t="s">
        <v>245</v>
      </c>
      <c r="I652" t="s">
        <v>180</v>
      </c>
      <c r="J652" t="s">
        <v>4820</v>
      </c>
      <c r="K652" t="s">
        <v>4769</v>
      </c>
      <c r="L652" t="s">
        <v>6040</v>
      </c>
    </row>
    <row r="653" spans="1:12">
      <c r="A653" t="s">
        <v>3537</v>
      </c>
      <c r="B653" t="s">
        <v>826</v>
      </c>
      <c r="C653" t="s">
        <v>3522</v>
      </c>
      <c r="D653" t="s">
        <v>770</v>
      </c>
      <c r="E653" t="s">
        <v>771</v>
      </c>
      <c r="F653" t="s">
        <v>90</v>
      </c>
      <c r="G653" t="b">
        <v>0</v>
      </c>
      <c r="H653" t="s">
        <v>173</v>
      </c>
      <c r="I653" t="s">
        <v>180</v>
      </c>
      <c r="J653" t="s">
        <v>6041</v>
      </c>
      <c r="K653" t="s">
        <v>4769</v>
      </c>
      <c r="L653" t="s">
        <v>6042</v>
      </c>
    </row>
    <row r="654" spans="1:12">
      <c r="A654" t="s">
        <v>1522</v>
      </c>
      <c r="B654" t="s">
        <v>826</v>
      </c>
      <c r="C654" t="s">
        <v>3522</v>
      </c>
      <c r="D654" t="s">
        <v>4410</v>
      </c>
      <c r="E654" t="s">
        <v>1525</v>
      </c>
      <c r="F654" t="s">
        <v>93</v>
      </c>
      <c r="G654" t="b">
        <v>0</v>
      </c>
      <c r="H654" t="s">
        <v>372</v>
      </c>
      <c r="I654" t="s">
        <v>180</v>
      </c>
      <c r="J654" t="s">
        <v>5419</v>
      </c>
      <c r="K654" t="s">
        <v>4769</v>
      </c>
      <c r="L654" t="s">
        <v>6043</v>
      </c>
    </row>
    <row r="655" spans="1:12">
      <c r="A655" t="s">
        <v>2256</v>
      </c>
      <c r="B655" t="s">
        <v>298</v>
      </c>
      <c r="C655" t="s">
        <v>3526</v>
      </c>
      <c r="D655" t="s">
        <v>1410</v>
      </c>
      <c r="E655" t="s">
        <v>1406</v>
      </c>
      <c r="F655" t="s">
        <v>24</v>
      </c>
      <c r="G655" t="b">
        <v>0</v>
      </c>
      <c r="H655" t="s">
        <v>448</v>
      </c>
      <c r="I655" t="s">
        <v>180</v>
      </c>
      <c r="J655" t="s">
        <v>5059</v>
      </c>
      <c r="K655" t="s">
        <v>4769</v>
      </c>
      <c r="L655" t="s">
        <v>6044</v>
      </c>
    </row>
    <row r="656" spans="1:12">
      <c r="A656" t="s">
        <v>3589</v>
      </c>
      <c r="B656" t="s">
        <v>298</v>
      </c>
      <c r="C656" t="s">
        <v>3526</v>
      </c>
      <c r="D656" t="s">
        <v>547</v>
      </c>
      <c r="E656" t="s">
        <v>548</v>
      </c>
      <c r="F656" t="s">
        <v>24</v>
      </c>
      <c r="G656" t="b">
        <v>1</v>
      </c>
      <c r="H656" t="s">
        <v>173</v>
      </c>
      <c r="I656" t="s">
        <v>180</v>
      </c>
      <c r="J656" t="s">
        <v>6045</v>
      </c>
      <c r="K656" t="s">
        <v>4769</v>
      </c>
      <c r="L656" t="s">
        <v>6046</v>
      </c>
    </row>
    <row r="657" spans="1:12">
      <c r="A657" t="s">
        <v>974</v>
      </c>
      <c r="B657" t="s">
        <v>826</v>
      </c>
      <c r="C657" t="s">
        <v>3526</v>
      </c>
      <c r="D657" t="s">
        <v>248</v>
      </c>
      <c r="E657" t="s">
        <v>296</v>
      </c>
      <c r="F657" t="s">
        <v>100</v>
      </c>
      <c r="G657" t="b">
        <v>0</v>
      </c>
      <c r="H657" t="s">
        <v>245</v>
      </c>
      <c r="I657" t="s">
        <v>180</v>
      </c>
      <c r="J657" t="s">
        <v>6047</v>
      </c>
      <c r="K657" t="s">
        <v>4769</v>
      </c>
      <c r="L657" t="s">
        <v>6048</v>
      </c>
    </row>
    <row r="658" spans="1:12">
      <c r="A658" t="s">
        <v>728</v>
      </c>
      <c r="B658" t="s">
        <v>171</v>
      </c>
      <c r="C658" t="s">
        <v>3522</v>
      </c>
      <c r="D658" t="s">
        <v>4620</v>
      </c>
      <c r="E658" t="s">
        <v>713</v>
      </c>
      <c r="F658" t="s">
        <v>29</v>
      </c>
      <c r="G658" t="b">
        <v>0</v>
      </c>
      <c r="H658" t="s">
        <v>173</v>
      </c>
      <c r="I658" t="s">
        <v>180</v>
      </c>
      <c r="J658" t="s">
        <v>6049</v>
      </c>
      <c r="K658" t="s">
        <v>4769</v>
      </c>
      <c r="L658" t="s">
        <v>6050</v>
      </c>
    </row>
    <row r="659" spans="1:12">
      <c r="A659" t="s">
        <v>3036</v>
      </c>
      <c r="B659" t="s">
        <v>182</v>
      </c>
      <c r="C659" t="s">
        <v>4806</v>
      </c>
      <c r="D659" t="s">
        <v>2792</v>
      </c>
      <c r="E659" t="s">
        <v>2912</v>
      </c>
      <c r="F659" t="s">
        <v>18</v>
      </c>
      <c r="G659" t="b">
        <v>0</v>
      </c>
      <c r="H659" t="s">
        <v>372</v>
      </c>
      <c r="I659" t="s">
        <v>180</v>
      </c>
      <c r="J659" t="s">
        <v>6051</v>
      </c>
      <c r="K659" t="s">
        <v>4769</v>
      </c>
      <c r="L659" t="s">
        <v>6052</v>
      </c>
    </row>
    <row r="660" spans="1:12">
      <c r="A660" t="s">
        <v>6053</v>
      </c>
      <c r="B660" t="s">
        <v>826</v>
      </c>
      <c r="C660" t="s">
        <v>3522</v>
      </c>
      <c r="D660" t="s">
        <v>1771</v>
      </c>
      <c r="E660" t="s">
        <v>2028</v>
      </c>
      <c r="F660" t="s">
        <v>76</v>
      </c>
      <c r="G660" t="b">
        <v>0</v>
      </c>
      <c r="H660" t="s">
        <v>173</v>
      </c>
      <c r="I660" t="s">
        <v>180</v>
      </c>
      <c r="J660" t="s">
        <v>5045</v>
      </c>
      <c r="K660" t="s">
        <v>4769</v>
      </c>
      <c r="L660" t="s">
        <v>6054</v>
      </c>
    </row>
    <row r="661" spans="1:12">
      <c r="A661" t="s">
        <v>1282</v>
      </c>
      <c r="B661" t="s">
        <v>826</v>
      </c>
      <c r="C661" t="s">
        <v>3522</v>
      </c>
      <c r="D661" t="s">
        <v>737</v>
      </c>
      <c r="E661" t="s">
        <v>738</v>
      </c>
      <c r="F661" t="s">
        <v>124</v>
      </c>
      <c r="G661" t="b">
        <v>0</v>
      </c>
      <c r="H661" t="s">
        <v>735</v>
      </c>
      <c r="I661" t="s">
        <v>180</v>
      </c>
      <c r="J661" t="s">
        <v>6055</v>
      </c>
      <c r="K661" t="s">
        <v>4769</v>
      </c>
      <c r="L661" t="s">
        <v>6056</v>
      </c>
    </row>
    <row r="662" spans="1:12">
      <c r="A662" t="s">
        <v>1077</v>
      </c>
      <c r="B662" t="s">
        <v>826</v>
      </c>
      <c r="C662" t="s">
        <v>3522</v>
      </c>
      <c r="D662" t="s">
        <v>432</v>
      </c>
      <c r="E662" t="s">
        <v>433</v>
      </c>
      <c r="F662" t="s">
        <v>84</v>
      </c>
      <c r="G662" t="b">
        <v>0</v>
      </c>
      <c r="H662" t="s">
        <v>173</v>
      </c>
      <c r="I662" t="s">
        <v>180</v>
      </c>
      <c r="J662" t="s">
        <v>4996</v>
      </c>
      <c r="K662" t="s">
        <v>4769</v>
      </c>
      <c r="L662" t="s">
        <v>6057</v>
      </c>
    </row>
    <row r="663" spans="1:12">
      <c r="A663" t="s">
        <v>2212</v>
      </c>
      <c r="B663" t="s">
        <v>171</v>
      </c>
      <c r="C663" t="s">
        <v>3526</v>
      </c>
      <c r="D663" t="s">
        <v>1726</v>
      </c>
      <c r="E663" t="s">
        <v>1727</v>
      </c>
      <c r="F663" t="s">
        <v>43</v>
      </c>
      <c r="G663" t="b">
        <v>0</v>
      </c>
      <c r="H663" t="s">
        <v>173</v>
      </c>
      <c r="I663" t="s">
        <v>180</v>
      </c>
      <c r="J663" t="s">
        <v>6058</v>
      </c>
      <c r="K663" t="s">
        <v>4769</v>
      </c>
      <c r="L663" t="s">
        <v>6059</v>
      </c>
    </row>
    <row r="664" spans="1:12">
      <c r="A664" t="s">
        <v>1663</v>
      </c>
      <c r="B664" t="s">
        <v>826</v>
      </c>
      <c r="C664" t="s">
        <v>3526</v>
      </c>
      <c r="D664" t="s">
        <v>248</v>
      </c>
      <c r="E664" t="s">
        <v>296</v>
      </c>
      <c r="F664" t="s">
        <v>100</v>
      </c>
      <c r="G664" t="b">
        <v>0</v>
      </c>
      <c r="H664" t="s">
        <v>245</v>
      </c>
      <c r="I664" t="s">
        <v>180</v>
      </c>
      <c r="J664" t="s">
        <v>6060</v>
      </c>
      <c r="K664" t="s">
        <v>4769</v>
      </c>
      <c r="L664" t="s">
        <v>6061</v>
      </c>
    </row>
    <row r="665" spans="1:12">
      <c r="A665" t="s">
        <v>1086</v>
      </c>
      <c r="B665" t="s">
        <v>826</v>
      </c>
      <c r="C665" t="s">
        <v>3522</v>
      </c>
      <c r="D665" t="s">
        <v>1084</v>
      </c>
      <c r="E665" t="s">
        <v>1085</v>
      </c>
      <c r="F665" t="s">
        <v>80</v>
      </c>
      <c r="G665" t="b">
        <v>0</v>
      </c>
      <c r="H665" t="s">
        <v>173</v>
      </c>
      <c r="I665" t="s">
        <v>180</v>
      </c>
      <c r="J665" t="s">
        <v>4802</v>
      </c>
      <c r="K665" t="s">
        <v>4769</v>
      </c>
      <c r="L665" t="s">
        <v>6062</v>
      </c>
    </row>
    <row r="666" spans="1:12">
      <c r="A666" t="s">
        <v>2602</v>
      </c>
      <c r="B666" t="s">
        <v>826</v>
      </c>
      <c r="C666" t="s">
        <v>4858</v>
      </c>
      <c r="D666" t="s">
        <v>907</v>
      </c>
      <c r="E666" t="s">
        <v>5104</v>
      </c>
      <c r="F666" t="s">
        <v>109</v>
      </c>
      <c r="G666" t="b">
        <v>0</v>
      </c>
      <c r="H666" t="s">
        <v>173</v>
      </c>
      <c r="I666" t="s">
        <v>180</v>
      </c>
      <c r="J666" t="s">
        <v>5141</v>
      </c>
      <c r="K666" t="s">
        <v>4769</v>
      </c>
      <c r="L666" t="s">
        <v>2603</v>
      </c>
    </row>
    <row r="667" spans="1:12">
      <c r="A667" t="s">
        <v>1283</v>
      </c>
      <c r="B667" t="s">
        <v>826</v>
      </c>
      <c r="C667" t="s">
        <v>3522</v>
      </c>
      <c r="D667" t="s">
        <v>737</v>
      </c>
      <c r="E667" t="s">
        <v>738</v>
      </c>
      <c r="F667" t="s">
        <v>124</v>
      </c>
      <c r="G667" t="b">
        <v>0</v>
      </c>
      <c r="H667" t="s">
        <v>735</v>
      </c>
      <c r="I667" t="s">
        <v>180</v>
      </c>
      <c r="J667" t="s">
        <v>6063</v>
      </c>
      <c r="K667" t="s">
        <v>4769</v>
      </c>
      <c r="L667" t="s">
        <v>6064</v>
      </c>
    </row>
    <row r="668" spans="1:12">
      <c r="A668" t="s">
        <v>2290</v>
      </c>
      <c r="B668" t="s">
        <v>171</v>
      </c>
      <c r="C668" t="s">
        <v>3526</v>
      </c>
      <c r="D668" t="s">
        <v>1821</v>
      </c>
      <c r="E668" t="s">
        <v>2292</v>
      </c>
      <c r="F668" t="s">
        <v>103</v>
      </c>
      <c r="G668" t="b">
        <v>1</v>
      </c>
      <c r="H668" t="s">
        <v>448</v>
      </c>
      <c r="I668" t="s">
        <v>180</v>
      </c>
      <c r="J668" t="s">
        <v>6065</v>
      </c>
      <c r="K668" t="s">
        <v>4769</v>
      </c>
      <c r="L668" t="s">
        <v>6066</v>
      </c>
    </row>
    <row r="669" spans="1:12">
      <c r="A669" t="s">
        <v>996</v>
      </c>
      <c r="B669" t="s">
        <v>826</v>
      </c>
      <c r="C669" t="s">
        <v>3522</v>
      </c>
      <c r="D669" t="s">
        <v>360</v>
      </c>
      <c r="E669" t="s">
        <v>995</v>
      </c>
      <c r="F669" t="s">
        <v>127</v>
      </c>
      <c r="G669" t="b">
        <v>0</v>
      </c>
      <c r="H669" t="s">
        <v>372</v>
      </c>
      <c r="I669" t="s">
        <v>180</v>
      </c>
      <c r="J669" t="s">
        <v>4822</v>
      </c>
      <c r="K669" t="s">
        <v>4769</v>
      </c>
      <c r="L669" t="s">
        <v>6067</v>
      </c>
    </row>
    <row r="670" spans="1:12">
      <c r="A670" t="s">
        <v>2822</v>
      </c>
      <c r="B670" t="s">
        <v>171</v>
      </c>
      <c r="C670" t="s">
        <v>4775</v>
      </c>
      <c r="D670" t="s">
        <v>1589</v>
      </c>
      <c r="E670" t="s">
        <v>2927</v>
      </c>
      <c r="F670" t="s">
        <v>47</v>
      </c>
      <c r="G670" t="b">
        <v>0</v>
      </c>
      <c r="H670" t="s">
        <v>372</v>
      </c>
      <c r="I670" t="s">
        <v>180</v>
      </c>
      <c r="J670" t="s">
        <v>6068</v>
      </c>
      <c r="K670" t="s">
        <v>4769</v>
      </c>
      <c r="L670" t="s">
        <v>6069</v>
      </c>
    </row>
    <row r="671" spans="1:12">
      <c r="A671" t="s">
        <v>1177</v>
      </c>
      <c r="B671" t="s">
        <v>826</v>
      </c>
      <c r="C671" t="s">
        <v>5256</v>
      </c>
      <c r="D671" t="s">
        <v>4654</v>
      </c>
      <c r="E671" t="s">
        <v>482</v>
      </c>
      <c r="F671" t="s">
        <v>90</v>
      </c>
      <c r="G671" t="b">
        <v>0</v>
      </c>
      <c r="H671" t="s">
        <v>496</v>
      </c>
      <c r="I671" t="s">
        <v>283</v>
      </c>
      <c r="J671" t="s">
        <v>6070</v>
      </c>
      <c r="K671" t="s">
        <v>4769</v>
      </c>
      <c r="L671" t="s">
        <v>6071</v>
      </c>
    </row>
    <row r="672" spans="1:12">
      <c r="A672" t="s">
        <v>1134</v>
      </c>
      <c r="B672" t="s">
        <v>826</v>
      </c>
      <c r="C672" t="s">
        <v>3522</v>
      </c>
      <c r="D672" t="s">
        <v>1136</v>
      </c>
      <c r="E672" t="s">
        <v>1137</v>
      </c>
      <c r="F672" t="s">
        <v>54</v>
      </c>
      <c r="G672" t="b">
        <v>0</v>
      </c>
      <c r="H672" t="s">
        <v>540</v>
      </c>
      <c r="I672" t="s">
        <v>180</v>
      </c>
      <c r="J672" t="s">
        <v>6072</v>
      </c>
      <c r="K672" t="s">
        <v>4769</v>
      </c>
      <c r="L672" t="s">
        <v>6073</v>
      </c>
    </row>
    <row r="673" spans="1:12">
      <c r="A673" t="s">
        <v>2829</v>
      </c>
      <c r="B673" t="s">
        <v>826</v>
      </c>
      <c r="C673" t="s">
        <v>4806</v>
      </c>
      <c r="D673" t="s">
        <v>659</v>
      </c>
      <c r="E673" t="s">
        <v>6074</v>
      </c>
      <c r="F673" t="s">
        <v>106</v>
      </c>
      <c r="G673" t="b">
        <v>0</v>
      </c>
      <c r="H673" t="s">
        <v>654</v>
      </c>
      <c r="I673" t="s">
        <v>180</v>
      </c>
      <c r="J673" t="s">
        <v>6075</v>
      </c>
      <c r="K673" t="s">
        <v>4769</v>
      </c>
      <c r="L673" t="s">
        <v>6076</v>
      </c>
    </row>
    <row r="674" spans="1:12">
      <c r="A674" t="s">
        <v>6077</v>
      </c>
      <c r="B674" t="s">
        <v>826</v>
      </c>
      <c r="C674" t="s">
        <v>3526</v>
      </c>
      <c r="D674" t="s">
        <v>248</v>
      </c>
      <c r="E674" t="s">
        <v>296</v>
      </c>
      <c r="F674" t="s">
        <v>109</v>
      </c>
      <c r="G674" t="b">
        <v>0</v>
      </c>
      <c r="H674" t="s">
        <v>245</v>
      </c>
      <c r="I674" t="s">
        <v>180</v>
      </c>
      <c r="J674" t="s">
        <v>6078</v>
      </c>
      <c r="K674" t="s">
        <v>4769</v>
      </c>
      <c r="L674" t="s">
        <v>6079</v>
      </c>
    </row>
    <row r="675" spans="1:12">
      <c r="A675" t="s">
        <v>1886</v>
      </c>
      <c r="B675" t="s">
        <v>826</v>
      </c>
      <c r="C675" t="s">
        <v>3522</v>
      </c>
      <c r="D675" t="s">
        <v>1556</v>
      </c>
      <c r="E675" t="s">
        <v>1887</v>
      </c>
      <c r="F675" t="s">
        <v>133</v>
      </c>
      <c r="G675" t="b">
        <v>0</v>
      </c>
      <c r="H675" t="s">
        <v>173</v>
      </c>
      <c r="I675" t="s">
        <v>180</v>
      </c>
      <c r="J675" t="s">
        <v>5272</v>
      </c>
      <c r="K675" t="s">
        <v>4769</v>
      </c>
      <c r="L675" t="s">
        <v>6080</v>
      </c>
    </row>
    <row r="676" spans="1:12">
      <c r="A676" t="s">
        <v>2759</v>
      </c>
      <c r="B676" t="s">
        <v>182</v>
      </c>
      <c r="C676" t="s">
        <v>4806</v>
      </c>
      <c r="D676" t="s">
        <v>1589</v>
      </c>
      <c r="E676" t="s">
        <v>2927</v>
      </c>
      <c r="F676" t="s">
        <v>18</v>
      </c>
      <c r="G676" t="b">
        <v>0</v>
      </c>
      <c r="H676" t="s">
        <v>372</v>
      </c>
      <c r="I676" t="s">
        <v>180</v>
      </c>
      <c r="J676" t="s">
        <v>6081</v>
      </c>
      <c r="K676" t="s">
        <v>4769</v>
      </c>
      <c r="L676" t="s">
        <v>6082</v>
      </c>
    </row>
    <row r="677" spans="1:12">
      <c r="A677" t="s">
        <v>3184</v>
      </c>
      <c r="B677" t="s">
        <v>182</v>
      </c>
      <c r="C677" t="s">
        <v>4775</v>
      </c>
      <c r="D677" t="s">
        <v>291</v>
      </c>
      <c r="E677" t="s">
        <v>3043</v>
      </c>
      <c r="F677" t="s">
        <v>18</v>
      </c>
      <c r="G677" t="b">
        <v>0</v>
      </c>
      <c r="H677" t="s">
        <v>245</v>
      </c>
      <c r="I677" t="s">
        <v>180</v>
      </c>
      <c r="J677" t="s">
        <v>5229</v>
      </c>
      <c r="K677" t="s">
        <v>4769</v>
      </c>
      <c r="L677" t="s">
        <v>6083</v>
      </c>
    </row>
    <row r="678" spans="1:12">
      <c r="A678" t="s">
        <v>1491</v>
      </c>
      <c r="B678" t="s">
        <v>826</v>
      </c>
      <c r="C678" t="s">
        <v>3526</v>
      </c>
      <c r="D678" t="s">
        <v>178</v>
      </c>
      <c r="E678" t="s">
        <v>561</v>
      </c>
      <c r="F678" t="s">
        <v>43</v>
      </c>
      <c r="G678" t="b">
        <v>0</v>
      </c>
      <c r="H678" t="s">
        <v>173</v>
      </c>
      <c r="I678" t="s">
        <v>180</v>
      </c>
      <c r="J678" t="s">
        <v>5610</v>
      </c>
      <c r="K678" t="s">
        <v>4769</v>
      </c>
      <c r="L678" t="s">
        <v>6084</v>
      </c>
    </row>
    <row r="679" spans="1:12">
      <c r="A679" t="s">
        <v>2694</v>
      </c>
      <c r="B679" t="s">
        <v>171</v>
      </c>
      <c r="C679" t="s">
        <v>4775</v>
      </c>
      <c r="D679" t="s">
        <v>248</v>
      </c>
      <c r="E679" t="s">
        <v>4824</v>
      </c>
      <c r="F679" t="s">
        <v>76</v>
      </c>
      <c r="G679" t="b">
        <v>0</v>
      </c>
      <c r="H679" t="s">
        <v>245</v>
      </c>
      <c r="I679" t="s">
        <v>180</v>
      </c>
      <c r="J679" t="s">
        <v>4777</v>
      </c>
      <c r="K679" t="s">
        <v>4769</v>
      </c>
      <c r="L679" t="s">
        <v>6085</v>
      </c>
    </row>
    <row r="680" spans="1:12">
      <c r="A680" t="s">
        <v>2257</v>
      </c>
      <c r="B680" t="s">
        <v>826</v>
      </c>
      <c r="C680" t="s">
        <v>5256</v>
      </c>
      <c r="D680" t="s">
        <v>4654</v>
      </c>
      <c r="E680" t="s">
        <v>482</v>
      </c>
      <c r="F680" t="s">
        <v>90</v>
      </c>
      <c r="G680" t="b">
        <v>0</v>
      </c>
      <c r="H680" t="s">
        <v>478</v>
      </c>
      <c r="I680" t="s">
        <v>283</v>
      </c>
      <c r="J680" t="s">
        <v>6086</v>
      </c>
      <c r="K680" t="s">
        <v>4769</v>
      </c>
      <c r="L680" t="s">
        <v>6087</v>
      </c>
    </row>
    <row r="681" spans="1:12">
      <c r="A681" t="s">
        <v>1095</v>
      </c>
      <c r="B681" t="s">
        <v>826</v>
      </c>
      <c r="C681" t="s">
        <v>3522</v>
      </c>
      <c r="D681" t="s">
        <v>1098</v>
      </c>
      <c r="E681" t="s">
        <v>1099</v>
      </c>
      <c r="F681" t="s">
        <v>90</v>
      </c>
      <c r="G681" t="b">
        <v>1</v>
      </c>
      <c r="H681" t="s">
        <v>173</v>
      </c>
      <c r="I681" t="s">
        <v>180</v>
      </c>
      <c r="J681" t="s">
        <v>6088</v>
      </c>
      <c r="K681" t="s">
        <v>4769</v>
      </c>
      <c r="L681" t="s">
        <v>6089</v>
      </c>
    </row>
    <row r="682" spans="1:12">
      <c r="A682" t="s">
        <v>1333</v>
      </c>
      <c r="B682" t="s">
        <v>826</v>
      </c>
      <c r="C682" t="s">
        <v>3522</v>
      </c>
      <c r="D682" t="s">
        <v>1335</v>
      </c>
      <c r="E682" t="s">
        <v>1336</v>
      </c>
      <c r="F682" t="s">
        <v>87</v>
      </c>
      <c r="G682" t="b">
        <v>0</v>
      </c>
      <c r="H682" t="s">
        <v>173</v>
      </c>
      <c r="I682" t="s">
        <v>180</v>
      </c>
      <c r="J682" t="s">
        <v>6090</v>
      </c>
      <c r="K682" t="s">
        <v>4769</v>
      </c>
      <c r="L682" t="s">
        <v>6091</v>
      </c>
    </row>
    <row r="683" spans="1:12">
      <c r="A683" t="s">
        <v>6092</v>
      </c>
      <c r="B683" t="s">
        <v>298</v>
      </c>
      <c r="C683" t="s">
        <v>3526</v>
      </c>
      <c r="D683" t="s">
        <v>248</v>
      </c>
      <c r="E683" t="s">
        <v>296</v>
      </c>
      <c r="F683" t="s">
        <v>57</v>
      </c>
      <c r="G683" t="b">
        <v>0</v>
      </c>
      <c r="H683" t="s">
        <v>245</v>
      </c>
      <c r="I683" t="s">
        <v>180</v>
      </c>
      <c r="J683" t="s">
        <v>6093</v>
      </c>
      <c r="K683" t="s">
        <v>4769</v>
      </c>
      <c r="L683" t="s">
        <v>6094</v>
      </c>
    </row>
    <row r="684" spans="1:12">
      <c r="A684" t="s">
        <v>1226</v>
      </c>
      <c r="B684" t="s">
        <v>826</v>
      </c>
      <c r="C684" t="s">
        <v>4868</v>
      </c>
      <c r="D684" t="s">
        <v>1217</v>
      </c>
      <c r="E684" t="s">
        <v>1218</v>
      </c>
      <c r="F684" t="s">
        <v>109</v>
      </c>
      <c r="G684" t="b">
        <v>0</v>
      </c>
      <c r="H684" t="s">
        <v>173</v>
      </c>
      <c r="I684" t="s">
        <v>283</v>
      </c>
      <c r="J684" t="s">
        <v>6095</v>
      </c>
      <c r="K684" t="s">
        <v>4769</v>
      </c>
      <c r="L684" t="s">
        <v>6096</v>
      </c>
    </row>
    <row r="685" spans="1:12">
      <c r="A685" t="s">
        <v>6097</v>
      </c>
      <c r="B685" t="s">
        <v>826</v>
      </c>
      <c r="C685" t="s">
        <v>4865</v>
      </c>
      <c r="D685" t="s">
        <v>4067</v>
      </c>
      <c r="E685" t="s">
        <v>6098</v>
      </c>
      <c r="F685" t="s">
        <v>84</v>
      </c>
      <c r="G685" t="b">
        <v>0</v>
      </c>
      <c r="H685" t="s">
        <v>173</v>
      </c>
      <c r="I685" t="s">
        <v>283</v>
      </c>
      <c r="J685" t="s">
        <v>6099</v>
      </c>
      <c r="K685" t="s">
        <v>4769</v>
      </c>
      <c r="L685" t="s">
        <v>6100</v>
      </c>
    </row>
    <row r="686" spans="1:12">
      <c r="A686" t="s">
        <v>1785</v>
      </c>
      <c r="B686" t="s">
        <v>826</v>
      </c>
      <c r="C686" t="s">
        <v>3522</v>
      </c>
      <c r="D686" t="s">
        <v>557</v>
      </c>
      <c r="E686" t="s">
        <v>1784</v>
      </c>
      <c r="F686" t="s">
        <v>100</v>
      </c>
      <c r="G686" t="b">
        <v>0</v>
      </c>
      <c r="H686" t="s">
        <v>173</v>
      </c>
      <c r="I686" t="s">
        <v>180</v>
      </c>
      <c r="J686" t="s">
        <v>6101</v>
      </c>
      <c r="K686" t="s">
        <v>4769</v>
      </c>
      <c r="L686" t="s">
        <v>6102</v>
      </c>
    </row>
    <row r="687" spans="1:12">
      <c r="A687" t="s">
        <v>1904</v>
      </c>
      <c r="B687" t="s">
        <v>826</v>
      </c>
      <c r="C687" t="s">
        <v>3522</v>
      </c>
      <c r="D687" t="s">
        <v>1309</v>
      </c>
      <c r="E687" t="s">
        <v>6103</v>
      </c>
      <c r="F687" t="s">
        <v>100</v>
      </c>
      <c r="G687" t="b">
        <v>0</v>
      </c>
      <c r="H687" t="s">
        <v>173</v>
      </c>
      <c r="I687" t="s">
        <v>180</v>
      </c>
      <c r="J687" t="s">
        <v>6104</v>
      </c>
      <c r="K687" t="s">
        <v>4769</v>
      </c>
      <c r="L687" t="s">
        <v>6105</v>
      </c>
    </row>
    <row r="688" spans="1:12">
      <c r="A688" t="s">
        <v>882</v>
      </c>
      <c r="B688" t="s">
        <v>826</v>
      </c>
      <c r="C688" t="s">
        <v>3526</v>
      </c>
      <c r="D688" t="s">
        <v>192</v>
      </c>
      <c r="E688" t="s">
        <v>198</v>
      </c>
      <c r="F688" t="s">
        <v>84</v>
      </c>
      <c r="G688" t="b">
        <v>0</v>
      </c>
      <c r="H688" t="s">
        <v>189</v>
      </c>
      <c r="I688" t="s">
        <v>180</v>
      </c>
      <c r="J688" t="s">
        <v>6106</v>
      </c>
      <c r="K688" t="s">
        <v>4769</v>
      </c>
      <c r="L688" t="s">
        <v>6107</v>
      </c>
    </row>
    <row r="689" spans="1:12">
      <c r="A689" t="s">
        <v>865</v>
      </c>
      <c r="B689" t="s">
        <v>826</v>
      </c>
      <c r="C689" t="s">
        <v>3522</v>
      </c>
      <c r="D689" t="s">
        <v>204</v>
      </c>
      <c r="E689" t="s">
        <v>205</v>
      </c>
      <c r="F689" t="s">
        <v>121</v>
      </c>
      <c r="G689" t="b">
        <v>0</v>
      </c>
      <c r="H689" t="s">
        <v>173</v>
      </c>
      <c r="I689" t="s">
        <v>180</v>
      </c>
      <c r="J689" t="s">
        <v>5652</v>
      </c>
      <c r="K689" t="s">
        <v>4769</v>
      </c>
      <c r="L689" t="s">
        <v>6108</v>
      </c>
    </row>
    <row r="690" spans="1:12">
      <c r="A690" t="s">
        <v>758</v>
      </c>
      <c r="B690" t="s">
        <v>298</v>
      </c>
      <c r="C690" t="s">
        <v>3526</v>
      </c>
      <c r="D690" t="s">
        <v>754</v>
      </c>
      <c r="E690" t="s">
        <v>756</v>
      </c>
      <c r="F690" t="s">
        <v>97</v>
      </c>
      <c r="G690" t="b">
        <v>1</v>
      </c>
      <c r="H690" t="s">
        <v>448</v>
      </c>
      <c r="I690" t="s">
        <v>180</v>
      </c>
      <c r="J690" t="s">
        <v>5497</v>
      </c>
      <c r="K690" t="s">
        <v>4769</v>
      </c>
      <c r="L690" t="s">
        <v>6109</v>
      </c>
    </row>
    <row r="691" spans="1:12">
      <c r="A691" t="s">
        <v>2848</v>
      </c>
      <c r="B691" t="s">
        <v>826</v>
      </c>
      <c r="C691" t="s">
        <v>4806</v>
      </c>
      <c r="D691" t="s">
        <v>2820</v>
      </c>
      <c r="E691" t="s">
        <v>2921</v>
      </c>
      <c r="F691" t="s">
        <v>109</v>
      </c>
      <c r="G691" t="b">
        <v>0</v>
      </c>
      <c r="H691" t="s">
        <v>654</v>
      </c>
      <c r="I691" t="s">
        <v>180</v>
      </c>
      <c r="J691" t="s">
        <v>6110</v>
      </c>
      <c r="K691" t="s">
        <v>4769</v>
      </c>
      <c r="L691" t="s">
        <v>6111</v>
      </c>
    </row>
    <row r="692" spans="1:12">
      <c r="A692" t="s">
        <v>1482</v>
      </c>
      <c r="B692" t="s">
        <v>826</v>
      </c>
      <c r="C692" t="s">
        <v>3522</v>
      </c>
      <c r="D692" t="s">
        <v>178</v>
      </c>
      <c r="E692" t="s">
        <v>561</v>
      </c>
      <c r="F692" t="s">
        <v>73</v>
      </c>
      <c r="G692" t="b">
        <v>0</v>
      </c>
      <c r="H692" t="s">
        <v>173</v>
      </c>
      <c r="I692" t="s">
        <v>180</v>
      </c>
      <c r="J692" t="s">
        <v>6112</v>
      </c>
      <c r="K692" t="s">
        <v>4769</v>
      </c>
      <c r="L692" t="s">
        <v>6113</v>
      </c>
    </row>
    <row r="693" spans="1:12">
      <c r="A693" t="s">
        <v>3143</v>
      </c>
      <c r="B693" t="s">
        <v>826</v>
      </c>
      <c r="C693" t="s">
        <v>4858</v>
      </c>
      <c r="D693" t="s">
        <v>3141</v>
      </c>
      <c r="E693" t="s">
        <v>3142</v>
      </c>
      <c r="F693" t="s">
        <v>100</v>
      </c>
      <c r="G693" t="b">
        <v>1</v>
      </c>
      <c r="H693" t="s">
        <v>173</v>
      </c>
      <c r="I693" t="s">
        <v>180</v>
      </c>
      <c r="J693" t="s">
        <v>6114</v>
      </c>
      <c r="K693" t="s">
        <v>4769</v>
      </c>
      <c r="L693" t="s">
        <v>6115</v>
      </c>
    </row>
    <row r="694" spans="1:12">
      <c r="A694" t="s">
        <v>6116</v>
      </c>
      <c r="B694" t="s">
        <v>171</v>
      </c>
      <c r="C694" t="s">
        <v>3526</v>
      </c>
      <c r="D694" t="s">
        <v>5902</v>
      </c>
      <c r="E694" t="s">
        <v>5903</v>
      </c>
      <c r="F694" t="s">
        <v>18</v>
      </c>
      <c r="G694" t="b">
        <v>0</v>
      </c>
      <c r="H694" t="s">
        <v>173</v>
      </c>
      <c r="I694" t="s">
        <v>180</v>
      </c>
      <c r="J694" t="s">
        <v>5904</v>
      </c>
      <c r="K694" t="s">
        <v>4769</v>
      </c>
      <c r="L694" t="s">
        <v>6117</v>
      </c>
    </row>
    <row r="695" spans="1:12">
      <c r="A695" t="s">
        <v>1344</v>
      </c>
      <c r="B695" t="s">
        <v>826</v>
      </c>
      <c r="C695" t="s">
        <v>3522</v>
      </c>
      <c r="D695" t="s">
        <v>511</v>
      </c>
      <c r="E695" t="s">
        <v>509</v>
      </c>
      <c r="F695" t="s">
        <v>73</v>
      </c>
      <c r="G695" t="b">
        <v>0</v>
      </c>
      <c r="H695" t="s">
        <v>173</v>
      </c>
      <c r="I695" t="s">
        <v>180</v>
      </c>
      <c r="J695" t="s">
        <v>5340</v>
      </c>
      <c r="K695" t="s">
        <v>4769</v>
      </c>
      <c r="L695" t="s">
        <v>6118</v>
      </c>
    </row>
    <row r="696" spans="1:12">
      <c r="A696" t="s">
        <v>2218</v>
      </c>
      <c r="B696" t="s">
        <v>826</v>
      </c>
      <c r="C696" t="s">
        <v>3526</v>
      </c>
      <c r="D696" t="s">
        <v>584</v>
      </c>
      <c r="E696" t="s">
        <v>894</v>
      </c>
      <c r="F696" t="s">
        <v>80</v>
      </c>
      <c r="G696" t="b">
        <v>0</v>
      </c>
      <c r="H696" t="s">
        <v>173</v>
      </c>
      <c r="I696" t="s">
        <v>180</v>
      </c>
      <c r="J696" t="s">
        <v>6119</v>
      </c>
      <c r="K696" t="s">
        <v>4769</v>
      </c>
      <c r="L696" t="s">
        <v>6120</v>
      </c>
    </row>
    <row r="697" spans="1:12">
      <c r="A697" t="s">
        <v>936</v>
      </c>
      <c r="B697" t="s">
        <v>826</v>
      </c>
      <c r="C697" t="s">
        <v>3526</v>
      </c>
      <c r="D697" t="s">
        <v>248</v>
      </c>
      <c r="E697" t="s">
        <v>296</v>
      </c>
      <c r="F697" t="s">
        <v>106</v>
      </c>
      <c r="G697" t="b">
        <v>0</v>
      </c>
      <c r="H697" t="s">
        <v>245</v>
      </c>
      <c r="I697" t="s">
        <v>180</v>
      </c>
      <c r="J697" t="s">
        <v>5080</v>
      </c>
      <c r="K697" t="s">
        <v>4769</v>
      </c>
      <c r="L697" t="s">
        <v>6121</v>
      </c>
    </row>
    <row r="698" spans="1:12">
      <c r="A698" t="s">
        <v>1736</v>
      </c>
      <c r="B698" t="s">
        <v>826</v>
      </c>
      <c r="C698" t="s">
        <v>3522</v>
      </c>
      <c r="D698" t="s">
        <v>1303</v>
      </c>
      <c r="E698" t="s">
        <v>1730</v>
      </c>
      <c r="F698" t="s">
        <v>67</v>
      </c>
      <c r="G698" t="b">
        <v>1</v>
      </c>
      <c r="H698" t="s">
        <v>173</v>
      </c>
      <c r="I698" t="s">
        <v>180</v>
      </c>
      <c r="J698" t="s">
        <v>4800</v>
      </c>
      <c r="K698" t="s">
        <v>4769</v>
      </c>
      <c r="L698" t="s">
        <v>6122</v>
      </c>
    </row>
    <row r="699" spans="1:12">
      <c r="A699" t="s">
        <v>881</v>
      </c>
      <c r="B699" t="s">
        <v>826</v>
      </c>
      <c r="C699" t="s">
        <v>3526</v>
      </c>
      <c r="D699" t="s">
        <v>192</v>
      </c>
      <c r="E699" t="s">
        <v>198</v>
      </c>
      <c r="F699" t="s">
        <v>84</v>
      </c>
      <c r="G699" t="b">
        <v>0</v>
      </c>
      <c r="H699" t="s">
        <v>189</v>
      </c>
      <c r="I699" t="s">
        <v>180</v>
      </c>
      <c r="J699" t="s">
        <v>4771</v>
      </c>
      <c r="K699" t="s">
        <v>4769</v>
      </c>
      <c r="L699" t="s">
        <v>6123</v>
      </c>
    </row>
    <row r="700" spans="1:12">
      <c r="A700" t="s">
        <v>2219</v>
      </c>
      <c r="B700" t="s">
        <v>171</v>
      </c>
      <c r="C700" t="s">
        <v>5256</v>
      </c>
      <c r="D700" t="s">
        <v>450</v>
      </c>
      <c r="E700" t="s">
        <v>2220</v>
      </c>
      <c r="F700" t="s">
        <v>24</v>
      </c>
      <c r="G700" t="b">
        <v>0</v>
      </c>
      <c r="H700" t="s">
        <v>448</v>
      </c>
      <c r="I700" t="s">
        <v>283</v>
      </c>
      <c r="J700" t="s">
        <v>5259</v>
      </c>
      <c r="K700" t="s">
        <v>4769</v>
      </c>
      <c r="L700" t="s">
        <v>6124</v>
      </c>
    </row>
    <row r="701" spans="1:12">
      <c r="A701" t="s">
        <v>1710</v>
      </c>
      <c r="B701" t="s">
        <v>826</v>
      </c>
      <c r="C701" t="s">
        <v>3526</v>
      </c>
      <c r="D701" t="s">
        <v>754</v>
      </c>
      <c r="E701" t="s">
        <v>756</v>
      </c>
      <c r="F701" t="s">
        <v>39</v>
      </c>
      <c r="G701" t="b">
        <v>0</v>
      </c>
      <c r="H701" t="s">
        <v>448</v>
      </c>
      <c r="I701" t="s">
        <v>180</v>
      </c>
      <c r="J701" t="s">
        <v>5497</v>
      </c>
      <c r="K701" t="s">
        <v>4769</v>
      </c>
      <c r="L701" t="s">
        <v>6125</v>
      </c>
    </row>
    <row r="702" spans="1:12">
      <c r="A702" t="s">
        <v>2261</v>
      </c>
      <c r="B702" t="s">
        <v>298</v>
      </c>
      <c r="C702" t="s">
        <v>3526</v>
      </c>
      <c r="D702" t="s">
        <v>360</v>
      </c>
      <c r="E702" t="s">
        <v>995</v>
      </c>
      <c r="F702" t="s">
        <v>47</v>
      </c>
      <c r="G702" t="b">
        <v>0</v>
      </c>
      <c r="H702" t="s">
        <v>372</v>
      </c>
      <c r="I702" t="s">
        <v>180</v>
      </c>
      <c r="J702" t="s">
        <v>4917</v>
      </c>
      <c r="K702" t="s">
        <v>4769</v>
      </c>
      <c r="L702" t="s">
        <v>6126</v>
      </c>
    </row>
    <row r="703" spans="1:12">
      <c r="A703" t="s">
        <v>526</v>
      </c>
      <c r="B703" t="s">
        <v>523</v>
      </c>
      <c r="C703" t="s">
        <v>3522</v>
      </c>
      <c r="D703" t="s">
        <v>360</v>
      </c>
      <c r="E703" t="s">
        <v>524</v>
      </c>
      <c r="F703" t="s">
        <v>67</v>
      </c>
      <c r="G703" t="b">
        <v>0</v>
      </c>
      <c r="H703" t="s">
        <v>363</v>
      </c>
      <c r="I703" t="s">
        <v>180</v>
      </c>
      <c r="J703" t="s">
        <v>5091</v>
      </c>
      <c r="K703" t="s">
        <v>4769</v>
      </c>
      <c r="L703" t="s">
        <v>6127</v>
      </c>
    </row>
    <row r="704" spans="1:12">
      <c r="A704" t="s">
        <v>194</v>
      </c>
      <c r="B704" t="s">
        <v>171</v>
      </c>
      <c r="C704" t="s">
        <v>3522</v>
      </c>
      <c r="D704" t="s">
        <v>192</v>
      </c>
      <c r="E704" t="s">
        <v>193</v>
      </c>
      <c r="F704" t="s">
        <v>43</v>
      </c>
      <c r="G704" t="b">
        <v>0</v>
      </c>
      <c r="H704" t="s">
        <v>189</v>
      </c>
      <c r="I704" t="s">
        <v>180</v>
      </c>
      <c r="J704" t="s">
        <v>6128</v>
      </c>
      <c r="K704" t="s">
        <v>4769</v>
      </c>
      <c r="L704" t="s">
        <v>6129</v>
      </c>
    </row>
    <row r="705" spans="1:12">
      <c r="A705" t="s">
        <v>2771</v>
      </c>
      <c r="B705" t="s">
        <v>2772</v>
      </c>
      <c r="C705" t="s">
        <v>4775</v>
      </c>
      <c r="D705" t="s">
        <v>2730</v>
      </c>
      <c r="E705" t="s">
        <v>5408</v>
      </c>
      <c r="F705" t="s">
        <v>76</v>
      </c>
      <c r="G705" t="b">
        <v>0</v>
      </c>
      <c r="H705" t="s">
        <v>173</v>
      </c>
      <c r="I705" t="s">
        <v>180</v>
      </c>
      <c r="J705" t="s">
        <v>6130</v>
      </c>
      <c r="K705" t="s">
        <v>4769</v>
      </c>
      <c r="L705" t="s">
        <v>6131</v>
      </c>
    </row>
    <row r="706" spans="1:12">
      <c r="A706" t="s">
        <v>872</v>
      </c>
      <c r="B706" t="s">
        <v>826</v>
      </c>
      <c r="C706" t="s">
        <v>3526</v>
      </c>
      <c r="D706" t="s">
        <v>192</v>
      </c>
      <c r="E706" t="s">
        <v>198</v>
      </c>
      <c r="F706" t="s">
        <v>84</v>
      </c>
      <c r="G706" t="b">
        <v>0</v>
      </c>
      <c r="H706" t="s">
        <v>189</v>
      </c>
      <c r="I706" t="s">
        <v>180</v>
      </c>
      <c r="J706" t="s">
        <v>5589</v>
      </c>
      <c r="K706" t="s">
        <v>4769</v>
      </c>
      <c r="L706" t="s">
        <v>6132</v>
      </c>
    </row>
    <row r="707" spans="1:12">
      <c r="A707" t="s">
        <v>1835</v>
      </c>
      <c r="B707" t="s">
        <v>826</v>
      </c>
      <c r="C707" t="s">
        <v>3522</v>
      </c>
      <c r="D707" t="s">
        <v>1217</v>
      </c>
      <c r="E707" t="s">
        <v>1836</v>
      </c>
      <c r="F707" t="s">
        <v>84</v>
      </c>
      <c r="G707" t="b">
        <v>0</v>
      </c>
      <c r="H707" t="s">
        <v>173</v>
      </c>
      <c r="I707" t="s">
        <v>180</v>
      </c>
      <c r="J707" t="s">
        <v>6133</v>
      </c>
      <c r="K707" t="s">
        <v>4769</v>
      </c>
      <c r="L707" t="s">
        <v>6134</v>
      </c>
    </row>
    <row r="708" spans="1:12">
      <c r="A708" t="s">
        <v>1704</v>
      </c>
      <c r="B708" t="s">
        <v>826</v>
      </c>
      <c r="C708" t="s">
        <v>3526</v>
      </c>
      <c r="D708" t="s">
        <v>754</v>
      </c>
      <c r="E708" t="s">
        <v>756</v>
      </c>
      <c r="F708" t="s">
        <v>39</v>
      </c>
      <c r="G708" t="b">
        <v>0</v>
      </c>
      <c r="H708" t="s">
        <v>448</v>
      </c>
      <c r="I708" t="s">
        <v>180</v>
      </c>
      <c r="J708" t="s">
        <v>4853</v>
      </c>
      <c r="K708" t="s">
        <v>4769</v>
      </c>
      <c r="L708" t="s">
        <v>6135</v>
      </c>
    </row>
    <row r="709" spans="1:12">
      <c r="A709" t="s">
        <v>3156</v>
      </c>
      <c r="B709" t="s">
        <v>826</v>
      </c>
      <c r="C709" t="s">
        <v>4858</v>
      </c>
      <c r="D709" t="s">
        <v>3141</v>
      </c>
      <c r="E709" t="s">
        <v>3142</v>
      </c>
      <c r="F709" t="s">
        <v>100</v>
      </c>
      <c r="G709" t="b">
        <v>1</v>
      </c>
      <c r="H709" t="s">
        <v>173</v>
      </c>
      <c r="I709" t="s">
        <v>180</v>
      </c>
      <c r="J709" t="s">
        <v>6114</v>
      </c>
      <c r="K709" t="s">
        <v>4769</v>
      </c>
      <c r="L709" t="s">
        <v>6136</v>
      </c>
    </row>
    <row r="710" spans="1:12">
      <c r="A710" t="s">
        <v>952</v>
      </c>
      <c r="B710" t="s">
        <v>826</v>
      </c>
      <c r="C710" t="s">
        <v>3522</v>
      </c>
      <c r="D710" t="s">
        <v>248</v>
      </c>
      <c r="E710" t="s">
        <v>296</v>
      </c>
      <c r="F710" t="s">
        <v>106</v>
      </c>
      <c r="G710" t="b">
        <v>0</v>
      </c>
      <c r="H710" t="s">
        <v>245</v>
      </c>
      <c r="I710" t="s">
        <v>180</v>
      </c>
      <c r="J710" t="s">
        <v>6137</v>
      </c>
      <c r="K710" t="s">
        <v>4769</v>
      </c>
      <c r="L710" t="s">
        <v>6138</v>
      </c>
    </row>
    <row r="711" spans="1:12">
      <c r="A711" t="s">
        <v>2906</v>
      </c>
      <c r="B711" t="s">
        <v>826</v>
      </c>
      <c r="C711" t="s">
        <v>4775</v>
      </c>
      <c r="D711" t="s">
        <v>2647</v>
      </c>
      <c r="E711" t="s">
        <v>2889</v>
      </c>
      <c r="F711" t="s">
        <v>124</v>
      </c>
      <c r="G711" t="b">
        <v>0</v>
      </c>
      <c r="H711" t="s">
        <v>245</v>
      </c>
      <c r="I711" t="s">
        <v>180</v>
      </c>
      <c r="J711" t="s">
        <v>4777</v>
      </c>
      <c r="K711" t="s">
        <v>4769</v>
      </c>
      <c r="L711" t="s">
        <v>6139</v>
      </c>
    </row>
    <row r="712" spans="1:12">
      <c r="A712" t="s">
        <v>1829</v>
      </c>
      <c r="B712" t="s">
        <v>826</v>
      </c>
      <c r="C712" t="s">
        <v>3526</v>
      </c>
      <c r="D712" t="s">
        <v>1468</v>
      </c>
      <c r="E712" t="s">
        <v>1796</v>
      </c>
      <c r="F712" t="s">
        <v>130</v>
      </c>
      <c r="G712" t="b">
        <v>0</v>
      </c>
      <c r="H712" t="s">
        <v>448</v>
      </c>
      <c r="I712" t="s">
        <v>180</v>
      </c>
      <c r="J712" t="s">
        <v>5039</v>
      </c>
      <c r="K712" t="s">
        <v>4769</v>
      </c>
      <c r="L712" t="s">
        <v>6140</v>
      </c>
    </row>
    <row r="713" spans="1:12">
      <c r="A713" t="s">
        <v>1371</v>
      </c>
      <c r="B713" t="s">
        <v>826</v>
      </c>
      <c r="C713" t="s">
        <v>3526</v>
      </c>
      <c r="D713" t="s">
        <v>520</v>
      </c>
      <c r="E713" t="s">
        <v>521</v>
      </c>
      <c r="F713" t="s">
        <v>80</v>
      </c>
      <c r="G713" t="b">
        <v>0</v>
      </c>
      <c r="H713" t="s">
        <v>173</v>
      </c>
      <c r="I713" t="s">
        <v>180</v>
      </c>
      <c r="J713" t="s">
        <v>5306</v>
      </c>
      <c r="K713" t="s">
        <v>4769</v>
      </c>
      <c r="L713" t="s">
        <v>6141</v>
      </c>
    </row>
    <row r="714" spans="1:12">
      <c r="A714" t="s">
        <v>1240</v>
      </c>
      <c r="B714" t="s">
        <v>826</v>
      </c>
      <c r="C714" t="s">
        <v>3522</v>
      </c>
      <c r="D714" t="s">
        <v>1242</v>
      </c>
      <c r="E714" t="s">
        <v>1243</v>
      </c>
      <c r="F714" t="s">
        <v>127</v>
      </c>
      <c r="G714" t="b">
        <v>0</v>
      </c>
      <c r="H714" t="s">
        <v>173</v>
      </c>
      <c r="I714" t="s">
        <v>180</v>
      </c>
      <c r="J714" t="s">
        <v>5740</v>
      </c>
      <c r="K714" t="s">
        <v>4769</v>
      </c>
      <c r="L714" t="s">
        <v>6142</v>
      </c>
    </row>
    <row r="715" spans="1:12">
      <c r="A715" t="s">
        <v>953</v>
      </c>
      <c r="B715" t="s">
        <v>826</v>
      </c>
      <c r="C715" t="s">
        <v>3526</v>
      </c>
      <c r="D715" t="s">
        <v>248</v>
      </c>
      <c r="E715" t="s">
        <v>296</v>
      </c>
      <c r="F715" t="s">
        <v>106</v>
      </c>
      <c r="G715" t="b">
        <v>0</v>
      </c>
      <c r="H715" t="s">
        <v>245</v>
      </c>
      <c r="I715" t="s">
        <v>180</v>
      </c>
      <c r="J715" t="s">
        <v>6143</v>
      </c>
      <c r="K715" t="s">
        <v>4769</v>
      </c>
      <c r="L715" t="s">
        <v>6144</v>
      </c>
    </row>
    <row r="716" spans="1:12">
      <c r="A716" t="s">
        <v>957</v>
      </c>
      <c r="B716" t="s">
        <v>826</v>
      </c>
      <c r="C716" t="s">
        <v>3522</v>
      </c>
      <c r="D716" t="s">
        <v>248</v>
      </c>
      <c r="E716" t="s">
        <v>296</v>
      </c>
      <c r="F716" t="s">
        <v>106</v>
      </c>
      <c r="G716" t="b">
        <v>0</v>
      </c>
      <c r="H716" t="s">
        <v>245</v>
      </c>
      <c r="I716" t="s">
        <v>180</v>
      </c>
      <c r="J716" t="s">
        <v>6145</v>
      </c>
      <c r="K716" t="s">
        <v>4769</v>
      </c>
      <c r="L716" t="s">
        <v>6146</v>
      </c>
    </row>
    <row r="717" spans="1:12">
      <c r="A717" t="s">
        <v>629</v>
      </c>
      <c r="B717" t="s">
        <v>182</v>
      </c>
      <c r="C717" t="s">
        <v>3522</v>
      </c>
      <c r="D717" t="s">
        <v>3917</v>
      </c>
      <c r="E717" t="s">
        <v>627</v>
      </c>
      <c r="F717" t="s">
        <v>80</v>
      </c>
      <c r="G717" t="b">
        <v>0</v>
      </c>
      <c r="H717" t="s">
        <v>443</v>
      </c>
      <c r="I717" t="s">
        <v>180</v>
      </c>
      <c r="J717" t="s">
        <v>6147</v>
      </c>
      <c r="K717" t="s">
        <v>4769</v>
      </c>
      <c r="L717" t="s">
        <v>6148</v>
      </c>
    </row>
    <row r="718" spans="1:12">
      <c r="A718" t="s">
        <v>1746</v>
      </c>
      <c r="B718" t="s">
        <v>826</v>
      </c>
      <c r="C718" t="s">
        <v>3522</v>
      </c>
      <c r="D718" t="s">
        <v>1189</v>
      </c>
      <c r="E718" t="s">
        <v>1190</v>
      </c>
      <c r="F718" t="s">
        <v>57</v>
      </c>
      <c r="G718" t="b">
        <v>0</v>
      </c>
      <c r="H718" t="s">
        <v>173</v>
      </c>
      <c r="I718" t="s">
        <v>180</v>
      </c>
      <c r="J718" t="s">
        <v>6149</v>
      </c>
      <c r="K718" t="s">
        <v>4769</v>
      </c>
      <c r="L718" t="s">
        <v>6150</v>
      </c>
    </row>
    <row r="719" spans="1:12">
      <c r="A719" t="s">
        <v>1799</v>
      </c>
      <c r="B719" t="s">
        <v>826</v>
      </c>
      <c r="C719" t="s">
        <v>3526</v>
      </c>
      <c r="D719" t="s">
        <v>1795</v>
      </c>
      <c r="E719" t="s">
        <v>1796</v>
      </c>
      <c r="F719" t="s">
        <v>130</v>
      </c>
      <c r="G719" t="b">
        <v>0</v>
      </c>
      <c r="H719" t="s">
        <v>448</v>
      </c>
      <c r="I719" t="s">
        <v>180</v>
      </c>
      <c r="J719" t="s">
        <v>5039</v>
      </c>
      <c r="K719" t="s">
        <v>4769</v>
      </c>
      <c r="L719" t="s">
        <v>6151</v>
      </c>
    </row>
    <row r="720" spans="1:12">
      <c r="A720" t="s">
        <v>3183</v>
      </c>
      <c r="B720" t="s">
        <v>2772</v>
      </c>
      <c r="C720" t="s">
        <v>4806</v>
      </c>
      <c r="D720" t="s">
        <v>2647</v>
      </c>
      <c r="E720" t="s">
        <v>2968</v>
      </c>
      <c r="F720" t="s">
        <v>18</v>
      </c>
      <c r="G720" t="b">
        <v>0</v>
      </c>
      <c r="H720" t="s">
        <v>245</v>
      </c>
      <c r="I720" t="s">
        <v>180</v>
      </c>
      <c r="J720" t="s">
        <v>5219</v>
      </c>
      <c r="K720" t="s">
        <v>4769</v>
      </c>
      <c r="L720" t="s">
        <v>6152</v>
      </c>
    </row>
    <row r="721" spans="1:12">
      <c r="A721" t="s">
        <v>2692</v>
      </c>
      <c r="B721" t="s">
        <v>182</v>
      </c>
      <c r="C721" t="s">
        <v>4775</v>
      </c>
      <c r="D721" t="s">
        <v>248</v>
      </c>
      <c r="E721" t="s">
        <v>4824</v>
      </c>
      <c r="F721" t="s">
        <v>76</v>
      </c>
      <c r="G721" t="b">
        <v>0</v>
      </c>
      <c r="H721" t="s">
        <v>245</v>
      </c>
      <c r="I721" t="s">
        <v>180</v>
      </c>
      <c r="J721" t="s">
        <v>4777</v>
      </c>
      <c r="K721" t="s">
        <v>4769</v>
      </c>
      <c r="L721" t="s">
        <v>6153</v>
      </c>
    </row>
    <row r="722" spans="1:12">
      <c r="A722" t="s">
        <v>2262</v>
      </c>
      <c r="B722" t="s">
        <v>182</v>
      </c>
      <c r="C722" t="s">
        <v>3526</v>
      </c>
      <c r="D722" t="s">
        <v>737</v>
      </c>
      <c r="E722" t="s">
        <v>738</v>
      </c>
      <c r="F722" t="s">
        <v>29</v>
      </c>
      <c r="G722" t="b">
        <v>0</v>
      </c>
      <c r="H722" t="s">
        <v>735</v>
      </c>
      <c r="I722" t="s">
        <v>180</v>
      </c>
      <c r="J722" t="s">
        <v>6154</v>
      </c>
      <c r="K722" t="s">
        <v>4769</v>
      </c>
      <c r="L722" t="s">
        <v>6155</v>
      </c>
    </row>
    <row r="723" spans="1:12">
      <c r="A723" t="s">
        <v>3221</v>
      </c>
      <c r="B723" t="s">
        <v>2772</v>
      </c>
      <c r="C723" t="s">
        <v>4775</v>
      </c>
      <c r="D723" t="s">
        <v>2820</v>
      </c>
      <c r="E723" t="s">
        <v>2921</v>
      </c>
      <c r="F723" t="s">
        <v>18</v>
      </c>
      <c r="G723" t="b">
        <v>0</v>
      </c>
      <c r="H723" t="s">
        <v>654</v>
      </c>
      <c r="I723" t="s">
        <v>180</v>
      </c>
      <c r="J723" t="s">
        <v>6156</v>
      </c>
      <c r="K723" t="s">
        <v>4769</v>
      </c>
      <c r="L723" t="s">
        <v>6157</v>
      </c>
    </row>
    <row r="724" spans="1:12">
      <c r="A724" t="s">
        <v>6158</v>
      </c>
      <c r="B724" t="s">
        <v>826</v>
      </c>
      <c r="C724" t="s">
        <v>3526</v>
      </c>
      <c r="D724" t="s">
        <v>248</v>
      </c>
      <c r="E724" t="s">
        <v>296</v>
      </c>
      <c r="F724" t="s">
        <v>106</v>
      </c>
      <c r="G724" t="b">
        <v>0</v>
      </c>
      <c r="H724" t="s">
        <v>245</v>
      </c>
      <c r="I724" t="s">
        <v>180</v>
      </c>
      <c r="J724" t="s">
        <v>6159</v>
      </c>
      <c r="K724" t="s">
        <v>4769</v>
      </c>
      <c r="L724" t="s">
        <v>6160</v>
      </c>
    </row>
    <row r="725" spans="1:12">
      <c r="A725" t="s">
        <v>2855</v>
      </c>
      <c r="B725" t="s">
        <v>826</v>
      </c>
      <c r="C725" t="s">
        <v>4913</v>
      </c>
      <c r="D725" t="s">
        <v>547</v>
      </c>
      <c r="E725" t="s">
        <v>723</v>
      </c>
      <c r="F725" t="s">
        <v>109</v>
      </c>
      <c r="G725" t="b">
        <v>0</v>
      </c>
      <c r="H725" t="s">
        <v>173</v>
      </c>
      <c r="I725" t="s">
        <v>180</v>
      </c>
      <c r="J725" t="s">
        <v>6161</v>
      </c>
      <c r="K725" t="s">
        <v>4769</v>
      </c>
      <c r="L725" t="s">
        <v>6162</v>
      </c>
    </row>
    <row r="726" spans="1:12">
      <c r="A726" t="s">
        <v>6163</v>
      </c>
      <c r="B726" t="s">
        <v>826</v>
      </c>
      <c r="C726" t="s">
        <v>3526</v>
      </c>
      <c r="D726" t="s">
        <v>248</v>
      </c>
      <c r="E726" t="s">
        <v>296</v>
      </c>
      <c r="F726" t="s">
        <v>109</v>
      </c>
      <c r="G726" t="b">
        <v>0</v>
      </c>
      <c r="H726" t="s">
        <v>245</v>
      </c>
      <c r="I726" t="s">
        <v>180</v>
      </c>
      <c r="J726" t="s">
        <v>6164</v>
      </c>
      <c r="K726" t="s">
        <v>4769</v>
      </c>
      <c r="L726" t="s">
        <v>6165</v>
      </c>
    </row>
    <row r="727" spans="1:12">
      <c r="A727" t="s">
        <v>3466</v>
      </c>
      <c r="B727" t="s">
        <v>171</v>
      </c>
      <c r="C727" t="s">
        <v>2553</v>
      </c>
      <c r="D727" t="s">
        <v>428</v>
      </c>
      <c r="E727" t="s">
        <v>2924</v>
      </c>
      <c r="F727" t="s">
        <v>18</v>
      </c>
      <c r="G727" t="b">
        <v>0</v>
      </c>
      <c r="H727" t="s">
        <v>173</v>
      </c>
      <c r="I727" t="s">
        <v>180</v>
      </c>
      <c r="J727" t="s">
        <v>6166</v>
      </c>
      <c r="K727" t="s">
        <v>4769</v>
      </c>
      <c r="L727" t="s">
        <v>6167</v>
      </c>
    </row>
    <row r="728" spans="1:12">
      <c r="A728" t="s">
        <v>3070</v>
      </c>
      <c r="B728" t="s">
        <v>826</v>
      </c>
      <c r="C728" t="s">
        <v>4806</v>
      </c>
      <c r="D728" t="s">
        <v>2792</v>
      </c>
      <c r="E728" t="s">
        <v>3068</v>
      </c>
      <c r="F728" t="s">
        <v>124</v>
      </c>
      <c r="G728" t="b">
        <v>0</v>
      </c>
      <c r="H728" t="s">
        <v>372</v>
      </c>
      <c r="I728" t="s">
        <v>180</v>
      </c>
      <c r="J728" t="s">
        <v>6168</v>
      </c>
      <c r="K728" t="s">
        <v>4769</v>
      </c>
      <c r="L728" t="s">
        <v>6169</v>
      </c>
    </row>
    <row r="729" spans="1:12">
      <c r="A729" t="s">
        <v>2258</v>
      </c>
      <c r="B729" t="s">
        <v>826</v>
      </c>
      <c r="C729" t="s">
        <v>3526</v>
      </c>
      <c r="D729" t="s">
        <v>192</v>
      </c>
      <c r="E729" t="s">
        <v>198</v>
      </c>
      <c r="F729" t="s">
        <v>127</v>
      </c>
      <c r="G729" t="b">
        <v>0</v>
      </c>
      <c r="H729" t="s">
        <v>189</v>
      </c>
      <c r="I729" t="s">
        <v>180</v>
      </c>
      <c r="J729" t="s">
        <v>5336</v>
      </c>
      <c r="K729" t="s">
        <v>4769</v>
      </c>
      <c r="L729" t="s">
        <v>6170</v>
      </c>
    </row>
    <row r="730" spans="1:12">
      <c r="A730" t="s">
        <v>986</v>
      </c>
      <c r="B730" t="s">
        <v>826</v>
      </c>
      <c r="C730" t="s">
        <v>3526</v>
      </c>
      <c r="D730" t="s">
        <v>248</v>
      </c>
      <c r="E730" t="s">
        <v>987</v>
      </c>
      <c r="F730" t="s">
        <v>103</v>
      </c>
      <c r="G730" t="b">
        <v>0</v>
      </c>
      <c r="H730" t="s">
        <v>245</v>
      </c>
      <c r="I730" t="s">
        <v>180</v>
      </c>
      <c r="J730" t="s">
        <v>6171</v>
      </c>
      <c r="K730" t="s">
        <v>4769</v>
      </c>
      <c r="L730" t="s">
        <v>6172</v>
      </c>
    </row>
    <row r="731" spans="1:12">
      <c r="A731" t="s">
        <v>1880</v>
      </c>
      <c r="B731" t="s">
        <v>182</v>
      </c>
      <c r="C731" t="s">
        <v>3522</v>
      </c>
      <c r="D731" t="s">
        <v>192</v>
      </c>
      <c r="E731" t="s">
        <v>1881</v>
      </c>
      <c r="F731" t="s">
        <v>18</v>
      </c>
      <c r="G731" t="b">
        <v>0</v>
      </c>
      <c r="H731" t="s">
        <v>189</v>
      </c>
      <c r="I731" t="s">
        <v>180</v>
      </c>
      <c r="J731" t="s">
        <v>6173</v>
      </c>
      <c r="K731" t="s">
        <v>4769</v>
      </c>
      <c r="L731" t="s">
        <v>6174</v>
      </c>
    </row>
    <row r="732" spans="1:12">
      <c r="A732" t="s">
        <v>2606</v>
      </c>
      <c r="B732" t="s">
        <v>826</v>
      </c>
      <c r="C732" t="s">
        <v>4913</v>
      </c>
      <c r="D732" t="s">
        <v>907</v>
      </c>
      <c r="E732" t="s">
        <v>5104</v>
      </c>
      <c r="F732" t="s">
        <v>109</v>
      </c>
      <c r="G732" t="b">
        <v>0</v>
      </c>
      <c r="H732" t="s">
        <v>173</v>
      </c>
      <c r="I732" t="s">
        <v>180</v>
      </c>
      <c r="J732" t="s">
        <v>5141</v>
      </c>
      <c r="K732" t="s">
        <v>4769</v>
      </c>
      <c r="L732" t="s">
        <v>2607</v>
      </c>
    </row>
    <row r="733" spans="1:12">
      <c r="A733" t="s">
        <v>1090</v>
      </c>
      <c r="B733" t="s">
        <v>826</v>
      </c>
      <c r="C733" t="s">
        <v>3526</v>
      </c>
      <c r="D733" t="s">
        <v>440</v>
      </c>
      <c r="E733" t="s">
        <v>441</v>
      </c>
      <c r="F733" t="s">
        <v>118</v>
      </c>
      <c r="G733" t="b">
        <v>0</v>
      </c>
      <c r="H733" t="s">
        <v>173</v>
      </c>
      <c r="I733" t="s">
        <v>180</v>
      </c>
      <c r="J733" t="s">
        <v>5529</v>
      </c>
      <c r="K733" t="s">
        <v>4769</v>
      </c>
      <c r="L733" t="s">
        <v>6175</v>
      </c>
    </row>
    <row r="734" spans="1:12">
      <c r="A734" t="s">
        <v>747</v>
      </c>
      <c r="B734" t="s">
        <v>182</v>
      </c>
      <c r="C734" t="s">
        <v>3522</v>
      </c>
      <c r="D734" t="s">
        <v>248</v>
      </c>
      <c r="E734" t="s">
        <v>296</v>
      </c>
      <c r="F734" t="s">
        <v>18</v>
      </c>
      <c r="G734" t="b">
        <v>0</v>
      </c>
      <c r="H734" t="s">
        <v>245</v>
      </c>
      <c r="I734" t="s">
        <v>180</v>
      </c>
      <c r="J734" t="s">
        <v>6176</v>
      </c>
      <c r="K734" t="s">
        <v>4769</v>
      </c>
      <c r="L734" t="s">
        <v>6177</v>
      </c>
    </row>
    <row r="735" spans="1:12">
      <c r="A735" t="s">
        <v>348</v>
      </c>
      <c r="B735" t="s">
        <v>182</v>
      </c>
      <c r="C735" t="s">
        <v>3522</v>
      </c>
      <c r="D735" t="s">
        <v>248</v>
      </c>
      <c r="E735" t="s">
        <v>296</v>
      </c>
      <c r="F735" t="s">
        <v>18</v>
      </c>
      <c r="G735" t="b">
        <v>0</v>
      </c>
      <c r="H735" t="s">
        <v>245</v>
      </c>
      <c r="I735" t="s">
        <v>180</v>
      </c>
      <c r="J735" t="s">
        <v>6178</v>
      </c>
      <c r="K735" t="s">
        <v>4769</v>
      </c>
      <c r="L735" t="s">
        <v>6179</v>
      </c>
    </row>
    <row r="736" spans="1:12">
      <c r="A736" t="s">
        <v>346</v>
      </c>
      <c r="B736" t="s">
        <v>182</v>
      </c>
      <c r="C736" t="s">
        <v>3522</v>
      </c>
      <c r="D736" t="s">
        <v>248</v>
      </c>
      <c r="E736" t="s">
        <v>296</v>
      </c>
      <c r="F736" t="s">
        <v>18</v>
      </c>
      <c r="G736" t="b">
        <v>0</v>
      </c>
      <c r="H736" t="s">
        <v>245</v>
      </c>
      <c r="I736" t="s">
        <v>180</v>
      </c>
      <c r="J736" t="s">
        <v>6180</v>
      </c>
      <c r="K736" t="s">
        <v>4769</v>
      </c>
      <c r="L736" t="s">
        <v>6181</v>
      </c>
    </row>
    <row r="737" spans="1:12">
      <c r="A737" t="s">
        <v>6182</v>
      </c>
      <c r="B737" t="s">
        <v>826</v>
      </c>
      <c r="C737" t="s">
        <v>3522</v>
      </c>
      <c r="D737" t="s">
        <v>2585</v>
      </c>
      <c r="E737" t="s">
        <v>218</v>
      </c>
      <c r="F737" t="s">
        <v>100</v>
      </c>
      <c r="G737" t="b">
        <v>0</v>
      </c>
      <c r="H737" t="s">
        <v>173</v>
      </c>
      <c r="I737" t="s">
        <v>180</v>
      </c>
      <c r="J737" t="s">
        <v>6183</v>
      </c>
      <c r="K737" t="s">
        <v>4769</v>
      </c>
      <c r="L737" t="s">
        <v>6184</v>
      </c>
    </row>
    <row r="738" spans="1:12">
      <c r="A738" t="s">
        <v>861</v>
      </c>
      <c r="B738" t="s">
        <v>826</v>
      </c>
      <c r="C738" t="s">
        <v>3522</v>
      </c>
      <c r="D738" t="s">
        <v>204</v>
      </c>
      <c r="E738" t="s">
        <v>205</v>
      </c>
      <c r="F738" t="s">
        <v>124</v>
      </c>
      <c r="G738" t="b">
        <v>0</v>
      </c>
      <c r="H738" t="s">
        <v>173</v>
      </c>
      <c r="I738" t="s">
        <v>180</v>
      </c>
      <c r="J738" t="s">
        <v>5652</v>
      </c>
      <c r="K738" t="s">
        <v>4769</v>
      </c>
      <c r="L738" t="s">
        <v>6185</v>
      </c>
    </row>
    <row r="739" spans="1:12">
      <c r="A739" t="s">
        <v>1174</v>
      </c>
      <c r="B739" t="s">
        <v>826</v>
      </c>
      <c r="C739" t="s">
        <v>5256</v>
      </c>
      <c r="D739" t="s">
        <v>4462</v>
      </c>
      <c r="E739" t="s">
        <v>1173</v>
      </c>
      <c r="F739" t="s">
        <v>90</v>
      </c>
      <c r="G739" t="b">
        <v>0</v>
      </c>
      <c r="H739" t="s">
        <v>496</v>
      </c>
      <c r="I739" t="s">
        <v>283</v>
      </c>
      <c r="J739" t="s">
        <v>6186</v>
      </c>
      <c r="K739" t="s">
        <v>4769</v>
      </c>
      <c r="L739" t="s">
        <v>6187</v>
      </c>
    </row>
    <row r="740" spans="1:12">
      <c r="A740" t="s">
        <v>1703</v>
      </c>
      <c r="B740" t="s">
        <v>826</v>
      </c>
      <c r="C740" t="s">
        <v>3526</v>
      </c>
      <c r="D740" t="s">
        <v>754</v>
      </c>
      <c r="E740" t="s">
        <v>756</v>
      </c>
      <c r="F740" t="s">
        <v>39</v>
      </c>
      <c r="G740" t="b">
        <v>0</v>
      </c>
      <c r="H740" t="s">
        <v>448</v>
      </c>
      <c r="I740" t="s">
        <v>180</v>
      </c>
      <c r="J740" t="s">
        <v>4853</v>
      </c>
      <c r="K740" t="s">
        <v>4769</v>
      </c>
      <c r="L740" t="s">
        <v>6188</v>
      </c>
    </row>
    <row r="741" spans="1:12">
      <c r="A741" t="s">
        <v>2259</v>
      </c>
      <c r="B741" t="s">
        <v>171</v>
      </c>
      <c r="C741" t="s">
        <v>3526</v>
      </c>
      <c r="D741" t="s">
        <v>1395</v>
      </c>
      <c r="E741" t="s">
        <v>1396</v>
      </c>
      <c r="F741" t="s">
        <v>103</v>
      </c>
      <c r="G741" t="b">
        <v>0</v>
      </c>
      <c r="H741" t="s">
        <v>448</v>
      </c>
      <c r="I741" t="s">
        <v>180</v>
      </c>
      <c r="J741" t="s">
        <v>5572</v>
      </c>
      <c r="K741" t="s">
        <v>4769</v>
      </c>
      <c r="L741" t="s">
        <v>6189</v>
      </c>
    </row>
    <row r="742" spans="1:12">
      <c r="A742" t="s">
        <v>2294</v>
      </c>
      <c r="B742" t="s">
        <v>298</v>
      </c>
      <c r="C742" t="s">
        <v>3526</v>
      </c>
      <c r="D742" t="s">
        <v>248</v>
      </c>
      <c r="E742" t="s">
        <v>296</v>
      </c>
      <c r="F742" t="s">
        <v>57</v>
      </c>
      <c r="G742" t="b">
        <v>0</v>
      </c>
      <c r="H742" t="s">
        <v>245</v>
      </c>
      <c r="I742" t="s">
        <v>180</v>
      </c>
      <c r="J742" t="s">
        <v>6190</v>
      </c>
      <c r="K742" t="s">
        <v>4769</v>
      </c>
      <c r="L742" t="s">
        <v>6191</v>
      </c>
    </row>
    <row r="743" spans="1:12">
      <c r="A743" t="s">
        <v>2223</v>
      </c>
      <c r="B743" t="s">
        <v>298</v>
      </c>
      <c r="C743" t="s">
        <v>3526</v>
      </c>
      <c r="D743" t="s">
        <v>248</v>
      </c>
      <c r="E743" t="s">
        <v>296</v>
      </c>
      <c r="F743" t="s">
        <v>67</v>
      </c>
      <c r="G743" t="b">
        <v>0</v>
      </c>
      <c r="H743" t="s">
        <v>245</v>
      </c>
      <c r="I743" t="s">
        <v>180</v>
      </c>
      <c r="J743" t="s">
        <v>6192</v>
      </c>
      <c r="K743" t="s">
        <v>4769</v>
      </c>
      <c r="L743" t="s">
        <v>6193</v>
      </c>
    </row>
    <row r="744" spans="1:12">
      <c r="A744" t="s">
        <v>2221</v>
      </c>
      <c r="B744" t="s">
        <v>298</v>
      </c>
      <c r="C744" t="s">
        <v>3526</v>
      </c>
      <c r="D744" t="s">
        <v>248</v>
      </c>
      <c r="E744" t="s">
        <v>296</v>
      </c>
      <c r="F744" t="s">
        <v>57</v>
      </c>
      <c r="G744" t="b">
        <v>0</v>
      </c>
      <c r="H744" t="s">
        <v>245</v>
      </c>
      <c r="I744" t="s">
        <v>180</v>
      </c>
      <c r="J744" t="s">
        <v>6194</v>
      </c>
      <c r="K744" t="s">
        <v>4769</v>
      </c>
      <c r="L744" t="s">
        <v>6195</v>
      </c>
    </row>
    <row r="745" spans="1:12">
      <c r="A745" t="s">
        <v>3535</v>
      </c>
      <c r="B745" t="s">
        <v>826</v>
      </c>
      <c r="C745" t="s">
        <v>3526</v>
      </c>
      <c r="D745" t="s">
        <v>1520</v>
      </c>
      <c r="E745" t="s">
        <v>5344</v>
      </c>
      <c r="F745" t="s">
        <v>133</v>
      </c>
      <c r="G745" t="b">
        <v>0</v>
      </c>
      <c r="H745" t="s">
        <v>458</v>
      </c>
      <c r="I745" t="s">
        <v>180</v>
      </c>
      <c r="J745" t="s">
        <v>5345</v>
      </c>
      <c r="K745" t="s">
        <v>4769</v>
      </c>
      <c r="L745" t="s">
        <v>6196</v>
      </c>
    </row>
    <row r="746" spans="1:12">
      <c r="A746" t="s">
        <v>1367</v>
      </c>
      <c r="B746" t="s">
        <v>826</v>
      </c>
      <c r="C746" t="s">
        <v>4865</v>
      </c>
      <c r="D746" t="s">
        <v>281</v>
      </c>
      <c r="E746" t="s">
        <v>282</v>
      </c>
      <c r="F746" t="s">
        <v>133</v>
      </c>
      <c r="G746" t="b">
        <v>0</v>
      </c>
      <c r="H746" t="s">
        <v>173</v>
      </c>
      <c r="I746" t="s">
        <v>283</v>
      </c>
      <c r="J746" t="s">
        <v>6197</v>
      </c>
      <c r="K746" t="s">
        <v>4769</v>
      </c>
      <c r="L746" t="s">
        <v>6198</v>
      </c>
    </row>
    <row r="747" spans="1:12">
      <c r="A747" t="s">
        <v>2224</v>
      </c>
      <c r="B747" t="s">
        <v>200</v>
      </c>
      <c r="C747" t="s">
        <v>3526</v>
      </c>
      <c r="D747" t="s">
        <v>1395</v>
      </c>
      <c r="E747" t="s">
        <v>1396</v>
      </c>
      <c r="F747" t="s">
        <v>24</v>
      </c>
      <c r="G747" t="b">
        <v>0</v>
      </c>
      <c r="H747" t="s">
        <v>448</v>
      </c>
      <c r="I747" t="s">
        <v>180</v>
      </c>
      <c r="J747" t="s">
        <v>5572</v>
      </c>
      <c r="K747" t="s">
        <v>4769</v>
      </c>
      <c r="L747" t="s">
        <v>6199</v>
      </c>
    </row>
    <row r="748" spans="1:12">
      <c r="A748" t="s">
        <v>6200</v>
      </c>
      <c r="B748" t="s">
        <v>826</v>
      </c>
      <c r="C748" t="s">
        <v>4868</v>
      </c>
      <c r="D748" t="s">
        <v>1217</v>
      </c>
      <c r="E748" t="s">
        <v>1218</v>
      </c>
      <c r="F748" t="s">
        <v>39</v>
      </c>
      <c r="G748" t="b">
        <v>0</v>
      </c>
      <c r="H748" t="s">
        <v>173</v>
      </c>
      <c r="I748" t="s">
        <v>283</v>
      </c>
      <c r="J748" t="s">
        <v>6201</v>
      </c>
      <c r="K748" t="s">
        <v>4769</v>
      </c>
      <c r="L748" t="s">
        <v>6202</v>
      </c>
    </row>
    <row r="749" spans="1:12">
      <c r="A749" t="s">
        <v>1149</v>
      </c>
      <c r="B749" t="s">
        <v>826</v>
      </c>
      <c r="C749" t="s">
        <v>3522</v>
      </c>
      <c r="D749" t="s">
        <v>4490</v>
      </c>
      <c r="E749" t="s">
        <v>1143</v>
      </c>
      <c r="F749" t="s">
        <v>80</v>
      </c>
      <c r="G749" t="b">
        <v>0</v>
      </c>
      <c r="H749" t="s">
        <v>173</v>
      </c>
      <c r="I749" t="s">
        <v>180</v>
      </c>
      <c r="J749" t="s">
        <v>6203</v>
      </c>
      <c r="K749" t="s">
        <v>4769</v>
      </c>
      <c r="L749" t="s">
        <v>6204</v>
      </c>
    </row>
    <row r="750" spans="1:12">
      <c r="A750" t="s">
        <v>2590</v>
      </c>
      <c r="B750" t="s">
        <v>826</v>
      </c>
      <c r="C750" t="s">
        <v>2553</v>
      </c>
      <c r="D750" t="s">
        <v>1556</v>
      </c>
      <c r="E750" t="s">
        <v>4815</v>
      </c>
      <c r="F750" t="s">
        <v>67</v>
      </c>
      <c r="G750" t="b">
        <v>0</v>
      </c>
      <c r="H750" t="s">
        <v>173</v>
      </c>
      <c r="I750" t="s">
        <v>180</v>
      </c>
      <c r="J750" t="s">
        <v>6205</v>
      </c>
      <c r="K750" t="s">
        <v>4769</v>
      </c>
      <c r="L750" t="s">
        <v>2591</v>
      </c>
    </row>
    <row r="751" spans="1:12">
      <c r="A751" t="s">
        <v>734</v>
      </c>
      <c r="B751" t="s">
        <v>171</v>
      </c>
      <c r="C751" t="s">
        <v>3526</v>
      </c>
      <c r="D751" t="s">
        <v>737</v>
      </c>
      <c r="E751" t="s">
        <v>738</v>
      </c>
      <c r="F751" t="s">
        <v>57</v>
      </c>
      <c r="G751" t="b">
        <v>0</v>
      </c>
      <c r="H751" t="s">
        <v>735</v>
      </c>
      <c r="I751" t="s">
        <v>180</v>
      </c>
      <c r="J751" t="s">
        <v>6206</v>
      </c>
      <c r="K751" t="s">
        <v>4769</v>
      </c>
      <c r="L751" t="s">
        <v>6207</v>
      </c>
    </row>
    <row r="752" spans="1:12">
      <c r="A752" t="s">
        <v>2760</v>
      </c>
      <c r="B752" t="s">
        <v>826</v>
      </c>
      <c r="C752" t="s">
        <v>2553</v>
      </c>
      <c r="D752" t="s">
        <v>2725</v>
      </c>
      <c r="E752" t="s">
        <v>6208</v>
      </c>
      <c r="F752" t="s">
        <v>121</v>
      </c>
      <c r="G752" t="b">
        <v>0</v>
      </c>
      <c r="H752" t="s">
        <v>173</v>
      </c>
      <c r="I752" t="s">
        <v>180</v>
      </c>
      <c r="J752" t="s">
        <v>6209</v>
      </c>
      <c r="K752" t="s">
        <v>4769</v>
      </c>
      <c r="L752" t="s">
        <v>6210</v>
      </c>
    </row>
    <row r="753" spans="1:12">
      <c r="A753" t="s">
        <v>2894</v>
      </c>
      <c r="B753" t="s">
        <v>826</v>
      </c>
      <c r="C753" t="s">
        <v>4775</v>
      </c>
      <c r="D753" t="s">
        <v>2647</v>
      </c>
      <c r="E753" t="s">
        <v>2889</v>
      </c>
      <c r="F753" t="s">
        <v>121</v>
      </c>
      <c r="G753" t="b">
        <v>0</v>
      </c>
      <c r="H753" t="s">
        <v>245</v>
      </c>
      <c r="I753" t="s">
        <v>180</v>
      </c>
      <c r="J753" t="s">
        <v>4777</v>
      </c>
      <c r="K753" t="s">
        <v>4769</v>
      </c>
      <c r="L753" t="s">
        <v>6211</v>
      </c>
    </row>
    <row r="754" spans="1:12">
      <c r="A754" t="s">
        <v>1006</v>
      </c>
      <c r="B754" t="s">
        <v>826</v>
      </c>
      <c r="C754" t="s">
        <v>3522</v>
      </c>
      <c r="D754" t="s">
        <v>1009</v>
      </c>
      <c r="E754" t="s">
        <v>1010</v>
      </c>
      <c r="F754" t="s">
        <v>18</v>
      </c>
      <c r="G754" t="b">
        <v>0</v>
      </c>
      <c r="H754" t="s">
        <v>173</v>
      </c>
      <c r="I754" t="s">
        <v>180</v>
      </c>
      <c r="J754" t="s">
        <v>6212</v>
      </c>
      <c r="K754" t="s">
        <v>4769</v>
      </c>
      <c r="L754" t="s">
        <v>6213</v>
      </c>
    </row>
    <row r="755" spans="1:12">
      <c r="A755" t="s">
        <v>3023</v>
      </c>
      <c r="B755" t="s">
        <v>826</v>
      </c>
      <c r="C755" t="s">
        <v>4775</v>
      </c>
      <c r="D755" t="s">
        <v>248</v>
      </c>
      <c r="E755" t="s">
        <v>296</v>
      </c>
      <c r="F755" t="s">
        <v>100</v>
      </c>
      <c r="G755" t="b">
        <v>0</v>
      </c>
      <c r="H755" t="s">
        <v>245</v>
      </c>
      <c r="I755" t="s">
        <v>180</v>
      </c>
      <c r="J755" t="s">
        <v>4777</v>
      </c>
      <c r="K755" t="s">
        <v>4769</v>
      </c>
      <c r="L755" t="s">
        <v>6214</v>
      </c>
    </row>
    <row r="756" spans="1:12">
      <c r="A756" t="s">
        <v>2664</v>
      </c>
      <c r="B756" t="s">
        <v>182</v>
      </c>
      <c r="C756" t="s">
        <v>4775</v>
      </c>
      <c r="D756" t="s">
        <v>2647</v>
      </c>
      <c r="E756" t="s">
        <v>4776</v>
      </c>
      <c r="F756" t="s">
        <v>34</v>
      </c>
      <c r="G756" t="b">
        <v>0</v>
      </c>
      <c r="H756" t="s">
        <v>245</v>
      </c>
      <c r="I756" t="s">
        <v>180</v>
      </c>
      <c r="J756" t="s">
        <v>4777</v>
      </c>
      <c r="K756" t="s">
        <v>4769</v>
      </c>
      <c r="L756" t="s">
        <v>6215</v>
      </c>
    </row>
    <row r="757" spans="1:12">
      <c r="A757" t="s">
        <v>2794</v>
      </c>
      <c r="B757" t="s">
        <v>826</v>
      </c>
      <c r="C757" t="s">
        <v>2553</v>
      </c>
      <c r="D757" t="s">
        <v>520</v>
      </c>
      <c r="E757" t="s">
        <v>6216</v>
      </c>
      <c r="F757" t="s">
        <v>76</v>
      </c>
      <c r="G757" t="b">
        <v>0</v>
      </c>
      <c r="H757" t="s">
        <v>173</v>
      </c>
      <c r="I757" t="s">
        <v>180</v>
      </c>
      <c r="J757" t="s">
        <v>6217</v>
      </c>
      <c r="K757" t="s">
        <v>4769</v>
      </c>
      <c r="L757" t="s">
        <v>6218</v>
      </c>
    </row>
    <row r="758" spans="1:12">
      <c r="A758" t="s">
        <v>814</v>
      </c>
      <c r="B758" t="s">
        <v>171</v>
      </c>
      <c r="C758" t="s">
        <v>3522</v>
      </c>
      <c r="D758" t="s">
        <v>4654</v>
      </c>
      <c r="E758" t="s">
        <v>793</v>
      </c>
      <c r="F758" t="s">
        <v>43</v>
      </c>
      <c r="G758" t="b">
        <v>0</v>
      </c>
      <c r="H758" t="s">
        <v>496</v>
      </c>
      <c r="I758" t="s">
        <v>180</v>
      </c>
      <c r="J758" t="s">
        <v>6219</v>
      </c>
      <c r="K758" t="s">
        <v>4769</v>
      </c>
      <c r="L758" t="s">
        <v>6220</v>
      </c>
    </row>
    <row r="759" spans="1:12">
      <c r="A759" t="s">
        <v>201</v>
      </c>
      <c r="B759" t="s">
        <v>171</v>
      </c>
      <c r="C759" t="s">
        <v>3522</v>
      </c>
      <c r="D759" t="s">
        <v>204</v>
      </c>
      <c r="E759" t="s">
        <v>205</v>
      </c>
      <c r="F759" t="s">
        <v>80</v>
      </c>
      <c r="G759" t="b">
        <v>0</v>
      </c>
      <c r="H759" t="s">
        <v>173</v>
      </c>
      <c r="I759" t="s">
        <v>180</v>
      </c>
      <c r="J759" t="s">
        <v>4829</v>
      </c>
      <c r="K759" t="s">
        <v>4769</v>
      </c>
      <c r="L759" t="s">
        <v>6221</v>
      </c>
    </row>
    <row r="760" spans="1:12">
      <c r="A760" t="s">
        <v>6222</v>
      </c>
      <c r="B760" t="s">
        <v>182</v>
      </c>
      <c r="C760" t="s">
        <v>4775</v>
      </c>
      <c r="D760" t="s">
        <v>291</v>
      </c>
      <c r="E760" t="s">
        <v>3043</v>
      </c>
      <c r="F760" t="s">
        <v>18</v>
      </c>
      <c r="G760" t="b">
        <v>0</v>
      </c>
      <c r="H760" t="s">
        <v>245</v>
      </c>
      <c r="I760" t="s">
        <v>180</v>
      </c>
      <c r="J760" t="s">
        <v>5672</v>
      </c>
      <c r="K760" t="s">
        <v>4769</v>
      </c>
      <c r="L760" t="s">
        <v>6223</v>
      </c>
    </row>
    <row r="761" spans="1:12">
      <c r="A761" t="s">
        <v>1267</v>
      </c>
      <c r="B761" t="s">
        <v>826</v>
      </c>
      <c r="C761" t="s">
        <v>3526</v>
      </c>
      <c r="D761" t="s">
        <v>4654</v>
      </c>
      <c r="E761" t="s">
        <v>1266</v>
      </c>
      <c r="F761" t="s">
        <v>90</v>
      </c>
      <c r="G761" t="b">
        <v>0</v>
      </c>
      <c r="H761" t="s">
        <v>478</v>
      </c>
      <c r="I761" t="s">
        <v>180</v>
      </c>
      <c r="J761" t="s">
        <v>6224</v>
      </c>
      <c r="K761" t="s">
        <v>4769</v>
      </c>
      <c r="L761" t="s">
        <v>6225</v>
      </c>
    </row>
    <row r="762" spans="1:12">
      <c r="A762" t="s">
        <v>2225</v>
      </c>
      <c r="B762" t="s">
        <v>182</v>
      </c>
      <c r="C762" t="s">
        <v>3526</v>
      </c>
      <c r="D762" t="s">
        <v>1795</v>
      </c>
      <c r="E762" t="s">
        <v>2226</v>
      </c>
      <c r="F762" t="s">
        <v>24</v>
      </c>
      <c r="G762" t="b">
        <v>0</v>
      </c>
      <c r="H762" t="s">
        <v>448</v>
      </c>
      <c r="I762" t="s">
        <v>180</v>
      </c>
      <c r="J762" t="s">
        <v>6226</v>
      </c>
      <c r="K762" t="s">
        <v>4769</v>
      </c>
      <c r="L762" t="s">
        <v>6227</v>
      </c>
    </row>
    <row r="763" spans="1:12">
      <c r="A763" t="s">
        <v>1735</v>
      </c>
      <c r="B763" t="s">
        <v>826</v>
      </c>
      <c r="C763" t="s">
        <v>3526</v>
      </c>
      <c r="D763" t="s">
        <v>1303</v>
      </c>
      <c r="E763" t="s">
        <v>1730</v>
      </c>
      <c r="F763" t="s">
        <v>73</v>
      </c>
      <c r="G763" t="b">
        <v>1</v>
      </c>
      <c r="H763" t="s">
        <v>173</v>
      </c>
      <c r="I763" t="s">
        <v>180</v>
      </c>
      <c r="J763" t="s">
        <v>4800</v>
      </c>
      <c r="K763" t="s">
        <v>4769</v>
      </c>
      <c r="L763" t="s">
        <v>6228</v>
      </c>
    </row>
    <row r="764" spans="1:12">
      <c r="A764" t="s">
        <v>1366</v>
      </c>
      <c r="B764" t="s">
        <v>826</v>
      </c>
      <c r="C764" t="s">
        <v>3522</v>
      </c>
      <c r="D764" t="s">
        <v>1299</v>
      </c>
      <c r="E764" t="s">
        <v>1300</v>
      </c>
      <c r="F764" t="s">
        <v>43</v>
      </c>
      <c r="G764" t="b">
        <v>0</v>
      </c>
      <c r="H764" t="s">
        <v>173</v>
      </c>
      <c r="I764" t="s">
        <v>180</v>
      </c>
      <c r="J764" t="s">
        <v>4835</v>
      </c>
      <c r="K764" t="s">
        <v>4769</v>
      </c>
      <c r="L764" t="s">
        <v>6229</v>
      </c>
    </row>
    <row r="765" spans="1:12">
      <c r="A765" t="s">
        <v>6230</v>
      </c>
      <c r="B765" t="s">
        <v>826</v>
      </c>
      <c r="C765" t="s">
        <v>3522</v>
      </c>
      <c r="D765" t="s">
        <v>1771</v>
      </c>
      <c r="E765" t="s">
        <v>2028</v>
      </c>
      <c r="F765" t="s">
        <v>76</v>
      </c>
      <c r="G765" t="b">
        <v>0</v>
      </c>
      <c r="H765" t="s">
        <v>173</v>
      </c>
      <c r="I765" t="s">
        <v>180</v>
      </c>
      <c r="J765" t="s">
        <v>5045</v>
      </c>
      <c r="K765" t="s">
        <v>4769</v>
      </c>
      <c r="L765" t="s">
        <v>6231</v>
      </c>
    </row>
    <row r="766" spans="1:12">
      <c r="A766" t="s">
        <v>1867</v>
      </c>
      <c r="B766" t="s">
        <v>171</v>
      </c>
      <c r="C766" t="s">
        <v>3522</v>
      </c>
      <c r="D766" t="s">
        <v>1868</v>
      </c>
      <c r="E766" t="s">
        <v>1870</v>
      </c>
      <c r="F766" t="s">
        <v>18</v>
      </c>
      <c r="G766" t="b">
        <v>0</v>
      </c>
      <c r="H766" t="s">
        <v>173</v>
      </c>
      <c r="I766" t="s">
        <v>180</v>
      </c>
      <c r="J766" t="s">
        <v>6232</v>
      </c>
      <c r="K766" t="s">
        <v>4769</v>
      </c>
      <c r="L766" t="s">
        <v>6233</v>
      </c>
    </row>
    <row r="767" spans="1:12">
      <c r="A767" t="s">
        <v>1906</v>
      </c>
      <c r="B767" t="s">
        <v>523</v>
      </c>
      <c r="C767" t="s">
        <v>3526</v>
      </c>
      <c r="D767" t="s">
        <v>1907</v>
      </c>
      <c r="E767" t="s">
        <v>6234</v>
      </c>
      <c r="F767" t="s">
        <v>18</v>
      </c>
      <c r="G767" t="b">
        <v>0</v>
      </c>
      <c r="H767" t="s">
        <v>173</v>
      </c>
      <c r="I767" t="s">
        <v>180</v>
      </c>
      <c r="J767" t="s">
        <v>6235</v>
      </c>
      <c r="K767" t="s">
        <v>4769</v>
      </c>
      <c r="L767" t="s">
        <v>6236</v>
      </c>
    </row>
    <row r="768" spans="1:12">
      <c r="A768" t="s">
        <v>6237</v>
      </c>
      <c r="B768" t="s">
        <v>826</v>
      </c>
      <c r="C768" t="s">
        <v>4806</v>
      </c>
      <c r="D768" t="s">
        <v>1309</v>
      </c>
      <c r="E768" t="s">
        <v>6238</v>
      </c>
      <c r="F768" t="s">
        <v>76</v>
      </c>
      <c r="G768" t="b">
        <v>0</v>
      </c>
      <c r="H768" t="s">
        <v>173</v>
      </c>
      <c r="I768" t="s">
        <v>180</v>
      </c>
      <c r="J768" t="s">
        <v>4779</v>
      </c>
      <c r="K768" t="s">
        <v>4769</v>
      </c>
      <c r="L768" t="s">
        <v>6239</v>
      </c>
    </row>
    <row r="769" spans="1:12">
      <c r="A769" t="s">
        <v>2227</v>
      </c>
      <c r="B769" t="s">
        <v>826</v>
      </c>
      <c r="C769" t="s">
        <v>3526</v>
      </c>
      <c r="D769" t="s">
        <v>248</v>
      </c>
      <c r="E769" t="s">
        <v>296</v>
      </c>
      <c r="F769" t="s">
        <v>97</v>
      </c>
      <c r="G769" t="b">
        <v>0</v>
      </c>
      <c r="H769" t="s">
        <v>245</v>
      </c>
      <c r="I769" t="s">
        <v>180</v>
      </c>
      <c r="J769" t="s">
        <v>6240</v>
      </c>
      <c r="K769" t="s">
        <v>4769</v>
      </c>
      <c r="L769" t="s">
        <v>6241</v>
      </c>
    </row>
    <row r="770" spans="1:12">
      <c r="A770" t="s">
        <v>724</v>
      </c>
      <c r="B770" t="s">
        <v>182</v>
      </c>
      <c r="C770" t="s">
        <v>3522</v>
      </c>
      <c r="D770" t="s">
        <v>668</v>
      </c>
      <c r="E770" t="s">
        <v>669</v>
      </c>
      <c r="F770" t="s">
        <v>57</v>
      </c>
      <c r="G770" t="b">
        <v>0</v>
      </c>
      <c r="H770" t="s">
        <v>173</v>
      </c>
      <c r="I770" t="s">
        <v>180</v>
      </c>
      <c r="J770" t="s">
        <v>4783</v>
      </c>
      <c r="K770" t="s">
        <v>4769</v>
      </c>
      <c r="L770" t="s">
        <v>6242</v>
      </c>
    </row>
    <row r="771" spans="1:12">
      <c r="A771" t="s">
        <v>2076</v>
      </c>
      <c r="B771" t="s">
        <v>298</v>
      </c>
      <c r="C771" t="s">
        <v>3526</v>
      </c>
      <c r="D771" t="s">
        <v>248</v>
      </c>
      <c r="E771" t="s">
        <v>930</v>
      </c>
      <c r="F771" t="s">
        <v>84</v>
      </c>
      <c r="G771" t="b">
        <v>0</v>
      </c>
      <c r="H771" t="s">
        <v>245</v>
      </c>
      <c r="I771" t="s">
        <v>180</v>
      </c>
      <c r="J771" t="s">
        <v>6243</v>
      </c>
      <c r="K771" t="s">
        <v>4769</v>
      </c>
      <c r="L771" t="s">
        <v>6244</v>
      </c>
    </row>
    <row r="772" spans="1:12">
      <c r="A772" t="s">
        <v>1232</v>
      </c>
      <c r="B772" t="s">
        <v>826</v>
      </c>
      <c r="C772" t="s">
        <v>3526</v>
      </c>
      <c r="D772" t="s">
        <v>499</v>
      </c>
      <c r="E772" t="s">
        <v>5353</v>
      </c>
      <c r="F772" t="s">
        <v>124</v>
      </c>
      <c r="G772" t="b">
        <v>0</v>
      </c>
      <c r="H772" t="s">
        <v>173</v>
      </c>
      <c r="I772" t="s">
        <v>180</v>
      </c>
      <c r="J772" t="s">
        <v>6245</v>
      </c>
      <c r="K772" t="s">
        <v>4769</v>
      </c>
      <c r="L772" t="s">
        <v>6246</v>
      </c>
    </row>
    <row r="773" spans="1:12">
      <c r="A773" t="s">
        <v>1461</v>
      </c>
      <c r="B773" t="s">
        <v>826</v>
      </c>
      <c r="C773" t="s">
        <v>3526</v>
      </c>
      <c r="D773" t="s">
        <v>1462</v>
      </c>
      <c r="E773" t="s">
        <v>1463</v>
      </c>
      <c r="F773" t="s">
        <v>67</v>
      </c>
      <c r="G773" t="b">
        <v>0</v>
      </c>
      <c r="H773" t="s">
        <v>448</v>
      </c>
      <c r="I773" t="s">
        <v>180</v>
      </c>
      <c r="J773" t="s">
        <v>6247</v>
      </c>
      <c r="K773" t="s">
        <v>4769</v>
      </c>
      <c r="L773" t="s">
        <v>6248</v>
      </c>
    </row>
    <row r="774" spans="1:12">
      <c r="A774" t="s">
        <v>6249</v>
      </c>
      <c r="B774" t="s">
        <v>826</v>
      </c>
      <c r="C774" t="s">
        <v>4858</v>
      </c>
      <c r="D774" t="s">
        <v>4496</v>
      </c>
      <c r="E774" t="s">
        <v>6250</v>
      </c>
      <c r="F774" t="s">
        <v>130</v>
      </c>
      <c r="G774" t="b">
        <v>0</v>
      </c>
      <c r="H774" t="s">
        <v>173</v>
      </c>
      <c r="I774" t="s">
        <v>180</v>
      </c>
      <c r="J774" t="s">
        <v>6251</v>
      </c>
      <c r="K774" t="s">
        <v>4769</v>
      </c>
      <c r="L774" t="s">
        <v>6252</v>
      </c>
    </row>
    <row r="775" spans="1:12">
      <c r="A775" t="s">
        <v>1783</v>
      </c>
      <c r="B775" t="s">
        <v>826</v>
      </c>
      <c r="C775" t="s">
        <v>3522</v>
      </c>
      <c r="D775" t="s">
        <v>557</v>
      </c>
      <c r="E775" t="s">
        <v>1784</v>
      </c>
      <c r="F775" t="s">
        <v>100</v>
      </c>
      <c r="G775" t="b">
        <v>0</v>
      </c>
      <c r="H775" t="s">
        <v>173</v>
      </c>
      <c r="I775" t="s">
        <v>180</v>
      </c>
      <c r="J775" t="s">
        <v>6253</v>
      </c>
      <c r="K775" t="s">
        <v>4769</v>
      </c>
      <c r="L775" t="s">
        <v>6254</v>
      </c>
    </row>
    <row r="776" spans="1:12">
      <c r="A776" t="s">
        <v>1322</v>
      </c>
      <c r="B776" t="s">
        <v>826</v>
      </c>
      <c r="C776" t="s">
        <v>3522</v>
      </c>
      <c r="D776" t="s">
        <v>503</v>
      </c>
      <c r="E776" t="s">
        <v>504</v>
      </c>
      <c r="F776" t="s">
        <v>121</v>
      </c>
      <c r="G776" t="b">
        <v>0</v>
      </c>
      <c r="H776" t="s">
        <v>173</v>
      </c>
      <c r="I776" t="s">
        <v>180</v>
      </c>
      <c r="J776" t="s">
        <v>4844</v>
      </c>
      <c r="K776" t="s">
        <v>4769</v>
      </c>
      <c r="L776" t="s">
        <v>6255</v>
      </c>
    </row>
    <row r="777" spans="1:12">
      <c r="A777" t="s">
        <v>3024</v>
      </c>
      <c r="B777" t="s">
        <v>826</v>
      </c>
      <c r="C777" t="s">
        <v>4775</v>
      </c>
      <c r="D777" t="s">
        <v>248</v>
      </c>
      <c r="E777" t="s">
        <v>296</v>
      </c>
      <c r="F777" t="s">
        <v>100</v>
      </c>
      <c r="G777" t="b">
        <v>0</v>
      </c>
      <c r="H777" t="s">
        <v>245</v>
      </c>
      <c r="I777" t="s">
        <v>180</v>
      </c>
      <c r="J777" t="s">
        <v>6256</v>
      </c>
      <c r="K777" t="s">
        <v>4769</v>
      </c>
      <c r="L777" t="s">
        <v>6257</v>
      </c>
    </row>
    <row r="778" spans="1:12">
      <c r="A778" t="s">
        <v>303</v>
      </c>
      <c r="B778" t="s">
        <v>171</v>
      </c>
      <c r="C778" t="s">
        <v>3522</v>
      </c>
      <c r="D778" t="s">
        <v>248</v>
      </c>
      <c r="E778" t="s">
        <v>296</v>
      </c>
      <c r="F778" t="s">
        <v>29</v>
      </c>
      <c r="G778" t="b">
        <v>0</v>
      </c>
      <c r="H778" t="s">
        <v>245</v>
      </c>
      <c r="I778" t="s">
        <v>180</v>
      </c>
      <c r="J778" t="s">
        <v>6258</v>
      </c>
      <c r="K778" t="s">
        <v>4769</v>
      </c>
      <c r="L778" t="s">
        <v>6259</v>
      </c>
    </row>
    <row r="779" spans="1:12">
      <c r="A779" t="s">
        <v>649</v>
      </c>
      <c r="B779" t="s">
        <v>182</v>
      </c>
      <c r="C779" t="s">
        <v>3522</v>
      </c>
      <c r="D779" t="s">
        <v>651</v>
      </c>
      <c r="E779" t="s">
        <v>652</v>
      </c>
      <c r="F779" t="s">
        <v>24</v>
      </c>
      <c r="G779" t="b">
        <v>0</v>
      </c>
      <c r="H779" t="s">
        <v>372</v>
      </c>
      <c r="I779" t="s">
        <v>180</v>
      </c>
      <c r="J779" t="s">
        <v>6260</v>
      </c>
      <c r="K779" t="s">
        <v>4769</v>
      </c>
      <c r="L779" t="s">
        <v>6261</v>
      </c>
    </row>
    <row r="780" spans="1:12">
      <c r="A780" t="s">
        <v>3223</v>
      </c>
      <c r="B780" t="s">
        <v>2772</v>
      </c>
      <c r="C780" t="s">
        <v>4775</v>
      </c>
      <c r="D780" t="s">
        <v>2820</v>
      </c>
      <c r="E780" t="s">
        <v>2921</v>
      </c>
      <c r="F780" t="s">
        <v>18</v>
      </c>
      <c r="G780" t="b">
        <v>0</v>
      </c>
      <c r="H780" t="s">
        <v>654</v>
      </c>
      <c r="I780" t="s">
        <v>180</v>
      </c>
      <c r="J780" t="s">
        <v>6262</v>
      </c>
      <c r="K780" t="s">
        <v>4769</v>
      </c>
      <c r="L780" t="s">
        <v>6263</v>
      </c>
    </row>
    <row r="781" spans="1:12">
      <c r="A781" t="s">
        <v>2295</v>
      </c>
      <c r="B781" t="s">
        <v>171</v>
      </c>
      <c r="C781" t="s">
        <v>3526</v>
      </c>
      <c r="D781" t="s">
        <v>2297</v>
      </c>
      <c r="E781" t="s">
        <v>2298</v>
      </c>
      <c r="F781" t="s">
        <v>97</v>
      </c>
      <c r="G781" t="b">
        <v>0</v>
      </c>
      <c r="H781" t="s">
        <v>448</v>
      </c>
      <c r="I781" t="s">
        <v>180</v>
      </c>
      <c r="J781" t="s">
        <v>6264</v>
      </c>
      <c r="K781" t="s">
        <v>4769</v>
      </c>
      <c r="L781" t="s">
        <v>6265</v>
      </c>
    </row>
    <row r="782" spans="1:12">
      <c r="A782" t="s">
        <v>841</v>
      </c>
      <c r="B782" t="s">
        <v>826</v>
      </c>
      <c r="C782" t="s">
        <v>3522</v>
      </c>
      <c r="D782" t="s">
        <v>737</v>
      </c>
      <c r="E782" t="s">
        <v>837</v>
      </c>
      <c r="F782" t="s">
        <v>121</v>
      </c>
      <c r="G782" t="b">
        <v>0</v>
      </c>
      <c r="H782" t="s">
        <v>735</v>
      </c>
      <c r="I782" t="s">
        <v>180</v>
      </c>
      <c r="J782" t="s">
        <v>6266</v>
      </c>
      <c r="K782" t="s">
        <v>4769</v>
      </c>
      <c r="L782" t="s">
        <v>6267</v>
      </c>
    </row>
    <row r="783" spans="1:12">
      <c r="A783" t="s">
        <v>3251</v>
      </c>
      <c r="B783" t="s">
        <v>826</v>
      </c>
      <c r="C783" t="s">
        <v>4806</v>
      </c>
      <c r="D783" t="s">
        <v>1309</v>
      </c>
      <c r="E783" t="s">
        <v>218</v>
      </c>
      <c r="F783" t="s">
        <v>100</v>
      </c>
      <c r="G783" t="b">
        <v>0</v>
      </c>
      <c r="H783" t="s">
        <v>173</v>
      </c>
      <c r="I783" t="s">
        <v>180</v>
      </c>
      <c r="J783" t="s">
        <v>4779</v>
      </c>
      <c r="K783" t="s">
        <v>4769</v>
      </c>
      <c r="L783" t="s">
        <v>6268</v>
      </c>
    </row>
    <row r="784" spans="1:12">
      <c r="A784" t="s">
        <v>1210</v>
      </c>
      <c r="B784" t="s">
        <v>826</v>
      </c>
      <c r="C784" t="s">
        <v>3522</v>
      </c>
      <c r="D784" t="s">
        <v>1212</v>
      </c>
      <c r="E784" t="s">
        <v>1213</v>
      </c>
      <c r="F784" t="s">
        <v>90</v>
      </c>
      <c r="G784" t="b">
        <v>0</v>
      </c>
      <c r="H784" t="s">
        <v>173</v>
      </c>
      <c r="I784" t="s">
        <v>180</v>
      </c>
      <c r="J784" t="s">
        <v>6269</v>
      </c>
      <c r="K784" t="s">
        <v>4769</v>
      </c>
      <c r="L784" t="s">
        <v>6270</v>
      </c>
    </row>
    <row r="785" spans="1:12">
      <c r="A785" t="s">
        <v>2270</v>
      </c>
      <c r="B785" t="s">
        <v>182</v>
      </c>
      <c r="C785" t="s">
        <v>3526</v>
      </c>
      <c r="D785" t="s">
        <v>737</v>
      </c>
      <c r="E785" t="s">
        <v>738</v>
      </c>
      <c r="F785" t="s">
        <v>29</v>
      </c>
      <c r="G785" t="b">
        <v>0</v>
      </c>
      <c r="H785" t="s">
        <v>735</v>
      </c>
      <c r="I785" t="s">
        <v>180</v>
      </c>
      <c r="J785" t="s">
        <v>6271</v>
      </c>
      <c r="K785" t="s">
        <v>4769</v>
      </c>
      <c r="L785" t="s">
        <v>6272</v>
      </c>
    </row>
    <row r="786" spans="1:12">
      <c r="A786" t="s">
        <v>1013</v>
      </c>
      <c r="B786" t="s">
        <v>826</v>
      </c>
      <c r="C786" t="s">
        <v>3522</v>
      </c>
      <c r="D786" t="s">
        <v>380</v>
      </c>
      <c r="E786" t="s">
        <v>381</v>
      </c>
      <c r="F786" t="s">
        <v>80</v>
      </c>
      <c r="G786" t="b">
        <v>1</v>
      </c>
      <c r="H786" t="s">
        <v>173</v>
      </c>
      <c r="I786" t="s">
        <v>180</v>
      </c>
      <c r="J786" t="s">
        <v>6273</v>
      </c>
      <c r="K786" t="s">
        <v>4769</v>
      </c>
      <c r="L786" t="s">
        <v>6274</v>
      </c>
    </row>
    <row r="787" spans="1:12">
      <c r="A787" t="s">
        <v>2755</v>
      </c>
      <c r="B787" t="s">
        <v>182</v>
      </c>
      <c r="C787" t="s">
        <v>4806</v>
      </c>
      <c r="D787" t="s">
        <v>1589</v>
      </c>
      <c r="E787" t="s">
        <v>2927</v>
      </c>
      <c r="F787" t="s">
        <v>18</v>
      </c>
      <c r="G787" t="b">
        <v>0</v>
      </c>
      <c r="H787" t="s">
        <v>372</v>
      </c>
      <c r="I787" t="s">
        <v>180</v>
      </c>
      <c r="J787" t="s">
        <v>6275</v>
      </c>
      <c r="K787" t="s">
        <v>4769</v>
      </c>
      <c r="L787" t="s">
        <v>6276</v>
      </c>
    </row>
    <row r="788" spans="1:12">
      <c r="A788" t="s">
        <v>2231</v>
      </c>
      <c r="B788" t="s">
        <v>826</v>
      </c>
      <c r="C788" t="s">
        <v>3526</v>
      </c>
      <c r="D788" t="s">
        <v>248</v>
      </c>
      <c r="E788" t="s">
        <v>296</v>
      </c>
      <c r="F788" t="s">
        <v>115</v>
      </c>
      <c r="G788" t="b">
        <v>0</v>
      </c>
      <c r="H788" t="s">
        <v>245</v>
      </c>
      <c r="I788" t="s">
        <v>180</v>
      </c>
      <c r="J788" t="s">
        <v>5441</v>
      </c>
      <c r="K788" t="s">
        <v>4769</v>
      </c>
      <c r="L788" t="s">
        <v>6277</v>
      </c>
    </row>
    <row r="789" spans="1:12">
      <c r="A789" t="s">
        <v>612</v>
      </c>
      <c r="B789" t="s">
        <v>171</v>
      </c>
      <c r="C789" t="s">
        <v>3522</v>
      </c>
      <c r="D789" t="s">
        <v>614</v>
      </c>
      <c r="E789" t="s">
        <v>616</v>
      </c>
      <c r="F789" t="s">
        <v>60</v>
      </c>
      <c r="G789" t="b">
        <v>1</v>
      </c>
      <c r="H789" t="s">
        <v>458</v>
      </c>
      <c r="I789" t="s">
        <v>180</v>
      </c>
      <c r="J789" t="s">
        <v>6278</v>
      </c>
      <c r="K789" t="s">
        <v>4769</v>
      </c>
      <c r="L789" t="s">
        <v>6279</v>
      </c>
    </row>
    <row r="790" spans="1:12">
      <c r="A790" t="s">
        <v>6280</v>
      </c>
      <c r="B790" t="s">
        <v>171</v>
      </c>
      <c r="C790" t="s">
        <v>4858</v>
      </c>
      <c r="D790" t="s">
        <v>6281</v>
      </c>
      <c r="E790" t="s">
        <v>6282</v>
      </c>
      <c r="F790" t="s">
        <v>67</v>
      </c>
      <c r="G790" t="b">
        <v>0</v>
      </c>
      <c r="H790" t="s">
        <v>173</v>
      </c>
      <c r="I790" t="s">
        <v>180</v>
      </c>
      <c r="J790" t="s">
        <v>6283</v>
      </c>
      <c r="K790" t="s">
        <v>4769</v>
      </c>
      <c r="L790" t="s">
        <v>6284</v>
      </c>
    </row>
    <row r="791" spans="1:12">
      <c r="A791" t="s">
        <v>2029</v>
      </c>
      <c r="B791" t="s">
        <v>826</v>
      </c>
      <c r="C791" t="s">
        <v>5086</v>
      </c>
      <c r="D791" t="s">
        <v>192</v>
      </c>
      <c r="E791" t="s">
        <v>6285</v>
      </c>
      <c r="F791" t="s">
        <v>84</v>
      </c>
      <c r="G791" t="b">
        <v>1</v>
      </c>
      <c r="H791" t="s">
        <v>189</v>
      </c>
      <c r="I791" t="s">
        <v>283</v>
      </c>
      <c r="J791" t="s">
        <v>6286</v>
      </c>
      <c r="K791" t="s">
        <v>4769</v>
      </c>
      <c r="L791" t="s">
        <v>6287</v>
      </c>
    </row>
    <row r="792" spans="1:12">
      <c r="A792" t="s">
        <v>2077</v>
      </c>
      <c r="B792" t="s">
        <v>171</v>
      </c>
      <c r="C792" t="s">
        <v>3522</v>
      </c>
      <c r="D792" t="s">
        <v>659</v>
      </c>
      <c r="E792" t="s">
        <v>679</v>
      </c>
      <c r="F792" t="s">
        <v>64</v>
      </c>
      <c r="G792" t="b">
        <v>0</v>
      </c>
      <c r="H792" t="s">
        <v>654</v>
      </c>
      <c r="I792" t="s">
        <v>180</v>
      </c>
      <c r="J792" t="s">
        <v>6288</v>
      </c>
      <c r="K792" t="s">
        <v>4769</v>
      </c>
      <c r="L792" t="s">
        <v>6289</v>
      </c>
    </row>
    <row r="793" spans="1:12">
      <c r="A793" t="s">
        <v>1518</v>
      </c>
      <c r="B793" t="s">
        <v>826</v>
      </c>
      <c r="C793" t="s">
        <v>3522</v>
      </c>
      <c r="D793" t="s">
        <v>1520</v>
      </c>
      <c r="E793" t="s">
        <v>1521</v>
      </c>
      <c r="F793" t="s">
        <v>97</v>
      </c>
      <c r="G793" t="b">
        <v>0</v>
      </c>
      <c r="H793" t="s">
        <v>173</v>
      </c>
      <c r="I793" t="s">
        <v>180</v>
      </c>
      <c r="J793" t="s">
        <v>6290</v>
      </c>
      <c r="K793" t="s">
        <v>4769</v>
      </c>
      <c r="L793" t="s">
        <v>6291</v>
      </c>
    </row>
    <row r="794" spans="1:12">
      <c r="A794" t="s">
        <v>3087</v>
      </c>
      <c r="B794" t="s">
        <v>171</v>
      </c>
      <c r="C794" t="s">
        <v>4806</v>
      </c>
      <c r="D794" t="s">
        <v>192</v>
      </c>
      <c r="E794" t="s">
        <v>889</v>
      </c>
      <c r="F794" t="s">
        <v>29</v>
      </c>
      <c r="G794" t="b">
        <v>0</v>
      </c>
      <c r="H794" t="s">
        <v>189</v>
      </c>
      <c r="I794" t="s">
        <v>180</v>
      </c>
      <c r="J794" t="s">
        <v>6292</v>
      </c>
      <c r="K794" t="s">
        <v>4769</v>
      </c>
      <c r="L794" t="s">
        <v>6293</v>
      </c>
    </row>
    <row r="795" spans="1:12">
      <c r="A795" t="s">
        <v>1403</v>
      </c>
      <c r="B795" t="s">
        <v>826</v>
      </c>
      <c r="C795" t="s">
        <v>3526</v>
      </c>
      <c r="D795" t="s">
        <v>1405</v>
      </c>
      <c r="E795" t="s">
        <v>1406</v>
      </c>
      <c r="F795" t="s">
        <v>97</v>
      </c>
      <c r="G795" t="b">
        <v>0</v>
      </c>
      <c r="H795" t="s">
        <v>448</v>
      </c>
      <c r="I795" t="s">
        <v>180</v>
      </c>
      <c r="J795" t="s">
        <v>6294</v>
      </c>
      <c r="K795" t="s">
        <v>4769</v>
      </c>
      <c r="L795" t="s">
        <v>6295</v>
      </c>
    </row>
    <row r="796" spans="1:12">
      <c r="A796" t="s">
        <v>1750</v>
      </c>
      <c r="B796" t="s">
        <v>826</v>
      </c>
      <c r="C796" t="s">
        <v>3522</v>
      </c>
      <c r="D796" t="s">
        <v>1347</v>
      </c>
      <c r="E796" t="s">
        <v>1752</v>
      </c>
      <c r="F796" t="s">
        <v>67</v>
      </c>
      <c r="G796" t="b">
        <v>1</v>
      </c>
      <c r="H796" t="s">
        <v>173</v>
      </c>
      <c r="I796" t="s">
        <v>180</v>
      </c>
      <c r="J796" t="s">
        <v>6296</v>
      </c>
      <c r="K796" t="s">
        <v>4769</v>
      </c>
      <c r="L796" t="s">
        <v>6297</v>
      </c>
    </row>
    <row r="797" spans="1:12">
      <c r="A797" t="s">
        <v>1454</v>
      </c>
      <c r="B797" t="s">
        <v>826</v>
      </c>
      <c r="C797" t="s">
        <v>3522</v>
      </c>
      <c r="D797" t="s">
        <v>1445</v>
      </c>
      <c r="E797" t="s">
        <v>1446</v>
      </c>
      <c r="F797" t="s">
        <v>57</v>
      </c>
      <c r="G797" t="b">
        <v>0</v>
      </c>
      <c r="H797" t="s">
        <v>173</v>
      </c>
      <c r="I797" t="s">
        <v>180</v>
      </c>
      <c r="J797" t="s">
        <v>5423</v>
      </c>
      <c r="K797" t="s">
        <v>4769</v>
      </c>
      <c r="L797" t="s">
        <v>6298</v>
      </c>
    </row>
    <row r="798" spans="1:12">
      <c r="A798" t="s">
        <v>1695</v>
      </c>
      <c r="B798" t="s">
        <v>826</v>
      </c>
      <c r="C798" t="s">
        <v>3522</v>
      </c>
      <c r="D798" t="s">
        <v>1697</v>
      </c>
      <c r="E798" t="s">
        <v>1698</v>
      </c>
      <c r="F798" t="s">
        <v>39</v>
      </c>
      <c r="G798" t="b">
        <v>0</v>
      </c>
      <c r="H798" t="s">
        <v>173</v>
      </c>
      <c r="I798" t="s">
        <v>180</v>
      </c>
      <c r="J798" t="s">
        <v>6299</v>
      </c>
      <c r="K798" t="s">
        <v>4769</v>
      </c>
      <c r="L798" t="s">
        <v>6300</v>
      </c>
    </row>
    <row r="799" spans="1:12">
      <c r="A799" t="s">
        <v>1458</v>
      </c>
      <c r="B799" t="s">
        <v>826</v>
      </c>
      <c r="C799" t="s">
        <v>4868</v>
      </c>
      <c r="D799" t="s">
        <v>542</v>
      </c>
      <c r="E799" t="s">
        <v>1456</v>
      </c>
      <c r="F799" t="s">
        <v>90</v>
      </c>
      <c r="G799" t="b">
        <v>0</v>
      </c>
      <c r="H799" t="s">
        <v>540</v>
      </c>
      <c r="I799" t="s">
        <v>283</v>
      </c>
      <c r="J799" t="s">
        <v>6301</v>
      </c>
      <c r="K799" t="s">
        <v>4769</v>
      </c>
      <c r="L799" t="s">
        <v>6302</v>
      </c>
    </row>
    <row r="800" spans="1:12">
      <c r="A800" t="s">
        <v>2234</v>
      </c>
      <c r="B800" t="s">
        <v>298</v>
      </c>
      <c r="C800" t="s">
        <v>3526</v>
      </c>
      <c r="D800" t="s">
        <v>248</v>
      </c>
      <c r="E800" t="s">
        <v>249</v>
      </c>
      <c r="F800" t="s">
        <v>67</v>
      </c>
      <c r="G800" t="b">
        <v>0</v>
      </c>
      <c r="H800" t="s">
        <v>245</v>
      </c>
      <c r="I800" t="s">
        <v>180</v>
      </c>
      <c r="J800" t="s">
        <v>4820</v>
      </c>
      <c r="K800" t="s">
        <v>4769</v>
      </c>
      <c r="L800" t="s">
        <v>6303</v>
      </c>
    </row>
    <row r="801" spans="1:12">
      <c r="A801" t="s">
        <v>2235</v>
      </c>
      <c r="B801" t="s">
        <v>298</v>
      </c>
      <c r="C801" t="s">
        <v>3526</v>
      </c>
      <c r="D801" t="s">
        <v>1161</v>
      </c>
      <c r="E801" t="s">
        <v>1165</v>
      </c>
      <c r="F801" t="s">
        <v>90</v>
      </c>
      <c r="G801" t="b">
        <v>1</v>
      </c>
      <c r="H801" t="s">
        <v>448</v>
      </c>
      <c r="I801" t="s">
        <v>180</v>
      </c>
      <c r="J801" t="s">
        <v>6304</v>
      </c>
      <c r="K801" t="s">
        <v>4769</v>
      </c>
      <c r="L801" t="s">
        <v>6305</v>
      </c>
    </row>
    <row r="802" spans="1:12">
      <c r="A802" t="s">
        <v>628</v>
      </c>
      <c r="B802" t="s">
        <v>182</v>
      </c>
      <c r="C802" t="s">
        <v>3522</v>
      </c>
      <c r="D802" t="s">
        <v>3917</v>
      </c>
      <c r="E802" t="s">
        <v>627</v>
      </c>
      <c r="F802" t="s">
        <v>80</v>
      </c>
      <c r="G802" t="b">
        <v>0</v>
      </c>
      <c r="H802" t="s">
        <v>443</v>
      </c>
      <c r="I802" t="s">
        <v>180</v>
      </c>
      <c r="J802" t="s">
        <v>6306</v>
      </c>
      <c r="K802" t="s">
        <v>4769</v>
      </c>
      <c r="L802" t="s">
        <v>6307</v>
      </c>
    </row>
    <row r="803" spans="1:12">
      <c r="A803" t="s">
        <v>2687</v>
      </c>
      <c r="B803" t="s">
        <v>826</v>
      </c>
      <c r="C803" t="s">
        <v>4806</v>
      </c>
      <c r="D803" t="s">
        <v>907</v>
      </c>
      <c r="E803" t="s">
        <v>5104</v>
      </c>
      <c r="F803" t="s">
        <v>76</v>
      </c>
      <c r="G803" t="b">
        <v>0</v>
      </c>
      <c r="H803" t="s">
        <v>173</v>
      </c>
      <c r="I803" t="s">
        <v>180</v>
      </c>
      <c r="J803" t="s">
        <v>6308</v>
      </c>
      <c r="K803" t="s">
        <v>4769</v>
      </c>
      <c r="L803" t="s">
        <v>6309</v>
      </c>
    </row>
    <row r="804" spans="1:12">
      <c r="A804" t="s">
        <v>1766</v>
      </c>
      <c r="B804" t="s">
        <v>826</v>
      </c>
      <c r="C804" t="s">
        <v>3522</v>
      </c>
      <c r="D804" t="s">
        <v>1498</v>
      </c>
      <c r="E804" t="s">
        <v>1767</v>
      </c>
      <c r="F804" t="s">
        <v>100</v>
      </c>
      <c r="G804" t="b">
        <v>0</v>
      </c>
      <c r="H804" t="s">
        <v>1496</v>
      </c>
      <c r="I804" t="s">
        <v>180</v>
      </c>
      <c r="J804" t="s">
        <v>6310</v>
      </c>
      <c r="K804" t="s">
        <v>4769</v>
      </c>
      <c r="L804" t="s">
        <v>6311</v>
      </c>
    </row>
    <row r="805" spans="1:12">
      <c r="A805" t="s">
        <v>2698</v>
      </c>
      <c r="B805" t="s">
        <v>826</v>
      </c>
      <c r="C805" t="s">
        <v>4775</v>
      </c>
      <c r="D805" t="s">
        <v>248</v>
      </c>
      <c r="E805" t="s">
        <v>296</v>
      </c>
      <c r="F805" t="s">
        <v>103</v>
      </c>
      <c r="G805" t="b">
        <v>0</v>
      </c>
      <c r="H805" t="s">
        <v>245</v>
      </c>
      <c r="I805" t="s">
        <v>180</v>
      </c>
      <c r="J805" t="s">
        <v>4777</v>
      </c>
      <c r="K805" t="s">
        <v>4769</v>
      </c>
      <c r="L805" t="s">
        <v>6312</v>
      </c>
    </row>
    <row r="806" spans="1:12">
      <c r="A806" t="s">
        <v>1184</v>
      </c>
      <c r="B806" t="s">
        <v>826</v>
      </c>
      <c r="C806" t="s">
        <v>5086</v>
      </c>
      <c r="D806" t="s">
        <v>4654</v>
      </c>
      <c r="E806" t="s">
        <v>482</v>
      </c>
      <c r="F806" t="s">
        <v>90</v>
      </c>
      <c r="G806" t="b">
        <v>0</v>
      </c>
      <c r="H806" t="s">
        <v>478</v>
      </c>
      <c r="I806" t="s">
        <v>283</v>
      </c>
      <c r="J806" t="s">
        <v>6313</v>
      </c>
      <c r="K806" t="s">
        <v>4769</v>
      </c>
      <c r="L806" t="s">
        <v>6314</v>
      </c>
    </row>
    <row r="807" spans="1:12">
      <c r="A807" t="s">
        <v>1265</v>
      </c>
      <c r="B807" t="s">
        <v>826</v>
      </c>
      <c r="C807" t="s">
        <v>3526</v>
      </c>
      <c r="D807" t="s">
        <v>4654</v>
      </c>
      <c r="E807" t="s">
        <v>1266</v>
      </c>
      <c r="F807" t="s">
        <v>90</v>
      </c>
      <c r="G807" t="b">
        <v>0</v>
      </c>
      <c r="H807" t="s">
        <v>478</v>
      </c>
      <c r="I807" t="s">
        <v>180</v>
      </c>
      <c r="J807" t="s">
        <v>6224</v>
      </c>
      <c r="K807" t="s">
        <v>4769</v>
      </c>
      <c r="L807" t="s">
        <v>6315</v>
      </c>
    </row>
    <row r="808" spans="1:12">
      <c r="A808" t="s">
        <v>2997</v>
      </c>
      <c r="B808" t="s">
        <v>182</v>
      </c>
      <c r="C808" t="s">
        <v>4913</v>
      </c>
      <c r="D808" t="s">
        <v>834</v>
      </c>
      <c r="E808" t="s">
        <v>835</v>
      </c>
      <c r="F808" t="s">
        <v>29</v>
      </c>
      <c r="G808" t="b">
        <v>0</v>
      </c>
      <c r="H808" t="s">
        <v>735</v>
      </c>
      <c r="I808" t="s">
        <v>180</v>
      </c>
      <c r="J808" t="s">
        <v>6316</v>
      </c>
      <c r="K808" t="s">
        <v>4769</v>
      </c>
      <c r="L808" t="s">
        <v>6317</v>
      </c>
    </row>
    <row r="809" spans="1:12">
      <c r="A809" t="s">
        <v>1368</v>
      </c>
      <c r="B809" t="s">
        <v>826</v>
      </c>
      <c r="C809" t="s">
        <v>4868</v>
      </c>
      <c r="D809" t="s">
        <v>281</v>
      </c>
      <c r="E809" t="s">
        <v>282</v>
      </c>
      <c r="F809" t="s">
        <v>127</v>
      </c>
      <c r="G809" t="b">
        <v>0</v>
      </c>
      <c r="H809" t="s">
        <v>173</v>
      </c>
      <c r="I809" t="s">
        <v>283</v>
      </c>
      <c r="J809" t="s">
        <v>6318</v>
      </c>
      <c r="K809" t="s">
        <v>4769</v>
      </c>
      <c r="L809" t="s">
        <v>6319</v>
      </c>
    </row>
    <row r="810" spans="1:12">
      <c r="A810" t="s">
        <v>2873</v>
      </c>
      <c r="B810" t="s">
        <v>171</v>
      </c>
      <c r="C810" t="s">
        <v>4858</v>
      </c>
      <c r="D810" t="s">
        <v>2595</v>
      </c>
      <c r="E810" t="s">
        <v>6320</v>
      </c>
      <c r="F810" t="s">
        <v>39</v>
      </c>
      <c r="G810" t="b">
        <v>0</v>
      </c>
      <c r="H810" t="s">
        <v>2616</v>
      </c>
      <c r="I810" t="s">
        <v>180</v>
      </c>
      <c r="J810" t="s">
        <v>6321</v>
      </c>
      <c r="K810" t="s">
        <v>4769</v>
      </c>
      <c r="L810" t="s">
        <v>6322</v>
      </c>
    </row>
    <row r="811" spans="1:12">
      <c r="A811" t="s">
        <v>181</v>
      </c>
      <c r="B811" t="s">
        <v>182</v>
      </c>
      <c r="C811" t="s">
        <v>3522</v>
      </c>
      <c r="D811" t="s">
        <v>185</v>
      </c>
      <c r="E811" t="s">
        <v>187</v>
      </c>
      <c r="F811" t="s">
        <v>29</v>
      </c>
      <c r="G811" t="b">
        <v>0</v>
      </c>
      <c r="H811" t="s">
        <v>173</v>
      </c>
      <c r="I811" t="s">
        <v>180</v>
      </c>
      <c r="J811" t="s">
        <v>6323</v>
      </c>
      <c r="K811" t="s">
        <v>4769</v>
      </c>
      <c r="L811" t="s">
        <v>6324</v>
      </c>
    </row>
    <row r="812" spans="1:12">
      <c r="A812" t="s">
        <v>1557</v>
      </c>
      <c r="B812" t="s">
        <v>826</v>
      </c>
      <c r="C812" t="s">
        <v>3526</v>
      </c>
      <c r="D812" t="s">
        <v>1556</v>
      </c>
      <c r="E812" t="s">
        <v>1550</v>
      </c>
      <c r="F812" t="s">
        <v>73</v>
      </c>
      <c r="G812" t="b">
        <v>0</v>
      </c>
      <c r="H812" t="s">
        <v>173</v>
      </c>
      <c r="I812" t="s">
        <v>180</v>
      </c>
      <c r="J812" t="s">
        <v>6325</v>
      </c>
      <c r="K812" t="s">
        <v>4769</v>
      </c>
      <c r="L812" t="s">
        <v>6326</v>
      </c>
    </row>
    <row r="813" spans="1:12">
      <c r="A813" t="s">
        <v>1683</v>
      </c>
      <c r="B813" t="s">
        <v>826</v>
      </c>
      <c r="C813" t="s">
        <v>3526</v>
      </c>
      <c r="D813" t="s">
        <v>751</v>
      </c>
      <c r="E813" t="s">
        <v>752</v>
      </c>
      <c r="F813" t="s">
        <v>124</v>
      </c>
      <c r="G813" t="b">
        <v>1</v>
      </c>
      <c r="H813" t="s">
        <v>448</v>
      </c>
      <c r="I813" t="s">
        <v>180</v>
      </c>
      <c r="J813" t="s">
        <v>6327</v>
      </c>
      <c r="K813" t="s">
        <v>4769</v>
      </c>
      <c r="L813" t="s">
        <v>6328</v>
      </c>
    </row>
    <row r="814" spans="1:12">
      <c r="A814" t="s">
        <v>630</v>
      </c>
      <c r="B814" t="s">
        <v>182</v>
      </c>
      <c r="C814" t="s">
        <v>3522</v>
      </c>
      <c r="D814" t="s">
        <v>3917</v>
      </c>
      <c r="E814" t="s">
        <v>627</v>
      </c>
      <c r="F814" t="s">
        <v>80</v>
      </c>
      <c r="G814" t="b">
        <v>0</v>
      </c>
      <c r="H814" t="s">
        <v>443</v>
      </c>
      <c r="I814" t="s">
        <v>180</v>
      </c>
      <c r="J814" t="s">
        <v>6329</v>
      </c>
      <c r="K814" t="s">
        <v>4769</v>
      </c>
      <c r="L814" t="s">
        <v>6330</v>
      </c>
    </row>
    <row r="815" spans="1:12">
      <c r="A815" t="s">
        <v>2236</v>
      </c>
      <c r="B815" t="s">
        <v>298</v>
      </c>
      <c r="C815" t="s">
        <v>3526</v>
      </c>
      <c r="D815" t="s">
        <v>754</v>
      </c>
      <c r="E815" t="s">
        <v>756</v>
      </c>
      <c r="F815" t="s">
        <v>97</v>
      </c>
      <c r="G815" t="b">
        <v>1</v>
      </c>
      <c r="H815" t="s">
        <v>448</v>
      </c>
      <c r="I815" t="s">
        <v>180</v>
      </c>
      <c r="J815" t="s">
        <v>4853</v>
      </c>
      <c r="K815" t="s">
        <v>4769</v>
      </c>
      <c r="L815" t="s">
        <v>6331</v>
      </c>
    </row>
    <row r="816" spans="1:12">
      <c r="A816" t="s">
        <v>2313</v>
      </c>
      <c r="B816" t="s">
        <v>826</v>
      </c>
      <c r="C816" t="s">
        <v>3526</v>
      </c>
      <c r="D816" t="s">
        <v>3961</v>
      </c>
      <c r="E816" t="s">
        <v>855</v>
      </c>
      <c r="F816" t="s">
        <v>124</v>
      </c>
      <c r="G816" t="b">
        <v>1</v>
      </c>
      <c r="H816" t="s">
        <v>443</v>
      </c>
      <c r="I816" t="s">
        <v>180</v>
      </c>
      <c r="J816" t="s">
        <v>6332</v>
      </c>
      <c r="K816" t="s">
        <v>4769</v>
      </c>
      <c r="L816" t="s">
        <v>6333</v>
      </c>
    </row>
    <row r="817" spans="1:12">
      <c r="A817" t="s">
        <v>436</v>
      </c>
      <c r="B817" t="s">
        <v>171</v>
      </c>
      <c r="C817" t="s">
        <v>3522</v>
      </c>
      <c r="D817" t="s">
        <v>432</v>
      </c>
      <c r="E817" t="s">
        <v>433</v>
      </c>
      <c r="F817" t="s">
        <v>29</v>
      </c>
      <c r="G817" t="b">
        <v>0</v>
      </c>
      <c r="H817" t="s">
        <v>173</v>
      </c>
      <c r="I817" t="s">
        <v>180</v>
      </c>
      <c r="J817" t="s">
        <v>6334</v>
      </c>
      <c r="K817" t="s">
        <v>4769</v>
      </c>
      <c r="L817" t="s">
        <v>6335</v>
      </c>
    </row>
    <row r="818" spans="1:12">
      <c r="A818" t="s">
        <v>6336</v>
      </c>
      <c r="B818" t="s">
        <v>826</v>
      </c>
      <c r="C818" t="s">
        <v>3522</v>
      </c>
      <c r="D818" t="s">
        <v>1771</v>
      </c>
      <c r="E818" t="s">
        <v>2028</v>
      </c>
      <c r="F818" t="s">
        <v>47</v>
      </c>
      <c r="G818" t="b">
        <v>0</v>
      </c>
      <c r="H818" t="s">
        <v>173</v>
      </c>
      <c r="I818" t="s">
        <v>180</v>
      </c>
      <c r="J818" t="s">
        <v>5045</v>
      </c>
      <c r="K818" t="s">
        <v>4769</v>
      </c>
      <c r="L818" t="s">
        <v>6337</v>
      </c>
    </row>
    <row r="819" spans="1:12">
      <c r="A819" t="s">
        <v>693</v>
      </c>
      <c r="B819" t="s">
        <v>171</v>
      </c>
      <c r="C819" t="s">
        <v>3522</v>
      </c>
      <c r="D819" t="s">
        <v>3961</v>
      </c>
      <c r="E819" t="s">
        <v>697</v>
      </c>
      <c r="F819" t="s">
        <v>29</v>
      </c>
      <c r="G819" t="b">
        <v>0</v>
      </c>
      <c r="H819" t="s">
        <v>443</v>
      </c>
      <c r="I819" t="s">
        <v>180</v>
      </c>
      <c r="J819" t="s">
        <v>6338</v>
      </c>
      <c r="K819" t="s">
        <v>4769</v>
      </c>
      <c r="L819" t="s">
        <v>6339</v>
      </c>
    </row>
    <row r="820" spans="1:12">
      <c r="A820" t="s">
        <v>316</v>
      </c>
      <c r="B820" t="s">
        <v>171</v>
      </c>
      <c r="C820" t="s">
        <v>3522</v>
      </c>
      <c r="D820" t="s">
        <v>248</v>
      </c>
      <c r="E820" t="s">
        <v>249</v>
      </c>
      <c r="F820" t="s">
        <v>24</v>
      </c>
      <c r="G820" t="b">
        <v>0</v>
      </c>
      <c r="H820" t="s">
        <v>245</v>
      </c>
      <c r="I820" t="s">
        <v>180</v>
      </c>
      <c r="J820" t="s">
        <v>5037</v>
      </c>
      <c r="K820" t="s">
        <v>4769</v>
      </c>
      <c r="L820" t="s">
        <v>6340</v>
      </c>
    </row>
    <row r="821" spans="1:12">
      <c r="A821" t="s">
        <v>2238</v>
      </c>
      <c r="B821" t="s">
        <v>171</v>
      </c>
      <c r="C821" t="s">
        <v>3526</v>
      </c>
      <c r="D821" t="s">
        <v>547</v>
      </c>
      <c r="E821" t="s">
        <v>548</v>
      </c>
      <c r="F821" t="s">
        <v>76</v>
      </c>
      <c r="G821" t="b">
        <v>1</v>
      </c>
      <c r="H821" t="s">
        <v>173</v>
      </c>
      <c r="I821" t="s">
        <v>180</v>
      </c>
      <c r="J821" t="s">
        <v>6341</v>
      </c>
      <c r="K821" t="s">
        <v>4769</v>
      </c>
      <c r="L821" t="s">
        <v>6342</v>
      </c>
    </row>
    <row r="822" spans="1:12">
      <c r="A822" t="s">
        <v>6343</v>
      </c>
      <c r="B822" t="s">
        <v>826</v>
      </c>
      <c r="C822" t="s">
        <v>4858</v>
      </c>
      <c r="D822" t="s">
        <v>1309</v>
      </c>
      <c r="E822" t="s">
        <v>5564</v>
      </c>
      <c r="F822" t="s">
        <v>67</v>
      </c>
      <c r="G822" t="b">
        <v>0</v>
      </c>
      <c r="H822" t="s">
        <v>173</v>
      </c>
      <c r="I822" t="s">
        <v>180</v>
      </c>
      <c r="J822" t="s">
        <v>4779</v>
      </c>
      <c r="K822" t="s">
        <v>4769</v>
      </c>
      <c r="L822" t="s">
        <v>6344</v>
      </c>
    </row>
    <row r="823" spans="1:12">
      <c r="A823" t="s">
        <v>1122</v>
      </c>
      <c r="B823" t="s">
        <v>826</v>
      </c>
      <c r="C823" t="s">
        <v>3526</v>
      </c>
      <c r="D823" t="s">
        <v>4641</v>
      </c>
      <c r="E823" t="s">
        <v>1125</v>
      </c>
      <c r="F823" t="s">
        <v>130</v>
      </c>
      <c r="G823" t="b">
        <v>1</v>
      </c>
      <c r="H823" t="s">
        <v>448</v>
      </c>
      <c r="I823" t="s">
        <v>180</v>
      </c>
      <c r="J823" t="s">
        <v>6345</v>
      </c>
      <c r="K823" t="s">
        <v>4769</v>
      </c>
      <c r="L823" t="s">
        <v>6346</v>
      </c>
    </row>
    <row r="824" spans="1:12">
      <c r="A824" t="s">
        <v>3082</v>
      </c>
      <c r="B824" t="s">
        <v>826</v>
      </c>
      <c r="C824" t="s">
        <v>4806</v>
      </c>
      <c r="D824" t="s">
        <v>2792</v>
      </c>
      <c r="E824" t="s">
        <v>3068</v>
      </c>
      <c r="F824" t="s">
        <v>124</v>
      </c>
      <c r="G824" t="b">
        <v>0</v>
      </c>
      <c r="H824" t="s">
        <v>372</v>
      </c>
      <c r="I824" t="s">
        <v>180</v>
      </c>
      <c r="J824" t="s">
        <v>6347</v>
      </c>
      <c r="K824" t="s">
        <v>4769</v>
      </c>
      <c r="L824" t="s">
        <v>6348</v>
      </c>
    </row>
    <row r="825" spans="1:12">
      <c r="A825" t="s">
        <v>2305</v>
      </c>
      <c r="B825" t="s">
        <v>182</v>
      </c>
      <c r="C825" t="s">
        <v>3526</v>
      </c>
      <c r="D825" t="s">
        <v>1412</v>
      </c>
      <c r="E825" t="s">
        <v>1413</v>
      </c>
      <c r="F825" t="s">
        <v>24</v>
      </c>
      <c r="G825" t="b">
        <v>0</v>
      </c>
      <c r="H825" t="s">
        <v>448</v>
      </c>
      <c r="I825" t="s">
        <v>180</v>
      </c>
      <c r="J825" t="s">
        <v>6349</v>
      </c>
      <c r="K825" t="s">
        <v>4769</v>
      </c>
      <c r="L825" t="s">
        <v>6350</v>
      </c>
    </row>
    <row r="826" spans="1:12">
      <c r="A826" t="s">
        <v>2263</v>
      </c>
      <c r="B826" t="s">
        <v>171</v>
      </c>
      <c r="C826" t="s">
        <v>3526</v>
      </c>
      <c r="D826" t="s">
        <v>450</v>
      </c>
      <c r="E826" t="s">
        <v>451</v>
      </c>
      <c r="F826" t="s">
        <v>121</v>
      </c>
      <c r="G826" t="b">
        <v>1</v>
      </c>
      <c r="H826" t="s">
        <v>448</v>
      </c>
      <c r="I826" t="s">
        <v>180</v>
      </c>
      <c r="J826" t="s">
        <v>6351</v>
      </c>
      <c r="K826" t="s">
        <v>4769</v>
      </c>
      <c r="L826" t="s">
        <v>6352</v>
      </c>
    </row>
    <row r="827" spans="1:12">
      <c r="A827" t="s">
        <v>780</v>
      </c>
      <c r="B827" t="s">
        <v>171</v>
      </c>
      <c r="C827" t="s">
        <v>3522</v>
      </c>
      <c r="D827" t="s">
        <v>782</v>
      </c>
      <c r="E827" t="s">
        <v>783</v>
      </c>
      <c r="F827" t="s">
        <v>51</v>
      </c>
      <c r="G827" t="b">
        <v>0</v>
      </c>
      <c r="H827" t="s">
        <v>173</v>
      </c>
      <c r="I827" t="s">
        <v>180</v>
      </c>
      <c r="J827" t="s">
        <v>6353</v>
      </c>
      <c r="K827" t="s">
        <v>4769</v>
      </c>
      <c r="L827" t="s">
        <v>6354</v>
      </c>
    </row>
    <row r="828" spans="1:12">
      <c r="A828" t="s">
        <v>6355</v>
      </c>
      <c r="B828" t="s">
        <v>182</v>
      </c>
      <c r="C828" t="s">
        <v>4806</v>
      </c>
      <c r="D828" t="s">
        <v>4504</v>
      </c>
      <c r="E828" t="s">
        <v>6356</v>
      </c>
      <c r="F828" t="s">
        <v>51</v>
      </c>
      <c r="G828" t="b">
        <v>0</v>
      </c>
      <c r="H828" t="s">
        <v>173</v>
      </c>
      <c r="I828" t="s">
        <v>180</v>
      </c>
      <c r="J828" t="s">
        <v>218</v>
      </c>
      <c r="K828" t="s">
        <v>4769</v>
      </c>
      <c r="L828" t="s">
        <v>6357</v>
      </c>
    </row>
    <row r="829" spans="1:12">
      <c r="A829" t="s">
        <v>1604</v>
      </c>
      <c r="B829" t="s">
        <v>826</v>
      </c>
      <c r="C829" t="s">
        <v>3522</v>
      </c>
      <c r="D829" t="s">
        <v>3917</v>
      </c>
      <c r="E829" t="s">
        <v>627</v>
      </c>
      <c r="F829" t="s">
        <v>80</v>
      </c>
      <c r="G829" t="b">
        <v>0</v>
      </c>
      <c r="H829" t="s">
        <v>443</v>
      </c>
      <c r="I829" t="s">
        <v>180</v>
      </c>
      <c r="J829" t="s">
        <v>6358</v>
      </c>
      <c r="K829" t="s">
        <v>4769</v>
      </c>
      <c r="L829" t="s">
        <v>6359</v>
      </c>
    </row>
    <row r="830" spans="1:12">
      <c r="A830" t="s">
        <v>3003</v>
      </c>
      <c r="B830" t="s">
        <v>523</v>
      </c>
      <c r="C830" t="s">
        <v>4775</v>
      </c>
      <c r="D830" t="s">
        <v>248</v>
      </c>
      <c r="E830" t="s">
        <v>296</v>
      </c>
      <c r="F830" t="s">
        <v>54</v>
      </c>
      <c r="G830" t="b">
        <v>1</v>
      </c>
      <c r="H830" t="s">
        <v>245</v>
      </c>
      <c r="I830" t="s">
        <v>180</v>
      </c>
      <c r="J830" t="s">
        <v>6360</v>
      </c>
      <c r="K830" t="s">
        <v>4769</v>
      </c>
      <c r="L830" t="s">
        <v>6361</v>
      </c>
    </row>
    <row r="831" spans="1:12">
      <c r="A831" t="s">
        <v>2078</v>
      </c>
      <c r="B831" t="s">
        <v>826</v>
      </c>
      <c r="C831" t="s">
        <v>3526</v>
      </c>
      <c r="D831" t="s">
        <v>248</v>
      </c>
      <c r="E831" t="s">
        <v>296</v>
      </c>
      <c r="F831" t="s">
        <v>106</v>
      </c>
      <c r="G831" t="b">
        <v>0</v>
      </c>
      <c r="H831" t="s">
        <v>245</v>
      </c>
      <c r="I831" t="s">
        <v>180</v>
      </c>
      <c r="J831" t="s">
        <v>6362</v>
      </c>
      <c r="K831" t="s">
        <v>4769</v>
      </c>
      <c r="L831" t="s">
        <v>6363</v>
      </c>
    </row>
    <row r="832" spans="1:12">
      <c r="A832" t="s">
        <v>2807</v>
      </c>
      <c r="B832" t="s">
        <v>826</v>
      </c>
      <c r="C832" t="s">
        <v>4775</v>
      </c>
      <c r="D832" t="s">
        <v>2792</v>
      </c>
      <c r="E832" t="s">
        <v>2912</v>
      </c>
      <c r="F832" t="s">
        <v>124</v>
      </c>
      <c r="G832" t="b">
        <v>0</v>
      </c>
      <c r="H832" t="s">
        <v>372</v>
      </c>
      <c r="I832" t="s">
        <v>180</v>
      </c>
      <c r="J832" t="s">
        <v>6364</v>
      </c>
      <c r="K832" t="s">
        <v>4769</v>
      </c>
      <c r="L832" t="s">
        <v>6365</v>
      </c>
    </row>
    <row r="833" spans="1:12">
      <c r="A833" t="s">
        <v>631</v>
      </c>
      <c r="B833" t="s">
        <v>182</v>
      </c>
      <c r="C833" t="s">
        <v>3522</v>
      </c>
      <c r="D833" t="s">
        <v>3917</v>
      </c>
      <c r="E833" t="s">
        <v>627</v>
      </c>
      <c r="F833" t="s">
        <v>80</v>
      </c>
      <c r="G833" t="b">
        <v>0</v>
      </c>
      <c r="H833" t="s">
        <v>443</v>
      </c>
      <c r="I833" t="s">
        <v>180</v>
      </c>
      <c r="J833" t="s">
        <v>6366</v>
      </c>
      <c r="K833" t="s">
        <v>4769</v>
      </c>
      <c r="L833" t="s">
        <v>6367</v>
      </c>
    </row>
    <row r="834" spans="1:12">
      <c r="A834" t="s">
        <v>2788</v>
      </c>
      <c r="B834" t="s">
        <v>182</v>
      </c>
      <c r="C834" t="s">
        <v>2553</v>
      </c>
      <c r="D834" t="s">
        <v>1556</v>
      </c>
      <c r="E834" t="s">
        <v>5500</v>
      </c>
      <c r="F834" t="s">
        <v>76</v>
      </c>
      <c r="G834" t="b">
        <v>0</v>
      </c>
      <c r="H834" t="s">
        <v>173</v>
      </c>
      <c r="I834" t="s">
        <v>180</v>
      </c>
      <c r="J834" t="s">
        <v>6368</v>
      </c>
      <c r="K834" t="s">
        <v>4769</v>
      </c>
      <c r="L834" t="s">
        <v>6369</v>
      </c>
    </row>
    <row r="835" spans="1:12">
      <c r="A835" t="s">
        <v>1005</v>
      </c>
      <c r="B835" t="s">
        <v>826</v>
      </c>
      <c r="C835" t="s">
        <v>3522</v>
      </c>
      <c r="D835" t="s">
        <v>360</v>
      </c>
      <c r="E835" t="s">
        <v>1004</v>
      </c>
      <c r="F835" t="s">
        <v>90</v>
      </c>
      <c r="G835" t="b">
        <v>0</v>
      </c>
      <c r="H835" t="s">
        <v>173</v>
      </c>
      <c r="I835" t="s">
        <v>180</v>
      </c>
      <c r="J835" t="s">
        <v>6370</v>
      </c>
      <c r="K835" t="s">
        <v>4769</v>
      </c>
      <c r="L835" t="s">
        <v>6371</v>
      </c>
    </row>
    <row r="836" spans="1:12">
      <c r="A836" t="s">
        <v>643</v>
      </c>
      <c r="B836" t="s">
        <v>182</v>
      </c>
      <c r="C836" t="s">
        <v>3522</v>
      </c>
      <c r="D836" t="s">
        <v>3917</v>
      </c>
      <c r="E836" t="s">
        <v>627</v>
      </c>
      <c r="F836" t="s">
        <v>80</v>
      </c>
      <c r="G836" t="b">
        <v>0</v>
      </c>
      <c r="H836" t="s">
        <v>443</v>
      </c>
      <c r="I836" t="s">
        <v>180</v>
      </c>
      <c r="J836" t="s">
        <v>6372</v>
      </c>
      <c r="K836" t="s">
        <v>4769</v>
      </c>
      <c r="L836" t="s">
        <v>6373</v>
      </c>
    </row>
    <row r="837" spans="1:12">
      <c r="A837" t="s">
        <v>2315</v>
      </c>
      <c r="B837" t="s">
        <v>298</v>
      </c>
      <c r="C837" t="s">
        <v>3526</v>
      </c>
      <c r="D837" t="s">
        <v>846</v>
      </c>
      <c r="E837" t="s">
        <v>1460</v>
      </c>
      <c r="F837" t="s">
        <v>47</v>
      </c>
      <c r="G837" t="b">
        <v>0</v>
      </c>
      <c r="H837" t="s">
        <v>173</v>
      </c>
      <c r="I837" t="s">
        <v>180</v>
      </c>
      <c r="J837" t="s">
        <v>6374</v>
      </c>
      <c r="K837" t="s">
        <v>4769</v>
      </c>
      <c r="L837" t="s">
        <v>6375</v>
      </c>
    </row>
    <row r="838" spans="1:12">
      <c r="A838" t="s">
        <v>321</v>
      </c>
      <c r="B838" t="s">
        <v>171</v>
      </c>
      <c r="C838" t="s">
        <v>3522</v>
      </c>
      <c r="D838" t="s">
        <v>248</v>
      </c>
      <c r="E838" t="s">
        <v>249</v>
      </c>
      <c r="F838" t="s">
        <v>24</v>
      </c>
      <c r="G838" t="b">
        <v>0</v>
      </c>
      <c r="H838" t="s">
        <v>245</v>
      </c>
      <c r="I838" t="s">
        <v>180</v>
      </c>
      <c r="J838" t="s">
        <v>5974</v>
      </c>
      <c r="K838" t="s">
        <v>4769</v>
      </c>
      <c r="L838" t="s">
        <v>6376</v>
      </c>
    </row>
    <row r="839" spans="1:12">
      <c r="A839" t="s">
        <v>1411</v>
      </c>
      <c r="B839" t="s">
        <v>826</v>
      </c>
      <c r="C839" t="s">
        <v>3526</v>
      </c>
      <c r="D839" t="s">
        <v>1412</v>
      </c>
      <c r="E839" t="s">
        <v>1413</v>
      </c>
      <c r="F839" t="s">
        <v>112</v>
      </c>
      <c r="G839" t="b">
        <v>0</v>
      </c>
      <c r="H839" t="s">
        <v>448</v>
      </c>
      <c r="I839" t="s">
        <v>180</v>
      </c>
      <c r="J839" t="s">
        <v>5093</v>
      </c>
      <c r="K839" t="s">
        <v>4769</v>
      </c>
      <c r="L839" t="s">
        <v>6377</v>
      </c>
    </row>
    <row r="840" spans="1:12">
      <c r="A840" t="s">
        <v>1793</v>
      </c>
      <c r="B840" t="s">
        <v>826</v>
      </c>
      <c r="C840" t="s">
        <v>3522</v>
      </c>
      <c r="D840" t="s">
        <v>1556</v>
      </c>
      <c r="E840" t="s">
        <v>1792</v>
      </c>
      <c r="F840" t="s">
        <v>60</v>
      </c>
      <c r="G840" t="b">
        <v>0</v>
      </c>
      <c r="H840" t="s">
        <v>173</v>
      </c>
      <c r="I840" t="s">
        <v>180</v>
      </c>
      <c r="J840" t="s">
        <v>6378</v>
      </c>
      <c r="K840" t="s">
        <v>4769</v>
      </c>
      <c r="L840" t="s">
        <v>6379</v>
      </c>
    </row>
    <row r="841" spans="1:12">
      <c r="A841" t="s">
        <v>2867</v>
      </c>
      <c r="B841" t="s">
        <v>826</v>
      </c>
      <c r="C841" t="s">
        <v>4806</v>
      </c>
      <c r="D841" t="s">
        <v>1589</v>
      </c>
      <c r="E841" t="s">
        <v>2927</v>
      </c>
      <c r="F841" t="s">
        <v>93</v>
      </c>
      <c r="G841" t="b">
        <v>0</v>
      </c>
      <c r="H841" t="s">
        <v>372</v>
      </c>
      <c r="I841" t="s">
        <v>180</v>
      </c>
      <c r="J841" t="s">
        <v>6380</v>
      </c>
      <c r="K841" t="s">
        <v>4769</v>
      </c>
      <c r="L841" t="s">
        <v>6381</v>
      </c>
    </row>
    <row r="842" spans="1:12">
      <c r="A842" t="s">
        <v>3212</v>
      </c>
      <c r="B842" t="s">
        <v>171</v>
      </c>
      <c r="C842" t="s">
        <v>4806</v>
      </c>
      <c r="D842" t="s">
        <v>192</v>
      </c>
      <c r="E842" t="s">
        <v>3211</v>
      </c>
      <c r="F842" t="s">
        <v>57</v>
      </c>
      <c r="G842" t="b">
        <v>0</v>
      </c>
      <c r="H842" t="s">
        <v>189</v>
      </c>
      <c r="I842" t="s">
        <v>180</v>
      </c>
      <c r="J842" t="s">
        <v>6382</v>
      </c>
      <c r="K842" t="s">
        <v>4769</v>
      </c>
      <c r="L842" t="s">
        <v>6383</v>
      </c>
    </row>
    <row r="843" spans="1:12">
      <c r="A843" t="s">
        <v>3072</v>
      </c>
      <c r="B843" t="s">
        <v>826</v>
      </c>
      <c r="C843" t="s">
        <v>4806</v>
      </c>
      <c r="D843" t="s">
        <v>2792</v>
      </c>
      <c r="E843" t="s">
        <v>3068</v>
      </c>
      <c r="F843" t="s">
        <v>124</v>
      </c>
      <c r="G843" t="b">
        <v>0</v>
      </c>
      <c r="H843" t="s">
        <v>372</v>
      </c>
      <c r="I843" t="s">
        <v>180</v>
      </c>
      <c r="J843" t="s">
        <v>6384</v>
      </c>
      <c r="K843" t="s">
        <v>4769</v>
      </c>
      <c r="L843" t="s">
        <v>6385</v>
      </c>
    </row>
    <row r="844" spans="1:12">
      <c r="A844" t="s">
        <v>1440</v>
      </c>
      <c r="B844" t="s">
        <v>826</v>
      </c>
      <c r="C844" t="s">
        <v>3522</v>
      </c>
      <c r="D844" t="s">
        <v>1441</v>
      </c>
      <c r="E844" t="s">
        <v>1433</v>
      </c>
      <c r="F844" t="s">
        <v>90</v>
      </c>
      <c r="G844" t="b">
        <v>0</v>
      </c>
      <c r="H844" t="s">
        <v>173</v>
      </c>
      <c r="I844" t="s">
        <v>180</v>
      </c>
      <c r="J844" t="s">
        <v>6386</v>
      </c>
      <c r="K844" t="s">
        <v>4769</v>
      </c>
      <c r="L844" t="s">
        <v>6387</v>
      </c>
    </row>
    <row r="845" spans="1:12">
      <c r="A845" t="s">
        <v>2278</v>
      </c>
      <c r="B845" t="s">
        <v>523</v>
      </c>
      <c r="C845" t="s">
        <v>3526</v>
      </c>
      <c r="D845" t="s">
        <v>1468</v>
      </c>
      <c r="E845" t="s">
        <v>2153</v>
      </c>
      <c r="F845" t="s">
        <v>64</v>
      </c>
      <c r="G845" t="b">
        <v>0</v>
      </c>
      <c r="H845" t="s">
        <v>448</v>
      </c>
      <c r="I845" t="s">
        <v>180</v>
      </c>
      <c r="J845" t="s">
        <v>6388</v>
      </c>
      <c r="K845" t="s">
        <v>4769</v>
      </c>
      <c r="L845" t="s">
        <v>6389</v>
      </c>
    </row>
    <row r="846" spans="1:12">
      <c r="A846" t="s">
        <v>3115</v>
      </c>
      <c r="B846" t="s">
        <v>171</v>
      </c>
      <c r="C846" t="s">
        <v>4858</v>
      </c>
      <c r="D846" t="s">
        <v>432</v>
      </c>
      <c r="E846" t="s">
        <v>433</v>
      </c>
      <c r="F846" t="s">
        <v>18</v>
      </c>
      <c r="G846" t="b">
        <v>0</v>
      </c>
      <c r="H846" t="s">
        <v>173</v>
      </c>
      <c r="I846" t="s">
        <v>180</v>
      </c>
      <c r="J846" t="s">
        <v>6390</v>
      </c>
      <c r="K846" t="s">
        <v>4769</v>
      </c>
      <c r="L846" t="s">
        <v>6391</v>
      </c>
    </row>
    <row r="847" spans="1:12">
      <c r="A847" t="s">
        <v>2308</v>
      </c>
      <c r="B847" t="s">
        <v>826</v>
      </c>
      <c r="C847" t="s">
        <v>3526</v>
      </c>
      <c r="D847" t="s">
        <v>584</v>
      </c>
      <c r="E847" t="s">
        <v>894</v>
      </c>
      <c r="F847" t="s">
        <v>80</v>
      </c>
      <c r="G847" t="b">
        <v>0</v>
      </c>
      <c r="H847" t="s">
        <v>173</v>
      </c>
      <c r="I847" t="s">
        <v>180</v>
      </c>
      <c r="J847" t="s">
        <v>6119</v>
      </c>
      <c r="K847" t="s">
        <v>4769</v>
      </c>
      <c r="L847" t="s">
        <v>6392</v>
      </c>
    </row>
    <row r="848" spans="1:12">
      <c r="A848" t="s">
        <v>3207</v>
      </c>
      <c r="B848" t="s">
        <v>171</v>
      </c>
      <c r="C848" t="s">
        <v>4806</v>
      </c>
      <c r="D848" t="s">
        <v>3208</v>
      </c>
      <c r="E848" t="s">
        <v>3209</v>
      </c>
      <c r="F848" t="s">
        <v>18</v>
      </c>
      <c r="G848" t="b">
        <v>0</v>
      </c>
      <c r="H848" t="s">
        <v>173</v>
      </c>
      <c r="I848" t="s">
        <v>180</v>
      </c>
      <c r="J848" t="s">
        <v>5135</v>
      </c>
      <c r="K848" t="s">
        <v>4769</v>
      </c>
      <c r="L848" t="s">
        <v>6393</v>
      </c>
    </row>
    <row r="849" spans="1:12">
      <c r="A849" t="s">
        <v>6394</v>
      </c>
      <c r="B849" t="s">
        <v>826</v>
      </c>
      <c r="C849" t="s">
        <v>3526</v>
      </c>
      <c r="D849" t="s">
        <v>248</v>
      </c>
      <c r="E849" t="s">
        <v>296</v>
      </c>
      <c r="F849" t="s">
        <v>112</v>
      </c>
      <c r="G849" t="b">
        <v>0</v>
      </c>
      <c r="H849" t="s">
        <v>245</v>
      </c>
      <c r="I849" t="s">
        <v>180</v>
      </c>
      <c r="J849" t="s">
        <v>6395</v>
      </c>
      <c r="K849" t="s">
        <v>4769</v>
      </c>
      <c r="L849" t="s">
        <v>6396</v>
      </c>
    </row>
    <row r="850" spans="1:12">
      <c r="A850" t="s">
        <v>709</v>
      </c>
      <c r="B850" t="s">
        <v>171</v>
      </c>
      <c r="C850" t="s">
        <v>3522</v>
      </c>
      <c r="D850" t="s">
        <v>4620</v>
      </c>
      <c r="E850" t="s">
        <v>704</v>
      </c>
      <c r="F850" t="s">
        <v>29</v>
      </c>
      <c r="G850" t="b">
        <v>0</v>
      </c>
      <c r="H850" t="s">
        <v>173</v>
      </c>
      <c r="I850" t="s">
        <v>180</v>
      </c>
      <c r="J850" t="s">
        <v>6397</v>
      </c>
      <c r="K850" t="s">
        <v>4769</v>
      </c>
      <c r="L850" t="s">
        <v>6398</v>
      </c>
    </row>
    <row r="851" spans="1:12">
      <c r="A851" t="s">
        <v>743</v>
      </c>
      <c r="B851" t="s">
        <v>171</v>
      </c>
      <c r="C851" t="s">
        <v>3526</v>
      </c>
      <c r="D851" t="s">
        <v>737</v>
      </c>
      <c r="E851" t="s">
        <v>738</v>
      </c>
      <c r="F851" t="s">
        <v>57</v>
      </c>
      <c r="G851" t="b">
        <v>0</v>
      </c>
      <c r="H851" t="s">
        <v>735</v>
      </c>
      <c r="I851" t="s">
        <v>180</v>
      </c>
      <c r="J851" t="s">
        <v>6399</v>
      </c>
      <c r="K851" t="s">
        <v>4769</v>
      </c>
      <c r="L851" t="s">
        <v>6400</v>
      </c>
    </row>
    <row r="852" spans="1:12">
      <c r="A852" t="s">
        <v>2317</v>
      </c>
      <c r="B852" t="s">
        <v>171</v>
      </c>
      <c r="C852" t="s">
        <v>3526</v>
      </c>
      <c r="D852" t="s">
        <v>2318</v>
      </c>
      <c r="E852" t="s">
        <v>1644</v>
      </c>
      <c r="F852" t="s">
        <v>29</v>
      </c>
      <c r="G852" t="b">
        <v>0</v>
      </c>
      <c r="H852" t="s">
        <v>173</v>
      </c>
      <c r="I852" t="s">
        <v>180</v>
      </c>
      <c r="J852" t="s">
        <v>5430</v>
      </c>
      <c r="K852" t="s">
        <v>4769</v>
      </c>
      <c r="L852" t="s">
        <v>6401</v>
      </c>
    </row>
    <row r="853" spans="1:12">
      <c r="A853" t="s">
        <v>945</v>
      </c>
      <c r="B853" t="s">
        <v>826</v>
      </c>
      <c r="C853" t="s">
        <v>3522</v>
      </c>
      <c r="D853" t="s">
        <v>248</v>
      </c>
      <c r="E853" t="s">
        <v>296</v>
      </c>
      <c r="F853" t="s">
        <v>106</v>
      </c>
      <c r="G853" t="b">
        <v>0</v>
      </c>
      <c r="H853" t="s">
        <v>245</v>
      </c>
      <c r="I853" t="s">
        <v>180</v>
      </c>
      <c r="J853" t="s">
        <v>5827</v>
      </c>
      <c r="K853" t="s">
        <v>4769</v>
      </c>
      <c r="L853" t="s">
        <v>6402</v>
      </c>
    </row>
    <row r="854" spans="1:12">
      <c r="A854" t="s">
        <v>590</v>
      </c>
      <c r="B854" t="s">
        <v>171</v>
      </c>
      <c r="C854" t="s">
        <v>3522</v>
      </c>
      <c r="D854" t="s">
        <v>592</v>
      </c>
      <c r="E854" t="s">
        <v>593</v>
      </c>
      <c r="F854" t="s">
        <v>51</v>
      </c>
      <c r="G854" t="b">
        <v>0</v>
      </c>
      <c r="H854" t="s">
        <v>173</v>
      </c>
      <c r="I854" t="s">
        <v>180</v>
      </c>
      <c r="J854" t="s">
        <v>6403</v>
      </c>
      <c r="K854" t="s">
        <v>4769</v>
      </c>
      <c r="L854" t="s">
        <v>6404</v>
      </c>
    </row>
    <row r="855" spans="1:12">
      <c r="A855" t="s">
        <v>6405</v>
      </c>
      <c r="B855" t="s">
        <v>171</v>
      </c>
      <c r="C855" t="s">
        <v>2553</v>
      </c>
      <c r="D855" t="s">
        <v>618</v>
      </c>
      <c r="E855" t="s">
        <v>1898</v>
      </c>
      <c r="F855" t="s">
        <v>18</v>
      </c>
      <c r="G855" t="b">
        <v>0</v>
      </c>
      <c r="H855" t="s">
        <v>173</v>
      </c>
      <c r="I855" t="s">
        <v>180</v>
      </c>
      <c r="J855" t="s">
        <v>6406</v>
      </c>
      <c r="K855" t="s">
        <v>4769</v>
      </c>
      <c r="L855" t="s">
        <v>6407</v>
      </c>
    </row>
    <row r="856" spans="1:12">
      <c r="A856" t="s">
        <v>6408</v>
      </c>
      <c r="B856" t="s">
        <v>171</v>
      </c>
      <c r="C856" t="s">
        <v>3522</v>
      </c>
      <c r="D856" t="s">
        <v>547</v>
      </c>
      <c r="E856" t="s">
        <v>723</v>
      </c>
      <c r="F856" t="s">
        <v>47</v>
      </c>
      <c r="G856" t="b">
        <v>0</v>
      </c>
      <c r="H856" t="s">
        <v>173</v>
      </c>
      <c r="I856" t="s">
        <v>180</v>
      </c>
      <c r="J856" t="s">
        <v>6409</v>
      </c>
      <c r="K856" t="s">
        <v>4769</v>
      </c>
      <c r="L856" t="s">
        <v>6410</v>
      </c>
    </row>
    <row r="857" spans="1:12">
      <c r="A857" t="s">
        <v>2243</v>
      </c>
      <c r="B857" t="s">
        <v>523</v>
      </c>
      <c r="C857" t="s">
        <v>3526</v>
      </c>
      <c r="D857" t="s">
        <v>1065</v>
      </c>
      <c r="E857" t="s">
        <v>2144</v>
      </c>
      <c r="F857" t="s">
        <v>43</v>
      </c>
      <c r="G857" t="b">
        <v>0</v>
      </c>
      <c r="H857" t="s">
        <v>173</v>
      </c>
      <c r="I857" t="s">
        <v>180</v>
      </c>
      <c r="J857" t="s">
        <v>4966</v>
      </c>
      <c r="K857" t="s">
        <v>4769</v>
      </c>
      <c r="L857" t="s">
        <v>6411</v>
      </c>
    </row>
    <row r="858" spans="1:12">
      <c r="A858" t="s">
        <v>3059</v>
      </c>
      <c r="B858" t="s">
        <v>182</v>
      </c>
      <c r="C858" t="s">
        <v>4806</v>
      </c>
      <c r="D858" t="s">
        <v>3061</v>
      </c>
      <c r="E858" t="s">
        <v>3062</v>
      </c>
      <c r="F858" t="s">
        <v>18</v>
      </c>
      <c r="G858" t="b">
        <v>0</v>
      </c>
      <c r="H858" t="s">
        <v>173</v>
      </c>
      <c r="I858" t="s">
        <v>180</v>
      </c>
      <c r="J858" t="s">
        <v>6412</v>
      </c>
      <c r="K858" t="s">
        <v>4769</v>
      </c>
      <c r="L858" t="s">
        <v>6413</v>
      </c>
    </row>
    <row r="859" spans="1:12">
      <c r="A859" t="s">
        <v>836</v>
      </c>
      <c r="B859" t="s">
        <v>826</v>
      </c>
      <c r="C859" t="s">
        <v>3522</v>
      </c>
      <c r="D859" t="s">
        <v>737</v>
      </c>
      <c r="E859" t="s">
        <v>837</v>
      </c>
      <c r="F859" t="s">
        <v>121</v>
      </c>
      <c r="G859" t="b">
        <v>0</v>
      </c>
      <c r="H859" t="s">
        <v>735</v>
      </c>
      <c r="I859" t="s">
        <v>180</v>
      </c>
      <c r="J859" t="s">
        <v>6414</v>
      </c>
      <c r="K859" t="s">
        <v>4769</v>
      </c>
      <c r="L859" t="s">
        <v>6415</v>
      </c>
    </row>
    <row r="860" spans="1:12">
      <c r="A860" t="s">
        <v>421</v>
      </c>
      <c r="B860" t="s">
        <v>196</v>
      </c>
      <c r="C860" t="s">
        <v>3522</v>
      </c>
      <c r="D860" t="s">
        <v>413</v>
      </c>
      <c r="E860" t="s">
        <v>414</v>
      </c>
      <c r="F860" t="s">
        <v>34</v>
      </c>
      <c r="G860" t="b">
        <v>0</v>
      </c>
      <c r="H860" t="s">
        <v>411</v>
      </c>
      <c r="I860" t="s">
        <v>180</v>
      </c>
      <c r="J860" t="s">
        <v>6416</v>
      </c>
      <c r="K860" t="s">
        <v>4769</v>
      </c>
      <c r="L860" t="s">
        <v>6417</v>
      </c>
    </row>
    <row r="861" spans="1:12">
      <c r="A861" t="s">
        <v>1156</v>
      </c>
      <c r="B861" t="s">
        <v>826</v>
      </c>
      <c r="C861" t="s">
        <v>3522</v>
      </c>
      <c r="D861" t="s">
        <v>469</v>
      </c>
      <c r="E861" t="s">
        <v>470</v>
      </c>
      <c r="F861" t="s">
        <v>121</v>
      </c>
      <c r="G861" t="b">
        <v>0</v>
      </c>
      <c r="H861" t="s">
        <v>173</v>
      </c>
      <c r="I861" t="s">
        <v>180</v>
      </c>
      <c r="J861" t="s">
        <v>6418</v>
      </c>
      <c r="K861" t="s">
        <v>4769</v>
      </c>
      <c r="L861" t="s">
        <v>6419</v>
      </c>
    </row>
    <row r="862" spans="1:12">
      <c r="A862" t="s">
        <v>932</v>
      </c>
      <c r="B862" t="s">
        <v>826</v>
      </c>
      <c r="C862" t="s">
        <v>3526</v>
      </c>
      <c r="D862" t="s">
        <v>248</v>
      </c>
      <c r="E862" t="s">
        <v>296</v>
      </c>
      <c r="F862" t="s">
        <v>109</v>
      </c>
      <c r="G862" t="b">
        <v>0</v>
      </c>
      <c r="H862" t="s">
        <v>245</v>
      </c>
      <c r="I862" t="s">
        <v>180</v>
      </c>
      <c r="J862" t="s">
        <v>5080</v>
      </c>
      <c r="K862" t="s">
        <v>4769</v>
      </c>
      <c r="L862" t="s">
        <v>6420</v>
      </c>
    </row>
    <row r="863" spans="1:12">
      <c r="A863" t="s">
        <v>2283</v>
      </c>
      <c r="B863" t="s">
        <v>298</v>
      </c>
      <c r="C863" t="s">
        <v>3526</v>
      </c>
      <c r="D863" t="s">
        <v>1395</v>
      </c>
      <c r="E863" t="s">
        <v>1396</v>
      </c>
      <c r="F863" t="s">
        <v>112</v>
      </c>
      <c r="G863" t="b">
        <v>0</v>
      </c>
      <c r="H863" t="s">
        <v>448</v>
      </c>
      <c r="I863" t="s">
        <v>180</v>
      </c>
      <c r="J863" t="s">
        <v>5572</v>
      </c>
      <c r="K863" t="s">
        <v>4769</v>
      </c>
      <c r="L863" t="s">
        <v>6421</v>
      </c>
    </row>
    <row r="864" spans="1:12">
      <c r="A864" t="s">
        <v>2756</v>
      </c>
      <c r="B864" t="s">
        <v>182</v>
      </c>
      <c r="C864" t="s">
        <v>4806</v>
      </c>
      <c r="D864" t="s">
        <v>1589</v>
      </c>
      <c r="E864" t="s">
        <v>2927</v>
      </c>
      <c r="F864" t="s">
        <v>18</v>
      </c>
      <c r="G864" t="b">
        <v>0</v>
      </c>
      <c r="H864" t="s">
        <v>372</v>
      </c>
      <c r="I864" t="s">
        <v>180</v>
      </c>
      <c r="J864" t="s">
        <v>6422</v>
      </c>
      <c r="K864" t="s">
        <v>4769</v>
      </c>
      <c r="L864" t="s">
        <v>6423</v>
      </c>
    </row>
    <row r="865" spans="1:12">
      <c r="A865" t="s">
        <v>684</v>
      </c>
      <c r="B865" t="s">
        <v>182</v>
      </c>
      <c r="C865" t="s">
        <v>3526</v>
      </c>
      <c r="D865" t="s">
        <v>685</v>
      </c>
      <c r="E865" t="s">
        <v>686</v>
      </c>
      <c r="F865" t="s">
        <v>29</v>
      </c>
      <c r="G865" t="b">
        <v>0</v>
      </c>
      <c r="H865" t="s">
        <v>173</v>
      </c>
      <c r="I865" t="s">
        <v>180</v>
      </c>
      <c r="J865" t="s">
        <v>5430</v>
      </c>
      <c r="K865" t="s">
        <v>4769</v>
      </c>
      <c r="L865" t="s">
        <v>6424</v>
      </c>
    </row>
    <row r="866" spans="1:12">
      <c r="A866" t="s">
        <v>2268</v>
      </c>
      <c r="B866" t="s">
        <v>182</v>
      </c>
      <c r="C866" t="s">
        <v>3526</v>
      </c>
      <c r="D866" t="s">
        <v>584</v>
      </c>
      <c r="E866" t="s">
        <v>1152</v>
      </c>
      <c r="F866" t="s">
        <v>43</v>
      </c>
      <c r="G866" t="b">
        <v>0</v>
      </c>
      <c r="H866" t="s">
        <v>173</v>
      </c>
      <c r="I866" t="s">
        <v>180</v>
      </c>
      <c r="J866" t="s">
        <v>5378</v>
      </c>
      <c r="K866" t="s">
        <v>4769</v>
      </c>
      <c r="L866" t="s">
        <v>6425</v>
      </c>
    </row>
    <row r="867" spans="1:12">
      <c r="A867" t="s">
        <v>661</v>
      </c>
      <c r="B867" t="s">
        <v>171</v>
      </c>
      <c r="C867" t="s">
        <v>3522</v>
      </c>
      <c r="D867" t="s">
        <v>659</v>
      </c>
      <c r="E867" t="s">
        <v>660</v>
      </c>
      <c r="F867" t="s">
        <v>70</v>
      </c>
      <c r="G867" t="b">
        <v>0</v>
      </c>
      <c r="H867" t="s">
        <v>654</v>
      </c>
      <c r="I867" t="s">
        <v>180</v>
      </c>
      <c r="J867" t="s">
        <v>6426</v>
      </c>
      <c r="K867" t="s">
        <v>4769</v>
      </c>
      <c r="L867" t="s">
        <v>6427</v>
      </c>
    </row>
    <row r="868" spans="1:12">
      <c r="A868" t="s">
        <v>490</v>
      </c>
      <c r="B868" t="s">
        <v>200</v>
      </c>
      <c r="C868" t="s">
        <v>4868</v>
      </c>
      <c r="D868" t="s">
        <v>4654</v>
      </c>
      <c r="E868" t="s">
        <v>482</v>
      </c>
      <c r="F868" t="s">
        <v>80</v>
      </c>
      <c r="G868" t="b">
        <v>0</v>
      </c>
      <c r="H868" t="s">
        <v>478</v>
      </c>
      <c r="I868" t="s">
        <v>283</v>
      </c>
      <c r="J868" t="s">
        <v>6428</v>
      </c>
      <c r="K868" t="s">
        <v>4769</v>
      </c>
      <c r="L868" t="s">
        <v>6429</v>
      </c>
    </row>
    <row r="869" spans="1:12">
      <c r="A869" t="s">
        <v>2089</v>
      </c>
      <c r="B869" t="s">
        <v>298</v>
      </c>
      <c r="C869" t="s">
        <v>3526</v>
      </c>
      <c r="D869" t="s">
        <v>248</v>
      </c>
      <c r="E869" t="s">
        <v>296</v>
      </c>
      <c r="F869" t="s">
        <v>67</v>
      </c>
      <c r="G869" t="b">
        <v>0</v>
      </c>
      <c r="H869" t="s">
        <v>245</v>
      </c>
      <c r="I869" t="s">
        <v>180</v>
      </c>
      <c r="J869" t="s">
        <v>6430</v>
      </c>
      <c r="K869" t="s">
        <v>4769</v>
      </c>
      <c r="L869" t="s">
        <v>6431</v>
      </c>
    </row>
    <row r="870" spans="1:12">
      <c r="A870" t="s">
        <v>1301</v>
      </c>
      <c r="B870" t="s">
        <v>826</v>
      </c>
      <c r="C870" t="s">
        <v>3526</v>
      </c>
      <c r="D870" t="s">
        <v>1299</v>
      </c>
      <c r="E870" t="s">
        <v>1300</v>
      </c>
      <c r="F870" t="s">
        <v>57</v>
      </c>
      <c r="G870" t="b">
        <v>0</v>
      </c>
      <c r="H870" t="s">
        <v>173</v>
      </c>
      <c r="I870" t="s">
        <v>180</v>
      </c>
      <c r="J870" t="s">
        <v>218</v>
      </c>
      <c r="K870" t="s">
        <v>4769</v>
      </c>
      <c r="L870" t="s">
        <v>6432</v>
      </c>
    </row>
    <row r="871" spans="1:12">
      <c r="A871" t="s">
        <v>1614</v>
      </c>
      <c r="B871" t="s">
        <v>826</v>
      </c>
      <c r="C871" t="s">
        <v>3522</v>
      </c>
      <c r="D871" t="s">
        <v>651</v>
      </c>
      <c r="E871" t="s">
        <v>652</v>
      </c>
      <c r="F871" t="s">
        <v>93</v>
      </c>
      <c r="G871" t="b">
        <v>0</v>
      </c>
      <c r="H871" t="s">
        <v>372</v>
      </c>
      <c r="I871" t="s">
        <v>180</v>
      </c>
      <c r="J871" t="s">
        <v>6433</v>
      </c>
      <c r="K871" t="s">
        <v>4769</v>
      </c>
      <c r="L871" t="s">
        <v>6434</v>
      </c>
    </row>
    <row r="872" spans="1:12">
      <c r="A872" t="s">
        <v>2322</v>
      </c>
      <c r="B872" t="s">
        <v>171</v>
      </c>
      <c r="C872" t="s">
        <v>3526</v>
      </c>
      <c r="D872" t="s">
        <v>1065</v>
      </c>
      <c r="E872" t="s">
        <v>1066</v>
      </c>
      <c r="F872" t="s">
        <v>47</v>
      </c>
      <c r="G872" t="b">
        <v>0</v>
      </c>
      <c r="H872" t="s">
        <v>173</v>
      </c>
      <c r="I872" t="s">
        <v>180</v>
      </c>
      <c r="J872" t="s">
        <v>6435</v>
      </c>
      <c r="K872" t="s">
        <v>4769</v>
      </c>
      <c r="L872" t="s">
        <v>6436</v>
      </c>
    </row>
    <row r="873" spans="1:12">
      <c r="A873" t="s">
        <v>2284</v>
      </c>
      <c r="B873" t="s">
        <v>171</v>
      </c>
      <c r="C873" t="s">
        <v>3526</v>
      </c>
      <c r="D873" t="s">
        <v>450</v>
      </c>
      <c r="E873" t="s">
        <v>451</v>
      </c>
      <c r="F873" t="s">
        <v>103</v>
      </c>
      <c r="G873" t="b">
        <v>1</v>
      </c>
      <c r="H873" t="s">
        <v>448</v>
      </c>
      <c r="I873" t="s">
        <v>180</v>
      </c>
      <c r="J873" t="s">
        <v>6437</v>
      </c>
      <c r="K873" t="s">
        <v>4769</v>
      </c>
      <c r="L873" t="s">
        <v>6438</v>
      </c>
    </row>
    <row r="874" spans="1:12">
      <c r="A874" t="s">
        <v>342</v>
      </c>
      <c r="B874" t="s">
        <v>182</v>
      </c>
      <c r="C874" t="s">
        <v>3522</v>
      </c>
      <c r="D874" t="s">
        <v>248</v>
      </c>
      <c r="E874" t="s">
        <v>296</v>
      </c>
      <c r="F874" t="s">
        <v>18</v>
      </c>
      <c r="G874" t="b">
        <v>0</v>
      </c>
      <c r="H874" t="s">
        <v>245</v>
      </c>
      <c r="I874" t="s">
        <v>180</v>
      </c>
      <c r="J874" t="s">
        <v>6439</v>
      </c>
      <c r="K874" t="s">
        <v>4769</v>
      </c>
      <c r="L874" t="s">
        <v>6440</v>
      </c>
    </row>
    <row r="875" spans="1:12">
      <c r="A875" t="s">
        <v>341</v>
      </c>
      <c r="B875" t="s">
        <v>182</v>
      </c>
      <c r="C875" t="s">
        <v>3522</v>
      </c>
      <c r="D875" t="s">
        <v>248</v>
      </c>
      <c r="E875" t="s">
        <v>296</v>
      </c>
      <c r="F875" t="s">
        <v>18</v>
      </c>
      <c r="G875" t="b">
        <v>0</v>
      </c>
      <c r="H875" t="s">
        <v>245</v>
      </c>
      <c r="I875" t="s">
        <v>180</v>
      </c>
      <c r="J875" t="s">
        <v>6441</v>
      </c>
      <c r="K875" t="s">
        <v>4769</v>
      </c>
      <c r="L875" t="s">
        <v>6442</v>
      </c>
    </row>
    <row r="876" spans="1:12">
      <c r="A876" t="s">
        <v>339</v>
      </c>
      <c r="B876" t="s">
        <v>182</v>
      </c>
      <c r="C876" t="s">
        <v>3522</v>
      </c>
      <c r="D876" t="s">
        <v>248</v>
      </c>
      <c r="E876" t="s">
        <v>296</v>
      </c>
      <c r="F876" t="s">
        <v>18</v>
      </c>
      <c r="G876" t="b">
        <v>0</v>
      </c>
      <c r="H876" t="s">
        <v>245</v>
      </c>
      <c r="I876" t="s">
        <v>180</v>
      </c>
      <c r="J876" t="s">
        <v>6443</v>
      </c>
      <c r="K876" t="s">
        <v>4769</v>
      </c>
      <c r="L876" t="s">
        <v>6444</v>
      </c>
    </row>
    <row r="877" spans="1:12">
      <c r="A877" t="s">
        <v>338</v>
      </c>
      <c r="B877" t="s">
        <v>182</v>
      </c>
      <c r="C877" t="s">
        <v>3522</v>
      </c>
      <c r="D877" t="s">
        <v>248</v>
      </c>
      <c r="E877" t="s">
        <v>296</v>
      </c>
      <c r="F877" t="s">
        <v>18</v>
      </c>
      <c r="G877" t="b">
        <v>0</v>
      </c>
      <c r="H877" t="s">
        <v>245</v>
      </c>
      <c r="I877" t="s">
        <v>180</v>
      </c>
      <c r="J877" t="s">
        <v>6445</v>
      </c>
      <c r="K877" t="s">
        <v>4769</v>
      </c>
      <c r="L877" t="s">
        <v>6446</v>
      </c>
    </row>
    <row r="878" spans="1:12">
      <c r="A878" t="s">
        <v>6447</v>
      </c>
      <c r="B878" t="s">
        <v>182</v>
      </c>
      <c r="C878" t="s">
        <v>3522</v>
      </c>
      <c r="D878" t="s">
        <v>248</v>
      </c>
      <c r="E878" t="s">
        <v>296</v>
      </c>
      <c r="F878" t="s">
        <v>18</v>
      </c>
      <c r="G878" t="b">
        <v>0</v>
      </c>
      <c r="H878" t="s">
        <v>245</v>
      </c>
      <c r="I878" t="s">
        <v>180</v>
      </c>
      <c r="J878" t="s">
        <v>6448</v>
      </c>
      <c r="K878" t="s">
        <v>4769</v>
      </c>
      <c r="L878" t="s">
        <v>6449</v>
      </c>
    </row>
    <row r="879" spans="1:12">
      <c r="A879" t="s">
        <v>2966</v>
      </c>
      <c r="B879" t="s">
        <v>826</v>
      </c>
      <c r="C879" t="s">
        <v>4806</v>
      </c>
      <c r="D879" t="s">
        <v>2792</v>
      </c>
      <c r="E879" t="s">
        <v>2912</v>
      </c>
      <c r="F879" t="s">
        <v>124</v>
      </c>
      <c r="G879" t="b">
        <v>0</v>
      </c>
      <c r="H879" t="s">
        <v>372</v>
      </c>
      <c r="I879" t="s">
        <v>180</v>
      </c>
      <c r="J879" t="s">
        <v>6450</v>
      </c>
      <c r="K879" t="s">
        <v>4769</v>
      </c>
      <c r="L879" t="s">
        <v>6451</v>
      </c>
    </row>
    <row r="880" spans="1:12">
      <c r="A880" t="s">
        <v>1606</v>
      </c>
      <c r="B880" t="s">
        <v>826</v>
      </c>
      <c r="C880" t="s">
        <v>3522</v>
      </c>
      <c r="D880" t="s">
        <v>3917</v>
      </c>
      <c r="E880" t="s">
        <v>627</v>
      </c>
      <c r="F880" t="s">
        <v>80</v>
      </c>
      <c r="G880" t="b">
        <v>0</v>
      </c>
      <c r="H880" t="s">
        <v>443</v>
      </c>
      <c r="I880" t="s">
        <v>180</v>
      </c>
      <c r="J880" t="s">
        <v>6452</v>
      </c>
      <c r="K880" t="s">
        <v>4769</v>
      </c>
      <c r="L880" t="s">
        <v>6453</v>
      </c>
    </row>
    <row r="881" spans="1:12">
      <c r="A881" t="s">
        <v>2612</v>
      </c>
      <c r="B881" t="s">
        <v>826</v>
      </c>
      <c r="C881" t="s">
        <v>4806</v>
      </c>
      <c r="D881" t="s">
        <v>1309</v>
      </c>
      <c r="E881" t="s">
        <v>5564</v>
      </c>
      <c r="F881" t="s">
        <v>76</v>
      </c>
      <c r="G881" t="b">
        <v>0</v>
      </c>
      <c r="H881" t="s">
        <v>173</v>
      </c>
      <c r="I881" t="s">
        <v>180</v>
      </c>
      <c r="J881" t="s">
        <v>6454</v>
      </c>
      <c r="K881" t="s">
        <v>4769</v>
      </c>
      <c r="L881" t="s">
        <v>6455</v>
      </c>
    </row>
    <row r="882" spans="1:12">
      <c r="A882" t="s">
        <v>6456</v>
      </c>
      <c r="B882" t="s">
        <v>826</v>
      </c>
      <c r="C882" t="s">
        <v>4775</v>
      </c>
      <c r="D882" t="s">
        <v>291</v>
      </c>
      <c r="E882" t="s">
        <v>218</v>
      </c>
      <c r="F882" t="s">
        <v>100</v>
      </c>
      <c r="G882" t="b">
        <v>0</v>
      </c>
      <c r="H882" t="s">
        <v>245</v>
      </c>
      <c r="I882" t="s">
        <v>180</v>
      </c>
      <c r="J882" t="s">
        <v>6457</v>
      </c>
      <c r="K882" t="s">
        <v>4769</v>
      </c>
      <c r="L882" t="s">
        <v>6458</v>
      </c>
    </row>
    <row r="883" spans="1:12">
      <c r="A883" t="s">
        <v>1871</v>
      </c>
      <c r="B883" t="s">
        <v>171</v>
      </c>
      <c r="C883" t="s">
        <v>3522</v>
      </c>
      <c r="D883" t="s">
        <v>1242</v>
      </c>
      <c r="E883" t="s">
        <v>1873</v>
      </c>
      <c r="F883" t="s">
        <v>18</v>
      </c>
      <c r="G883" t="b">
        <v>0</v>
      </c>
      <c r="H883" t="s">
        <v>173</v>
      </c>
      <c r="I883" t="s">
        <v>180</v>
      </c>
      <c r="J883" t="s">
        <v>6459</v>
      </c>
      <c r="K883" t="s">
        <v>4769</v>
      </c>
      <c r="L883" t="s">
        <v>6460</v>
      </c>
    </row>
    <row r="884" spans="1:12">
      <c r="A884" t="s">
        <v>6461</v>
      </c>
      <c r="B884" t="s">
        <v>826</v>
      </c>
      <c r="C884" t="s">
        <v>4775</v>
      </c>
      <c r="D884" t="s">
        <v>291</v>
      </c>
      <c r="E884" t="s">
        <v>3043</v>
      </c>
      <c r="F884" t="s">
        <v>100</v>
      </c>
      <c r="G884" t="b">
        <v>0</v>
      </c>
      <c r="H884" t="s">
        <v>245</v>
      </c>
      <c r="I884" t="s">
        <v>180</v>
      </c>
      <c r="J884" t="s">
        <v>6462</v>
      </c>
      <c r="K884" t="s">
        <v>4769</v>
      </c>
      <c r="L884" t="s">
        <v>6463</v>
      </c>
    </row>
    <row r="885" spans="1:12">
      <c r="A885" t="s">
        <v>1074</v>
      </c>
      <c r="B885" t="s">
        <v>826</v>
      </c>
      <c r="C885" t="s">
        <v>3522</v>
      </c>
      <c r="D885" t="s">
        <v>428</v>
      </c>
      <c r="E885" t="s">
        <v>429</v>
      </c>
      <c r="F885" t="s">
        <v>43</v>
      </c>
      <c r="G885" t="b">
        <v>0</v>
      </c>
      <c r="H885" t="s">
        <v>173</v>
      </c>
      <c r="I885" t="s">
        <v>180</v>
      </c>
      <c r="J885" t="s">
        <v>6464</v>
      </c>
      <c r="K885" t="s">
        <v>4769</v>
      </c>
      <c r="L885" t="s">
        <v>6465</v>
      </c>
    </row>
    <row r="886" spans="1:12">
      <c r="A886" t="s">
        <v>2326</v>
      </c>
      <c r="B886" t="s">
        <v>826</v>
      </c>
      <c r="C886" t="s">
        <v>3526</v>
      </c>
      <c r="D886" t="s">
        <v>192</v>
      </c>
      <c r="E886" t="s">
        <v>260</v>
      </c>
      <c r="F886" t="s">
        <v>84</v>
      </c>
      <c r="G886" t="b">
        <v>0</v>
      </c>
      <c r="H886" t="s">
        <v>189</v>
      </c>
      <c r="I886" t="s">
        <v>180</v>
      </c>
      <c r="J886" t="s">
        <v>6466</v>
      </c>
      <c r="K886" t="s">
        <v>4769</v>
      </c>
      <c r="L886" t="s">
        <v>6467</v>
      </c>
    </row>
    <row r="887" spans="1:12">
      <c r="A887" t="s">
        <v>1551</v>
      </c>
      <c r="B887" t="s">
        <v>826</v>
      </c>
      <c r="C887" t="s">
        <v>3522</v>
      </c>
      <c r="D887" t="s">
        <v>520</v>
      </c>
      <c r="E887" t="s">
        <v>1552</v>
      </c>
      <c r="F887" t="s">
        <v>87</v>
      </c>
      <c r="G887" t="b">
        <v>0</v>
      </c>
      <c r="H887" t="s">
        <v>173</v>
      </c>
      <c r="I887" t="s">
        <v>180</v>
      </c>
      <c r="J887" t="s">
        <v>5061</v>
      </c>
      <c r="K887" t="s">
        <v>4769</v>
      </c>
      <c r="L887" t="s">
        <v>6468</v>
      </c>
    </row>
    <row r="888" spans="1:12">
      <c r="A888" t="s">
        <v>6469</v>
      </c>
      <c r="B888" t="s">
        <v>826</v>
      </c>
      <c r="C888" t="s">
        <v>4775</v>
      </c>
      <c r="D888" t="s">
        <v>291</v>
      </c>
      <c r="E888" t="s">
        <v>218</v>
      </c>
      <c r="F888" t="s">
        <v>100</v>
      </c>
      <c r="G888" t="b">
        <v>0</v>
      </c>
      <c r="H888" t="s">
        <v>245</v>
      </c>
      <c r="I888" t="s">
        <v>180</v>
      </c>
      <c r="J888" t="s">
        <v>6470</v>
      </c>
      <c r="K888" t="s">
        <v>4769</v>
      </c>
      <c r="L888" t="s">
        <v>6471</v>
      </c>
    </row>
    <row r="889" spans="1:12">
      <c r="A889" t="s">
        <v>2316</v>
      </c>
      <c r="B889" t="s">
        <v>298</v>
      </c>
      <c r="C889" t="s">
        <v>3526</v>
      </c>
      <c r="D889" t="s">
        <v>248</v>
      </c>
      <c r="E889" t="s">
        <v>287</v>
      </c>
      <c r="F889" t="s">
        <v>57</v>
      </c>
      <c r="G889" t="b">
        <v>0</v>
      </c>
      <c r="H889" t="s">
        <v>245</v>
      </c>
      <c r="I889" t="s">
        <v>180</v>
      </c>
      <c r="J889" t="s">
        <v>6472</v>
      </c>
      <c r="K889" t="s">
        <v>4769</v>
      </c>
      <c r="L889" t="s">
        <v>6473</v>
      </c>
    </row>
    <row r="890" spans="1:12">
      <c r="A890" t="s">
        <v>6474</v>
      </c>
      <c r="B890" t="s">
        <v>826</v>
      </c>
      <c r="C890" t="s">
        <v>3522</v>
      </c>
      <c r="D890" t="s">
        <v>4656</v>
      </c>
      <c r="E890" t="s">
        <v>5698</v>
      </c>
      <c r="F890" t="s">
        <v>100</v>
      </c>
      <c r="G890" t="b">
        <v>0</v>
      </c>
      <c r="H890" t="s">
        <v>173</v>
      </c>
      <c r="I890" t="s">
        <v>180</v>
      </c>
      <c r="J890" t="s">
        <v>5699</v>
      </c>
      <c r="K890" t="s">
        <v>4769</v>
      </c>
      <c r="L890" t="s">
        <v>6475</v>
      </c>
    </row>
    <row r="891" spans="1:12">
      <c r="A891" t="s">
        <v>6476</v>
      </c>
      <c r="B891" t="s">
        <v>826</v>
      </c>
      <c r="C891" t="s">
        <v>4868</v>
      </c>
      <c r="D891" t="s">
        <v>4067</v>
      </c>
      <c r="E891" t="s">
        <v>6098</v>
      </c>
      <c r="F891" t="s">
        <v>84</v>
      </c>
      <c r="G891" t="b">
        <v>0</v>
      </c>
      <c r="H891" t="s">
        <v>173</v>
      </c>
      <c r="I891" t="s">
        <v>283</v>
      </c>
      <c r="J891" t="s">
        <v>6099</v>
      </c>
      <c r="K891" t="s">
        <v>4769</v>
      </c>
      <c r="L891" t="s">
        <v>6477</v>
      </c>
    </row>
    <row r="892" spans="1:12">
      <c r="A892" t="s">
        <v>2245</v>
      </c>
      <c r="B892" t="s">
        <v>826</v>
      </c>
      <c r="C892" t="s">
        <v>3526</v>
      </c>
      <c r="D892" t="s">
        <v>248</v>
      </c>
      <c r="E892" t="s">
        <v>249</v>
      </c>
      <c r="F892" t="s">
        <v>57</v>
      </c>
      <c r="G892" t="b">
        <v>0</v>
      </c>
      <c r="H892" t="s">
        <v>245</v>
      </c>
      <c r="I892" t="s">
        <v>180</v>
      </c>
      <c r="J892" t="s">
        <v>4820</v>
      </c>
      <c r="K892" t="s">
        <v>4769</v>
      </c>
      <c r="L892" t="s">
        <v>6478</v>
      </c>
    </row>
    <row r="893" spans="1:12">
      <c r="A893" t="s">
        <v>1567</v>
      </c>
      <c r="B893" t="s">
        <v>826</v>
      </c>
      <c r="C893" t="s">
        <v>3526</v>
      </c>
      <c r="D893" t="s">
        <v>1564</v>
      </c>
      <c r="E893" t="s">
        <v>1565</v>
      </c>
      <c r="F893" t="s">
        <v>93</v>
      </c>
      <c r="G893" t="b">
        <v>0</v>
      </c>
      <c r="H893" t="s">
        <v>173</v>
      </c>
      <c r="I893" t="s">
        <v>180</v>
      </c>
      <c r="J893" t="s">
        <v>6479</v>
      </c>
      <c r="K893" t="s">
        <v>4769</v>
      </c>
      <c r="L893" t="s">
        <v>6480</v>
      </c>
    </row>
    <row r="894" spans="1:12">
      <c r="A894" t="s">
        <v>2286</v>
      </c>
      <c r="B894" t="s">
        <v>298</v>
      </c>
      <c r="C894" t="s">
        <v>3526</v>
      </c>
      <c r="D894" t="s">
        <v>754</v>
      </c>
      <c r="E894" t="s">
        <v>756</v>
      </c>
      <c r="F894" t="s">
        <v>97</v>
      </c>
      <c r="G894" t="b">
        <v>1</v>
      </c>
      <c r="H894" t="s">
        <v>448</v>
      </c>
      <c r="I894" t="s">
        <v>180</v>
      </c>
      <c r="J894" t="s">
        <v>4853</v>
      </c>
      <c r="K894" t="s">
        <v>4769</v>
      </c>
      <c r="L894" t="s">
        <v>6481</v>
      </c>
    </row>
    <row r="895" spans="1:12">
      <c r="A895" t="s">
        <v>6482</v>
      </c>
      <c r="B895" t="s">
        <v>826</v>
      </c>
      <c r="C895" t="s">
        <v>3522</v>
      </c>
      <c r="D895" t="e" cm="1">
        <f t="array" ref="D895">- Gujjula</f>
        <v>#NAME?</v>
      </c>
      <c r="E895" t="s">
        <v>4861</v>
      </c>
      <c r="F895" t="s">
        <v>51</v>
      </c>
      <c r="G895" t="b">
        <v>1</v>
      </c>
      <c r="H895" t="s">
        <v>173</v>
      </c>
      <c r="I895" t="s">
        <v>180</v>
      </c>
      <c r="J895" t="s">
        <v>4862</v>
      </c>
      <c r="K895" t="s">
        <v>4769</v>
      </c>
      <c r="L895" t="s">
        <v>6483</v>
      </c>
    </row>
    <row r="896" spans="1:12">
      <c r="A896" t="s">
        <v>242</v>
      </c>
      <c r="B896" t="s">
        <v>182</v>
      </c>
      <c r="C896" t="s">
        <v>3522</v>
      </c>
      <c r="D896" t="s">
        <v>192</v>
      </c>
      <c r="E896" t="s">
        <v>198</v>
      </c>
      <c r="F896" t="s">
        <v>18</v>
      </c>
      <c r="G896" t="b">
        <v>0</v>
      </c>
      <c r="H896" t="s">
        <v>189</v>
      </c>
      <c r="I896" t="s">
        <v>180</v>
      </c>
      <c r="J896" t="s">
        <v>5589</v>
      </c>
      <c r="K896" t="s">
        <v>4769</v>
      </c>
      <c r="L896" t="s">
        <v>6484</v>
      </c>
    </row>
    <row r="897" spans="1:12">
      <c r="A897" t="s">
        <v>580</v>
      </c>
      <c r="B897" t="s">
        <v>171</v>
      </c>
      <c r="C897" t="s">
        <v>3522</v>
      </c>
      <c r="D897" t="s">
        <v>557</v>
      </c>
      <c r="E897" t="s">
        <v>579</v>
      </c>
      <c r="F897" t="s">
        <v>64</v>
      </c>
      <c r="G897" t="b">
        <v>0</v>
      </c>
      <c r="H897" t="s">
        <v>173</v>
      </c>
      <c r="I897" t="s">
        <v>180</v>
      </c>
      <c r="J897" t="s">
        <v>6485</v>
      </c>
      <c r="K897" t="s">
        <v>4769</v>
      </c>
      <c r="L897" t="s">
        <v>6486</v>
      </c>
    </row>
    <row r="898" spans="1:12">
      <c r="A898" t="s">
        <v>267</v>
      </c>
      <c r="B898" t="s">
        <v>171</v>
      </c>
      <c r="C898" t="s">
        <v>3522</v>
      </c>
      <c r="D898" t="s">
        <v>192</v>
      </c>
      <c r="E898" t="s">
        <v>264</v>
      </c>
      <c r="F898" t="s">
        <v>43</v>
      </c>
      <c r="G898" t="b">
        <v>0</v>
      </c>
      <c r="H898" t="s">
        <v>189</v>
      </c>
      <c r="I898" t="s">
        <v>180</v>
      </c>
      <c r="J898" t="s">
        <v>6487</v>
      </c>
      <c r="K898" t="s">
        <v>4769</v>
      </c>
      <c r="L898" t="s">
        <v>6488</v>
      </c>
    </row>
    <row r="899" spans="1:12">
      <c r="A899" t="s">
        <v>2985</v>
      </c>
      <c r="B899" t="s">
        <v>171</v>
      </c>
      <c r="C899" t="s">
        <v>4913</v>
      </c>
      <c r="D899" t="s">
        <v>2942</v>
      </c>
      <c r="E899" t="s">
        <v>2981</v>
      </c>
      <c r="F899" t="s">
        <v>57</v>
      </c>
      <c r="G899" t="b">
        <v>1</v>
      </c>
      <c r="H899" t="s">
        <v>173</v>
      </c>
      <c r="I899" t="s">
        <v>180</v>
      </c>
      <c r="J899" t="s">
        <v>6489</v>
      </c>
      <c r="K899" t="s">
        <v>4769</v>
      </c>
      <c r="L899" t="s">
        <v>6490</v>
      </c>
    </row>
    <row r="900" spans="1:12">
      <c r="A900" t="s">
        <v>1997</v>
      </c>
      <c r="B900" t="s">
        <v>171</v>
      </c>
      <c r="C900" t="s">
        <v>3522</v>
      </c>
      <c r="D900" t="s">
        <v>547</v>
      </c>
      <c r="E900" t="s">
        <v>723</v>
      </c>
      <c r="F900" t="s">
        <v>47</v>
      </c>
      <c r="G900" t="b">
        <v>0</v>
      </c>
      <c r="H900" t="s">
        <v>173</v>
      </c>
      <c r="I900" t="s">
        <v>180</v>
      </c>
      <c r="J900" t="s">
        <v>5843</v>
      </c>
      <c r="K900" t="s">
        <v>4769</v>
      </c>
      <c r="L900" t="s">
        <v>6491</v>
      </c>
    </row>
    <row r="901" spans="1:12">
      <c r="A901" t="s">
        <v>6492</v>
      </c>
      <c r="B901" t="s">
        <v>826</v>
      </c>
      <c r="C901" t="s">
        <v>3526</v>
      </c>
      <c r="D901" t="s">
        <v>248</v>
      </c>
      <c r="E901" t="s">
        <v>296</v>
      </c>
      <c r="F901" t="s">
        <v>106</v>
      </c>
      <c r="G901" t="b">
        <v>0</v>
      </c>
      <c r="H901" t="s">
        <v>245</v>
      </c>
      <c r="I901" t="s">
        <v>180</v>
      </c>
      <c r="J901" t="s">
        <v>6493</v>
      </c>
      <c r="K901" t="s">
        <v>4769</v>
      </c>
      <c r="L901" t="s">
        <v>6494</v>
      </c>
    </row>
    <row r="902" spans="1:12">
      <c r="A902" t="s">
        <v>3468</v>
      </c>
      <c r="B902" t="s">
        <v>171</v>
      </c>
      <c r="C902" t="s">
        <v>2553</v>
      </c>
      <c r="D902" t="s">
        <v>770</v>
      </c>
      <c r="E902" t="s">
        <v>771</v>
      </c>
      <c r="F902" t="s">
        <v>51</v>
      </c>
      <c r="G902" t="b">
        <v>0</v>
      </c>
      <c r="H902" t="s">
        <v>173</v>
      </c>
      <c r="I902" t="s">
        <v>180</v>
      </c>
      <c r="J902" t="s">
        <v>6495</v>
      </c>
      <c r="K902" t="s">
        <v>4769</v>
      </c>
      <c r="L902" t="s">
        <v>6496</v>
      </c>
    </row>
    <row r="903" spans="1:12">
      <c r="A903" t="s">
        <v>948</v>
      </c>
      <c r="B903" t="s">
        <v>826</v>
      </c>
      <c r="C903" t="s">
        <v>3522</v>
      </c>
      <c r="D903" t="s">
        <v>248</v>
      </c>
      <c r="E903" t="s">
        <v>296</v>
      </c>
      <c r="F903" t="s">
        <v>106</v>
      </c>
      <c r="G903" t="b">
        <v>0</v>
      </c>
      <c r="H903" t="s">
        <v>245</v>
      </c>
      <c r="I903" t="s">
        <v>180</v>
      </c>
      <c r="J903" t="s">
        <v>6497</v>
      </c>
      <c r="K903" t="s">
        <v>4769</v>
      </c>
      <c r="L903" t="s">
        <v>6498</v>
      </c>
    </row>
    <row r="904" spans="1:12">
      <c r="A904" t="s">
        <v>1365</v>
      </c>
      <c r="B904" t="s">
        <v>826</v>
      </c>
      <c r="C904" t="s">
        <v>3522</v>
      </c>
      <c r="D904" t="s">
        <v>1299</v>
      </c>
      <c r="E904" t="s">
        <v>1300</v>
      </c>
      <c r="F904" t="s">
        <v>43</v>
      </c>
      <c r="G904" t="b">
        <v>0</v>
      </c>
      <c r="H904" t="s">
        <v>173</v>
      </c>
      <c r="I904" t="s">
        <v>180</v>
      </c>
      <c r="J904" t="s">
        <v>4835</v>
      </c>
      <c r="K904" t="s">
        <v>4769</v>
      </c>
      <c r="L904" t="s">
        <v>6499</v>
      </c>
    </row>
    <row r="905" spans="1:12">
      <c r="A905" t="s">
        <v>273</v>
      </c>
      <c r="B905" t="s">
        <v>182</v>
      </c>
      <c r="C905" t="s">
        <v>3522</v>
      </c>
      <c r="D905" t="s">
        <v>192</v>
      </c>
      <c r="E905" t="s">
        <v>270</v>
      </c>
      <c r="F905" t="s">
        <v>18</v>
      </c>
      <c r="G905" t="b">
        <v>0</v>
      </c>
      <c r="H905" t="s">
        <v>189</v>
      </c>
      <c r="I905" t="s">
        <v>180</v>
      </c>
      <c r="J905" t="s">
        <v>5116</v>
      </c>
      <c r="K905" t="s">
        <v>4769</v>
      </c>
      <c r="L905" t="s">
        <v>6500</v>
      </c>
    </row>
    <row r="906" spans="1:12">
      <c r="A906" t="s">
        <v>2287</v>
      </c>
      <c r="B906" t="s">
        <v>200</v>
      </c>
      <c r="C906" t="s">
        <v>5256</v>
      </c>
      <c r="D906" t="s">
        <v>4462</v>
      </c>
      <c r="E906" t="s">
        <v>1173</v>
      </c>
      <c r="F906" t="s">
        <v>43</v>
      </c>
      <c r="G906" t="b">
        <v>0</v>
      </c>
      <c r="H906" t="s">
        <v>496</v>
      </c>
      <c r="I906" t="s">
        <v>283</v>
      </c>
      <c r="J906" t="s">
        <v>6186</v>
      </c>
      <c r="K906" t="s">
        <v>4769</v>
      </c>
      <c r="L906" t="s">
        <v>6501</v>
      </c>
    </row>
    <row r="907" spans="1:12">
      <c r="A907" t="s">
        <v>1355</v>
      </c>
      <c r="B907" t="s">
        <v>826</v>
      </c>
      <c r="C907" t="s">
        <v>3522</v>
      </c>
      <c r="D907" t="s">
        <v>1357</v>
      </c>
      <c r="E907" t="s">
        <v>1358</v>
      </c>
      <c r="F907" t="s">
        <v>57</v>
      </c>
      <c r="G907" t="b">
        <v>0</v>
      </c>
      <c r="H907" t="s">
        <v>173</v>
      </c>
      <c r="I907" t="s">
        <v>180</v>
      </c>
      <c r="J907" t="s">
        <v>6502</v>
      </c>
      <c r="K907" t="s">
        <v>4769</v>
      </c>
      <c r="L907" t="s">
        <v>6503</v>
      </c>
    </row>
    <row r="908" spans="1:12">
      <c r="A908" t="s">
        <v>272</v>
      </c>
      <c r="B908" t="s">
        <v>182</v>
      </c>
      <c r="C908" t="s">
        <v>3522</v>
      </c>
      <c r="D908" t="s">
        <v>192</v>
      </c>
      <c r="E908" t="s">
        <v>270</v>
      </c>
      <c r="F908" t="s">
        <v>18</v>
      </c>
      <c r="G908" t="b">
        <v>0</v>
      </c>
      <c r="H908" t="s">
        <v>189</v>
      </c>
      <c r="I908" t="s">
        <v>180</v>
      </c>
      <c r="J908" t="s">
        <v>5116</v>
      </c>
      <c r="K908" t="s">
        <v>4769</v>
      </c>
      <c r="L908" t="s">
        <v>6504</v>
      </c>
    </row>
    <row r="909" spans="1:12">
      <c r="A909" t="s">
        <v>1559</v>
      </c>
      <c r="B909" t="s">
        <v>826</v>
      </c>
      <c r="C909" t="s">
        <v>3526</v>
      </c>
      <c r="D909" t="s">
        <v>520</v>
      </c>
      <c r="E909" t="s">
        <v>1560</v>
      </c>
      <c r="F909" t="s">
        <v>51</v>
      </c>
      <c r="G909" t="b">
        <v>0</v>
      </c>
      <c r="H909" t="s">
        <v>173</v>
      </c>
      <c r="I909" t="s">
        <v>180</v>
      </c>
      <c r="J909" t="s">
        <v>6505</v>
      </c>
      <c r="K909" t="s">
        <v>4769</v>
      </c>
      <c r="L909" t="s">
        <v>6506</v>
      </c>
    </row>
    <row r="910" spans="1:12">
      <c r="A910" t="s">
        <v>1511</v>
      </c>
      <c r="B910" t="s">
        <v>826</v>
      </c>
      <c r="C910" t="s">
        <v>3526</v>
      </c>
      <c r="D910" t="s">
        <v>204</v>
      </c>
      <c r="E910" t="s">
        <v>205</v>
      </c>
      <c r="F910" t="s">
        <v>93</v>
      </c>
      <c r="G910" t="b">
        <v>0</v>
      </c>
      <c r="H910" t="s">
        <v>173</v>
      </c>
      <c r="I910" t="s">
        <v>180</v>
      </c>
      <c r="J910" t="s">
        <v>5876</v>
      </c>
      <c r="K910" t="s">
        <v>4769</v>
      </c>
      <c r="L910" t="s">
        <v>6507</v>
      </c>
    </row>
    <row r="911" spans="1:12">
      <c r="A911" t="s">
        <v>3063</v>
      </c>
      <c r="B911" t="s">
        <v>826</v>
      </c>
      <c r="C911" t="s">
        <v>4913</v>
      </c>
      <c r="D911" t="s">
        <v>1309</v>
      </c>
      <c r="E911" t="s">
        <v>1316</v>
      </c>
      <c r="F911" t="s">
        <v>100</v>
      </c>
      <c r="G911" t="b">
        <v>0</v>
      </c>
      <c r="H911" t="s">
        <v>173</v>
      </c>
      <c r="I911" t="s">
        <v>180</v>
      </c>
      <c r="J911" t="s">
        <v>5591</v>
      </c>
      <c r="K911" t="s">
        <v>4769</v>
      </c>
      <c r="L911" t="s">
        <v>6508</v>
      </c>
    </row>
    <row r="912" spans="1:12">
      <c r="A912" t="s">
        <v>6509</v>
      </c>
      <c r="B912" t="s">
        <v>826</v>
      </c>
      <c r="C912" t="s">
        <v>3526</v>
      </c>
      <c r="D912" t="s">
        <v>1441</v>
      </c>
      <c r="E912" t="s">
        <v>1433</v>
      </c>
      <c r="F912" t="s">
        <v>57</v>
      </c>
      <c r="G912" t="b">
        <v>0</v>
      </c>
      <c r="H912" t="s">
        <v>173</v>
      </c>
      <c r="I912" t="s">
        <v>180</v>
      </c>
      <c r="J912" t="s">
        <v>6510</v>
      </c>
      <c r="K912" t="s">
        <v>4769</v>
      </c>
      <c r="L912" t="s">
        <v>6511</v>
      </c>
    </row>
    <row r="913" spans="1:12">
      <c r="A913" t="s">
        <v>2082</v>
      </c>
      <c r="B913" t="s">
        <v>298</v>
      </c>
      <c r="C913" t="s">
        <v>3526</v>
      </c>
      <c r="D913" t="s">
        <v>248</v>
      </c>
      <c r="E913" t="s">
        <v>930</v>
      </c>
      <c r="F913" t="s">
        <v>67</v>
      </c>
      <c r="G913" t="b">
        <v>0</v>
      </c>
      <c r="H913" t="s">
        <v>245</v>
      </c>
      <c r="I913" t="s">
        <v>180</v>
      </c>
      <c r="J913" t="s">
        <v>6512</v>
      </c>
      <c r="K913" t="s">
        <v>4769</v>
      </c>
      <c r="L913" t="s">
        <v>6513</v>
      </c>
    </row>
    <row r="914" spans="1:12">
      <c r="A914" t="s">
        <v>2280</v>
      </c>
      <c r="B914" t="s">
        <v>171</v>
      </c>
      <c r="C914" t="s">
        <v>3526</v>
      </c>
      <c r="D914" t="s">
        <v>1795</v>
      </c>
      <c r="E914" t="s">
        <v>2281</v>
      </c>
      <c r="F914" t="s">
        <v>24</v>
      </c>
      <c r="G914" t="b">
        <v>0</v>
      </c>
      <c r="H914" t="s">
        <v>448</v>
      </c>
      <c r="I914" t="s">
        <v>180</v>
      </c>
      <c r="J914" t="s">
        <v>6514</v>
      </c>
      <c r="K914" t="s">
        <v>4769</v>
      </c>
      <c r="L914" t="s">
        <v>6515</v>
      </c>
    </row>
    <row r="915" spans="1:12">
      <c r="A915" t="s">
        <v>2247</v>
      </c>
      <c r="B915" t="s">
        <v>298</v>
      </c>
      <c r="C915" t="s">
        <v>3526</v>
      </c>
      <c r="D915" t="s">
        <v>754</v>
      </c>
      <c r="E915" t="s">
        <v>756</v>
      </c>
      <c r="F915" t="s">
        <v>97</v>
      </c>
      <c r="G915" t="b">
        <v>1</v>
      </c>
      <c r="H915" t="s">
        <v>448</v>
      </c>
      <c r="I915" t="s">
        <v>180</v>
      </c>
      <c r="J915" t="s">
        <v>4853</v>
      </c>
      <c r="K915" t="s">
        <v>4769</v>
      </c>
      <c r="L915" t="s">
        <v>6516</v>
      </c>
    </row>
    <row r="916" spans="1:12">
      <c r="A916" t="s">
        <v>854</v>
      </c>
      <c r="B916" t="s">
        <v>826</v>
      </c>
      <c r="C916" t="s">
        <v>3526</v>
      </c>
      <c r="D916" t="s">
        <v>3961</v>
      </c>
      <c r="E916" t="s">
        <v>855</v>
      </c>
      <c r="F916" t="s">
        <v>57</v>
      </c>
      <c r="G916" t="b">
        <v>1</v>
      </c>
      <c r="H916" t="s">
        <v>443</v>
      </c>
      <c r="I916" t="s">
        <v>180</v>
      </c>
      <c r="J916" t="s">
        <v>6517</v>
      </c>
      <c r="K916" t="s">
        <v>4769</v>
      </c>
      <c r="L916" t="s">
        <v>6518</v>
      </c>
    </row>
    <row r="917" spans="1:12">
      <c r="A917" t="s">
        <v>2675</v>
      </c>
      <c r="B917" t="s">
        <v>826</v>
      </c>
      <c r="C917" t="s">
        <v>2553</v>
      </c>
      <c r="D917" t="s">
        <v>2677</v>
      </c>
      <c r="E917" t="s">
        <v>6519</v>
      </c>
      <c r="F917" t="s">
        <v>67</v>
      </c>
      <c r="G917" t="b">
        <v>0</v>
      </c>
      <c r="H917" t="s">
        <v>173</v>
      </c>
      <c r="I917" t="s">
        <v>180</v>
      </c>
      <c r="J917" t="s">
        <v>6520</v>
      </c>
      <c r="K917" t="s">
        <v>4769</v>
      </c>
      <c r="L917" t="s">
        <v>6521</v>
      </c>
    </row>
    <row r="918" spans="1:12">
      <c r="A918" t="s">
        <v>2092</v>
      </c>
      <c r="B918" t="s">
        <v>298</v>
      </c>
      <c r="C918" t="s">
        <v>3526</v>
      </c>
      <c r="D918" t="s">
        <v>248</v>
      </c>
      <c r="E918" t="s">
        <v>296</v>
      </c>
      <c r="F918" t="s">
        <v>57</v>
      </c>
      <c r="G918" t="b">
        <v>0</v>
      </c>
      <c r="H918" t="s">
        <v>245</v>
      </c>
      <c r="I918" t="s">
        <v>180</v>
      </c>
      <c r="J918" t="s">
        <v>6522</v>
      </c>
      <c r="K918" t="s">
        <v>4769</v>
      </c>
      <c r="L918" t="s">
        <v>6523</v>
      </c>
    </row>
    <row r="919" spans="1:12">
      <c r="A919" t="s">
        <v>3236</v>
      </c>
      <c r="B919" t="s">
        <v>826</v>
      </c>
      <c r="C919" t="s">
        <v>4775</v>
      </c>
      <c r="D919" t="s">
        <v>291</v>
      </c>
      <c r="E919" t="s">
        <v>218</v>
      </c>
      <c r="F919" t="s">
        <v>100</v>
      </c>
      <c r="G919" t="b">
        <v>0</v>
      </c>
      <c r="H919" t="s">
        <v>245</v>
      </c>
      <c r="I919" t="s">
        <v>180</v>
      </c>
      <c r="J919" t="s">
        <v>4932</v>
      </c>
      <c r="K919" t="s">
        <v>4769</v>
      </c>
      <c r="L919" t="s">
        <v>6524</v>
      </c>
    </row>
    <row r="920" spans="1:12">
      <c r="A920" t="s">
        <v>288</v>
      </c>
      <c r="B920" t="s">
        <v>182</v>
      </c>
      <c r="C920" t="s">
        <v>3522</v>
      </c>
      <c r="D920" t="s">
        <v>248</v>
      </c>
      <c r="E920" t="s">
        <v>287</v>
      </c>
      <c r="F920" t="s">
        <v>18</v>
      </c>
      <c r="G920" t="b">
        <v>0</v>
      </c>
      <c r="H920" t="s">
        <v>245</v>
      </c>
      <c r="I920" t="s">
        <v>180</v>
      </c>
      <c r="J920" t="s">
        <v>6525</v>
      </c>
      <c r="K920" t="s">
        <v>4769</v>
      </c>
      <c r="L920" t="s">
        <v>6526</v>
      </c>
    </row>
    <row r="921" spans="1:12">
      <c r="A921" t="s">
        <v>6527</v>
      </c>
      <c r="B921" t="s">
        <v>826</v>
      </c>
      <c r="C921" t="s">
        <v>3522</v>
      </c>
      <c r="D921" t="s">
        <v>1771</v>
      </c>
      <c r="E921" t="s">
        <v>2028</v>
      </c>
      <c r="F921" t="s">
        <v>76</v>
      </c>
      <c r="G921" t="b">
        <v>0</v>
      </c>
      <c r="H921" t="s">
        <v>173</v>
      </c>
      <c r="I921" t="s">
        <v>180</v>
      </c>
      <c r="J921" t="s">
        <v>5045</v>
      </c>
      <c r="K921" t="s">
        <v>4769</v>
      </c>
      <c r="L921" t="s">
        <v>6528</v>
      </c>
    </row>
    <row r="922" spans="1:12">
      <c r="A922" t="s">
        <v>2248</v>
      </c>
      <c r="B922" t="s">
        <v>171</v>
      </c>
      <c r="C922" t="s">
        <v>3526</v>
      </c>
      <c r="D922" t="s">
        <v>547</v>
      </c>
      <c r="E922" t="s">
        <v>548</v>
      </c>
      <c r="F922" t="s">
        <v>76</v>
      </c>
      <c r="G922" t="b">
        <v>1</v>
      </c>
      <c r="H922" t="s">
        <v>173</v>
      </c>
      <c r="I922" t="s">
        <v>180</v>
      </c>
      <c r="J922" t="s">
        <v>6529</v>
      </c>
      <c r="K922" t="s">
        <v>4769</v>
      </c>
      <c r="L922" t="s">
        <v>6530</v>
      </c>
    </row>
    <row r="923" spans="1:12">
      <c r="A923" t="s">
        <v>729</v>
      </c>
      <c r="B923" t="s">
        <v>171</v>
      </c>
      <c r="C923" t="s">
        <v>3522</v>
      </c>
      <c r="D923" t="s">
        <v>3961</v>
      </c>
      <c r="E923" t="s">
        <v>730</v>
      </c>
      <c r="F923" t="s">
        <v>29</v>
      </c>
      <c r="G923" t="b">
        <v>0</v>
      </c>
      <c r="H923" t="s">
        <v>443</v>
      </c>
      <c r="I923" t="s">
        <v>180</v>
      </c>
      <c r="J923" t="s">
        <v>6531</v>
      </c>
      <c r="K923" t="s">
        <v>4769</v>
      </c>
      <c r="L923" t="s">
        <v>6532</v>
      </c>
    </row>
    <row r="924" spans="1:12">
      <c r="A924" t="s">
        <v>6533</v>
      </c>
      <c r="B924" t="s">
        <v>298</v>
      </c>
      <c r="C924" t="s">
        <v>3526</v>
      </c>
      <c r="D924" t="s">
        <v>248</v>
      </c>
      <c r="E924" t="s">
        <v>296</v>
      </c>
      <c r="F924" t="s">
        <v>67</v>
      </c>
      <c r="G924" t="b">
        <v>0</v>
      </c>
      <c r="H924" t="s">
        <v>245</v>
      </c>
      <c r="I924" t="s">
        <v>180</v>
      </c>
      <c r="J924" t="s">
        <v>6534</v>
      </c>
      <c r="K924" t="s">
        <v>4769</v>
      </c>
      <c r="L924" t="s">
        <v>6535</v>
      </c>
    </row>
    <row r="925" spans="1:12">
      <c r="A925" t="s">
        <v>2556</v>
      </c>
      <c r="B925" t="s">
        <v>182</v>
      </c>
      <c r="C925" t="s">
        <v>2553</v>
      </c>
      <c r="D925" t="s">
        <v>1309</v>
      </c>
      <c r="E925" t="s">
        <v>2548</v>
      </c>
      <c r="F925" t="s">
        <v>80</v>
      </c>
      <c r="G925" t="b">
        <v>0</v>
      </c>
      <c r="H925" t="s">
        <v>173</v>
      </c>
      <c r="I925" t="s">
        <v>180</v>
      </c>
      <c r="J925" t="s">
        <v>218</v>
      </c>
      <c r="K925" t="s">
        <v>4769</v>
      </c>
      <c r="L925" t="s">
        <v>6536</v>
      </c>
    </row>
    <row r="926" spans="1:12">
      <c r="A926" t="s">
        <v>1815</v>
      </c>
      <c r="B926" t="s">
        <v>826</v>
      </c>
      <c r="C926" t="s">
        <v>3526</v>
      </c>
      <c r="D926" t="s">
        <v>432</v>
      </c>
      <c r="E926" t="s">
        <v>433</v>
      </c>
      <c r="F926" t="s">
        <v>57</v>
      </c>
      <c r="G926" t="b">
        <v>0</v>
      </c>
      <c r="H926" t="s">
        <v>173</v>
      </c>
      <c r="I926" t="s">
        <v>180</v>
      </c>
      <c r="J926" t="s">
        <v>6537</v>
      </c>
      <c r="K926" t="s">
        <v>4769</v>
      </c>
      <c r="L926" t="s">
        <v>6538</v>
      </c>
    </row>
    <row r="927" spans="1:12">
      <c r="A927" t="s">
        <v>1743</v>
      </c>
      <c r="B927" t="s">
        <v>826</v>
      </c>
      <c r="C927" t="s">
        <v>3522</v>
      </c>
      <c r="D927" t="s">
        <v>782</v>
      </c>
      <c r="E927" t="s">
        <v>783</v>
      </c>
      <c r="F927" t="s">
        <v>67</v>
      </c>
      <c r="G927" t="b">
        <v>0</v>
      </c>
      <c r="H927" t="s">
        <v>173</v>
      </c>
      <c r="I927" t="s">
        <v>180</v>
      </c>
      <c r="J927" t="s">
        <v>5013</v>
      </c>
      <c r="K927" t="s">
        <v>4769</v>
      </c>
      <c r="L927" t="s">
        <v>6539</v>
      </c>
    </row>
    <row r="928" spans="1:12">
      <c r="A928" t="s">
        <v>6540</v>
      </c>
      <c r="B928" t="s">
        <v>826</v>
      </c>
      <c r="C928" t="s">
        <v>3522</v>
      </c>
      <c r="D928" t="s">
        <v>440</v>
      </c>
      <c r="E928" t="s">
        <v>601</v>
      </c>
      <c r="F928" t="s">
        <v>118</v>
      </c>
      <c r="G928" t="b">
        <v>0</v>
      </c>
      <c r="H928" t="s">
        <v>173</v>
      </c>
      <c r="I928" t="s">
        <v>180</v>
      </c>
      <c r="J928" t="s">
        <v>5702</v>
      </c>
      <c r="K928" t="s">
        <v>4769</v>
      </c>
      <c r="L928" t="s">
        <v>6541</v>
      </c>
    </row>
    <row r="929" spans="1:12">
      <c r="A929" t="s">
        <v>2736</v>
      </c>
      <c r="B929" t="s">
        <v>171</v>
      </c>
      <c r="C929" t="s">
        <v>4913</v>
      </c>
      <c r="D929" t="s">
        <v>547</v>
      </c>
      <c r="E929" t="s">
        <v>723</v>
      </c>
      <c r="F929" t="s">
        <v>39</v>
      </c>
      <c r="G929" t="b">
        <v>0</v>
      </c>
      <c r="H929" t="s">
        <v>173</v>
      </c>
      <c r="I929" t="s">
        <v>180</v>
      </c>
      <c r="J929" t="s">
        <v>6542</v>
      </c>
      <c r="K929" t="s">
        <v>4769</v>
      </c>
      <c r="L929" t="s">
        <v>6543</v>
      </c>
    </row>
    <row r="930" spans="1:12">
      <c r="A930" t="s">
        <v>1079</v>
      </c>
      <c r="B930" t="s">
        <v>826</v>
      </c>
      <c r="C930" t="s">
        <v>3526</v>
      </c>
      <c r="D930" t="s">
        <v>432</v>
      </c>
      <c r="E930" t="s">
        <v>433</v>
      </c>
      <c r="F930" t="s">
        <v>67</v>
      </c>
      <c r="G930" t="b">
        <v>0</v>
      </c>
      <c r="H930" t="s">
        <v>173</v>
      </c>
      <c r="I930" t="s">
        <v>180</v>
      </c>
      <c r="J930" t="s">
        <v>4996</v>
      </c>
      <c r="K930" t="s">
        <v>4769</v>
      </c>
      <c r="L930" t="s">
        <v>6544</v>
      </c>
    </row>
    <row r="931" spans="1:12">
      <c r="A931" t="s">
        <v>3232</v>
      </c>
      <c r="B931" t="s">
        <v>182</v>
      </c>
      <c r="C931" t="s">
        <v>4775</v>
      </c>
      <c r="D931" t="s">
        <v>291</v>
      </c>
      <c r="E931" t="s">
        <v>218</v>
      </c>
      <c r="F931" t="s">
        <v>18</v>
      </c>
      <c r="G931" t="b">
        <v>0</v>
      </c>
      <c r="H931" t="s">
        <v>245</v>
      </c>
      <c r="I931" t="s">
        <v>180</v>
      </c>
      <c r="J931" t="s">
        <v>6545</v>
      </c>
      <c r="K931" t="s">
        <v>4769</v>
      </c>
      <c r="L931" t="s">
        <v>6546</v>
      </c>
    </row>
    <row r="932" spans="1:12">
      <c r="A932" t="s">
        <v>3029</v>
      </c>
      <c r="B932" t="s">
        <v>826</v>
      </c>
      <c r="C932" t="s">
        <v>4775</v>
      </c>
      <c r="D932" t="s">
        <v>2647</v>
      </c>
      <c r="E932" t="s">
        <v>3015</v>
      </c>
      <c r="F932" t="s">
        <v>121</v>
      </c>
      <c r="G932" t="b">
        <v>0</v>
      </c>
      <c r="H932" t="s">
        <v>245</v>
      </c>
      <c r="I932" t="s">
        <v>180</v>
      </c>
      <c r="J932" t="s">
        <v>5692</v>
      </c>
      <c r="K932" t="s">
        <v>4769</v>
      </c>
      <c r="L932" t="s">
        <v>6547</v>
      </c>
    </row>
    <row r="933" spans="1:12">
      <c r="A933" t="s">
        <v>3168</v>
      </c>
      <c r="B933" t="s">
        <v>182</v>
      </c>
      <c r="C933" t="s">
        <v>4775</v>
      </c>
      <c r="D933" t="s">
        <v>291</v>
      </c>
      <c r="E933" t="s">
        <v>3043</v>
      </c>
      <c r="F933" t="s">
        <v>18</v>
      </c>
      <c r="G933" t="b">
        <v>0</v>
      </c>
      <c r="H933" t="s">
        <v>245</v>
      </c>
      <c r="I933" t="s">
        <v>180</v>
      </c>
      <c r="J933" t="s">
        <v>5229</v>
      </c>
      <c r="K933" t="s">
        <v>4769</v>
      </c>
      <c r="L933" t="s">
        <v>6548</v>
      </c>
    </row>
    <row r="934" spans="1:12">
      <c r="A934" t="s">
        <v>1318</v>
      </c>
      <c r="B934" t="s">
        <v>826</v>
      </c>
      <c r="C934" t="s">
        <v>3526</v>
      </c>
      <c r="D934" t="s">
        <v>1320</v>
      </c>
      <c r="E934" t="s">
        <v>1321</v>
      </c>
      <c r="F934" t="s">
        <v>109</v>
      </c>
      <c r="G934" t="b">
        <v>0</v>
      </c>
      <c r="H934" t="s">
        <v>173</v>
      </c>
      <c r="I934" t="s">
        <v>180</v>
      </c>
      <c r="J934" t="s">
        <v>4949</v>
      </c>
      <c r="K934" t="s">
        <v>4769</v>
      </c>
      <c r="L934" t="s">
        <v>6549</v>
      </c>
    </row>
    <row r="935" spans="1:12">
      <c r="A935" t="s">
        <v>1199</v>
      </c>
      <c r="B935" t="s">
        <v>826</v>
      </c>
      <c r="C935" t="s">
        <v>3522</v>
      </c>
      <c r="D935" t="s">
        <v>1189</v>
      </c>
      <c r="E935" t="s">
        <v>1190</v>
      </c>
      <c r="F935" t="s">
        <v>90</v>
      </c>
      <c r="G935" t="b">
        <v>0</v>
      </c>
      <c r="H935" t="s">
        <v>173</v>
      </c>
      <c r="I935" t="s">
        <v>180</v>
      </c>
      <c r="J935" t="s">
        <v>6550</v>
      </c>
      <c r="K935" t="s">
        <v>4769</v>
      </c>
      <c r="L935" t="s">
        <v>6551</v>
      </c>
    </row>
    <row r="936" spans="1:12">
      <c r="A936" t="s">
        <v>1681</v>
      </c>
      <c r="B936" t="s">
        <v>826</v>
      </c>
      <c r="C936" t="s">
        <v>3526</v>
      </c>
      <c r="D936" t="s">
        <v>1679</v>
      </c>
      <c r="E936" t="s">
        <v>1680</v>
      </c>
      <c r="F936" t="s">
        <v>124</v>
      </c>
      <c r="G936" t="b">
        <v>1</v>
      </c>
      <c r="H936" t="s">
        <v>448</v>
      </c>
      <c r="I936" t="s">
        <v>180</v>
      </c>
      <c r="J936" t="s">
        <v>5386</v>
      </c>
      <c r="K936" t="s">
        <v>4769</v>
      </c>
      <c r="L936" t="s">
        <v>6552</v>
      </c>
    </row>
    <row r="937" spans="1:12">
      <c r="A937" t="s">
        <v>1197</v>
      </c>
      <c r="B937" t="s">
        <v>826</v>
      </c>
      <c r="C937" t="s">
        <v>3522</v>
      </c>
      <c r="D937" t="s">
        <v>1189</v>
      </c>
      <c r="E937" t="s">
        <v>1190</v>
      </c>
      <c r="F937" t="s">
        <v>109</v>
      </c>
      <c r="G937" t="b">
        <v>0</v>
      </c>
      <c r="H937" t="s">
        <v>173</v>
      </c>
      <c r="I937" t="s">
        <v>180</v>
      </c>
      <c r="J937" t="s">
        <v>5991</v>
      </c>
      <c r="K937" t="s">
        <v>4769</v>
      </c>
      <c r="L937" t="s">
        <v>6553</v>
      </c>
    </row>
    <row r="938" spans="1:12">
      <c r="A938" t="s">
        <v>873</v>
      </c>
      <c r="B938" t="s">
        <v>826</v>
      </c>
      <c r="C938" t="s">
        <v>3526</v>
      </c>
      <c r="D938" t="s">
        <v>192</v>
      </c>
      <c r="E938" t="s">
        <v>198</v>
      </c>
      <c r="F938" t="s">
        <v>84</v>
      </c>
      <c r="G938" t="b">
        <v>0</v>
      </c>
      <c r="H938" t="s">
        <v>189</v>
      </c>
      <c r="I938" t="s">
        <v>180</v>
      </c>
      <c r="J938" t="s">
        <v>5589</v>
      </c>
      <c r="K938" t="s">
        <v>4769</v>
      </c>
      <c r="L938" t="s">
        <v>6554</v>
      </c>
    </row>
    <row r="939" spans="1:12">
      <c r="A939" t="s">
        <v>1605</v>
      </c>
      <c r="B939" t="s">
        <v>826</v>
      </c>
      <c r="C939" t="s">
        <v>3522</v>
      </c>
      <c r="D939" t="s">
        <v>3917</v>
      </c>
      <c r="E939" t="s">
        <v>627</v>
      </c>
      <c r="F939" t="s">
        <v>80</v>
      </c>
      <c r="G939" t="b">
        <v>0</v>
      </c>
      <c r="H939" t="s">
        <v>443</v>
      </c>
      <c r="I939" t="s">
        <v>180</v>
      </c>
      <c r="J939" t="s">
        <v>6555</v>
      </c>
      <c r="K939" t="s">
        <v>4769</v>
      </c>
      <c r="L939" t="s">
        <v>6556</v>
      </c>
    </row>
    <row r="940" spans="1:12">
      <c r="A940" t="s">
        <v>2689</v>
      </c>
      <c r="B940" t="s">
        <v>826</v>
      </c>
      <c r="C940" t="s">
        <v>4775</v>
      </c>
      <c r="D940" t="s">
        <v>907</v>
      </c>
      <c r="E940" t="s">
        <v>5104</v>
      </c>
      <c r="F940" t="s">
        <v>76</v>
      </c>
      <c r="G940" t="b">
        <v>0</v>
      </c>
      <c r="H940" t="s">
        <v>173</v>
      </c>
      <c r="I940" t="s">
        <v>180</v>
      </c>
      <c r="J940" t="s">
        <v>6557</v>
      </c>
      <c r="K940" t="s">
        <v>4769</v>
      </c>
      <c r="L940" t="s">
        <v>6558</v>
      </c>
    </row>
    <row r="941" spans="1:12">
      <c r="A941" t="s">
        <v>2897</v>
      </c>
      <c r="B941" t="s">
        <v>826</v>
      </c>
      <c r="C941" t="s">
        <v>4775</v>
      </c>
      <c r="D941" t="s">
        <v>2647</v>
      </c>
      <c r="E941" t="s">
        <v>2889</v>
      </c>
      <c r="F941" t="s">
        <v>121</v>
      </c>
      <c r="G941" t="b">
        <v>0</v>
      </c>
      <c r="H941" t="s">
        <v>245</v>
      </c>
      <c r="I941" t="s">
        <v>180</v>
      </c>
      <c r="J941" t="s">
        <v>4777</v>
      </c>
      <c r="K941" t="s">
        <v>4769</v>
      </c>
      <c r="L941" t="s">
        <v>6559</v>
      </c>
    </row>
    <row r="942" spans="1:12">
      <c r="A942" t="s">
        <v>2361</v>
      </c>
      <c r="B942" t="s">
        <v>523</v>
      </c>
      <c r="C942" t="s">
        <v>3526</v>
      </c>
      <c r="D942" t="s">
        <v>4490</v>
      </c>
      <c r="E942" t="s">
        <v>1143</v>
      </c>
      <c r="F942" t="s">
        <v>43</v>
      </c>
      <c r="G942" t="b">
        <v>0</v>
      </c>
      <c r="H942" t="s">
        <v>173</v>
      </c>
      <c r="I942" t="s">
        <v>180</v>
      </c>
      <c r="J942" t="s">
        <v>6560</v>
      </c>
      <c r="K942" t="s">
        <v>4769</v>
      </c>
      <c r="L942" t="s">
        <v>6561</v>
      </c>
    </row>
    <row r="943" spans="1:12">
      <c r="A943" t="s">
        <v>1671</v>
      </c>
      <c r="B943" t="s">
        <v>826</v>
      </c>
      <c r="C943" t="s">
        <v>3526</v>
      </c>
      <c r="D943" t="s">
        <v>4654</v>
      </c>
      <c r="E943" t="s">
        <v>1669</v>
      </c>
      <c r="F943" t="s">
        <v>80</v>
      </c>
      <c r="G943" t="b">
        <v>0</v>
      </c>
      <c r="H943" t="s">
        <v>496</v>
      </c>
      <c r="I943" t="s">
        <v>180</v>
      </c>
      <c r="J943" t="s">
        <v>6562</v>
      </c>
      <c r="K943" t="s">
        <v>4769</v>
      </c>
      <c r="L943" t="s">
        <v>6563</v>
      </c>
    </row>
    <row r="944" spans="1:12">
      <c r="A944" t="s">
        <v>3066</v>
      </c>
      <c r="B944" t="s">
        <v>182</v>
      </c>
      <c r="C944" t="s">
        <v>4806</v>
      </c>
      <c r="D944" t="s">
        <v>192</v>
      </c>
      <c r="E944" t="s">
        <v>889</v>
      </c>
      <c r="F944" t="s">
        <v>18</v>
      </c>
      <c r="G944" t="b">
        <v>0</v>
      </c>
      <c r="H944" t="s">
        <v>189</v>
      </c>
      <c r="I944" t="s">
        <v>180</v>
      </c>
      <c r="J944" t="s">
        <v>6564</v>
      </c>
      <c r="K944" t="s">
        <v>4769</v>
      </c>
      <c r="L944" t="s">
        <v>6565</v>
      </c>
    </row>
    <row r="945" spans="1:12">
      <c r="A945" t="s">
        <v>2764</v>
      </c>
      <c r="B945" t="s">
        <v>171</v>
      </c>
      <c r="C945" t="s">
        <v>4775</v>
      </c>
      <c r="D945" t="s">
        <v>2647</v>
      </c>
      <c r="E945" t="s">
        <v>4776</v>
      </c>
      <c r="F945" t="s">
        <v>47</v>
      </c>
      <c r="G945" t="b">
        <v>0</v>
      </c>
      <c r="H945" t="s">
        <v>245</v>
      </c>
      <c r="I945" t="s">
        <v>180</v>
      </c>
      <c r="J945" t="s">
        <v>4777</v>
      </c>
      <c r="K945" t="s">
        <v>4769</v>
      </c>
      <c r="L945" t="s">
        <v>6566</v>
      </c>
    </row>
    <row r="946" spans="1:12">
      <c r="A946" t="s">
        <v>3231</v>
      </c>
      <c r="B946" t="s">
        <v>182</v>
      </c>
      <c r="C946" t="s">
        <v>4858</v>
      </c>
      <c r="D946" t="s">
        <v>3141</v>
      </c>
      <c r="E946" t="s">
        <v>218</v>
      </c>
      <c r="F946" t="s">
        <v>18</v>
      </c>
      <c r="G946" t="b">
        <v>0</v>
      </c>
      <c r="H946" t="s">
        <v>173</v>
      </c>
      <c r="I946" t="s">
        <v>180</v>
      </c>
      <c r="J946" t="s">
        <v>6114</v>
      </c>
      <c r="K946" t="s">
        <v>4769</v>
      </c>
      <c r="L946" t="s">
        <v>6567</v>
      </c>
    </row>
    <row r="947" spans="1:12">
      <c r="A947" t="s">
        <v>1909</v>
      </c>
      <c r="B947" t="s">
        <v>826</v>
      </c>
      <c r="C947" t="s">
        <v>3522</v>
      </c>
      <c r="D947" t="s">
        <v>547</v>
      </c>
      <c r="E947" t="s">
        <v>548</v>
      </c>
      <c r="F947" t="s">
        <v>100</v>
      </c>
      <c r="G947" t="b">
        <v>1</v>
      </c>
      <c r="H947" t="s">
        <v>173</v>
      </c>
      <c r="I947" t="s">
        <v>180</v>
      </c>
      <c r="J947" t="s">
        <v>6568</v>
      </c>
      <c r="K947" t="s">
        <v>4769</v>
      </c>
      <c r="L947" t="s">
        <v>6569</v>
      </c>
    </row>
    <row r="948" spans="1:12">
      <c r="A948" t="s">
        <v>2793</v>
      </c>
      <c r="B948" t="s">
        <v>826</v>
      </c>
      <c r="C948" t="s">
        <v>2553</v>
      </c>
      <c r="D948" t="s">
        <v>520</v>
      </c>
      <c r="E948" t="s">
        <v>6216</v>
      </c>
      <c r="F948" t="s">
        <v>76</v>
      </c>
      <c r="G948" t="b">
        <v>0</v>
      </c>
      <c r="H948" t="s">
        <v>173</v>
      </c>
      <c r="I948" t="s">
        <v>180</v>
      </c>
      <c r="J948" t="s">
        <v>6570</v>
      </c>
      <c r="K948" t="s">
        <v>4769</v>
      </c>
      <c r="L948" t="s">
        <v>6571</v>
      </c>
    </row>
    <row r="949" spans="1:12">
      <c r="A949" t="s">
        <v>3205</v>
      </c>
      <c r="B949" t="s">
        <v>182</v>
      </c>
      <c r="C949" t="s">
        <v>4775</v>
      </c>
      <c r="D949" t="s">
        <v>291</v>
      </c>
      <c r="E949" t="s">
        <v>3043</v>
      </c>
      <c r="F949" t="s">
        <v>18</v>
      </c>
      <c r="G949" t="b">
        <v>0</v>
      </c>
      <c r="H949" t="s">
        <v>245</v>
      </c>
      <c r="I949" t="s">
        <v>180</v>
      </c>
      <c r="J949" t="s">
        <v>6572</v>
      </c>
      <c r="K949" t="s">
        <v>4769</v>
      </c>
      <c r="L949" t="s">
        <v>6573</v>
      </c>
    </row>
    <row r="950" spans="1:12">
      <c r="A950" t="s">
        <v>1245</v>
      </c>
      <c r="B950" t="s">
        <v>171</v>
      </c>
      <c r="C950" t="s">
        <v>3522</v>
      </c>
      <c r="D950" t="s">
        <v>1242</v>
      </c>
      <c r="E950" t="s">
        <v>1243</v>
      </c>
      <c r="F950" t="s">
        <v>84</v>
      </c>
      <c r="G950" t="b">
        <v>0</v>
      </c>
      <c r="H950" t="s">
        <v>173</v>
      </c>
      <c r="I950" t="s">
        <v>180</v>
      </c>
      <c r="J950" t="s">
        <v>6574</v>
      </c>
      <c r="K950" t="s">
        <v>4769</v>
      </c>
      <c r="L950" t="s">
        <v>6575</v>
      </c>
    </row>
    <row r="951" spans="1:12">
      <c r="A951" t="s">
        <v>2699</v>
      </c>
      <c r="B951" t="s">
        <v>171</v>
      </c>
      <c r="C951" t="s">
        <v>4775</v>
      </c>
      <c r="D951" t="s">
        <v>2647</v>
      </c>
      <c r="E951" t="s">
        <v>4776</v>
      </c>
      <c r="F951" t="s">
        <v>47</v>
      </c>
      <c r="G951" t="b">
        <v>0</v>
      </c>
      <c r="H951" t="s">
        <v>245</v>
      </c>
      <c r="I951" t="s">
        <v>180</v>
      </c>
      <c r="J951" t="s">
        <v>4777</v>
      </c>
      <c r="K951" t="s">
        <v>4769</v>
      </c>
      <c r="L951" t="s">
        <v>6576</v>
      </c>
    </row>
    <row r="952" spans="1:12">
      <c r="A952" t="s">
        <v>2806</v>
      </c>
      <c r="B952" t="s">
        <v>171</v>
      </c>
      <c r="C952" t="s">
        <v>4775</v>
      </c>
      <c r="D952" t="s">
        <v>2792</v>
      </c>
      <c r="E952" t="s">
        <v>2912</v>
      </c>
      <c r="F952" t="s">
        <v>43</v>
      </c>
      <c r="G952" t="b">
        <v>0</v>
      </c>
      <c r="H952" t="s">
        <v>372</v>
      </c>
      <c r="I952" t="s">
        <v>180</v>
      </c>
      <c r="J952" t="s">
        <v>6577</v>
      </c>
      <c r="K952" t="s">
        <v>4769</v>
      </c>
      <c r="L952" t="s">
        <v>6578</v>
      </c>
    </row>
    <row r="953" spans="1:12">
      <c r="A953" t="s">
        <v>3214</v>
      </c>
      <c r="B953" t="s">
        <v>171</v>
      </c>
      <c r="C953" t="s">
        <v>4806</v>
      </c>
      <c r="D953" t="s">
        <v>3208</v>
      </c>
      <c r="E953" t="s">
        <v>3215</v>
      </c>
      <c r="F953" t="s">
        <v>18</v>
      </c>
      <c r="G953" t="b">
        <v>0</v>
      </c>
      <c r="H953" t="s">
        <v>173</v>
      </c>
      <c r="I953" t="s">
        <v>180</v>
      </c>
      <c r="J953" t="s">
        <v>5135</v>
      </c>
      <c r="K953" t="s">
        <v>4769</v>
      </c>
      <c r="L953" t="s">
        <v>6579</v>
      </c>
    </row>
    <row r="954" spans="1:12">
      <c r="A954" t="s">
        <v>1635</v>
      </c>
      <c r="B954" t="s">
        <v>826</v>
      </c>
      <c r="C954" t="s">
        <v>3522</v>
      </c>
      <c r="D954" t="s">
        <v>668</v>
      </c>
      <c r="E954" t="s">
        <v>669</v>
      </c>
      <c r="F954" t="s">
        <v>76</v>
      </c>
      <c r="G954" t="b">
        <v>0</v>
      </c>
      <c r="H954" t="s">
        <v>173</v>
      </c>
      <c r="I954" t="s">
        <v>180</v>
      </c>
      <c r="J954" t="s">
        <v>6580</v>
      </c>
      <c r="K954" t="s">
        <v>4769</v>
      </c>
      <c r="L954" t="s">
        <v>6581</v>
      </c>
    </row>
    <row r="955" spans="1:12">
      <c r="A955" t="s">
        <v>1846</v>
      </c>
      <c r="B955" t="s">
        <v>826</v>
      </c>
      <c r="C955" t="s">
        <v>3522</v>
      </c>
      <c r="D955" t="s">
        <v>1774</v>
      </c>
      <c r="E955" t="s">
        <v>1775</v>
      </c>
      <c r="F955" t="s">
        <v>100</v>
      </c>
      <c r="G955" t="b">
        <v>0</v>
      </c>
      <c r="H955" t="s">
        <v>372</v>
      </c>
      <c r="I955" t="s">
        <v>180</v>
      </c>
      <c r="J955" t="s">
        <v>6582</v>
      </c>
      <c r="K955" t="s">
        <v>4769</v>
      </c>
      <c r="L955" t="s">
        <v>6583</v>
      </c>
    </row>
    <row r="956" spans="1:12">
      <c r="A956" t="s">
        <v>746</v>
      </c>
      <c r="B956" t="s">
        <v>171</v>
      </c>
      <c r="C956" t="s">
        <v>3522</v>
      </c>
      <c r="D956" t="s">
        <v>248</v>
      </c>
      <c r="E956" t="s">
        <v>296</v>
      </c>
      <c r="F956" t="s">
        <v>29</v>
      </c>
      <c r="G956" t="b">
        <v>0</v>
      </c>
      <c r="H956" t="s">
        <v>245</v>
      </c>
      <c r="I956" t="s">
        <v>180</v>
      </c>
      <c r="J956" t="s">
        <v>6584</v>
      </c>
      <c r="K956" t="s">
        <v>4769</v>
      </c>
      <c r="L956" t="s">
        <v>6585</v>
      </c>
    </row>
    <row r="957" spans="1:12">
      <c r="A957" t="s">
        <v>2815</v>
      </c>
      <c r="B957" t="s">
        <v>182</v>
      </c>
      <c r="C957" t="s">
        <v>2553</v>
      </c>
      <c r="D957" t="s">
        <v>2595</v>
      </c>
      <c r="E957" t="s">
        <v>5621</v>
      </c>
      <c r="F957" t="s">
        <v>64</v>
      </c>
      <c r="G957" t="b">
        <v>0</v>
      </c>
      <c r="H957" t="s">
        <v>2616</v>
      </c>
      <c r="I957" t="s">
        <v>180</v>
      </c>
      <c r="J957" t="s">
        <v>6586</v>
      </c>
      <c r="K957" t="s">
        <v>4769</v>
      </c>
      <c r="L957" t="s">
        <v>6587</v>
      </c>
    </row>
    <row r="958" spans="1:12">
      <c r="A958" t="s">
        <v>2249</v>
      </c>
      <c r="B958" t="s">
        <v>182</v>
      </c>
      <c r="C958" t="s">
        <v>3526</v>
      </c>
      <c r="D958" t="s">
        <v>547</v>
      </c>
      <c r="E958" t="s">
        <v>548</v>
      </c>
      <c r="F958" t="s">
        <v>24</v>
      </c>
      <c r="G958" t="b">
        <v>1</v>
      </c>
      <c r="H958" t="s">
        <v>173</v>
      </c>
      <c r="I958" t="s">
        <v>180</v>
      </c>
      <c r="J958" t="s">
        <v>5898</v>
      </c>
      <c r="K958" t="s">
        <v>4769</v>
      </c>
      <c r="L958" t="s">
        <v>6588</v>
      </c>
    </row>
    <row r="959" spans="1:12">
      <c r="A959" t="s">
        <v>2334</v>
      </c>
      <c r="B959" t="s">
        <v>826</v>
      </c>
      <c r="C959" t="s">
        <v>3526</v>
      </c>
      <c r="D959" t="s">
        <v>192</v>
      </c>
      <c r="E959" t="s">
        <v>198</v>
      </c>
      <c r="F959" t="s">
        <v>84</v>
      </c>
      <c r="G959" t="b">
        <v>0</v>
      </c>
      <c r="H959" t="s">
        <v>189</v>
      </c>
      <c r="I959" t="s">
        <v>180</v>
      </c>
      <c r="J959" t="s">
        <v>6589</v>
      </c>
      <c r="K959" t="s">
        <v>4769</v>
      </c>
      <c r="L959" t="s">
        <v>6590</v>
      </c>
    </row>
    <row r="960" spans="1:12">
      <c r="A960" t="s">
        <v>3255</v>
      </c>
      <c r="B960" t="s">
        <v>826</v>
      </c>
      <c r="C960" t="s">
        <v>4775</v>
      </c>
      <c r="D960" t="s">
        <v>291</v>
      </c>
      <c r="E960" t="s">
        <v>218</v>
      </c>
      <c r="F960" t="s">
        <v>100</v>
      </c>
      <c r="G960" t="b">
        <v>0</v>
      </c>
      <c r="H960" t="s">
        <v>245</v>
      </c>
      <c r="I960" t="s">
        <v>180</v>
      </c>
      <c r="J960" t="s">
        <v>5229</v>
      </c>
      <c r="K960" t="s">
        <v>4769</v>
      </c>
      <c r="L960" t="s">
        <v>6591</v>
      </c>
    </row>
    <row r="961" spans="1:12">
      <c r="A961" t="s">
        <v>3108</v>
      </c>
      <c r="B961" t="s">
        <v>2772</v>
      </c>
      <c r="C961" t="s">
        <v>4806</v>
      </c>
      <c r="D961" t="s">
        <v>291</v>
      </c>
      <c r="E961" t="s">
        <v>3043</v>
      </c>
      <c r="F961" t="s">
        <v>18</v>
      </c>
      <c r="G961" t="b">
        <v>0</v>
      </c>
      <c r="H961" t="s">
        <v>245</v>
      </c>
      <c r="I961" t="s">
        <v>180</v>
      </c>
      <c r="J961" t="s">
        <v>6592</v>
      </c>
      <c r="K961" t="s">
        <v>4769</v>
      </c>
      <c r="L961" t="s">
        <v>6593</v>
      </c>
    </row>
    <row r="962" spans="1:12">
      <c r="A962" t="s">
        <v>2095</v>
      </c>
      <c r="B962" t="s">
        <v>182</v>
      </c>
      <c r="C962" t="s">
        <v>3522</v>
      </c>
      <c r="D962" t="s">
        <v>192</v>
      </c>
      <c r="E962" t="s">
        <v>198</v>
      </c>
      <c r="F962" t="s">
        <v>29</v>
      </c>
      <c r="G962" t="b">
        <v>0</v>
      </c>
      <c r="H962" t="s">
        <v>189</v>
      </c>
      <c r="I962" t="s">
        <v>180</v>
      </c>
      <c r="J962" t="s">
        <v>6594</v>
      </c>
      <c r="K962" t="s">
        <v>4769</v>
      </c>
      <c r="L962" t="s">
        <v>6595</v>
      </c>
    </row>
    <row r="963" spans="1:12">
      <c r="A963" t="s">
        <v>2362</v>
      </c>
      <c r="B963" t="s">
        <v>826</v>
      </c>
      <c r="C963" t="s">
        <v>3526</v>
      </c>
      <c r="D963" t="s">
        <v>248</v>
      </c>
      <c r="E963" t="s">
        <v>249</v>
      </c>
      <c r="F963" t="s">
        <v>57</v>
      </c>
      <c r="G963" t="b">
        <v>0</v>
      </c>
      <c r="H963" t="s">
        <v>245</v>
      </c>
      <c r="I963" t="s">
        <v>180</v>
      </c>
      <c r="J963" t="s">
        <v>4820</v>
      </c>
      <c r="K963" t="s">
        <v>4769</v>
      </c>
      <c r="L963" t="s">
        <v>6596</v>
      </c>
    </row>
    <row r="964" spans="1:12">
      <c r="A964" t="s">
        <v>2285</v>
      </c>
      <c r="B964" t="s">
        <v>200</v>
      </c>
      <c r="C964" t="s">
        <v>3526</v>
      </c>
      <c r="D964" t="s">
        <v>1412</v>
      </c>
      <c r="E964" t="s">
        <v>1413</v>
      </c>
      <c r="F964" t="s">
        <v>24</v>
      </c>
      <c r="G964" t="b">
        <v>0</v>
      </c>
      <c r="H964" t="s">
        <v>448</v>
      </c>
      <c r="I964" t="s">
        <v>180</v>
      </c>
      <c r="J964" t="s">
        <v>6349</v>
      </c>
      <c r="K964" t="s">
        <v>4769</v>
      </c>
      <c r="L964" t="s">
        <v>6597</v>
      </c>
    </row>
    <row r="965" spans="1:12">
      <c r="A965" t="s">
        <v>425</v>
      </c>
      <c r="B965" t="s">
        <v>171</v>
      </c>
      <c r="C965" t="s">
        <v>3522</v>
      </c>
      <c r="D965" t="s">
        <v>413</v>
      </c>
      <c r="E965" t="s">
        <v>414</v>
      </c>
      <c r="F965" t="s">
        <v>34</v>
      </c>
      <c r="G965" t="b">
        <v>0</v>
      </c>
      <c r="H965" t="s">
        <v>411</v>
      </c>
      <c r="I965" t="s">
        <v>180</v>
      </c>
      <c r="J965" t="s">
        <v>6598</v>
      </c>
      <c r="K965" t="s">
        <v>4769</v>
      </c>
      <c r="L965" t="s">
        <v>6599</v>
      </c>
    </row>
    <row r="966" spans="1:12">
      <c r="A966" t="s">
        <v>1171</v>
      </c>
      <c r="B966" t="s">
        <v>826</v>
      </c>
      <c r="C966" t="s">
        <v>5086</v>
      </c>
      <c r="D966" t="s">
        <v>4462</v>
      </c>
      <c r="E966" t="s">
        <v>1173</v>
      </c>
      <c r="F966" t="s">
        <v>90</v>
      </c>
      <c r="G966" t="b">
        <v>0</v>
      </c>
      <c r="H966" t="s">
        <v>496</v>
      </c>
      <c r="I966" t="s">
        <v>283</v>
      </c>
      <c r="J966" t="s">
        <v>6186</v>
      </c>
      <c r="K966" t="s">
        <v>4769</v>
      </c>
      <c r="L966" t="s">
        <v>6600</v>
      </c>
    </row>
    <row r="967" spans="1:12">
      <c r="A967" t="s">
        <v>1797</v>
      </c>
      <c r="B967" t="s">
        <v>826</v>
      </c>
      <c r="C967" t="s">
        <v>3526</v>
      </c>
      <c r="D967" t="s">
        <v>1795</v>
      </c>
      <c r="E967" t="s">
        <v>1796</v>
      </c>
      <c r="F967" t="s">
        <v>130</v>
      </c>
      <c r="G967" t="b">
        <v>0</v>
      </c>
      <c r="H967" t="s">
        <v>448</v>
      </c>
      <c r="I967" t="s">
        <v>180</v>
      </c>
      <c r="J967" t="s">
        <v>5039</v>
      </c>
      <c r="K967" t="s">
        <v>4769</v>
      </c>
      <c r="L967" t="s">
        <v>6601</v>
      </c>
    </row>
    <row r="968" spans="1:12">
      <c r="A968" t="s">
        <v>3106</v>
      </c>
      <c r="B968" t="s">
        <v>2772</v>
      </c>
      <c r="C968" t="s">
        <v>4806</v>
      </c>
      <c r="D968" t="s">
        <v>291</v>
      </c>
      <c r="E968" t="s">
        <v>3043</v>
      </c>
      <c r="F968" t="s">
        <v>18</v>
      </c>
      <c r="G968" t="b">
        <v>0</v>
      </c>
      <c r="H968" t="s">
        <v>245</v>
      </c>
      <c r="I968" t="s">
        <v>180</v>
      </c>
      <c r="J968" t="s">
        <v>5217</v>
      </c>
      <c r="K968" t="s">
        <v>4769</v>
      </c>
      <c r="L968" t="s">
        <v>6602</v>
      </c>
    </row>
    <row r="969" spans="1:12">
      <c r="A969" t="s">
        <v>2364</v>
      </c>
      <c r="B969" t="s">
        <v>171</v>
      </c>
      <c r="C969" t="s">
        <v>3526</v>
      </c>
      <c r="D969" t="s">
        <v>1472</v>
      </c>
      <c r="E969" t="s">
        <v>1473</v>
      </c>
      <c r="F969" t="s">
        <v>24</v>
      </c>
      <c r="G969" t="b">
        <v>0</v>
      </c>
      <c r="H969" t="s">
        <v>173</v>
      </c>
      <c r="I969" t="s">
        <v>180</v>
      </c>
      <c r="J969" t="s">
        <v>6603</v>
      </c>
      <c r="K969" t="s">
        <v>4769</v>
      </c>
      <c r="L969" t="s">
        <v>6604</v>
      </c>
    </row>
    <row r="970" spans="1:12">
      <c r="A970" t="s">
        <v>2925</v>
      </c>
      <c r="B970" t="s">
        <v>182</v>
      </c>
      <c r="C970" t="s">
        <v>4806</v>
      </c>
      <c r="D970" t="s">
        <v>192</v>
      </c>
      <c r="E970" t="s">
        <v>198</v>
      </c>
      <c r="F970" t="s">
        <v>18</v>
      </c>
      <c r="G970" t="b">
        <v>0</v>
      </c>
      <c r="H970" t="s">
        <v>189</v>
      </c>
      <c r="I970" t="s">
        <v>180</v>
      </c>
      <c r="J970" t="s">
        <v>6605</v>
      </c>
      <c r="K970" t="s">
        <v>4769</v>
      </c>
      <c r="L970" t="s">
        <v>6606</v>
      </c>
    </row>
    <row r="971" spans="1:12">
      <c r="A971" t="s">
        <v>2971</v>
      </c>
      <c r="B971" t="s">
        <v>182</v>
      </c>
      <c r="C971" t="s">
        <v>4806</v>
      </c>
      <c r="D971" t="s">
        <v>2792</v>
      </c>
      <c r="E971" t="s">
        <v>2912</v>
      </c>
      <c r="F971" t="s">
        <v>18</v>
      </c>
      <c r="G971" t="b">
        <v>0</v>
      </c>
      <c r="H971" t="s">
        <v>372</v>
      </c>
      <c r="I971" t="s">
        <v>180</v>
      </c>
      <c r="J971" t="s">
        <v>6607</v>
      </c>
      <c r="K971" t="s">
        <v>4769</v>
      </c>
      <c r="L971" t="s">
        <v>6608</v>
      </c>
    </row>
    <row r="972" spans="1:12">
      <c r="A972" t="s">
        <v>2253</v>
      </c>
      <c r="B972" t="s">
        <v>171</v>
      </c>
      <c r="C972" t="s">
        <v>3526</v>
      </c>
      <c r="D972" t="s">
        <v>428</v>
      </c>
      <c r="E972" t="s">
        <v>2241</v>
      </c>
      <c r="F972" t="s">
        <v>118</v>
      </c>
      <c r="G972" t="b">
        <v>0</v>
      </c>
      <c r="H972" t="s">
        <v>173</v>
      </c>
      <c r="I972" t="s">
        <v>180</v>
      </c>
      <c r="J972" t="s">
        <v>6609</v>
      </c>
      <c r="K972" t="s">
        <v>4769</v>
      </c>
      <c r="L972" t="s">
        <v>6610</v>
      </c>
    </row>
    <row r="973" spans="1:12">
      <c r="A973" t="s">
        <v>757</v>
      </c>
      <c r="B973" t="s">
        <v>171</v>
      </c>
      <c r="C973" t="s">
        <v>3526</v>
      </c>
      <c r="D973" t="s">
        <v>754</v>
      </c>
      <c r="E973" t="s">
        <v>756</v>
      </c>
      <c r="F973" t="s">
        <v>97</v>
      </c>
      <c r="G973" t="b">
        <v>1</v>
      </c>
      <c r="H973" t="s">
        <v>448</v>
      </c>
      <c r="I973" t="s">
        <v>180</v>
      </c>
      <c r="J973" t="s">
        <v>4853</v>
      </c>
      <c r="K973" t="s">
        <v>4769</v>
      </c>
      <c r="L973" t="s">
        <v>6611</v>
      </c>
    </row>
    <row r="974" spans="1:12">
      <c r="A974" t="s">
        <v>319</v>
      </c>
      <c r="B974" t="s">
        <v>171</v>
      </c>
      <c r="C974" t="s">
        <v>3522</v>
      </c>
      <c r="D974" t="s">
        <v>248</v>
      </c>
      <c r="E974" t="s">
        <v>249</v>
      </c>
      <c r="F974" t="s">
        <v>24</v>
      </c>
      <c r="G974" t="b">
        <v>0</v>
      </c>
      <c r="H974" t="s">
        <v>245</v>
      </c>
      <c r="I974" t="s">
        <v>180</v>
      </c>
      <c r="J974" t="s">
        <v>5974</v>
      </c>
      <c r="K974" t="s">
        <v>4769</v>
      </c>
      <c r="L974" t="s">
        <v>6612</v>
      </c>
    </row>
    <row r="975" spans="1:12">
      <c r="A975" t="s">
        <v>6613</v>
      </c>
      <c r="B975" t="s">
        <v>826</v>
      </c>
      <c r="C975" t="s">
        <v>4806</v>
      </c>
      <c r="D975" t="s">
        <v>1589</v>
      </c>
      <c r="E975" t="s">
        <v>1590</v>
      </c>
      <c r="F975" t="s">
        <v>93</v>
      </c>
      <c r="G975" t="b">
        <v>0</v>
      </c>
      <c r="H975" t="s">
        <v>372</v>
      </c>
      <c r="I975" t="s">
        <v>180</v>
      </c>
      <c r="J975" t="s">
        <v>6614</v>
      </c>
      <c r="K975" t="s">
        <v>4769</v>
      </c>
      <c r="L975" t="s">
        <v>6615</v>
      </c>
    </row>
    <row r="976" spans="1:12">
      <c r="A976" t="s">
        <v>6616</v>
      </c>
      <c r="B976" t="s">
        <v>2772</v>
      </c>
      <c r="C976" t="s">
        <v>4806</v>
      </c>
      <c r="D976" t="s">
        <v>291</v>
      </c>
      <c r="E976" t="s">
        <v>218</v>
      </c>
      <c r="F976" t="s">
        <v>18</v>
      </c>
      <c r="G976" t="b">
        <v>0</v>
      </c>
      <c r="H976" t="s">
        <v>245</v>
      </c>
      <c r="I976" t="s">
        <v>180</v>
      </c>
      <c r="J976" t="s">
        <v>6617</v>
      </c>
      <c r="K976" t="s">
        <v>4769</v>
      </c>
      <c r="L976" t="s">
        <v>6618</v>
      </c>
    </row>
    <row r="977" spans="1:12">
      <c r="A977" t="s">
        <v>605</v>
      </c>
      <c r="B977" t="s">
        <v>182</v>
      </c>
      <c r="C977" t="s">
        <v>3522</v>
      </c>
      <c r="D977" t="s">
        <v>606</v>
      </c>
      <c r="E977" t="s">
        <v>607</v>
      </c>
      <c r="F977" t="s">
        <v>60</v>
      </c>
      <c r="G977" t="b">
        <v>0</v>
      </c>
      <c r="H977" t="s">
        <v>173</v>
      </c>
      <c r="I977" t="s">
        <v>180</v>
      </c>
      <c r="J977" t="s">
        <v>5525</v>
      </c>
      <c r="K977" t="s">
        <v>4769</v>
      </c>
      <c r="L977" t="s">
        <v>6619</v>
      </c>
    </row>
    <row r="978" spans="1:12">
      <c r="A978" t="s">
        <v>565</v>
      </c>
      <c r="B978" t="s">
        <v>182</v>
      </c>
      <c r="C978" t="s">
        <v>3522</v>
      </c>
      <c r="D978" t="s">
        <v>178</v>
      </c>
      <c r="E978" t="s">
        <v>561</v>
      </c>
      <c r="F978" t="s">
        <v>29</v>
      </c>
      <c r="G978" t="b">
        <v>0</v>
      </c>
      <c r="H978" t="s">
        <v>173</v>
      </c>
      <c r="I978" t="s">
        <v>180</v>
      </c>
      <c r="J978" t="s">
        <v>5390</v>
      </c>
      <c r="K978" t="s">
        <v>4769</v>
      </c>
      <c r="L978" t="s">
        <v>6620</v>
      </c>
    </row>
    <row r="979" spans="1:12">
      <c r="A979" t="s">
        <v>2366</v>
      </c>
      <c r="B979" t="s">
        <v>171</v>
      </c>
      <c r="C979" t="s">
        <v>3526</v>
      </c>
      <c r="D979" t="s">
        <v>291</v>
      </c>
      <c r="E979" t="s">
        <v>292</v>
      </c>
      <c r="F979" t="s">
        <v>29</v>
      </c>
      <c r="G979" t="b">
        <v>0</v>
      </c>
      <c r="H979" t="s">
        <v>245</v>
      </c>
      <c r="I979" t="s">
        <v>180</v>
      </c>
      <c r="J979" t="s">
        <v>6621</v>
      </c>
      <c r="K979" t="s">
        <v>4769</v>
      </c>
      <c r="L979" t="s">
        <v>6622</v>
      </c>
    </row>
    <row r="980" spans="1:12">
      <c r="A980" t="s">
        <v>2288</v>
      </c>
      <c r="B980" t="s">
        <v>826</v>
      </c>
      <c r="C980" t="s">
        <v>3526</v>
      </c>
      <c r="D980" t="s">
        <v>248</v>
      </c>
      <c r="E980" t="s">
        <v>249</v>
      </c>
      <c r="F980" t="s">
        <v>57</v>
      </c>
      <c r="G980" t="b">
        <v>0</v>
      </c>
      <c r="H980" t="s">
        <v>245</v>
      </c>
      <c r="I980" t="s">
        <v>180</v>
      </c>
      <c r="J980" t="s">
        <v>4820</v>
      </c>
      <c r="K980" t="s">
        <v>4769</v>
      </c>
      <c r="L980" t="s">
        <v>6623</v>
      </c>
    </row>
    <row r="981" spans="1:12">
      <c r="A981" t="s">
        <v>968</v>
      </c>
      <c r="B981" t="s">
        <v>826</v>
      </c>
      <c r="C981" t="s">
        <v>3526</v>
      </c>
      <c r="D981" t="s">
        <v>248</v>
      </c>
      <c r="E981" t="s">
        <v>249</v>
      </c>
      <c r="F981" t="s">
        <v>57</v>
      </c>
      <c r="G981" t="b">
        <v>0</v>
      </c>
      <c r="H981" t="s">
        <v>245</v>
      </c>
      <c r="I981" t="s">
        <v>180</v>
      </c>
      <c r="J981" t="s">
        <v>4820</v>
      </c>
      <c r="K981" t="s">
        <v>4769</v>
      </c>
      <c r="L981" t="s">
        <v>6624</v>
      </c>
    </row>
    <row r="982" spans="1:12">
      <c r="A982" t="s">
        <v>224</v>
      </c>
      <c r="B982" t="s">
        <v>171</v>
      </c>
      <c r="C982" t="s">
        <v>3522</v>
      </c>
      <c r="D982" t="s">
        <v>192</v>
      </c>
      <c r="E982" t="s">
        <v>193</v>
      </c>
      <c r="F982" t="s">
        <v>43</v>
      </c>
      <c r="G982" t="b">
        <v>0</v>
      </c>
      <c r="H982" t="s">
        <v>189</v>
      </c>
      <c r="I982" t="s">
        <v>180</v>
      </c>
      <c r="J982" t="s">
        <v>6625</v>
      </c>
      <c r="K982" t="s">
        <v>4769</v>
      </c>
      <c r="L982" t="s">
        <v>6626</v>
      </c>
    </row>
    <row r="983" spans="1:12">
      <c r="A983" t="s">
        <v>1315</v>
      </c>
      <c r="B983" t="s">
        <v>826</v>
      </c>
      <c r="C983" t="s">
        <v>3522</v>
      </c>
      <c r="D983" t="s">
        <v>1309</v>
      </c>
      <c r="E983" t="s">
        <v>1316</v>
      </c>
      <c r="F983" t="s">
        <v>100</v>
      </c>
      <c r="G983" t="b">
        <v>0</v>
      </c>
      <c r="H983" t="s">
        <v>173</v>
      </c>
      <c r="I983" t="s">
        <v>180</v>
      </c>
      <c r="J983" t="s">
        <v>6627</v>
      </c>
      <c r="K983" t="s">
        <v>4769</v>
      </c>
      <c r="L983" t="s">
        <v>6628</v>
      </c>
    </row>
    <row r="984" spans="1:12">
      <c r="A984" t="s">
        <v>1764</v>
      </c>
      <c r="B984" t="s">
        <v>826</v>
      </c>
      <c r="C984" t="s">
        <v>3522</v>
      </c>
      <c r="D984" t="s">
        <v>1217</v>
      </c>
      <c r="E984" t="s">
        <v>1763</v>
      </c>
      <c r="F984" t="s">
        <v>127</v>
      </c>
      <c r="G984" t="b">
        <v>0</v>
      </c>
      <c r="H984" t="s">
        <v>173</v>
      </c>
      <c r="I984" t="s">
        <v>180</v>
      </c>
      <c r="J984" t="s">
        <v>6629</v>
      </c>
      <c r="K984" t="s">
        <v>4769</v>
      </c>
      <c r="L984" t="s">
        <v>6630</v>
      </c>
    </row>
    <row r="985" spans="1:12">
      <c r="A985" t="s">
        <v>2970</v>
      </c>
      <c r="B985" t="s">
        <v>2772</v>
      </c>
      <c r="C985" t="s">
        <v>4806</v>
      </c>
      <c r="D985" t="s">
        <v>2647</v>
      </c>
      <c r="E985" t="s">
        <v>2968</v>
      </c>
      <c r="F985" t="s">
        <v>60</v>
      </c>
      <c r="G985" t="b">
        <v>0</v>
      </c>
      <c r="H985" t="s">
        <v>245</v>
      </c>
      <c r="I985" t="s">
        <v>180</v>
      </c>
      <c r="J985" t="s">
        <v>5532</v>
      </c>
      <c r="K985" t="s">
        <v>4769</v>
      </c>
      <c r="L985" t="s">
        <v>6631</v>
      </c>
    </row>
    <row r="986" spans="1:12">
      <c r="A986" t="s">
        <v>1712</v>
      </c>
      <c r="B986" t="s">
        <v>826</v>
      </c>
      <c r="C986" t="s">
        <v>3526</v>
      </c>
      <c r="D986" t="s">
        <v>1700</v>
      </c>
      <c r="E986" t="s">
        <v>1714</v>
      </c>
      <c r="F986" t="s">
        <v>124</v>
      </c>
      <c r="G986" t="b">
        <v>0</v>
      </c>
      <c r="H986" t="s">
        <v>448</v>
      </c>
      <c r="I986" t="s">
        <v>180</v>
      </c>
      <c r="J986" t="s">
        <v>6632</v>
      </c>
      <c r="K986" t="s">
        <v>4769</v>
      </c>
      <c r="L986" t="s">
        <v>6633</v>
      </c>
    </row>
    <row r="987" spans="1:12">
      <c r="A987" t="s">
        <v>386</v>
      </c>
      <c r="B987" t="s">
        <v>171</v>
      </c>
      <c r="C987" t="s">
        <v>3522</v>
      </c>
      <c r="D987" t="s">
        <v>192</v>
      </c>
      <c r="E987" t="s">
        <v>193</v>
      </c>
      <c r="F987" t="s">
        <v>47</v>
      </c>
      <c r="G987" t="b">
        <v>0</v>
      </c>
      <c r="H987" t="s">
        <v>189</v>
      </c>
      <c r="I987" t="s">
        <v>180</v>
      </c>
      <c r="J987" t="s">
        <v>5650</v>
      </c>
      <c r="K987" t="s">
        <v>4769</v>
      </c>
      <c r="L987" t="s">
        <v>6634</v>
      </c>
    </row>
    <row r="988" spans="1:12">
      <c r="A988" t="s">
        <v>3472</v>
      </c>
      <c r="B988" t="s">
        <v>171</v>
      </c>
      <c r="C988" t="s">
        <v>2553</v>
      </c>
      <c r="D988" t="s">
        <v>428</v>
      </c>
      <c r="E988" t="s">
        <v>2924</v>
      </c>
      <c r="F988" t="s">
        <v>18</v>
      </c>
      <c r="G988" t="b">
        <v>0</v>
      </c>
      <c r="H988" t="s">
        <v>173</v>
      </c>
      <c r="I988" t="s">
        <v>180</v>
      </c>
      <c r="J988" t="s">
        <v>6635</v>
      </c>
      <c r="K988" t="s">
        <v>4769</v>
      </c>
      <c r="L988" t="s">
        <v>6636</v>
      </c>
    </row>
    <row r="989" spans="1:12">
      <c r="A989" t="s">
        <v>3041</v>
      </c>
      <c r="B989" t="s">
        <v>826</v>
      </c>
      <c r="C989" t="s">
        <v>4775</v>
      </c>
      <c r="D989" t="s">
        <v>291</v>
      </c>
      <c r="E989" t="s">
        <v>3043</v>
      </c>
      <c r="F989" t="s">
        <v>100</v>
      </c>
      <c r="G989" t="b">
        <v>0</v>
      </c>
      <c r="H989" t="s">
        <v>245</v>
      </c>
      <c r="I989" t="s">
        <v>180</v>
      </c>
      <c r="J989" t="s">
        <v>4777</v>
      </c>
      <c r="K989" t="s">
        <v>4769</v>
      </c>
      <c r="L989" t="s">
        <v>6637</v>
      </c>
    </row>
    <row r="990" spans="1:12">
      <c r="A990" t="s">
        <v>2347</v>
      </c>
      <c r="B990" t="s">
        <v>171</v>
      </c>
      <c r="C990" t="s">
        <v>3526</v>
      </c>
      <c r="D990" t="s">
        <v>547</v>
      </c>
      <c r="E990" t="s">
        <v>548</v>
      </c>
      <c r="F990" t="s">
        <v>24</v>
      </c>
      <c r="G990" t="b">
        <v>1</v>
      </c>
      <c r="H990" t="s">
        <v>173</v>
      </c>
      <c r="I990" t="s">
        <v>180</v>
      </c>
      <c r="J990" t="s">
        <v>6045</v>
      </c>
      <c r="K990" t="s">
        <v>4769</v>
      </c>
      <c r="L990" t="s">
        <v>6638</v>
      </c>
    </row>
    <row r="991" spans="1:12">
      <c r="A991" t="s">
        <v>2293</v>
      </c>
      <c r="B991" t="s">
        <v>298</v>
      </c>
      <c r="C991" t="s">
        <v>3526</v>
      </c>
      <c r="D991" t="s">
        <v>360</v>
      </c>
      <c r="E991" t="s">
        <v>1427</v>
      </c>
      <c r="F991" t="s">
        <v>47</v>
      </c>
      <c r="G991" t="b">
        <v>0</v>
      </c>
      <c r="H991" t="s">
        <v>173</v>
      </c>
      <c r="I991" t="s">
        <v>180</v>
      </c>
      <c r="J991" t="s">
        <v>6370</v>
      </c>
      <c r="K991" t="s">
        <v>4769</v>
      </c>
      <c r="L991" t="s">
        <v>6639</v>
      </c>
    </row>
    <row r="992" spans="1:12">
      <c r="A992" t="s">
        <v>1331</v>
      </c>
      <c r="B992" t="s">
        <v>826</v>
      </c>
      <c r="C992" t="s">
        <v>3526</v>
      </c>
      <c r="D992" t="s">
        <v>1326</v>
      </c>
      <c r="E992" t="s">
        <v>1332</v>
      </c>
      <c r="F992" t="s">
        <v>64</v>
      </c>
      <c r="G992" t="b">
        <v>0</v>
      </c>
      <c r="H992" t="s">
        <v>173</v>
      </c>
      <c r="I992" t="s">
        <v>180</v>
      </c>
      <c r="J992" t="s">
        <v>218</v>
      </c>
      <c r="K992" t="s">
        <v>4769</v>
      </c>
      <c r="L992" t="s">
        <v>6640</v>
      </c>
    </row>
    <row r="993" spans="1:12">
      <c r="A993" t="s">
        <v>1577</v>
      </c>
      <c r="B993" t="s">
        <v>826</v>
      </c>
      <c r="C993" t="s">
        <v>3522</v>
      </c>
      <c r="D993" t="s">
        <v>3826</v>
      </c>
      <c r="E993" t="s">
        <v>1581</v>
      </c>
      <c r="F993" t="s">
        <v>124</v>
      </c>
      <c r="G993" t="b">
        <v>0</v>
      </c>
      <c r="H993" t="s">
        <v>173</v>
      </c>
      <c r="I993" t="s">
        <v>180</v>
      </c>
      <c r="J993" t="s">
        <v>6641</v>
      </c>
      <c r="K993" t="s">
        <v>4769</v>
      </c>
      <c r="L993" t="s">
        <v>6642</v>
      </c>
    </row>
    <row r="994" spans="1:12">
      <c r="A994" t="s">
        <v>1425</v>
      </c>
      <c r="B994" t="s">
        <v>826</v>
      </c>
      <c r="C994" t="s">
        <v>3522</v>
      </c>
      <c r="D994" t="s">
        <v>360</v>
      </c>
      <c r="E994" t="s">
        <v>524</v>
      </c>
      <c r="F994" t="s">
        <v>87</v>
      </c>
      <c r="G994" t="b">
        <v>0</v>
      </c>
      <c r="H994" t="s">
        <v>443</v>
      </c>
      <c r="I994" t="s">
        <v>180</v>
      </c>
      <c r="J994" t="s">
        <v>4972</v>
      </c>
      <c r="K994" t="s">
        <v>4769</v>
      </c>
      <c r="L994" t="s">
        <v>6643</v>
      </c>
    </row>
    <row r="995" spans="1:12">
      <c r="A995" t="s">
        <v>1082</v>
      </c>
      <c r="B995" t="s">
        <v>826</v>
      </c>
      <c r="C995" t="s">
        <v>3522</v>
      </c>
      <c r="D995" t="s">
        <v>1084</v>
      </c>
      <c r="E995" t="s">
        <v>1085</v>
      </c>
      <c r="F995" t="s">
        <v>80</v>
      </c>
      <c r="G995" t="b">
        <v>0</v>
      </c>
      <c r="H995" t="s">
        <v>173</v>
      </c>
      <c r="I995" t="s">
        <v>180</v>
      </c>
      <c r="J995" t="s">
        <v>4802</v>
      </c>
      <c r="K995" t="s">
        <v>4769</v>
      </c>
      <c r="L995" t="s">
        <v>6644</v>
      </c>
    </row>
    <row r="996" spans="1:12">
      <c r="A996" t="s">
        <v>1092</v>
      </c>
      <c r="B996" t="s">
        <v>826</v>
      </c>
      <c r="C996" t="s">
        <v>3522</v>
      </c>
      <c r="D996" t="s">
        <v>440</v>
      </c>
      <c r="E996" t="s">
        <v>441</v>
      </c>
      <c r="F996" t="s">
        <v>118</v>
      </c>
      <c r="G996" t="b">
        <v>0</v>
      </c>
      <c r="H996" t="s">
        <v>173</v>
      </c>
      <c r="I996" t="s">
        <v>180</v>
      </c>
      <c r="J996" t="s">
        <v>5529</v>
      </c>
      <c r="K996" t="s">
        <v>4769</v>
      </c>
      <c r="L996" t="s">
        <v>6645</v>
      </c>
    </row>
    <row r="997" spans="1:12">
      <c r="A997" t="s">
        <v>6646</v>
      </c>
      <c r="B997" t="s">
        <v>826</v>
      </c>
      <c r="C997" t="s">
        <v>4775</v>
      </c>
      <c r="D997" t="s">
        <v>291</v>
      </c>
      <c r="E997" t="s">
        <v>218</v>
      </c>
      <c r="F997" t="s">
        <v>100</v>
      </c>
      <c r="G997" t="b">
        <v>0</v>
      </c>
      <c r="H997" t="s">
        <v>245</v>
      </c>
      <c r="I997" t="s">
        <v>180</v>
      </c>
      <c r="J997" t="s">
        <v>6457</v>
      </c>
      <c r="K997" t="s">
        <v>4769</v>
      </c>
      <c r="L997" t="s">
        <v>6647</v>
      </c>
    </row>
    <row r="998" spans="1:12">
      <c r="A998" t="s">
        <v>1048</v>
      </c>
      <c r="B998" t="s">
        <v>826</v>
      </c>
      <c r="C998" t="s">
        <v>3526</v>
      </c>
      <c r="D998" t="s">
        <v>413</v>
      </c>
      <c r="E998" t="s">
        <v>414</v>
      </c>
      <c r="F998" t="s">
        <v>84</v>
      </c>
      <c r="G998" t="b">
        <v>0</v>
      </c>
      <c r="H998" t="s">
        <v>411</v>
      </c>
      <c r="I998" t="s">
        <v>180</v>
      </c>
      <c r="J998" t="s">
        <v>6648</v>
      </c>
      <c r="K998" t="s">
        <v>4769</v>
      </c>
      <c r="L998" t="s">
        <v>6649</v>
      </c>
    </row>
    <row r="999" spans="1:12">
      <c r="A999" t="s">
        <v>3044</v>
      </c>
      <c r="B999" t="s">
        <v>826</v>
      </c>
      <c r="C999" t="s">
        <v>4775</v>
      </c>
      <c r="D999" t="s">
        <v>3021</v>
      </c>
      <c r="E999" t="s">
        <v>3022</v>
      </c>
      <c r="F999" t="s">
        <v>124</v>
      </c>
      <c r="G999" t="b">
        <v>1</v>
      </c>
      <c r="H999" t="s">
        <v>173</v>
      </c>
      <c r="I999" t="s">
        <v>180</v>
      </c>
      <c r="J999" t="s">
        <v>6650</v>
      </c>
      <c r="K999" t="s">
        <v>4769</v>
      </c>
      <c r="L999" t="s">
        <v>6651</v>
      </c>
    </row>
    <row r="1000" spans="1:12">
      <c r="A1000" t="s">
        <v>1878</v>
      </c>
      <c r="B1000" t="s">
        <v>826</v>
      </c>
      <c r="C1000" t="s">
        <v>3522</v>
      </c>
      <c r="D1000" t="s">
        <v>1242</v>
      </c>
      <c r="E1000" t="s">
        <v>1873</v>
      </c>
      <c r="F1000" t="s">
        <v>100</v>
      </c>
      <c r="G1000" t="b">
        <v>0</v>
      </c>
      <c r="H1000" t="s">
        <v>173</v>
      </c>
      <c r="I1000" t="s">
        <v>180</v>
      </c>
      <c r="J1000" t="s">
        <v>6459</v>
      </c>
      <c r="K1000" t="s">
        <v>4769</v>
      </c>
      <c r="L1000" t="s">
        <v>6652</v>
      </c>
    </row>
    <row r="1001" spans="1:12">
      <c r="A1001" t="s">
        <v>2663</v>
      </c>
      <c r="B1001" t="s">
        <v>171</v>
      </c>
      <c r="C1001" t="s">
        <v>4775</v>
      </c>
      <c r="D1001" t="s">
        <v>2647</v>
      </c>
      <c r="E1001" t="s">
        <v>4776</v>
      </c>
      <c r="F1001" t="s">
        <v>34</v>
      </c>
      <c r="G1001" t="b">
        <v>0</v>
      </c>
      <c r="H1001" t="s">
        <v>245</v>
      </c>
      <c r="I1001" t="s">
        <v>180</v>
      </c>
      <c r="J1001" t="s">
        <v>4777</v>
      </c>
      <c r="K1001" t="s">
        <v>4769</v>
      </c>
      <c r="L1001" t="s">
        <v>6653</v>
      </c>
    </row>
    <row r="1002" spans="1:12">
      <c r="A1002" t="s">
        <v>1054</v>
      </c>
      <c r="B1002" t="s">
        <v>826</v>
      </c>
      <c r="C1002" t="s">
        <v>3522</v>
      </c>
      <c r="D1002" t="s">
        <v>1056</v>
      </c>
      <c r="E1002" t="s">
        <v>1057</v>
      </c>
      <c r="F1002" t="s">
        <v>124</v>
      </c>
      <c r="G1002" t="b">
        <v>1</v>
      </c>
      <c r="H1002" t="s">
        <v>173</v>
      </c>
      <c r="I1002" t="s">
        <v>180</v>
      </c>
      <c r="J1002" t="s">
        <v>5952</v>
      </c>
      <c r="K1002" t="s">
        <v>4769</v>
      </c>
      <c r="L1002" t="s">
        <v>6654</v>
      </c>
    </row>
    <row r="1003" spans="1:12">
      <c r="A1003" t="s">
        <v>587</v>
      </c>
      <c r="B1003" t="s">
        <v>182</v>
      </c>
      <c r="C1003" t="s">
        <v>3522</v>
      </c>
      <c r="D1003" t="s">
        <v>360</v>
      </c>
      <c r="E1003" t="s">
        <v>589</v>
      </c>
      <c r="F1003" t="s">
        <v>34</v>
      </c>
      <c r="G1003" t="b">
        <v>0</v>
      </c>
      <c r="H1003" t="s">
        <v>363</v>
      </c>
      <c r="I1003" t="s">
        <v>180</v>
      </c>
      <c r="J1003" t="s">
        <v>6655</v>
      </c>
      <c r="K1003" t="s">
        <v>4769</v>
      </c>
      <c r="L1003" t="s">
        <v>6656</v>
      </c>
    </row>
    <row r="1004" spans="1:12">
      <c r="A1004" t="s">
        <v>2887</v>
      </c>
      <c r="B1004" t="s">
        <v>2772</v>
      </c>
      <c r="C1004" t="s">
        <v>4806</v>
      </c>
      <c r="D1004" t="s">
        <v>248</v>
      </c>
      <c r="E1004" t="s">
        <v>2881</v>
      </c>
      <c r="F1004" t="s">
        <v>76</v>
      </c>
      <c r="G1004" t="b">
        <v>0</v>
      </c>
      <c r="H1004" t="s">
        <v>245</v>
      </c>
      <c r="I1004" t="s">
        <v>180</v>
      </c>
      <c r="J1004" t="s">
        <v>4777</v>
      </c>
      <c r="K1004" t="s">
        <v>4769</v>
      </c>
      <c r="L1004" t="s">
        <v>6657</v>
      </c>
    </row>
    <row r="1005" spans="1:12">
      <c r="A1005" t="s">
        <v>6658</v>
      </c>
      <c r="B1005" t="s">
        <v>171</v>
      </c>
      <c r="C1005" t="s">
        <v>3522</v>
      </c>
      <c r="D1005" t="s">
        <v>248</v>
      </c>
      <c r="E1005" t="s">
        <v>296</v>
      </c>
      <c r="F1005" t="s">
        <v>29</v>
      </c>
      <c r="G1005" t="b">
        <v>0</v>
      </c>
      <c r="H1005" t="s">
        <v>245</v>
      </c>
      <c r="I1005" t="s">
        <v>180</v>
      </c>
      <c r="J1005" t="s">
        <v>6659</v>
      </c>
      <c r="K1005" t="s">
        <v>4769</v>
      </c>
      <c r="L1005" t="s">
        <v>6660</v>
      </c>
    </row>
    <row r="1006" spans="1:12">
      <c r="A1006" t="s">
        <v>2995</v>
      </c>
      <c r="B1006" t="s">
        <v>171</v>
      </c>
      <c r="C1006" t="s">
        <v>4858</v>
      </c>
      <c r="D1006" t="s">
        <v>2983</v>
      </c>
      <c r="E1006" t="s">
        <v>2996</v>
      </c>
      <c r="F1006" t="s">
        <v>39</v>
      </c>
      <c r="G1006" t="b">
        <v>0</v>
      </c>
      <c r="H1006" t="s">
        <v>173</v>
      </c>
      <c r="I1006" t="s">
        <v>180</v>
      </c>
      <c r="J1006" t="s">
        <v>6661</v>
      </c>
      <c r="K1006" t="s">
        <v>4769</v>
      </c>
      <c r="L1006" t="s">
        <v>6662</v>
      </c>
    </row>
    <row r="1007" spans="1:12">
      <c r="A1007" t="s">
        <v>531</v>
      </c>
      <c r="B1007" t="s">
        <v>171</v>
      </c>
      <c r="C1007" t="s">
        <v>3522</v>
      </c>
      <c r="D1007" t="s">
        <v>360</v>
      </c>
      <c r="E1007" t="s">
        <v>524</v>
      </c>
      <c r="F1007" t="s">
        <v>18</v>
      </c>
      <c r="G1007" t="b">
        <v>0</v>
      </c>
      <c r="H1007" t="s">
        <v>173</v>
      </c>
      <c r="I1007" t="s">
        <v>180</v>
      </c>
      <c r="J1007" t="s">
        <v>218</v>
      </c>
      <c r="K1007" t="s">
        <v>4769</v>
      </c>
      <c r="L1007" t="s">
        <v>6663</v>
      </c>
    </row>
    <row r="1008" spans="1:12">
      <c r="A1008" t="s">
        <v>1448</v>
      </c>
      <c r="B1008" t="s">
        <v>826</v>
      </c>
      <c r="C1008" t="s">
        <v>3522</v>
      </c>
      <c r="D1008" t="s">
        <v>1357</v>
      </c>
      <c r="E1008" t="s">
        <v>1358</v>
      </c>
      <c r="F1008" t="s">
        <v>57</v>
      </c>
      <c r="G1008" t="b">
        <v>0</v>
      </c>
      <c r="H1008" t="s">
        <v>173</v>
      </c>
      <c r="I1008" t="s">
        <v>180</v>
      </c>
      <c r="J1008" t="s">
        <v>6664</v>
      </c>
      <c r="K1008" t="s">
        <v>4769</v>
      </c>
      <c r="L1008" t="s">
        <v>6665</v>
      </c>
    </row>
    <row r="1009" spans="1:12">
      <c r="A1009" t="s">
        <v>1554</v>
      </c>
      <c r="B1009" t="s">
        <v>826</v>
      </c>
      <c r="C1009" t="s">
        <v>3522</v>
      </c>
      <c r="D1009" t="s">
        <v>1556</v>
      </c>
      <c r="E1009" t="s">
        <v>1550</v>
      </c>
      <c r="F1009" t="s">
        <v>80</v>
      </c>
      <c r="G1009" t="b">
        <v>0</v>
      </c>
      <c r="H1009" t="s">
        <v>173</v>
      </c>
      <c r="I1009" t="s">
        <v>180</v>
      </c>
      <c r="J1009" t="s">
        <v>6666</v>
      </c>
      <c r="K1009" t="s">
        <v>4769</v>
      </c>
      <c r="L1009" t="s">
        <v>6667</v>
      </c>
    </row>
    <row r="1010" spans="1:12">
      <c r="A1010" t="s">
        <v>259</v>
      </c>
      <c r="B1010" t="s">
        <v>182</v>
      </c>
      <c r="C1010" t="s">
        <v>3522</v>
      </c>
      <c r="D1010" t="s">
        <v>192</v>
      </c>
      <c r="E1010" t="s">
        <v>260</v>
      </c>
      <c r="F1010" t="s">
        <v>18</v>
      </c>
      <c r="G1010" t="b">
        <v>0</v>
      </c>
      <c r="H1010" t="s">
        <v>189</v>
      </c>
      <c r="I1010" t="s">
        <v>180</v>
      </c>
      <c r="J1010" t="s">
        <v>6668</v>
      </c>
      <c r="K1010" t="s">
        <v>4769</v>
      </c>
      <c r="L1010" t="s">
        <v>6669</v>
      </c>
    </row>
    <row r="1011" spans="1:12">
      <c r="A1011" t="s">
        <v>892</v>
      </c>
      <c r="B1011" t="s">
        <v>826</v>
      </c>
      <c r="C1011" t="s">
        <v>3526</v>
      </c>
      <c r="D1011" t="s">
        <v>584</v>
      </c>
      <c r="E1011" t="s">
        <v>894</v>
      </c>
      <c r="F1011" t="s">
        <v>80</v>
      </c>
      <c r="G1011" t="b">
        <v>0</v>
      </c>
      <c r="H1011" t="s">
        <v>173</v>
      </c>
      <c r="I1011" t="s">
        <v>180</v>
      </c>
      <c r="J1011" t="s">
        <v>5852</v>
      </c>
      <c r="K1011" t="s">
        <v>4769</v>
      </c>
      <c r="L1011" t="s">
        <v>6670</v>
      </c>
    </row>
    <row r="1012" spans="1:12">
      <c r="A1012" t="s">
        <v>1562</v>
      </c>
      <c r="B1012" t="s">
        <v>826</v>
      </c>
      <c r="C1012" t="s">
        <v>3526</v>
      </c>
      <c r="D1012" t="s">
        <v>1564</v>
      </c>
      <c r="E1012" t="s">
        <v>1565</v>
      </c>
      <c r="F1012" t="s">
        <v>109</v>
      </c>
      <c r="G1012" t="b">
        <v>0</v>
      </c>
      <c r="H1012" t="s">
        <v>173</v>
      </c>
      <c r="I1012" t="s">
        <v>180</v>
      </c>
      <c r="J1012" t="s">
        <v>6479</v>
      </c>
      <c r="K1012" t="s">
        <v>4769</v>
      </c>
      <c r="L1012" t="s">
        <v>6671</v>
      </c>
    </row>
    <row r="1013" spans="1:12">
      <c r="A1013" t="s">
        <v>3099</v>
      </c>
      <c r="B1013" t="s">
        <v>826</v>
      </c>
      <c r="C1013" t="s">
        <v>2553</v>
      </c>
      <c r="D1013" t="s">
        <v>2942</v>
      </c>
      <c r="E1013" t="s">
        <v>3096</v>
      </c>
      <c r="F1013" t="s">
        <v>109</v>
      </c>
      <c r="G1013" t="b">
        <v>1</v>
      </c>
      <c r="H1013" t="s">
        <v>173</v>
      </c>
      <c r="I1013" t="s">
        <v>180</v>
      </c>
      <c r="J1013" t="s">
        <v>6672</v>
      </c>
      <c r="K1013" t="s">
        <v>4769</v>
      </c>
      <c r="L1013" t="s">
        <v>6673</v>
      </c>
    </row>
    <row r="1014" spans="1:12">
      <c r="A1014" t="s">
        <v>1477</v>
      </c>
      <c r="B1014" t="s">
        <v>826</v>
      </c>
      <c r="C1014" t="s">
        <v>3522</v>
      </c>
      <c r="D1014" t="s">
        <v>178</v>
      </c>
      <c r="E1014" t="s">
        <v>561</v>
      </c>
      <c r="F1014" t="s">
        <v>87</v>
      </c>
      <c r="G1014" t="b">
        <v>0</v>
      </c>
      <c r="H1014" t="s">
        <v>173</v>
      </c>
      <c r="I1014" t="s">
        <v>180</v>
      </c>
      <c r="J1014" t="s">
        <v>5390</v>
      </c>
      <c r="K1014" t="s">
        <v>4769</v>
      </c>
      <c r="L1014" t="s">
        <v>6674</v>
      </c>
    </row>
    <row r="1015" spans="1:12">
      <c r="A1015" t="s">
        <v>1052</v>
      </c>
      <c r="B1015" t="s">
        <v>826</v>
      </c>
      <c r="C1015" t="s">
        <v>3526</v>
      </c>
      <c r="D1015" t="s">
        <v>413</v>
      </c>
      <c r="E1015" t="s">
        <v>414</v>
      </c>
      <c r="F1015" t="s">
        <v>84</v>
      </c>
      <c r="G1015" t="b">
        <v>0</v>
      </c>
      <c r="H1015" t="s">
        <v>411</v>
      </c>
      <c r="I1015" t="s">
        <v>180</v>
      </c>
      <c r="J1015" t="s">
        <v>6675</v>
      </c>
      <c r="K1015" t="s">
        <v>4769</v>
      </c>
      <c r="L1015" t="s">
        <v>6676</v>
      </c>
    </row>
    <row r="1016" spans="1:12">
      <c r="A1016" t="s">
        <v>1608</v>
      </c>
      <c r="B1016" t="s">
        <v>826</v>
      </c>
      <c r="C1016" t="s">
        <v>3522</v>
      </c>
      <c r="D1016" t="s">
        <v>3917</v>
      </c>
      <c r="E1016" t="s">
        <v>627</v>
      </c>
      <c r="F1016" t="s">
        <v>80</v>
      </c>
      <c r="G1016" t="b">
        <v>0</v>
      </c>
      <c r="H1016" t="s">
        <v>443</v>
      </c>
      <c r="I1016" t="s">
        <v>180</v>
      </c>
      <c r="J1016" t="s">
        <v>6677</v>
      </c>
      <c r="K1016" t="s">
        <v>4769</v>
      </c>
      <c r="L1016" t="s">
        <v>6678</v>
      </c>
    </row>
    <row r="1017" spans="1:12">
      <c r="A1017" t="s">
        <v>2678</v>
      </c>
      <c r="B1017" t="s">
        <v>171</v>
      </c>
      <c r="C1017" t="s">
        <v>4806</v>
      </c>
      <c r="D1017" t="s">
        <v>2679</v>
      </c>
      <c r="E1017" t="s">
        <v>6679</v>
      </c>
      <c r="F1017" t="s">
        <v>76</v>
      </c>
      <c r="G1017" t="b">
        <v>0</v>
      </c>
      <c r="H1017" t="s">
        <v>245</v>
      </c>
      <c r="I1017" t="s">
        <v>180</v>
      </c>
      <c r="J1017" t="s">
        <v>6680</v>
      </c>
      <c r="K1017" t="s">
        <v>4769</v>
      </c>
      <c r="L1017" t="s">
        <v>6681</v>
      </c>
    </row>
    <row r="1018" spans="1:12">
      <c r="A1018" t="s">
        <v>3058</v>
      </c>
      <c r="B1018" t="s">
        <v>182</v>
      </c>
      <c r="C1018" t="s">
        <v>4858</v>
      </c>
      <c r="D1018" t="s">
        <v>2863</v>
      </c>
      <c r="E1018" t="s">
        <v>2884</v>
      </c>
      <c r="F1018" t="s">
        <v>18</v>
      </c>
      <c r="G1018" t="b">
        <v>0</v>
      </c>
      <c r="H1018" t="s">
        <v>173</v>
      </c>
      <c r="I1018" t="s">
        <v>180</v>
      </c>
      <c r="J1018" t="s">
        <v>5511</v>
      </c>
      <c r="K1018" t="s">
        <v>4769</v>
      </c>
      <c r="L1018" t="s">
        <v>6682</v>
      </c>
    </row>
    <row r="1019" spans="1:12">
      <c r="A1019" t="s">
        <v>1294</v>
      </c>
      <c r="B1019" t="s">
        <v>826</v>
      </c>
      <c r="C1019" t="s">
        <v>3522</v>
      </c>
      <c r="D1019" t="s">
        <v>737</v>
      </c>
      <c r="E1019" t="s">
        <v>738</v>
      </c>
      <c r="F1019" t="s">
        <v>121</v>
      </c>
      <c r="G1019" t="b">
        <v>0</v>
      </c>
      <c r="H1019" t="s">
        <v>735</v>
      </c>
      <c r="I1019" t="s">
        <v>180</v>
      </c>
      <c r="J1019" t="s">
        <v>6683</v>
      </c>
      <c r="K1019" t="s">
        <v>4769</v>
      </c>
      <c r="L1019" t="s">
        <v>6684</v>
      </c>
    </row>
    <row r="1020" spans="1:12">
      <c r="A1020" t="s">
        <v>1599</v>
      </c>
      <c r="B1020" t="s">
        <v>826</v>
      </c>
      <c r="C1020" t="s">
        <v>3522</v>
      </c>
      <c r="D1020" t="s">
        <v>406</v>
      </c>
      <c r="E1020" t="s">
        <v>1600</v>
      </c>
      <c r="F1020" t="s">
        <v>87</v>
      </c>
      <c r="G1020" t="b">
        <v>0</v>
      </c>
      <c r="H1020" t="s">
        <v>173</v>
      </c>
      <c r="I1020" t="s">
        <v>180</v>
      </c>
      <c r="J1020" t="s">
        <v>6685</v>
      </c>
      <c r="K1020" t="s">
        <v>4769</v>
      </c>
      <c r="L1020" t="s">
        <v>6686</v>
      </c>
    </row>
    <row r="1021" spans="1:12">
      <c r="A1021" t="s">
        <v>1684</v>
      </c>
      <c r="B1021" t="s">
        <v>826</v>
      </c>
      <c r="C1021" t="s">
        <v>3526</v>
      </c>
      <c r="D1021" t="s">
        <v>751</v>
      </c>
      <c r="E1021" t="s">
        <v>752</v>
      </c>
      <c r="F1021" t="s">
        <v>124</v>
      </c>
      <c r="G1021" t="b">
        <v>1</v>
      </c>
      <c r="H1021" t="s">
        <v>448</v>
      </c>
      <c r="I1021" t="s">
        <v>180</v>
      </c>
      <c r="J1021" t="s">
        <v>6687</v>
      </c>
      <c r="K1021" t="s">
        <v>4769</v>
      </c>
      <c r="L1021" t="s">
        <v>6688</v>
      </c>
    </row>
    <row r="1022" spans="1:12">
      <c r="A1022" t="s">
        <v>1674</v>
      </c>
      <c r="B1022" t="s">
        <v>826</v>
      </c>
      <c r="C1022" t="s">
        <v>3522</v>
      </c>
      <c r="D1022" t="s">
        <v>1676</v>
      </c>
      <c r="E1022" t="s">
        <v>1677</v>
      </c>
      <c r="F1022" t="s">
        <v>130</v>
      </c>
      <c r="G1022" t="b">
        <v>0</v>
      </c>
      <c r="H1022" t="s">
        <v>443</v>
      </c>
      <c r="I1022" t="s">
        <v>180</v>
      </c>
      <c r="J1022" t="s">
        <v>6689</v>
      </c>
      <c r="K1022" t="s">
        <v>4769</v>
      </c>
      <c r="L1022" t="s">
        <v>6690</v>
      </c>
    </row>
    <row r="1023" spans="1:12">
      <c r="A1023" t="s">
        <v>311</v>
      </c>
      <c r="B1023" t="s">
        <v>171</v>
      </c>
      <c r="C1023" t="s">
        <v>3522</v>
      </c>
      <c r="D1023" t="s">
        <v>248</v>
      </c>
      <c r="E1023" t="s">
        <v>296</v>
      </c>
      <c r="F1023" t="s">
        <v>29</v>
      </c>
      <c r="G1023" t="b">
        <v>0</v>
      </c>
      <c r="H1023" t="s">
        <v>245</v>
      </c>
      <c r="I1023" t="s">
        <v>180</v>
      </c>
      <c r="J1023" t="s">
        <v>6691</v>
      </c>
      <c r="K1023" t="s">
        <v>4769</v>
      </c>
      <c r="L1023" t="s">
        <v>6692</v>
      </c>
    </row>
    <row r="1024" spans="1:12">
      <c r="A1024" t="s">
        <v>1911</v>
      </c>
      <c r="B1024" t="s">
        <v>826</v>
      </c>
      <c r="C1024" t="s">
        <v>3522</v>
      </c>
      <c r="D1024" t="s">
        <v>547</v>
      </c>
      <c r="E1024" t="s">
        <v>548</v>
      </c>
      <c r="F1024" t="s">
        <v>100</v>
      </c>
      <c r="G1024" t="b">
        <v>1</v>
      </c>
      <c r="H1024" t="s">
        <v>173</v>
      </c>
      <c r="I1024" t="s">
        <v>180</v>
      </c>
      <c r="J1024" t="s">
        <v>6693</v>
      </c>
      <c r="K1024" t="s">
        <v>4769</v>
      </c>
      <c r="L1024" t="s">
        <v>6694</v>
      </c>
    </row>
    <row r="1025" spans="1:12">
      <c r="A1025" t="s">
        <v>2945</v>
      </c>
      <c r="B1025" t="s">
        <v>182</v>
      </c>
      <c r="C1025" t="s">
        <v>2553</v>
      </c>
      <c r="D1025" t="s">
        <v>2942</v>
      </c>
      <c r="E1025" t="s">
        <v>2943</v>
      </c>
      <c r="F1025" t="s">
        <v>34</v>
      </c>
      <c r="G1025" t="b">
        <v>0</v>
      </c>
      <c r="H1025" t="s">
        <v>173</v>
      </c>
      <c r="I1025" t="s">
        <v>180</v>
      </c>
      <c r="J1025" t="s">
        <v>6695</v>
      </c>
      <c r="K1025" t="s">
        <v>4769</v>
      </c>
      <c r="L1025" t="s">
        <v>6696</v>
      </c>
    </row>
    <row r="1026" spans="1:12">
      <c r="A1026" t="s">
        <v>555</v>
      </c>
      <c r="B1026" t="s">
        <v>171</v>
      </c>
      <c r="C1026" t="s">
        <v>3522</v>
      </c>
      <c r="D1026" t="s">
        <v>557</v>
      </c>
      <c r="E1026" t="s">
        <v>558</v>
      </c>
      <c r="F1026" t="s">
        <v>39</v>
      </c>
      <c r="G1026" t="b">
        <v>0</v>
      </c>
      <c r="H1026" t="s">
        <v>458</v>
      </c>
      <c r="I1026" t="s">
        <v>180</v>
      </c>
      <c r="J1026" t="s">
        <v>171</v>
      </c>
      <c r="K1026" t="s">
        <v>4769</v>
      </c>
      <c r="L1026" t="s">
        <v>6697</v>
      </c>
    </row>
    <row r="1027" spans="1:12">
      <c r="A1027" t="s">
        <v>3128</v>
      </c>
      <c r="B1027" t="s">
        <v>826</v>
      </c>
      <c r="C1027" t="s">
        <v>4913</v>
      </c>
      <c r="D1027" t="s">
        <v>428</v>
      </c>
      <c r="E1027" t="s">
        <v>2924</v>
      </c>
      <c r="F1027" t="s">
        <v>100</v>
      </c>
      <c r="G1027" t="b">
        <v>1</v>
      </c>
      <c r="H1027" t="s">
        <v>173</v>
      </c>
      <c r="I1027" t="s">
        <v>180</v>
      </c>
      <c r="J1027" t="s">
        <v>6698</v>
      </c>
      <c r="K1027" t="s">
        <v>4769</v>
      </c>
      <c r="L1027" t="s">
        <v>6699</v>
      </c>
    </row>
    <row r="1028" spans="1:12">
      <c r="A1028" t="s">
        <v>1248</v>
      </c>
      <c r="B1028" t="s">
        <v>826</v>
      </c>
      <c r="C1028" t="s">
        <v>3522</v>
      </c>
      <c r="D1028" t="s">
        <v>659</v>
      </c>
      <c r="E1028" t="s">
        <v>679</v>
      </c>
      <c r="F1028" t="s">
        <v>118</v>
      </c>
      <c r="G1028" t="b">
        <v>0</v>
      </c>
      <c r="H1028" t="s">
        <v>654</v>
      </c>
      <c r="I1028" t="s">
        <v>180</v>
      </c>
      <c r="J1028" t="s">
        <v>6700</v>
      </c>
      <c r="K1028" t="s">
        <v>4769</v>
      </c>
      <c r="L1028" t="s">
        <v>6701</v>
      </c>
    </row>
    <row r="1029" spans="1:12">
      <c r="A1029" t="s">
        <v>3127</v>
      </c>
      <c r="B1029" t="s">
        <v>826</v>
      </c>
      <c r="C1029" t="s">
        <v>2553</v>
      </c>
      <c r="D1029" t="s">
        <v>428</v>
      </c>
      <c r="E1029" t="s">
        <v>2924</v>
      </c>
      <c r="F1029" t="s">
        <v>100</v>
      </c>
      <c r="G1029" t="b">
        <v>1</v>
      </c>
      <c r="H1029" t="s">
        <v>173</v>
      </c>
      <c r="I1029" t="s">
        <v>180</v>
      </c>
      <c r="J1029" t="s">
        <v>6702</v>
      </c>
      <c r="K1029" t="s">
        <v>4769</v>
      </c>
      <c r="L1029" t="s">
        <v>6703</v>
      </c>
    </row>
    <row r="1030" spans="1:12">
      <c r="A1030" t="s">
        <v>3194</v>
      </c>
      <c r="B1030" t="s">
        <v>182</v>
      </c>
      <c r="C1030" t="s">
        <v>4806</v>
      </c>
      <c r="D1030" t="s">
        <v>3154</v>
      </c>
      <c r="E1030" t="s">
        <v>3155</v>
      </c>
      <c r="F1030" t="s">
        <v>18</v>
      </c>
      <c r="G1030" t="b">
        <v>0</v>
      </c>
      <c r="H1030" t="s">
        <v>173</v>
      </c>
      <c r="I1030" t="s">
        <v>180</v>
      </c>
      <c r="J1030" t="s">
        <v>218</v>
      </c>
      <c r="K1030" t="s">
        <v>4769</v>
      </c>
      <c r="L1030" t="s">
        <v>6704</v>
      </c>
    </row>
    <row r="1031" spans="1:12">
      <c r="A1031" t="s">
        <v>6705</v>
      </c>
      <c r="B1031" t="s">
        <v>182</v>
      </c>
      <c r="C1031" t="s">
        <v>4775</v>
      </c>
      <c r="D1031" t="s">
        <v>291</v>
      </c>
      <c r="E1031" t="s">
        <v>3043</v>
      </c>
      <c r="F1031" t="s">
        <v>18</v>
      </c>
      <c r="G1031" t="b">
        <v>0</v>
      </c>
      <c r="H1031" t="s">
        <v>245</v>
      </c>
      <c r="I1031" t="s">
        <v>180</v>
      </c>
      <c r="J1031" t="s">
        <v>5370</v>
      </c>
      <c r="K1031" t="s">
        <v>4769</v>
      </c>
      <c r="L1031" t="s">
        <v>6706</v>
      </c>
    </row>
    <row r="1032" spans="1:12">
      <c r="A1032" t="s">
        <v>1731</v>
      </c>
      <c r="B1032" t="s">
        <v>826</v>
      </c>
      <c r="C1032" t="s">
        <v>3526</v>
      </c>
      <c r="D1032" t="s">
        <v>1303</v>
      </c>
      <c r="E1032" t="s">
        <v>1730</v>
      </c>
      <c r="F1032" t="s">
        <v>124</v>
      </c>
      <c r="G1032" t="b">
        <v>1</v>
      </c>
      <c r="H1032" t="s">
        <v>173</v>
      </c>
      <c r="I1032" t="s">
        <v>180</v>
      </c>
      <c r="J1032" t="s">
        <v>4800</v>
      </c>
      <c r="K1032" t="s">
        <v>4769</v>
      </c>
      <c r="L1032" t="s">
        <v>6707</v>
      </c>
    </row>
    <row r="1033" spans="1:12">
      <c r="A1033" t="s">
        <v>2368</v>
      </c>
      <c r="B1033" t="s">
        <v>523</v>
      </c>
      <c r="C1033" t="s">
        <v>3526</v>
      </c>
      <c r="D1033" t="s">
        <v>360</v>
      </c>
      <c r="E1033" t="s">
        <v>524</v>
      </c>
      <c r="F1033" t="s">
        <v>57</v>
      </c>
      <c r="G1033" t="b">
        <v>0</v>
      </c>
      <c r="H1033" t="s">
        <v>173</v>
      </c>
      <c r="I1033" t="s">
        <v>180</v>
      </c>
      <c r="J1033" t="s">
        <v>6708</v>
      </c>
      <c r="K1033" t="s">
        <v>4769</v>
      </c>
      <c r="L1033" t="s">
        <v>6709</v>
      </c>
    </row>
    <row r="1034" spans="1:12">
      <c r="A1034" t="s">
        <v>1847</v>
      </c>
      <c r="B1034" t="s">
        <v>826</v>
      </c>
      <c r="C1034" t="s">
        <v>3526</v>
      </c>
      <c r="D1034" t="s">
        <v>536</v>
      </c>
      <c r="E1034" t="s">
        <v>537</v>
      </c>
      <c r="F1034" t="s">
        <v>100</v>
      </c>
      <c r="G1034" t="b">
        <v>0</v>
      </c>
      <c r="H1034" t="s">
        <v>173</v>
      </c>
      <c r="I1034" t="s">
        <v>180</v>
      </c>
      <c r="J1034" t="s">
        <v>4955</v>
      </c>
      <c r="K1034" t="s">
        <v>4769</v>
      </c>
      <c r="L1034" t="s">
        <v>6710</v>
      </c>
    </row>
    <row r="1035" spans="1:12">
      <c r="A1035" t="s">
        <v>334</v>
      </c>
      <c r="B1035" t="s">
        <v>182</v>
      </c>
      <c r="C1035" t="s">
        <v>3522</v>
      </c>
      <c r="D1035" t="s">
        <v>248</v>
      </c>
      <c r="E1035" t="s">
        <v>296</v>
      </c>
      <c r="F1035" t="s">
        <v>18</v>
      </c>
      <c r="G1035" t="b">
        <v>0</v>
      </c>
      <c r="H1035" t="s">
        <v>245</v>
      </c>
      <c r="I1035" t="s">
        <v>180</v>
      </c>
      <c r="J1035" t="s">
        <v>6711</v>
      </c>
      <c r="K1035" t="s">
        <v>4769</v>
      </c>
      <c r="L1035" t="s">
        <v>6712</v>
      </c>
    </row>
    <row r="1036" spans="1:12">
      <c r="A1036" t="s">
        <v>6713</v>
      </c>
      <c r="B1036" t="s">
        <v>826</v>
      </c>
      <c r="C1036" t="s">
        <v>3526</v>
      </c>
      <c r="D1036" t="s">
        <v>1771</v>
      </c>
      <c r="E1036" t="s">
        <v>2028</v>
      </c>
      <c r="F1036" t="s">
        <v>47</v>
      </c>
      <c r="G1036" t="b">
        <v>0</v>
      </c>
      <c r="H1036" t="s">
        <v>173</v>
      </c>
      <c r="I1036" t="s">
        <v>180</v>
      </c>
      <c r="J1036" t="s">
        <v>5045</v>
      </c>
      <c r="K1036" t="s">
        <v>4769</v>
      </c>
      <c r="L1036" t="s">
        <v>6714</v>
      </c>
    </row>
    <row r="1037" spans="1:12">
      <c r="A1037" t="s">
        <v>6715</v>
      </c>
      <c r="B1037" t="s">
        <v>826</v>
      </c>
      <c r="C1037" t="s">
        <v>3526</v>
      </c>
      <c r="D1037" t="s">
        <v>248</v>
      </c>
      <c r="E1037" t="s">
        <v>296</v>
      </c>
      <c r="F1037" t="s">
        <v>100</v>
      </c>
      <c r="G1037" t="b">
        <v>0</v>
      </c>
      <c r="H1037" t="s">
        <v>245</v>
      </c>
      <c r="I1037" t="s">
        <v>180</v>
      </c>
      <c r="J1037" t="s">
        <v>6716</v>
      </c>
      <c r="K1037" t="s">
        <v>4769</v>
      </c>
      <c r="L1037" t="s">
        <v>6717</v>
      </c>
    </row>
    <row r="1038" spans="1:12">
      <c r="A1038" t="s">
        <v>2790</v>
      </c>
      <c r="B1038" t="s">
        <v>826</v>
      </c>
      <c r="C1038" t="s">
        <v>2553</v>
      </c>
      <c r="D1038" t="s">
        <v>1556</v>
      </c>
      <c r="E1038" t="s">
        <v>5500</v>
      </c>
      <c r="F1038" t="s">
        <v>76</v>
      </c>
      <c r="G1038" t="b">
        <v>0</v>
      </c>
      <c r="H1038" t="s">
        <v>173</v>
      </c>
      <c r="I1038" t="s">
        <v>180</v>
      </c>
      <c r="J1038" t="s">
        <v>6718</v>
      </c>
      <c r="K1038" t="s">
        <v>4769</v>
      </c>
      <c r="L1038" t="s">
        <v>6719</v>
      </c>
    </row>
    <row r="1039" spans="1:12">
      <c r="A1039" t="s">
        <v>1233</v>
      </c>
      <c r="B1039" t="s">
        <v>826</v>
      </c>
      <c r="C1039" t="s">
        <v>3522</v>
      </c>
      <c r="D1039" t="s">
        <v>499</v>
      </c>
      <c r="E1039" t="s">
        <v>5353</v>
      </c>
      <c r="F1039" t="s">
        <v>124</v>
      </c>
      <c r="G1039" t="b">
        <v>0</v>
      </c>
      <c r="H1039" t="s">
        <v>173</v>
      </c>
      <c r="I1039" t="s">
        <v>180</v>
      </c>
      <c r="J1039" t="s">
        <v>6720</v>
      </c>
      <c r="K1039" t="s">
        <v>4769</v>
      </c>
      <c r="L1039" t="s">
        <v>6721</v>
      </c>
    </row>
    <row r="1040" spans="1:12">
      <c r="A1040" t="s">
        <v>323</v>
      </c>
      <c r="B1040" t="s">
        <v>182</v>
      </c>
      <c r="C1040" t="s">
        <v>3522</v>
      </c>
      <c r="D1040" t="s">
        <v>248</v>
      </c>
      <c r="E1040" t="s">
        <v>249</v>
      </c>
      <c r="F1040" t="s">
        <v>24</v>
      </c>
      <c r="G1040" t="b">
        <v>0</v>
      </c>
      <c r="H1040" t="s">
        <v>245</v>
      </c>
      <c r="I1040" t="s">
        <v>180</v>
      </c>
      <c r="J1040" t="s">
        <v>5974</v>
      </c>
      <c r="K1040" t="s">
        <v>4769</v>
      </c>
      <c r="L1040" t="s">
        <v>6722</v>
      </c>
    </row>
    <row r="1041" spans="1:12">
      <c r="A1041" t="s">
        <v>6723</v>
      </c>
      <c r="B1041" t="s">
        <v>2772</v>
      </c>
      <c r="C1041" t="s">
        <v>4913</v>
      </c>
      <c r="D1041" t="s">
        <v>428</v>
      </c>
      <c r="E1041" t="s">
        <v>2241</v>
      </c>
      <c r="F1041" t="s">
        <v>51</v>
      </c>
      <c r="G1041" t="b">
        <v>0</v>
      </c>
      <c r="H1041" t="s">
        <v>173</v>
      </c>
      <c r="I1041" t="s">
        <v>180</v>
      </c>
      <c r="J1041" t="s">
        <v>6724</v>
      </c>
      <c r="K1041" t="s">
        <v>4769</v>
      </c>
      <c r="L1041" t="s">
        <v>6725</v>
      </c>
    </row>
    <row r="1042" spans="1:12">
      <c r="A1042" t="s">
        <v>6726</v>
      </c>
      <c r="B1042" t="s">
        <v>171</v>
      </c>
      <c r="C1042" t="s">
        <v>4775</v>
      </c>
      <c r="D1042" t="s">
        <v>3091</v>
      </c>
      <c r="E1042" t="s">
        <v>4989</v>
      </c>
      <c r="F1042" t="s">
        <v>18</v>
      </c>
      <c r="G1042" t="b">
        <v>0</v>
      </c>
      <c r="H1042" t="s">
        <v>443</v>
      </c>
      <c r="I1042" t="s">
        <v>180</v>
      </c>
      <c r="J1042" t="s">
        <v>6727</v>
      </c>
      <c r="K1042" t="s">
        <v>4769</v>
      </c>
      <c r="L1042" t="s">
        <v>6728</v>
      </c>
    </row>
    <row r="1043" spans="1:12">
      <c r="A1043" t="s">
        <v>1164</v>
      </c>
      <c r="B1043" t="s">
        <v>826</v>
      </c>
      <c r="C1043" t="s">
        <v>3526</v>
      </c>
      <c r="D1043" t="s">
        <v>1161</v>
      </c>
      <c r="E1043" t="s">
        <v>1165</v>
      </c>
      <c r="F1043" t="s">
        <v>130</v>
      </c>
      <c r="G1043" t="b">
        <v>1</v>
      </c>
      <c r="H1043" t="s">
        <v>448</v>
      </c>
      <c r="I1043" t="s">
        <v>180</v>
      </c>
      <c r="J1043" t="s">
        <v>6729</v>
      </c>
      <c r="K1043" t="s">
        <v>4769</v>
      </c>
      <c r="L1043" t="s">
        <v>6730</v>
      </c>
    </row>
    <row r="1044" spans="1:12">
      <c r="A1044" t="s">
        <v>2260</v>
      </c>
      <c r="B1044" t="s">
        <v>826</v>
      </c>
      <c r="C1044" t="s">
        <v>3526</v>
      </c>
      <c r="D1044" t="s">
        <v>248</v>
      </c>
      <c r="E1044" t="s">
        <v>296</v>
      </c>
      <c r="F1044" t="s">
        <v>100</v>
      </c>
      <c r="G1044" t="b">
        <v>0</v>
      </c>
      <c r="H1044" t="s">
        <v>245</v>
      </c>
      <c r="I1044" t="s">
        <v>180</v>
      </c>
      <c r="J1044" t="s">
        <v>5827</v>
      </c>
      <c r="K1044" t="s">
        <v>4769</v>
      </c>
      <c r="L1044" t="s">
        <v>6731</v>
      </c>
    </row>
    <row r="1045" spans="1:12">
      <c r="A1045" t="s">
        <v>312</v>
      </c>
      <c r="B1045" t="s">
        <v>171</v>
      </c>
      <c r="C1045" t="s">
        <v>3522</v>
      </c>
      <c r="D1045" t="s">
        <v>248</v>
      </c>
      <c r="E1045" t="s">
        <v>296</v>
      </c>
      <c r="F1045" t="s">
        <v>29</v>
      </c>
      <c r="G1045" t="b">
        <v>0</v>
      </c>
      <c r="H1045" t="s">
        <v>245</v>
      </c>
      <c r="I1045" t="s">
        <v>180</v>
      </c>
      <c r="J1045" t="s">
        <v>6732</v>
      </c>
      <c r="K1045" t="s">
        <v>4769</v>
      </c>
      <c r="L1045" t="s">
        <v>6733</v>
      </c>
    </row>
    <row r="1046" spans="1:12">
      <c r="A1046" t="s">
        <v>3027</v>
      </c>
      <c r="B1046" t="s">
        <v>523</v>
      </c>
      <c r="C1046" t="s">
        <v>4775</v>
      </c>
      <c r="D1046" t="s">
        <v>2647</v>
      </c>
      <c r="E1046" t="s">
        <v>3015</v>
      </c>
      <c r="F1046" t="s">
        <v>34</v>
      </c>
      <c r="G1046" t="b">
        <v>0</v>
      </c>
      <c r="H1046" t="s">
        <v>245</v>
      </c>
      <c r="I1046" t="s">
        <v>180</v>
      </c>
      <c r="J1046" t="s">
        <v>5692</v>
      </c>
      <c r="K1046" t="s">
        <v>4769</v>
      </c>
      <c r="L1046" t="s">
        <v>6734</v>
      </c>
    </row>
    <row r="1047" spans="1:12">
      <c r="A1047" t="s">
        <v>961</v>
      </c>
      <c r="B1047" t="s">
        <v>826</v>
      </c>
      <c r="C1047" t="s">
        <v>3526</v>
      </c>
      <c r="D1047" t="s">
        <v>248</v>
      </c>
      <c r="E1047" t="s">
        <v>296</v>
      </c>
      <c r="F1047" t="s">
        <v>103</v>
      </c>
      <c r="G1047" t="b">
        <v>0</v>
      </c>
      <c r="H1047" t="s">
        <v>245</v>
      </c>
      <c r="I1047" t="s">
        <v>180</v>
      </c>
      <c r="J1047" t="s">
        <v>6240</v>
      </c>
      <c r="K1047" t="s">
        <v>4769</v>
      </c>
      <c r="L1047" t="s">
        <v>6735</v>
      </c>
    </row>
    <row r="1048" spans="1:12">
      <c r="A1048" t="s">
        <v>2952</v>
      </c>
      <c r="B1048" t="s">
        <v>182</v>
      </c>
      <c r="C1048" t="s">
        <v>4858</v>
      </c>
      <c r="D1048" t="s">
        <v>2863</v>
      </c>
      <c r="E1048" t="s">
        <v>2884</v>
      </c>
      <c r="F1048" t="s">
        <v>34</v>
      </c>
      <c r="G1048" t="b">
        <v>0</v>
      </c>
      <c r="H1048" t="s">
        <v>173</v>
      </c>
      <c r="I1048" t="s">
        <v>180</v>
      </c>
      <c r="J1048" t="s">
        <v>6736</v>
      </c>
      <c r="K1048" t="s">
        <v>4769</v>
      </c>
      <c r="L1048" t="s">
        <v>6737</v>
      </c>
    </row>
    <row r="1049" spans="1:12">
      <c r="A1049" t="s">
        <v>1830</v>
      </c>
      <c r="B1049" t="s">
        <v>826</v>
      </c>
      <c r="C1049" t="s">
        <v>3522</v>
      </c>
      <c r="D1049" t="s">
        <v>1238</v>
      </c>
      <c r="E1049" t="s">
        <v>1239</v>
      </c>
      <c r="F1049" t="s">
        <v>100</v>
      </c>
      <c r="G1049" t="b">
        <v>0</v>
      </c>
      <c r="H1049" t="s">
        <v>173</v>
      </c>
      <c r="I1049" t="s">
        <v>180</v>
      </c>
      <c r="J1049" t="s">
        <v>6738</v>
      </c>
      <c r="K1049" t="s">
        <v>4769</v>
      </c>
      <c r="L1049" t="s">
        <v>6739</v>
      </c>
    </row>
    <row r="1050" spans="1:12">
      <c r="A1050" t="s">
        <v>3237</v>
      </c>
      <c r="B1050" t="s">
        <v>826</v>
      </c>
      <c r="C1050" t="s">
        <v>4775</v>
      </c>
      <c r="D1050" t="s">
        <v>291</v>
      </c>
      <c r="E1050" t="s">
        <v>218</v>
      </c>
      <c r="F1050" t="s">
        <v>100</v>
      </c>
      <c r="G1050" t="b">
        <v>0</v>
      </c>
      <c r="H1050" t="s">
        <v>245</v>
      </c>
      <c r="I1050" t="s">
        <v>180</v>
      </c>
      <c r="J1050" t="s">
        <v>4932</v>
      </c>
      <c r="K1050" t="s">
        <v>4769</v>
      </c>
      <c r="L1050" t="s">
        <v>6740</v>
      </c>
    </row>
    <row r="1051" spans="1:12">
      <c r="A1051" t="s">
        <v>1742</v>
      </c>
      <c r="B1051" t="s">
        <v>826</v>
      </c>
      <c r="C1051" t="s">
        <v>3522</v>
      </c>
      <c r="D1051" t="s">
        <v>782</v>
      </c>
      <c r="E1051" t="s">
        <v>783</v>
      </c>
      <c r="F1051" t="s">
        <v>57</v>
      </c>
      <c r="G1051" t="b">
        <v>0</v>
      </c>
      <c r="H1051" t="s">
        <v>173</v>
      </c>
      <c r="I1051" t="s">
        <v>180</v>
      </c>
      <c r="J1051" t="s">
        <v>5204</v>
      </c>
      <c r="K1051" t="s">
        <v>4769</v>
      </c>
      <c r="L1051" t="s">
        <v>6741</v>
      </c>
    </row>
    <row r="1052" spans="1:12">
      <c r="A1052" t="s">
        <v>304</v>
      </c>
      <c r="B1052" t="s">
        <v>171</v>
      </c>
      <c r="C1052" t="s">
        <v>3522</v>
      </c>
      <c r="D1052" t="s">
        <v>248</v>
      </c>
      <c r="E1052" t="s">
        <v>296</v>
      </c>
      <c r="F1052" t="s">
        <v>29</v>
      </c>
      <c r="G1052" t="b">
        <v>0</v>
      </c>
      <c r="H1052" t="s">
        <v>245</v>
      </c>
      <c r="I1052" t="s">
        <v>180</v>
      </c>
      <c r="J1052" t="s">
        <v>6742</v>
      </c>
      <c r="K1052" t="s">
        <v>4769</v>
      </c>
      <c r="L1052" t="s">
        <v>6743</v>
      </c>
    </row>
    <row r="1053" spans="1:12">
      <c r="A1053" t="s">
        <v>708</v>
      </c>
      <c r="B1053" t="s">
        <v>171</v>
      </c>
      <c r="C1053" t="s">
        <v>3522</v>
      </c>
      <c r="D1053" t="s">
        <v>4620</v>
      </c>
      <c r="E1053" t="s">
        <v>704</v>
      </c>
      <c r="F1053" t="s">
        <v>29</v>
      </c>
      <c r="G1053" t="b">
        <v>0</v>
      </c>
      <c r="H1053" t="s">
        <v>173</v>
      </c>
      <c r="I1053" t="s">
        <v>180</v>
      </c>
      <c r="J1053" t="s">
        <v>6744</v>
      </c>
      <c r="K1053" t="s">
        <v>4769</v>
      </c>
      <c r="L1053" t="s">
        <v>6745</v>
      </c>
    </row>
    <row r="1054" spans="1:12">
      <c r="A1054" t="s">
        <v>1457</v>
      </c>
      <c r="B1054" t="s">
        <v>826</v>
      </c>
      <c r="C1054" t="s">
        <v>4865</v>
      </c>
      <c r="D1054" t="s">
        <v>542</v>
      </c>
      <c r="E1054" t="s">
        <v>1456</v>
      </c>
      <c r="F1054" t="s">
        <v>90</v>
      </c>
      <c r="G1054" t="b">
        <v>0</v>
      </c>
      <c r="H1054" t="s">
        <v>540</v>
      </c>
      <c r="I1054" t="s">
        <v>283</v>
      </c>
      <c r="J1054" t="s">
        <v>6746</v>
      </c>
      <c r="K1054" t="s">
        <v>4769</v>
      </c>
      <c r="L1054" t="s">
        <v>6747</v>
      </c>
    </row>
    <row r="1055" spans="1:12">
      <c r="A1055" t="s">
        <v>1489</v>
      </c>
      <c r="B1055" t="s">
        <v>826</v>
      </c>
      <c r="C1055" t="s">
        <v>3522</v>
      </c>
      <c r="D1055" t="s">
        <v>178</v>
      </c>
      <c r="E1055" t="s">
        <v>561</v>
      </c>
      <c r="F1055" t="s">
        <v>43</v>
      </c>
      <c r="G1055" t="b">
        <v>0</v>
      </c>
      <c r="H1055" t="s">
        <v>173</v>
      </c>
      <c r="I1055" t="s">
        <v>180</v>
      </c>
      <c r="J1055" t="s">
        <v>6112</v>
      </c>
      <c r="K1055" t="s">
        <v>4769</v>
      </c>
      <c r="L1055" t="s">
        <v>6748</v>
      </c>
    </row>
    <row r="1056" spans="1:12">
      <c r="A1056" t="s">
        <v>2661</v>
      </c>
      <c r="B1056" t="s">
        <v>182</v>
      </c>
      <c r="C1056" t="s">
        <v>4775</v>
      </c>
      <c r="D1056" t="s">
        <v>2647</v>
      </c>
      <c r="E1056" t="s">
        <v>4776</v>
      </c>
      <c r="F1056" t="s">
        <v>29</v>
      </c>
      <c r="G1056" t="b">
        <v>0</v>
      </c>
      <c r="H1056" t="s">
        <v>245</v>
      </c>
      <c r="I1056" t="s">
        <v>180</v>
      </c>
      <c r="J1056" t="s">
        <v>4777</v>
      </c>
      <c r="K1056" t="s">
        <v>4769</v>
      </c>
      <c r="L1056" t="s">
        <v>2662</v>
      </c>
    </row>
    <row r="1057" spans="1:12">
      <c r="A1057" t="s">
        <v>2708</v>
      </c>
      <c r="B1057" t="s">
        <v>182</v>
      </c>
      <c r="C1057" t="s">
        <v>4806</v>
      </c>
      <c r="D1057" t="s">
        <v>1774</v>
      </c>
      <c r="E1057" t="s">
        <v>5190</v>
      </c>
      <c r="F1057" t="s">
        <v>18</v>
      </c>
      <c r="G1057" t="b">
        <v>0</v>
      </c>
      <c r="H1057" t="s">
        <v>372</v>
      </c>
      <c r="I1057" t="s">
        <v>180</v>
      </c>
      <c r="J1057" t="s">
        <v>6749</v>
      </c>
      <c r="K1057" t="s">
        <v>4769</v>
      </c>
      <c r="L1057" t="s">
        <v>6750</v>
      </c>
    </row>
    <row r="1058" spans="1:12">
      <c r="A1058" t="s">
        <v>926</v>
      </c>
      <c r="B1058" t="s">
        <v>826</v>
      </c>
      <c r="C1058" t="s">
        <v>3526</v>
      </c>
      <c r="D1058" t="s">
        <v>248</v>
      </c>
      <c r="E1058" t="s">
        <v>249</v>
      </c>
      <c r="F1058" t="s">
        <v>115</v>
      </c>
      <c r="G1058" t="b">
        <v>0</v>
      </c>
      <c r="H1058" t="s">
        <v>245</v>
      </c>
      <c r="I1058" t="s">
        <v>180</v>
      </c>
      <c r="J1058" t="s">
        <v>4820</v>
      </c>
      <c r="K1058" t="s">
        <v>4769</v>
      </c>
      <c r="L1058" t="s">
        <v>6751</v>
      </c>
    </row>
    <row r="1059" spans="1:12">
      <c r="A1059" t="s">
        <v>1001</v>
      </c>
      <c r="B1059" t="s">
        <v>826</v>
      </c>
      <c r="C1059" t="s">
        <v>3522</v>
      </c>
      <c r="D1059" t="s">
        <v>356</v>
      </c>
      <c r="E1059" t="s">
        <v>366</v>
      </c>
      <c r="F1059" t="s">
        <v>127</v>
      </c>
      <c r="G1059" t="b">
        <v>0</v>
      </c>
      <c r="H1059" t="s">
        <v>369</v>
      </c>
      <c r="I1059" t="s">
        <v>180</v>
      </c>
      <c r="J1059" t="s">
        <v>5065</v>
      </c>
      <c r="K1059" t="s">
        <v>4769</v>
      </c>
      <c r="L1059" t="s">
        <v>6752</v>
      </c>
    </row>
    <row r="1060" spans="1:12">
      <c r="A1060" t="s">
        <v>3145</v>
      </c>
      <c r="B1060" t="s">
        <v>826</v>
      </c>
      <c r="C1060" t="s">
        <v>4858</v>
      </c>
      <c r="D1060" t="s">
        <v>3141</v>
      </c>
      <c r="E1060" t="s">
        <v>3142</v>
      </c>
      <c r="F1060" t="s">
        <v>100</v>
      </c>
      <c r="G1060" t="b">
        <v>1</v>
      </c>
      <c r="H1060" t="s">
        <v>173</v>
      </c>
      <c r="I1060" t="s">
        <v>180</v>
      </c>
      <c r="J1060" t="s">
        <v>218</v>
      </c>
      <c r="K1060" t="s">
        <v>4769</v>
      </c>
      <c r="L1060" t="s">
        <v>6753</v>
      </c>
    </row>
    <row r="1061" spans="1:12">
      <c r="A1061" t="s">
        <v>2299</v>
      </c>
      <c r="B1061" t="s">
        <v>200</v>
      </c>
      <c r="C1061" t="s">
        <v>3526</v>
      </c>
      <c r="D1061" t="s">
        <v>1161</v>
      </c>
      <c r="E1061" t="s">
        <v>1162</v>
      </c>
      <c r="F1061" t="s">
        <v>47</v>
      </c>
      <c r="G1061" t="b">
        <v>0</v>
      </c>
      <c r="H1061" t="s">
        <v>448</v>
      </c>
      <c r="I1061" t="s">
        <v>180</v>
      </c>
      <c r="J1061" t="s">
        <v>6754</v>
      </c>
      <c r="K1061" t="s">
        <v>4769</v>
      </c>
      <c r="L1061" t="s">
        <v>6755</v>
      </c>
    </row>
    <row r="1062" spans="1:12">
      <c r="A1062" t="s">
        <v>2584</v>
      </c>
      <c r="B1062" t="s">
        <v>171</v>
      </c>
      <c r="C1062" t="s">
        <v>2553</v>
      </c>
      <c r="D1062" t="s">
        <v>360</v>
      </c>
      <c r="E1062" t="s">
        <v>5869</v>
      </c>
      <c r="F1062" t="s">
        <v>76</v>
      </c>
      <c r="G1062" t="b">
        <v>0</v>
      </c>
      <c r="H1062" t="s">
        <v>173</v>
      </c>
      <c r="I1062" t="s">
        <v>180</v>
      </c>
      <c r="J1062" t="s">
        <v>6756</v>
      </c>
      <c r="K1062" t="s">
        <v>4769</v>
      </c>
      <c r="L1062" t="s">
        <v>6757</v>
      </c>
    </row>
    <row r="1063" spans="1:12">
      <c r="A1063" t="s">
        <v>2370</v>
      </c>
      <c r="B1063" t="s">
        <v>171</v>
      </c>
      <c r="C1063" t="s">
        <v>3526</v>
      </c>
      <c r="D1063" t="s">
        <v>1065</v>
      </c>
      <c r="E1063" t="s">
        <v>2371</v>
      </c>
      <c r="F1063" t="s">
        <v>112</v>
      </c>
      <c r="G1063" t="b">
        <v>0</v>
      </c>
      <c r="H1063" t="s">
        <v>173</v>
      </c>
      <c r="I1063" t="s">
        <v>180</v>
      </c>
      <c r="J1063" t="s">
        <v>218</v>
      </c>
      <c r="K1063" t="s">
        <v>4769</v>
      </c>
      <c r="L1063" t="s">
        <v>6758</v>
      </c>
    </row>
    <row r="1064" spans="1:12">
      <c r="A1064" t="s">
        <v>1260</v>
      </c>
      <c r="B1064" t="s">
        <v>826</v>
      </c>
      <c r="C1064" t="s">
        <v>3522</v>
      </c>
      <c r="D1064" t="s">
        <v>656</v>
      </c>
      <c r="E1064" t="s">
        <v>1259</v>
      </c>
      <c r="F1064" t="s">
        <v>112</v>
      </c>
      <c r="G1064" t="b">
        <v>0</v>
      </c>
      <c r="H1064" t="s">
        <v>654</v>
      </c>
      <c r="I1064" t="s">
        <v>180</v>
      </c>
      <c r="J1064" t="s">
        <v>6759</v>
      </c>
      <c r="K1064" t="s">
        <v>4769</v>
      </c>
      <c r="L1064" t="s">
        <v>6760</v>
      </c>
    </row>
    <row r="1065" spans="1:12">
      <c r="A1065" t="s">
        <v>343</v>
      </c>
      <c r="B1065" t="s">
        <v>182</v>
      </c>
      <c r="C1065" t="s">
        <v>3522</v>
      </c>
      <c r="D1065" t="s">
        <v>248</v>
      </c>
      <c r="E1065" t="s">
        <v>296</v>
      </c>
      <c r="F1065" t="s">
        <v>18</v>
      </c>
      <c r="G1065" t="b">
        <v>0</v>
      </c>
      <c r="H1065" t="s">
        <v>245</v>
      </c>
      <c r="I1065" t="s">
        <v>180</v>
      </c>
      <c r="J1065" t="s">
        <v>6761</v>
      </c>
      <c r="K1065" t="s">
        <v>4769</v>
      </c>
      <c r="L1065" t="s">
        <v>6762</v>
      </c>
    </row>
    <row r="1066" spans="1:12">
      <c r="A1066" t="s">
        <v>1645</v>
      </c>
      <c r="B1066" t="s">
        <v>826</v>
      </c>
      <c r="C1066" t="s">
        <v>3522</v>
      </c>
      <c r="D1066" t="s">
        <v>1642</v>
      </c>
      <c r="E1066" t="s">
        <v>1646</v>
      </c>
      <c r="F1066" t="s">
        <v>47</v>
      </c>
      <c r="G1066" t="b">
        <v>0</v>
      </c>
      <c r="H1066" t="s">
        <v>173</v>
      </c>
      <c r="I1066" t="s">
        <v>180</v>
      </c>
      <c r="J1066" t="s">
        <v>5430</v>
      </c>
      <c r="K1066" t="s">
        <v>4769</v>
      </c>
      <c r="L1066" t="s">
        <v>6763</v>
      </c>
    </row>
    <row r="1067" spans="1:12">
      <c r="A1067" t="s">
        <v>762</v>
      </c>
      <c r="B1067" t="s">
        <v>182</v>
      </c>
      <c r="C1067" t="s">
        <v>3526</v>
      </c>
      <c r="D1067" t="s">
        <v>754</v>
      </c>
      <c r="E1067" t="s">
        <v>756</v>
      </c>
      <c r="F1067" t="s">
        <v>93</v>
      </c>
      <c r="G1067" t="b">
        <v>1</v>
      </c>
      <c r="H1067" t="s">
        <v>448</v>
      </c>
      <c r="I1067" t="s">
        <v>180</v>
      </c>
      <c r="J1067" t="s">
        <v>6764</v>
      </c>
      <c r="K1067" t="s">
        <v>4769</v>
      </c>
      <c r="L1067" t="s">
        <v>6765</v>
      </c>
    </row>
    <row r="1068" spans="1:12">
      <c r="A1068" t="s">
        <v>527</v>
      </c>
      <c r="B1068" t="s">
        <v>171</v>
      </c>
      <c r="C1068" t="s">
        <v>3522</v>
      </c>
      <c r="D1068" t="s">
        <v>360</v>
      </c>
      <c r="E1068" t="s">
        <v>524</v>
      </c>
      <c r="F1068" t="s">
        <v>34</v>
      </c>
      <c r="G1068" t="b">
        <v>0</v>
      </c>
      <c r="H1068" t="s">
        <v>173</v>
      </c>
      <c r="I1068" t="s">
        <v>180</v>
      </c>
      <c r="J1068" t="s">
        <v>6766</v>
      </c>
      <c r="K1068" t="s">
        <v>4769</v>
      </c>
      <c r="L1068" t="s">
        <v>6767</v>
      </c>
    </row>
    <row r="1069" spans="1:12">
      <c r="A1069" t="s">
        <v>863</v>
      </c>
      <c r="B1069" t="s">
        <v>826</v>
      </c>
      <c r="C1069" t="s">
        <v>3522</v>
      </c>
      <c r="D1069" t="s">
        <v>204</v>
      </c>
      <c r="E1069" t="s">
        <v>205</v>
      </c>
      <c r="F1069" t="s">
        <v>121</v>
      </c>
      <c r="G1069" t="b">
        <v>0</v>
      </c>
      <c r="H1069" t="s">
        <v>173</v>
      </c>
      <c r="I1069" t="s">
        <v>180</v>
      </c>
      <c r="J1069" t="s">
        <v>5652</v>
      </c>
      <c r="K1069" t="s">
        <v>4769</v>
      </c>
      <c r="L1069" t="s">
        <v>6768</v>
      </c>
    </row>
    <row r="1070" spans="1:12">
      <c r="A1070" t="s">
        <v>799</v>
      </c>
      <c r="B1070" t="s">
        <v>171</v>
      </c>
      <c r="C1070" t="s">
        <v>3526</v>
      </c>
      <c r="D1070" t="s">
        <v>547</v>
      </c>
      <c r="E1070" t="s">
        <v>548</v>
      </c>
      <c r="F1070" t="s">
        <v>76</v>
      </c>
      <c r="G1070" t="b">
        <v>1</v>
      </c>
      <c r="H1070" t="s">
        <v>173</v>
      </c>
      <c r="I1070" t="s">
        <v>180</v>
      </c>
      <c r="J1070" t="s">
        <v>6769</v>
      </c>
      <c r="K1070" t="s">
        <v>4769</v>
      </c>
      <c r="L1070" t="s">
        <v>6770</v>
      </c>
    </row>
    <row r="1071" spans="1:12">
      <c r="A1071" t="s">
        <v>2967</v>
      </c>
      <c r="B1071" t="s">
        <v>826</v>
      </c>
      <c r="C1071" t="s">
        <v>4775</v>
      </c>
      <c r="D1071" t="s">
        <v>2647</v>
      </c>
      <c r="E1071" t="s">
        <v>2968</v>
      </c>
      <c r="F1071" t="s">
        <v>93</v>
      </c>
      <c r="G1071" t="b">
        <v>0</v>
      </c>
      <c r="H1071" t="s">
        <v>245</v>
      </c>
      <c r="I1071" t="s">
        <v>180</v>
      </c>
      <c r="J1071" t="s">
        <v>5532</v>
      </c>
      <c r="K1071" t="s">
        <v>4769</v>
      </c>
      <c r="L1071" t="s">
        <v>6771</v>
      </c>
    </row>
    <row r="1072" spans="1:12">
      <c r="A1072" t="s">
        <v>551</v>
      </c>
      <c r="B1072" t="s">
        <v>523</v>
      </c>
      <c r="C1072" t="s">
        <v>3522</v>
      </c>
      <c r="D1072" t="s">
        <v>553</v>
      </c>
      <c r="E1072" t="s">
        <v>554</v>
      </c>
      <c r="F1072" t="s">
        <v>39</v>
      </c>
      <c r="G1072" t="b">
        <v>0</v>
      </c>
      <c r="H1072" t="s">
        <v>173</v>
      </c>
      <c r="I1072" t="s">
        <v>180</v>
      </c>
      <c r="J1072" t="s">
        <v>5430</v>
      </c>
      <c r="K1072" t="s">
        <v>4769</v>
      </c>
      <c r="L1072" t="s">
        <v>6772</v>
      </c>
    </row>
    <row r="1073" spans="1:12">
      <c r="A1073" t="s">
        <v>646</v>
      </c>
      <c r="B1073" t="s">
        <v>182</v>
      </c>
      <c r="C1073" t="s">
        <v>3522</v>
      </c>
      <c r="D1073" t="s">
        <v>3917</v>
      </c>
      <c r="E1073" t="s">
        <v>627</v>
      </c>
      <c r="F1073" t="s">
        <v>80</v>
      </c>
      <c r="G1073" t="b">
        <v>0</v>
      </c>
      <c r="H1073" t="s">
        <v>443</v>
      </c>
      <c r="I1073" t="s">
        <v>180</v>
      </c>
      <c r="J1073" t="s">
        <v>6773</v>
      </c>
      <c r="K1073" t="s">
        <v>4769</v>
      </c>
      <c r="L1073" t="s">
        <v>6774</v>
      </c>
    </row>
    <row r="1074" spans="1:12">
      <c r="A1074" t="s">
        <v>3107</v>
      </c>
      <c r="B1074" t="s">
        <v>2772</v>
      </c>
      <c r="C1074" t="s">
        <v>4806</v>
      </c>
      <c r="D1074" t="s">
        <v>291</v>
      </c>
      <c r="E1074" t="s">
        <v>3043</v>
      </c>
      <c r="F1074" t="s">
        <v>18</v>
      </c>
      <c r="G1074" t="b">
        <v>0</v>
      </c>
      <c r="H1074" t="s">
        <v>245</v>
      </c>
      <c r="I1074" t="s">
        <v>180</v>
      </c>
      <c r="J1074" t="s">
        <v>6775</v>
      </c>
      <c r="K1074" t="s">
        <v>4769</v>
      </c>
      <c r="L1074" t="s">
        <v>6776</v>
      </c>
    </row>
    <row r="1075" spans="1:12">
      <c r="A1075" t="s">
        <v>1064</v>
      </c>
      <c r="B1075" t="s">
        <v>826</v>
      </c>
      <c r="C1075" t="s">
        <v>3522</v>
      </c>
      <c r="D1075" t="s">
        <v>1065</v>
      </c>
      <c r="E1075" t="s">
        <v>1066</v>
      </c>
      <c r="F1075" t="s">
        <v>93</v>
      </c>
      <c r="G1075" t="b">
        <v>0</v>
      </c>
      <c r="H1075" t="s">
        <v>173</v>
      </c>
      <c r="I1075" t="s">
        <v>180</v>
      </c>
      <c r="J1075" t="s">
        <v>6777</v>
      </c>
      <c r="K1075" t="s">
        <v>4769</v>
      </c>
      <c r="L1075" t="s">
        <v>6778</v>
      </c>
    </row>
    <row r="1076" spans="1:12">
      <c r="A1076" t="s">
        <v>715</v>
      </c>
      <c r="B1076" t="s">
        <v>523</v>
      </c>
      <c r="C1076" t="s">
        <v>3526</v>
      </c>
      <c r="D1076" t="s">
        <v>248</v>
      </c>
      <c r="E1076" t="s">
        <v>296</v>
      </c>
      <c r="F1076" t="s">
        <v>133</v>
      </c>
      <c r="G1076" t="b">
        <v>0</v>
      </c>
      <c r="H1076" t="s">
        <v>245</v>
      </c>
      <c r="I1076" t="s">
        <v>180</v>
      </c>
      <c r="J1076" t="s">
        <v>6779</v>
      </c>
      <c r="K1076" t="s">
        <v>4769</v>
      </c>
      <c r="L1076" t="s">
        <v>6780</v>
      </c>
    </row>
    <row r="1077" spans="1:12">
      <c r="A1077" t="s">
        <v>2632</v>
      </c>
      <c r="B1077" t="s">
        <v>826</v>
      </c>
      <c r="C1077" t="s">
        <v>4775</v>
      </c>
      <c r="D1077" t="s">
        <v>1309</v>
      </c>
      <c r="E1077" t="s">
        <v>5564</v>
      </c>
      <c r="F1077" t="s">
        <v>76</v>
      </c>
      <c r="G1077" t="b">
        <v>0</v>
      </c>
      <c r="H1077" t="s">
        <v>173</v>
      </c>
      <c r="I1077" t="s">
        <v>180</v>
      </c>
      <c r="J1077" t="s">
        <v>4779</v>
      </c>
      <c r="K1077" t="s">
        <v>4769</v>
      </c>
      <c r="L1077" t="s">
        <v>6781</v>
      </c>
    </row>
    <row r="1078" spans="1:12">
      <c r="A1078" t="s">
        <v>1778</v>
      </c>
      <c r="B1078" t="s">
        <v>826</v>
      </c>
      <c r="C1078" t="s">
        <v>3526</v>
      </c>
      <c r="D1078" t="s">
        <v>1774</v>
      </c>
      <c r="E1078" t="s">
        <v>1775</v>
      </c>
      <c r="F1078" t="s">
        <v>60</v>
      </c>
      <c r="G1078" t="b">
        <v>0</v>
      </c>
      <c r="H1078" t="s">
        <v>372</v>
      </c>
      <c r="I1078" t="s">
        <v>180</v>
      </c>
      <c r="J1078" t="s">
        <v>5519</v>
      </c>
      <c r="K1078" t="s">
        <v>4769</v>
      </c>
      <c r="L1078" t="s">
        <v>6782</v>
      </c>
    </row>
    <row r="1079" spans="1:12">
      <c r="A1079" t="s">
        <v>1354</v>
      </c>
      <c r="B1079" t="s">
        <v>826</v>
      </c>
      <c r="C1079" t="s">
        <v>3522</v>
      </c>
      <c r="D1079" t="s">
        <v>1299</v>
      </c>
      <c r="E1079" t="s">
        <v>1300</v>
      </c>
      <c r="F1079" t="s">
        <v>57</v>
      </c>
      <c r="G1079" t="b">
        <v>0</v>
      </c>
      <c r="H1079" t="s">
        <v>173</v>
      </c>
      <c r="I1079" t="s">
        <v>180</v>
      </c>
      <c r="J1079" t="s">
        <v>6783</v>
      </c>
      <c r="K1079" t="s">
        <v>4769</v>
      </c>
      <c r="L1079" t="s">
        <v>6784</v>
      </c>
    </row>
    <row r="1080" spans="1:12">
      <c r="A1080" t="s">
        <v>2372</v>
      </c>
      <c r="B1080" t="s">
        <v>171</v>
      </c>
      <c r="C1080" t="s">
        <v>3526</v>
      </c>
      <c r="D1080" t="s">
        <v>248</v>
      </c>
      <c r="E1080" t="s">
        <v>987</v>
      </c>
      <c r="F1080" t="s">
        <v>47</v>
      </c>
      <c r="G1080" t="b">
        <v>0</v>
      </c>
      <c r="H1080" t="s">
        <v>245</v>
      </c>
      <c r="I1080" t="s">
        <v>180</v>
      </c>
      <c r="J1080" t="s">
        <v>6785</v>
      </c>
      <c r="K1080" t="s">
        <v>4769</v>
      </c>
      <c r="L1080" t="s">
        <v>6786</v>
      </c>
    </row>
    <row r="1081" spans="1:12">
      <c r="A1081" t="s">
        <v>959</v>
      </c>
      <c r="B1081" t="s">
        <v>826</v>
      </c>
      <c r="C1081" t="s">
        <v>3526</v>
      </c>
      <c r="D1081" t="s">
        <v>248</v>
      </c>
      <c r="E1081" t="s">
        <v>296</v>
      </c>
      <c r="F1081" t="s">
        <v>106</v>
      </c>
      <c r="G1081" t="b">
        <v>0</v>
      </c>
      <c r="H1081" t="s">
        <v>245</v>
      </c>
      <c r="I1081" t="s">
        <v>180</v>
      </c>
      <c r="J1081" t="s">
        <v>6787</v>
      </c>
      <c r="K1081" t="s">
        <v>4769</v>
      </c>
      <c r="L1081" t="s">
        <v>6788</v>
      </c>
    </row>
    <row r="1082" spans="1:12">
      <c r="A1082" t="s">
        <v>2264</v>
      </c>
      <c r="B1082" t="s">
        <v>298</v>
      </c>
      <c r="C1082" t="s">
        <v>3526</v>
      </c>
      <c r="D1082" t="s">
        <v>248</v>
      </c>
      <c r="E1082" t="s">
        <v>296</v>
      </c>
      <c r="F1082" t="s">
        <v>57</v>
      </c>
      <c r="G1082" t="b">
        <v>0</v>
      </c>
      <c r="H1082" t="s">
        <v>245</v>
      </c>
      <c r="I1082" t="s">
        <v>180</v>
      </c>
      <c r="J1082" t="s">
        <v>218</v>
      </c>
      <c r="K1082" t="s">
        <v>4769</v>
      </c>
      <c r="L1082" t="s">
        <v>6789</v>
      </c>
    </row>
    <row r="1083" spans="1:12">
      <c r="A1083" t="s">
        <v>1159</v>
      </c>
      <c r="B1083" t="s">
        <v>826</v>
      </c>
      <c r="C1083" t="s">
        <v>3526</v>
      </c>
      <c r="D1083" t="s">
        <v>1161</v>
      </c>
      <c r="E1083" t="s">
        <v>1162</v>
      </c>
      <c r="F1083" t="s">
        <v>130</v>
      </c>
      <c r="G1083" t="b">
        <v>1</v>
      </c>
      <c r="H1083" t="s">
        <v>448</v>
      </c>
      <c r="I1083" t="s">
        <v>180</v>
      </c>
      <c r="J1083" t="s">
        <v>6729</v>
      </c>
      <c r="K1083" t="s">
        <v>4769</v>
      </c>
      <c r="L1083" t="s">
        <v>6790</v>
      </c>
    </row>
    <row r="1084" spans="1:12">
      <c r="A1084" t="s">
        <v>2303</v>
      </c>
      <c r="B1084" t="s">
        <v>171</v>
      </c>
      <c r="C1084" t="s">
        <v>3526</v>
      </c>
      <c r="D1084" t="s">
        <v>1161</v>
      </c>
      <c r="E1084" t="s">
        <v>1162</v>
      </c>
      <c r="F1084" t="s">
        <v>47</v>
      </c>
      <c r="G1084" t="b">
        <v>0</v>
      </c>
      <c r="H1084" t="s">
        <v>448</v>
      </c>
      <c r="I1084" t="s">
        <v>180</v>
      </c>
      <c r="J1084" t="s">
        <v>6791</v>
      </c>
      <c r="K1084" t="s">
        <v>4769</v>
      </c>
      <c r="L1084" t="s">
        <v>6792</v>
      </c>
    </row>
    <row r="1085" spans="1:12">
      <c r="A1085" t="s">
        <v>2374</v>
      </c>
      <c r="B1085" t="s">
        <v>523</v>
      </c>
      <c r="C1085" t="s">
        <v>3526</v>
      </c>
      <c r="D1085" t="s">
        <v>754</v>
      </c>
      <c r="E1085" t="s">
        <v>756</v>
      </c>
      <c r="F1085" t="s">
        <v>24</v>
      </c>
      <c r="G1085" t="b">
        <v>0</v>
      </c>
      <c r="H1085" t="s">
        <v>448</v>
      </c>
      <c r="I1085" t="s">
        <v>180</v>
      </c>
      <c r="J1085" t="s">
        <v>5605</v>
      </c>
      <c r="K1085" t="s">
        <v>4769</v>
      </c>
      <c r="L1085" t="s">
        <v>6793</v>
      </c>
    </row>
    <row r="1086" spans="1:12">
      <c r="A1086" t="s">
        <v>353</v>
      </c>
      <c r="B1086" t="s">
        <v>182</v>
      </c>
      <c r="C1086" t="s">
        <v>3522</v>
      </c>
      <c r="D1086" t="s">
        <v>248</v>
      </c>
      <c r="E1086" t="s">
        <v>296</v>
      </c>
      <c r="F1086" t="s">
        <v>18</v>
      </c>
      <c r="G1086" t="b">
        <v>0</v>
      </c>
      <c r="H1086" t="s">
        <v>245</v>
      </c>
      <c r="I1086" t="s">
        <v>180</v>
      </c>
      <c r="J1086" t="s">
        <v>6794</v>
      </c>
      <c r="K1086" t="s">
        <v>4769</v>
      </c>
      <c r="L1086" t="s">
        <v>6795</v>
      </c>
    </row>
    <row r="1087" spans="1:12">
      <c r="A1087" t="s">
        <v>2898</v>
      </c>
      <c r="B1087" t="s">
        <v>826</v>
      </c>
      <c r="C1087" t="s">
        <v>4775</v>
      </c>
      <c r="D1087" t="s">
        <v>2647</v>
      </c>
      <c r="E1087" t="s">
        <v>2889</v>
      </c>
      <c r="F1087" t="s">
        <v>118</v>
      </c>
      <c r="G1087" t="b">
        <v>0</v>
      </c>
      <c r="H1087" t="s">
        <v>245</v>
      </c>
      <c r="I1087" t="s">
        <v>180</v>
      </c>
      <c r="J1087" t="s">
        <v>4777</v>
      </c>
      <c r="K1087" t="s">
        <v>4769</v>
      </c>
      <c r="L1087" t="s">
        <v>6796</v>
      </c>
    </row>
    <row r="1088" spans="1:12">
      <c r="A1088" t="s">
        <v>2265</v>
      </c>
      <c r="B1088" t="s">
        <v>171</v>
      </c>
      <c r="C1088" t="s">
        <v>3526</v>
      </c>
      <c r="D1088" t="s">
        <v>737</v>
      </c>
      <c r="E1088" t="s">
        <v>738</v>
      </c>
      <c r="F1088" t="s">
        <v>57</v>
      </c>
      <c r="G1088" t="b">
        <v>0</v>
      </c>
      <c r="H1088" t="s">
        <v>735</v>
      </c>
      <c r="I1088" t="s">
        <v>180</v>
      </c>
      <c r="J1088" t="s">
        <v>6797</v>
      </c>
      <c r="K1088" t="s">
        <v>4769</v>
      </c>
      <c r="L1088" t="s">
        <v>6798</v>
      </c>
    </row>
    <row r="1089" spans="1:12">
      <c r="A1089" t="s">
        <v>512</v>
      </c>
      <c r="B1089" t="s">
        <v>182</v>
      </c>
      <c r="C1089" t="s">
        <v>3522</v>
      </c>
      <c r="D1089" t="s">
        <v>511</v>
      </c>
      <c r="E1089" t="s">
        <v>509</v>
      </c>
      <c r="F1089" t="s">
        <v>54</v>
      </c>
      <c r="G1089" t="b">
        <v>0</v>
      </c>
      <c r="H1089" t="s">
        <v>173</v>
      </c>
      <c r="I1089" t="s">
        <v>180</v>
      </c>
      <c r="J1089" t="s">
        <v>5340</v>
      </c>
      <c r="K1089" t="s">
        <v>4769</v>
      </c>
      <c r="L1089" t="s">
        <v>6799</v>
      </c>
    </row>
    <row r="1090" spans="1:12">
      <c r="A1090" t="s">
        <v>6800</v>
      </c>
      <c r="B1090" t="s">
        <v>826</v>
      </c>
      <c r="C1090" t="s">
        <v>3522</v>
      </c>
      <c r="D1090" t="e" cm="1">
        <f t="array" ref="D1090">- Gujjula</f>
        <v>#NAME?</v>
      </c>
      <c r="E1090" t="s">
        <v>4861</v>
      </c>
      <c r="F1090" t="s">
        <v>39</v>
      </c>
      <c r="G1090" t="b">
        <v>0</v>
      </c>
      <c r="H1090" t="s">
        <v>173</v>
      </c>
      <c r="I1090" t="s">
        <v>180</v>
      </c>
      <c r="J1090" t="s">
        <v>4862</v>
      </c>
      <c r="K1090" t="s">
        <v>4769</v>
      </c>
      <c r="L1090" t="s">
        <v>6801</v>
      </c>
    </row>
    <row r="1091" spans="1:12">
      <c r="A1091" t="s">
        <v>3073</v>
      </c>
      <c r="B1091" t="s">
        <v>826</v>
      </c>
      <c r="C1091" t="s">
        <v>4806</v>
      </c>
      <c r="D1091" t="s">
        <v>2792</v>
      </c>
      <c r="E1091" t="s">
        <v>3068</v>
      </c>
      <c r="F1091" t="s">
        <v>124</v>
      </c>
      <c r="G1091" t="b">
        <v>0</v>
      </c>
      <c r="H1091" t="s">
        <v>372</v>
      </c>
      <c r="I1091" t="s">
        <v>180</v>
      </c>
      <c r="J1091" t="s">
        <v>6802</v>
      </c>
      <c r="K1091" t="s">
        <v>4769</v>
      </c>
      <c r="L1091" t="s">
        <v>6803</v>
      </c>
    </row>
    <row r="1092" spans="1:12">
      <c r="A1092" t="s">
        <v>915</v>
      </c>
      <c r="B1092" t="s">
        <v>826</v>
      </c>
      <c r="C1092" t="s">
        <v>3522</v>
      </c>
      <c r="D1092" t="s">
        <v>907</v>
      </c>
      <c r="E1092" t="s">
        <v>909</v>
      </c>
      <c r="F1092" t="s">
        <v>100</v>
      </c>
      <c r="G1092" t="b">
        <v>0</v>
      </c>
      <c r="H1092" t="s">
        <v>173</v>
      </c>
      <c r="I1092" t="s">
        <v>180</v>
      </c>
      <c r="J1092" t="s">
        <v>6804</v>
      </c>
      <c r="K1092" t="s">
        <v>4769</v>
      </c>
      <c r="L1092" t="s">
        <v>6805</v>
      </c>
    </row>
    <row r="1093" spans="1:12">
      <c r="A1093" t="s">
        <v>1504</v>
      </c>
      <c r="B1093" t="s">
        <v>826</v>
      </c>
      <c r="C1093" t="s">
        <v>3522</v>
      </c>
      <c r="D1093" t="s">
        <v>1498</v>
      </c>
      <c r="E1093" t="s">
        <v>1499</v>
      </c>
      <c r="F1093" t="s">
        <v>73</v>
      </c>
      <c r="G1093" t="b">
        <v>0</v>
      </c>
      <c r="H1093" t="s">
        <v>1496</v>
      </c>
      <c r="I1093" t="s">
        <v>180</v>
      </c>
      <c r="J1093" t="s">
        <v>4831</v>
      </c>
      <c r="K1093" t="s">
        <v>4769</v>
      </c>
      <c r="L1093" t="s">
        <v>6806</v>
      </c>
    </row>
    <row r="1094" spans="1:12">
      <c r="A1094" t="s">
        <v>6807</v>
      </c>
      <c r="B1094" t="s">
        <v>2772</v>
      </c>
      <c r="C1094" t="s">
        <v>4806</v>
      </c>
      <c r="D1094" t="s">
        <v>291</v>
      </c>
      <c r="E1094" t="s">
        <v>218</v>
      </c>
      <c r="F1094" t="s">
        <v>18</v>
      </c>
      <c r="G1094" t="b">
        <v>0</v>
      </c>
      <c r="H1094" t="s">
        <v>245</v>
      </c>
      <c r="I1094" t="s">
        <v>180</v>
      </c>
      <c r="J1094" t="s">
        <v>6808</v>
      </c>
      <c r="K1094" t="s">
        <v>4769</v>
      </c>
      <c r="L1094" t="s">
        <v>6809</v>
      </c>
    </row>
    <row r="1095" spans="1:12">
      <c r="A1095" t="s">
        <v>947</v>
      </c>
      <c r="B1095" t="s">
        <v>826</v>
      </c>
      <c r="C1095" t="s">
        <v>3526</v>
      </c>
      <c r="D1095" t="s">
        <v>248</v>
      </c>
      <c r="E1095" t="s">
        <v>296</v>
      </c>
      <c r="F1095" t="s">
        <v>106</v>
      </c>
      <c r="G1095" t="b">
        <v>0</v>
      </c>
      <c r="H1095" t="s">
        <v>245</v>
      </c>
      <c r="I1095" t="s">
        <v>180</v>
      </c>
      <c r="J1095" t="s">
        <v>6009</v>
      </c>
      <c r="K1095" t="s">
        <v>4769</v>
      </c>
      <c r="L1095" t="s">
        <v>6810</v>
      </c>
    </row>
    <row r="1096" spans="1:12">
      <c r="A1096" t="s">
        <v>703</v>
      </c>
      <c r="B1096" t="s">
        <v>171</v>
      </c>
      <c r="C1096" t="s">
        <v>3522</v>
      </c>
      <c r="D1096" t="s">
        <v>4620</v>
      </c>
      <c r="E1096" t="s">
        <v>704</v>
      </c>
      <c r="F1096" t="s">
        <v>29</v>
      </c>
      <c r="G1096" t="b">
        <v>0</v>
      </c>
      <c r="H1096" t="s">
        <v>173</v>
      </c>
      <c r="I1096" t="s">
        <v>180</v>
      </c>
      <c r="J1096" t="s">
        <v>6811</v>
      </c>
      <c r="K1096" t="s">
        <v>4769</v>
      </c>
      <c r="L1096" t="s">
        <v>6812</v>
      </c>
    </row>
    <row r="1097" spans="1:12">
      <c r="A1097" t="s">
        <v>447</v>
      </c>
      <c r="B1097" t="s">
        <v>171</v>
      </c>
      <c r="C1097" t="s">
        <v>3522</v>
      </c>
      <c r="D1097" t="s">
        <v>450</v>
      </c>
      <c r="E1097" t="s">
        <v>451</v>
      </c>
      <c r="F1097" t="s">
        <v>103</v>
      </c>
      <c r="G1097" t="b">
        <v>1</v>
      </c>
      <c r="H1097" t="s">
        <v>448</v>
      </c>
      <c r="I1097" t="s">
        <v>180</v>
      </c>
      <c r="J1097" t="s">
        <v>6437</v>
      </c>
      <c r="K1097" t="s">
        <v>4769</v>
      </c>
      <c r="L1097" t="s">
        <v>6813</v>
      </c>
    </row>
    <row r="1098" spans="1:12">
      <c r="A1098" t="s">
        <v>2304</v>
      </c>
      <c r="B1098" t="s">
        <v>182</v>
      </c>
      <c r="C1098" t="s">
        <v>3526</v>
      </c>
      <c r="D1098" t="s">
        <v>737</v>
      </c>
      <c r="E1098" t="s">
        <v>738</v>
      </c>
      <c r="F1098" t="s">
        <v>29</v>
      </c>
      <c r="G1098" t="b">
        <v>0</v>
      </c>
      <c r="H1098" t="s">
        <v>735</v>
      </c>
      <c r="I1098" t="s">
        <v>180</v>
      </c>
      <c r="J1098" t="s">
        <v>6814</v>
      </c>
      <c r="K1098" t="s">
        <v>4769</v>
      </c>
      <c r="L1098" t="s">
        <v>6815</v>
      </c>
    </row>
    <row r="1099" spans="1:12">
      <c r="A1099" t="s">
        <v>1502</v>
      </c>
      <c r="B1099" t="s">
        <v>826</v>
      </c>
      <c r="C1099" t="s">
        <v>3522</v>
      </c>
      <c r="D1099" t="s">
        <v>1498</v>
      </c>
      <c r="E1099" t="s">
        <v>1499</v>
      </c>
      <c r="F1099" t="s">
        <v>80</v>
      </c>
      <c r="G1099" t="b">
        <v>0</v>
      </c>
      <c r="H1099" t="s">
        <v>1496</v>
      </c>
      <c r="I1099" t="s">
        <v>180</v>
      </c>
      <c r="J1099" t="s">
        <v>6816</v>
      </c>
      <c r="K1099" t="s">
        <v>4769</v>
      </c>
      <c r="L1099" t="s">
        <v>6817</v>
      </c>
    </row>
    <row r="1100" spans="1:12">
      <c r="A1100" t="s">
        <v>6818</v>
      </c>
      <c r="B1100" t="s">
        <v>826</v>
      </c>
      <c r="C1100" t="s">
        <v>4806</v>
      </c>
      <c r="D1100" t="s">
        <v>3420</v>
      </c>
      <c r="E1100" t="s">
        <v>5101</v>
      </c>
      <c r="F1100" t="s">
        <v>124</v>
      </c>
      <c r="G1100" t="b">
        <v>0</v>
      </c>
      <c r="H1100" t="s">
        <v>173</v>
      </c>
      <c r="I1100" t="s">
        <v>180</v>
      </c>
      <c r="J1100" t="s">
        <v>5102</v>
      </c>
      <c r="K1100" t="s">
        <v>4769</v>
      </c>
      <c r="L1100" t="s">
        <v>6819</v>
      </c>
    </row>
    <row r="1101" spans="1:12">
      <c r="A1101" t="s">
        <v>2269</v>
      </c>
      <c r="B1101" t="s">
        <v>171</v>
      </c>
      <c r="C1101" t="s">
        <v>3526</v>
      </c>
      <c r="D1101" t="s">
        <v>737</v>
      </c>
      <c r="E1101" t="s">
        <v>738</v>
      </c>
      <c r="F1101" t="s">
        <v>57</v>
      </c>
      <c r="G1101" t="b">
        <v>0</v>
      </c>
      <c r="H1101" t="s">
        <v>735</v>
      </c>
      <c r="I1101" t="s">
        <v>180</v>
      </c>
      <c r="J1101" t="s">
        <v>6820</v>
      </c>
      <c r="K1101" t="s">
        <v>4769</v>
      </c>
      <c r="L1101" t="s">
        <v>6821</v>
      </c>
    </row>
    <row r="1102" spans="1:12">
      <c r="A1102" t="s">
        <v>2352</v>
      </c>
      <c r="B1102" t="s">
        <v>171</v>
      </c>
      <c r="C1102" t="s">
        <v>3526</v>
      </c>
      <c r="D1102" t="s">
        <v>4680</v>
      </c>
      <c r="E1102" t="s">
        <v>2356</v>
      </c>
      <c r="F1102" t="s">
        <v>39</v>
      </c>
      <c r="G1102" t="b">
        <v>0</v>
      </c>
      <c r="H1102" t="s">
        <v>173</v>
      </c>
      <c r="I1102" t="s">
        <v>180</v>
      </c>
      <c r="J1102" t="s">
        <v>6822</v>
      </c>
      <c r="K1102" t="s">
        <v>4769</v>
      </c>
      <c r="L1102" t="s">
        <v>6823</v>
      </c>
    </row>
    <row r="1103" spans="1:12">
      <c r="A1103" t="s">
        <v>1534</v>
      </c>
      <c r="B1103" t="s">
        <v>826</v>
      </c>
      <c r="C1103" t="s">
        <v>3522</v>
      </c>
      <c r="D1103" t="s">
        <v>1536</v>
      </c>
      <c r="E1103" t="s">
        <v>1537</v>
      </c>
      <c r="F1103" t="s">
        <v>115</v>
      </c>
      <c r="G1103" t="b">
        <v>0</v>
      </c>
      <c r="H1103" t="s">
        <v>654</v>
      </c>
      <c r="I1103" t="s">
        <v>180</v>
      </c>
      <c r="J1103" t="s">
        <v>6824</v>
      </c>
      <c r="K1103" t="s">
        <v>4769</v>
      </c>
      <c r="L1103" t="s">
        <v>6825</v>
      </c>
    </row>
    <row r="1104" spans="1:12">
      <c r="A1104" t="s">
        <v>1670</v>
      </c>
      <c r="B1104" t="s">
        <v>826</v>
      </c>
      <c r="C1104" t="s">
        <v>3526</v>
      </c>
      <c r="D1104" t="s">
        <v>4654</v>
      </c>
      <c r="E1104" t="s">
        <v>1669</v>
      </c>
      <c r="F1104" t="s">
        <v>121</v>
      </c>
      <c r="G1104" t="b">
        <v>0</v>
      </c>
      <c r="H1104" t="s">
        <v>496</v>
      </c>
      <c r="I1104" t="s">
        <v>180</v>
      </c>
      <c r="J1104" t="s">
        <v>6562</v>
      </c>
      <c r="K1104" t="s">
        <v>4769</v>
      </c>
      <c r="L1104" t="s">
        <v>6826</v>
      </c>
    </row>
    <row r="1105" spans="1:12">
      <c r="A1105" t="s">
        <v>3186</v>
      </c>
      <c r="B1105" t="s">
        <v>2772</v>
      </c>
      <c r="C1105" t="s">
        <v>4806</v>
      </c>
      <c r="D1105" t="s">
        <v>291</v>
      </c>
      <c r="E1105" t="s">
        <v>3043</v>
      </c>
      <c r="F1105" t="s">
        <v>18</v>
      </c>
      <c r="G1105" t="b">
        <v>0</v>
      </c>
      <c r="H1105" t="s">
        <v>245</v>
      </c>
      <c r="I1105" t="s">
        <v>180</v>
      </c>
      <c r="J1105" t="s">
        <v>6827</v>
      </c>
      <c r="K1105" t="s">
        <v>4769</v>
      </c>
      <c r="L1105" t="s">
        <v>6828</v>
      </c>
    </row>
    <row r="1106" spans="1:12">
      <c r="A1106" t="s">
        <v>2991</v>
      </c>
      <c r="B1106" t="s">
        <v>171</v>
      </c>
      <c r="C1106" t="s">
        <v>4913</v>
      </c>
      <c r="D1106" t="s">
        <v>291</v>
      </c>
      <c r="E1106" t="s">
        <v>2981</v>
      </c>
      <c r="F1106" t="s">
        <v>57</v>
      </c>
      <c r="G1106" t="b">
        <v>1</v>
      </c>
      <c r="H1106" t="s">
        <v>173</v>
      </c>
      <c r="I1106" t="s">
        <v>180</v>
      </c>
      <c r="J1106" t="s">
        <v>6829</v>
      </c>
      <c r="K1106" t="s">
        <v>4769</v>
      </c>
      <c r="L1106" t="s">
        <v>6830</v>
      </c>
    </row>
    <row r="1107" spans="1:12">
      <c r="A1107" t="s">
        <v>701</v>
      </c>
      <c r="B1107" t="s">
        <v>171</v>
      </c>
      <c r="C1107" t="s">
        <v>3522</v>
      </c>
      <c r="D1107" t="s">
        <v>2101</v>
      </c>
      <c r="E1107" t="s">
        <v>699</v>
      </c>
      <c r="F1107" t="s">
        <v>29</v>
      </c>
      <c r="G1107" t="b">
        <v>0</v>
      </c>
      <c r="H1107" t="s">
        <v>443</v>
      </c>
      <c r="I1107" t="s">
        <v>180</v>
      </c>
      <c r="J1107" t="s">
        <v>6831</v>
      </c>
      <c r="K1107" t="s">
        <v>4769</v>
      </c>
      <c r="L1107" t="s">
        <v>6832</v>
      </c>
    </row>
    <row r="1108" spans="1:12">
      <c r="A1108" t="s">
        <v>1249</v>
      </c>
      <c r="B1108" t="s">
        <v>826</v>
      </c>
      <c r="C1108" t="s">
        <v>3522</v>
      </c>
      <c r="D1108" t="s">
        <v>656</v>
      </c>
      <c r="E1108" t="s">
        <v>1250</v>
      </c>
      <c r="F1108" t="s">
        <v>109</v>
      </c>
      <c r="G1108" t="b">
        <v>0</v>
      </c>
      <c r="H1108" t="s">
        <v>654</v>
      </c>
      <c r="I1108" t="s">
        <v>180</v>
      </c>
      <c r="J1108" t="s">
        <v>6833</v>
      </c>
      <c r="K1108" t="s">
        <v>4769</v>
      </c>
      <c r="L1108" t="s">
        <v>6834</v>
      </c>
    </row>
    <row r="1109" spans="1:12">
      <c r="A1109" t="s">
        <v>2357</v>
      </c>
      <c r="B1109" t="s">
        <v>826</v>
      </c>
      <c r="C1109" t="s">
        <v>3526</v>
      </c>
      <c r="D1109" t="s">
        <v>248</v>
      </c>
      <c r="E1109" t="s">
        <v>249</v>
      </c>
      <c r="F1109" t="s">
        <v>115</v>
      </c>
      <c r="G1109" t="b">
        <v>0</v>
      </c>
      <c r="H1109" t="s">
        <v>245</v>
      </c>
      <c r="I1109" t="s">
        <v>180</v>
      </c>
      <c r="J1109" t="s">
        <v>4820</v>
      </c>
      <c r="K1109" t="s">
        <v>4769</v>
      </c>
      <c r="L1109" t="s">
        <v>6835</v>
      </c>
    </row>
    <row r="1110" spans="1:12">
      <c r="A1110" t="s">
        <v>6836</v>
      </c>
      <c r="B1110" t="s">
        <v>826</v>
      </c>
      <c r="C1110" t="s">
        <v>3522</v>
      </c>
      <c r="D1110" t="e" cm="1">
        <f t="array" ref="D1110">- Gujjula</f>
        <v>#NAME?</v>
      </c>
      <c r="E1110" t="s">
        <v>4861</v>
      </c>
      <c r="F1110" t="s">
        <v>67</v>
      </c>
      <c r="G1110" t="b">
        <v>1</v>
      </c>
      <c r="H1110" t="s">
        <v>173</v>
      </c>
      <c r="I1110" t="s">
        <v>180</v>
      </c>
      <c r="J1110" t="s">
        <v>4862</v>
      </c>
      <c r="K1110" t="s">
        <v>4769</v>
      </c>
      <c r="L1110" t="s">
        <v>6837</v>
      </c>
    </row>
    <row r="1111" spans="1:12">
      <c r="A1111" t="s">
        <v>1323</v>
      </c>
      <c r="B1111" t="s">
        <v>826</v>
      </c>
      <c r="C1111" t="s">
        <v>3522</v>
      </c>
      <c r="D1111" t="s">
        <v>503</v>
      </c>
      <c r="E1111" t="s">
        <v>504</v>
      </c>
      <c r="F1111" t="s">
        <v>73</v>
      </c>
      <c r="G1111" t="b">
        <v>0</v>
      </c>
      <c r="H1111" t="s">
        <v>173</v>
      </c>
      <c r="I1111" t="s">
        <v>180</v>
      </c>
      <c r="J1111" t="s">
        <v>4844</v>
      </c>
      <c r="K1111" t="s">
        <v>4769</v>
      </c>
      <c r="L1111" t="s">
        <v>6838</v>
      </c>
    </row>
    <row r="1112" spans="1:12">
      <c r="A1112" t="s">
        <v>308</v>
      </c>
      <c r="B1112" t="s">
        <v>171</v>
      </c>
      <c r="C1112" t="s">
        <v>3522</v>
      </c>
      <c r="D1112" t="s">
        <v>248</v>
      </c>
      <c r="E1112" t="s">
        <v>296</v>
      </c>
      <c r="F1112" t="s">
        <v>29</v>
      </c>
      <c r="G1112" t="b">
        <v>0</v>
      </c>
      <c r="H1112" t="s">
        <v>245</v>
      </c>
      <c r="I1112" t="s">
        <v>180</v>
      </c>
      <c r="J1112" t="s">
        <v>6839</v>
      </c>
      <c r="K1112" t="s">
        <v>4769</v>
      </c>
      <c r="L1112" t="s">
        <v>6840</v>
      </c>
    </row>
    <row r="1113" spans="1:12">
      <c r="A1113" t="s">
        <v>1293</v>
      </c>
      <c r="B1113" t="s">
        <v>826</v>
      </c>
      <c r="C1113" t="s">
        <v>3522</v>
      </c>
      <c r="D1113" t="s">
        <v>737</v>
      </c>
      <c r="E1113" t="s">
        <v>738</v>
      </c>
      <c r="F1113" t="s">
        <v>121</v>
      </c>
      <c r="G1113" t="b">
        <v>0</v>
      </c>
      <c r="H1113" t="s">
        <v>735</v>
      </c>
      <c r="I1113" t="s">
        <v>180</v>
      </c>
      <c r="J1113" t="s">
        <v>6841</v>
      </c>
      <c r="K1113" t="s">
        <v>4769</v>
      </c>
      <c r="L1113" t="s">
        <v>6842</v>
      </c>
    </row>
    <row r="1114" spans="1:12">
      <c r="A1114" t="s">
        <v>6843</v>
      </c>
      <c r="B1114" t="s">
        <v>182</v>
      </c>
      <c r="C1114" t="s">
        <v>4775</v>
      </c>
      <c r="D1114" t="s">
        <v>291</v>
      </c>
      <c r="E1114" t="s">
        <v>3043</v>
      </c>
      <c r="F1114" t="s">
        <v>18</v>
      </c>
      <c r="G1114" t="b">
        <v>0</v>
      </c>
      <c r="H1114" t="s">
        <v>245</v>
      </c>
      <c r="I1114" t="s">
        <v>180</v>
      </c>
      <c r="J1114" t="s">
        <v>5370</v>
      </c>
      <c r="K1114" t="s">
        <v>4769</v>
      </c>
      <c r="L1114" t="s">
        <v>6844</v>
      </c>
    </row>
    <row r="1115" spans="1:12">
      <c r="A1115" t="s">
        <v>6845</v>
      </c>
      <c r="B1115" t="s">
        <v>826</v>
      </c>
      <c r="C1115" t="s">
        <v>3526</v>
      </c>
      <c r="D1115" t="s">
        <v>1347</v>
      </c>
      <c r="E1115" t="s">
        <v>6846</v>
      </c>
      <c r="F1115" t="s">
        <v>67</v>
      </c>
      <c r="G1115" t="b">
        <v>1</v>
      </c>
      <c r="H1115" t="s">
        <v>173</v>
      </c>
      <c r="I1115" t="s">
        <v>180</v>
      </c>
      <c r="J1115" t="s">
        <v>6847</v>
      </c>
      <c r="K1115" t="s">
        <v>4769</v>
      </c>
      <c r="L1115" t="s">
        <v>6848</v>
      </c>
    </row>
    <row r="1116" spans="1:12">
      <c r="A1116" t="s">
        <v>2271</v>
      </c>
      <c r="B1116" t="s">
        <v>826</v>
      </c>
      <c r="C1116" t="s">
        <v>3526</v>
      </c>
      <c r="D1116" t="s">
        <v>397</v>
      </c>
      <c r="E1116" t="s">
        <v>403</v>
      </c>
      <c r="F1116" t="s">
        <v>67</v>
      </c>
      <c r="G1116" t="b">
        <v>0</v>
      </c>
      <c r="H1116" t="s">
        <v>395</v>
      </c>
      <c r="I1116" t="s">
        <v>180</v>
      </c>
      <c r="J1116" t="s">
        <v>6849</v>
      </c>
      <c r="K1116" t="s">
        <v>4769</v>
      </c>
      <c r="L1116" t="s">
        <v>6850</v>
      </c>
    </row>
    <row r="1117" spans="1:12">
      <c r="A1117" t="s">
        <v>1618</v>
      </c>
      <c r="B1117" t="s">
        <v>826</v>
      </c>
      <c r="C1117" t="s">
        <v>3522</v>
      </c>
      <c r="D1117" t="s">
        <v>1212</v>
      </c>
      <c r="E1117" t="s">
        <v>1619</v>
      </c>
      <c r="F1117" t="s">
        <v>109</v>
      </c>
      <c r="G1117" t="b">
        <v>0</v>
      </c>
      <c r="H1117" t="s">
        <v>173</v>
      </c>
      <c r="I1117" t="s">
        <v>180</v>
      </c>
      <c r="J1117" t="s">
        <v>6851</v>
      </c>
      <c r="K1117" t="s">
        <v>4769</v>
      </c>
      <c r="L1117" t="s">
        <v>6852</v>
      </c>
    </row>
    <row r="1118" spans="1:12">
      <c r="A1118" t="s">
        <v>2377</v>
      </c>
      <c r="B1118" t="s">
        <v>826</v>
      </c>
      <c r="C1118" t="s">
        <v>3526</v>
      </c>
      <c r="D1118" t="s">
        <v>1161</v>
      </c>
      <c r="E1118" t="s">
        <v>1162</v>
      </c>
      <c r="F1118" t="s">
        <v>130</v>
      </c>
      <c r="G1118" t="b">
        <v>1</v>
      </c>
      <c r="H1118" t="s">
        <v>448</v>
      </c>
      <c r="I1118" t="s">
        <v>180</v>
      </c>
      <c r="J1118" t="s">
        <v>6853</v>
      </c>
      <c r="K1118" t="s">
        <v>4769</v>
      </c>
      <c r="L1118" t="s">
        <v>6854</v>
      </c>
    </row>
    <row r="1119" spans="1:12">
      <c r="A1119" t="s">
        <v>2972</v>
      </c>
      <c r="B1119" t="s">
        <v>171</v>
      </c>
      <c r="C1119" t="s">
        <v>4775</v>
      </c>
      <c r="D1119" t="s">
        <v>2792</v>
      </c>
      <c r="E1119" t="s">
        <v>2912</v>
      </c>
      <c r="F1119" t="s">
        <v>43</v>
      </c>
      <c r="G1119" t="b">
        <v>0</v>
      </c>
      <c r="H1119" t="s">
        <v>372</v>
      </c>
      <c r="I1119" t="s">
        <v>180</v>
      </c>
      <c r="J1119" t="s">
        <v>6855</v>
      </c>
      <c r="K1119" t="s">
        <v>4769</v>
      </c>
      <c r="L1119" t="s">
        <v>6856</v>
      </c>
    </row>
    <row r="1120" spans="1:12">
      <c r="A1120" t="s">
        <v>929</v>
      </c>
      <c r="B1120" t="s">
        <v>826</v>
      </c>
      <c r="C1120" t="s">
        <v>3526</v>
      </c>
      <c r="D1120" t="s">
        <v>248</v>
      </c>
      <c r="E1120" t="s">
        <v>930</v>
      </c>
      <c r="F1120" t="s">
        <v>115</v>
      </c>
      <c r="G1120" t="b">
        <v>0</v>
      </c>
      <c r="H1120" t="s">
        <v>245</v>
      </c>
      <c r="I1120" t="s">
        <v>180</v>
      </c>
      <c r="J1120" t="s">
        <v>6857</v>
      </c>
      <c r="K1120" t="s">
        <v>4769</v>
      </c>
      <c r="L1120" t="s">
        <v>6858</v>
      </c>
    </row>
    <row r="1121" spans="1:12">
      <c r="A1121" t="s">
        <v>2272</v>
      </c>
      <c r="B1121" t="s">
        <v>523</v>
      </c>
      <c r="C1121" t="s">
        <v>3526</v>
      </c>
      <c r="D1121" t="s">
        <v>1679</v>
      </c>
      <c r="E1121" t="s">
        <v>1680</v>
      </c>
      <c r="F1121" t="s">
        <v>24</v>
      </c>
      <c r="G1121" t="b">
        <v>0</v>
      </c>
      <c r="H1121" t="s">
        <v>448</v>
      </c>
      <c r="I1121" t="s">
        <v>180</v>
      </c>
      <c r="J1121" t="s">
        <v>6859</v>
      </c>
      <c r="K1121" t="s">
        <v>4769</v>
      </c>
      <c r="L1121" t="s">
        <v>6860</v>
      </c>
    </row>
    <row r="1122" spans="1:12">
      <c r="A1122" t="s">
        <v>6861</v>
      </c>
      <c r="B1122" t="s">
        <v>826</v>
      </c>
      <c r="C1122" t="s">
        <v>4868</v>
      </c>
      <c r="D1122" t="s">
        <v>3647</v>
      </c>
      <c r="E1122" t="s">
        <v>5034</v>
      </c>
      <c r="F1122" t="s">
        <v>93</v>
      </c>
      <c r="G1122" t="b">
        <v>0</v>
      </c>
      <c r="H1122" t="s">
        <v>173</v>
      </c>
      <c r="I1122" t="s">
        <v>283</v>
      </c>
      <c r="J1122" t="s">
        <v>6862</v>
      </c>
      <c r="K1122" t="s">
        <v>4769</v>
      </c>
      <c r="L1122" t="s">
        <v>6863</v>
      </c>
    </row>
    <row r="1123" spans="1:12">
      <c r="A1123" t="s">
        <v>1345</v>
      </c>
      <c r="B1123" t="s">
        <v>826</v>
      </c>
      <c r="C1123" t="s">
        <v>3522</v>
      </c>
      <c r="D1123" t="s">
        <v>1347</v>
      </c>
      <c r="E1123" t="s">
        <v>1348</v>
      </c>
      <c r="F1123" t="s">
        <v>57</v>
      </c>
      <c r="G1123" t="b">
        <v>1</v>
      </c>
      <c r="H1123" t="s">
        <v>173</v>
      </c>
      <c r="I1123" t="s">
        <v>180</v>
      </c>
      <c r="J1123" t="s">
        <v>6864</v>
      </c>
      <c r="K1123" t="s">
        <v>4769</v>
      </c>
      <c r="L1123" t="s">
        <v>6865</v>
      </c>
    </row>
    <row r="1124" spans="1:12">
      <c r="A1124" t="s">
        <v>2926</v>
      </c>
      <c r="B1124" t="s">
        <v>182</v>
      </c>
      <c r="C1124" t="s">
        <v>4806</v>
      </c>
      <c r="D1124" t="s">
        <v>1589</v>
      </c>
      <c r="E1124" t="s">
        <v>2927</v>
      </c>
      <c r="F1124" t="s">
        <v>18</v>
      </c>
      <c r="G1124" t="b">
        <v>0</v>
      </c>
      <c r="H1124" t="s">
        <v>372</v>
      </c>
      <c r="I1124" t="s">
        <v>180</v>
      </c>
      <c r="J1124" t="s">
        <v>6866</v>
      </c>
      <c r="K1124" t="s">
        <v>4769</v>
      </c>
      <c r="L1124" t="s">
        <v>6867</v>
      </c>
    </row>
    <row r="1125" spans="1:12">
      <c r="A1125" t="s">
        <v>1633</v>
      </c>
      <c r="B1125" t="s">
        <v>826</v>
      </c>
      <c r="C1125" t="s">
        <v>3522</v>
      </c>
      <c r="D1125" t="s">
        <v>668</v>
      </c>
      <c r="E1125" t="s">
        <v>669</v>
      </c>
      <c r="F1125" t="s">
        <v>87</v>
      </c>
      <c r="G1125" t="b">
        <v>0</v>
      </c>
      <c r="H1125" t="s">
        <v>173</v>
      </c>
      <c r="I1125" t="s">
        <v>180</v>
      </c>
      <c r="J1125" t="s">
        <v>5441</v>
      </c>
      <c r="K1125" t="s">
        <v>4769</v>
      </c>
      <c r="L1125" t="s">
        <v>6868</v>
      </c>
    </row>
    <row r="1126" spans="1:12">
      <c r="A1126" t="s">
        <v>784</v>
      </c>
      <c r="B1126" t="s">
        <v>182</v>
      </c>
      <c r="C1126" t="s">
        <v>3522</v>
      </c>
      <c r="D1126" t="s">
        <v>786</v>
      </c>
      <c r="E1126" t="s">
        <v>787</v>
      </c>
      <c r="F1126" t="s">
        <v>76</v>
      </c>
      <c r="G1126" t="b">
        <v>0</v>
      </c>
      <c r="H1126" t="s">
        <v>173</v>
      </c>
      <c r="I1126" t="s">
        <v>180</v>
      </c>
      <c r="J1126" t="s">
        <v>6869</v>
      </c>
      <c r="K1126" t="s">
        <v>4769</v>
      </c>
      <c r="L1126" t="s">
        <v>6870</v>
      </c>
    </row>
    <row r="1127" spans="1:12">
      <c r="A1127" t="s">
        <v>2275</v>
      </c>
      <c r="B1127" t="s">
        <v>523</v>
      </c>
      <c r="C1127" t="s">
        <v>3526</v>
      </c>
      <c r="D1127" t="s">
        <v>1468</v>
      </c>
      <c r="E1127" t="s">
        <v>2153</v>
      </c>
      <c r="F1127" t="s">
        <v>64</v>
      </c>
      <c r="G1127" t="b">
        <v>0</v>
      </c>
      <c r="H1127" t="s">
        <v>448</v>
      </c>
      <c r="I1127" t="s">
        <v>180</v>
      </c>
      <c r="J1127" t="s">
        <v>6871</v>
      </c>
      <c r="K1127" t="s">
        <v>4769</v>
      </c>
      <c r="L1127" t="s">
        <v>6872</v>
      </c>
    </row>
    <row r="1128" spans="1:12">
      <c r="A1128" t="s">
        <v>564</v>
      </c>
      <c r="B1128" t="s">
        <v>182</v>
      </c>
      <c r="C1128" t="s">
        <v>3522</v>
      </c>
      <c r="D1128" t="s">
        <v>178</v>
      </c>
      <c r="E1128" t="s">
        <v>561</v>
      </c>
      <c r="F1128" t="s">
        <v>29</v>
      </c>
      <c r="G1128" t="b">
        <v>0</v>
      </c>
      <c r="H1128" t="s">
        <v>173</v>
      </c>
      <c r="I1128" t="s">
        <v>180</v>
      </c>
      <c r="J1128" t="s">
        <v>5390</v>
      </c>
      <c r="K1128" t="s">
        <v>4769</v>
      </c>
      <c r="L1128" t="s">
        <v>6873</v>
      </c>
    </row>
    <row r="1129" spans="1:12">
      <c r="A1129" t="s">
        <v>3140</v>
      </c>
      <c r="B1129" t="s">
        <v>182</v>
      </c>
      <c r="C1129" t="s">
        <v>4858</v>
      </c>
      <c r="D1129" t="s">
        <v>3141</v>
      </c>
      <c r="E1129" t="s">
        <v>3142</v>
      </c>
      <c r="F1129" t="s">
        <v>18</v>
      </c>
      <c r="G1129" t="b">
        <v>0</v>
      </c>
      <c r="H1129" t="s">
        <v>173</v>
      </c>
      <c r="I1129" t="s">
        <v>180</v>
      </c>
      <c r="J1129" t="s">
        <v>6874</v>
      </c>
      <c r="K1129" t="s">
        <v>4769</v>
      </c>
      <c r="L1129" t="s">
        <v>6875</v>
      </c>
    </row>
    <row r="1130" spans="1:12">
      <c r="A1130" t="s">
        <v>2307</v>
      </c>
      <c r="B1130" t="s">
        <v>523</v>
      </c>
      <c r="C1130" t="s">
        <v>3526</v>
      </c>
      <c r="D1130" t="s">
        <v>511</v>
      </c>
      <c r="E1130" t="s">
        <v>509</v>
      </c>
      <c r="F1130" t="s">
        <v>51</v>
      </c>
      <c r="G1130" t="b">
        <v>0</v>
      </c>
      <c r="H1130" t="s">
        <v>173</v>
      </c>
      <c r="I1130" t="s">
        <v>180</v>
      </c>
      <c r="J1130" t="s">
        <v>5340</v>
      </c>
      <c r="K1130" t="s">
        <v>4769</v>
      </c>
      <c r="L1130" t="s">
        <v>6876</v>
      </c>
    </row>
    <row r="1131" spans="1:12">
      <c r="A1131" t="s">
        <v>6877</v>
      </c>
      <c r="B1131" t="s">
        <v>826</v>
      </c>
      <c r="C1131" t="s">
        <v>3522</v>
      </c>
      <c r="D1131" t="s">
        <v>1771</v>
      </c>
      <c r="E1131" t="s">
        <v>2028</v>
      </c>
      <c r="F1131" t="s">
        <v>76</v>
      </c>
      <c r="G1131" t="b">
        <v>0</v>
      </c>
      <c r="H1131" t="s">
        <v>173</v>
      </c>
      <c r="I1131" t="s">
        <v>180</v>
      </c>
      <c r="J1131" t="s">
        <v>5045</v>
      </c>
      <c r="K1131" t="s">
        <v>4769</v>
      </c>
      <c r="L1131" t="s">
        <v>6878</v>
      </c>
    </row>
    <row r="1132" spans="1:12">
      <c r="A1132" t="s">
        <v>2836</v>
      </c>
      <c r="B1132" t="s">
        <v>182</v>
      </c>
      <c r="C1132" t="s">
        <v>4806</v>
      </c>
      <c r="D1132" t="s">
        <v>2820</v>
      </c>
      <c r="E1132" t="s">
        <v>2921</v>
      </c>
      <c r="F1132" t="s">
        <v>47</v>
      </c>
      <c r="G1132" t="b">
        <v>0</v>
      </c>
      <c r="H1132" t="s">
        <v>654</v>
      </c>
      <c r="I1132" t="s">
        <v>180</v>
      </c>
      <c r="J1132" t="s">
        <v>5660</v>
      </c>
      <c r="K1132" t="s">
        <v>4769</v>
      </c>
      <c r="L1132" t="s">
        <v>6879</v>
      </c>
    </row>
    <row r="1133" spans="1:12">
      <c r="A1133" t="s">
        <v>951</v>
      </c>
      <c r="B1133" t="s">
        <v>826</v>
      </c>
      <c r="C1133" t="s">
        <v>3522</v>
      </c>
      <c r="D1133" t="s">
        <v>248</v>
      </c>
      <c r="E1133" t="s">
        <v>296</v>
      </c>
      <c r="F1133" t="s">
        <v>106</v>
      </c>
      <c r="G1133" t="b">
        <v>0</v>
      </c>
      <c r="H1133" t="s">
        <v>245</v>
      </c>
      <c r="I1133" t="s">
        <v>180</v>
      </c>
      <c r="J1133" t="s">
        <v>6880</v>
      </c>
      <c r="K1133" t="s">
        <v>4769</v>
      </c>
      <c r="L1133" t="s">
        <v>6881</v>
      </c>
    </row>
    <row r="1134" spans="1:12">
      <c r="A1134" t="s">
        <v>349</v>
      </c>
      <c r="B1134" t="s">
        <v>182</v>
      </c>
      <c r="C1134" t="s">
        <v>3522</v>
      </c>
      <c r="D1134" t="s">
        <v>248</v>
      </c>
      <c r="E1134" t="s">
        <v>296</v>
      </c>
      <c r="F1134" t="s">
        <v>18</v>
      </c>
      <c r="G1134" t="b">
        <v>0</v>
      </c>
      <c r="H1134" t="s">
        <v>245</v>
      </c>
      <c r="I1134" t="s">
        <v>180</v>
      </c>
      <c r="J1134" t="s">
        <v>6882</v>
      </c>
      <c r="K1134" t="s">
        <v>4769</v>
      </c>
      <c r="L1134" t="s">
        <v>6883</v>
      </c>
    </row>
    <row r="1135" spans="1:12">
      <c r="A1135" t="s">
        <v>2358</v>
      </c>
      <c r="B1135" t="s">
        <v>171</v>
      </c>
      <c r="C1135" t="s">
        <v>3526</v>
      </c>
      <c r="D1135" t="s">
        <v>1468</v>
      </c>
      <c r="E1135" t="s">
        <v>2359</v>
      </c>
      <c r="F1135" t="s">
        <v>43</v>
      </c>
      <c r="G1135" t="b">
        <v>0</v>
      </c>
      <c r="H1135" t="s">
        <v>448</v>
      </c>
      <c r="I1135" t="s">
        <v>180</v>
      </c>
      <c r="J1135" t="s">
        <v>6884</v>
      </c>
      <c r="K1135" t="s">
        <v>4769</v>
      </c>
      <c r="L1135" t="s">
        <v>6885</v>
      </c>
    </row>
    <row r="1136" spans="1:12">
      <c r="A1136" t="s">
        <v>1206</v>
      </c>
      <c r="B1136" t="s">
        <v>826</v>
      </c>
      <c r="C1136" t="s">
        <v>3526</v>
      </c>
      <c r="D1136" t="s">
        <v>1189</v>
      </c>
      <c r="E1136" t="s">
        <v>1190</v>
      </c>
      <c r="F1136" t="s">
        <v>76</v>
      </c>
      <c r="G1136" t="b">
        <v>0</v>
      </c>
      <c r="H1136" t="s">
        <v>173</v>
      </c>
      <c r="I1136" t="s">
        <v>180</v>
      </c>
      <c r="J1136" t="s">
        <v>6886</v>
      </c>
      <c r="K1136" t="s">
        <v>4769</v>
      </c>
      <c r="L1136" t="s">
        <v>6887</v>
      </c>
    </row>
    <row r="1137" spans="1:12">
      <c r="A1137" t="s">
        <v>1382</v>
      </c>
      <c r="B1137" t="s">
        <v>826</v>
      </c>
      <c r="C1137" t="s">
        <v>3526</v>
      </c>
      <c r="D1137" t="s">
        <v>1320</v>
      </c>
      <c r="E1137" t="s">
        <v>1374</v>
      </c>
      <c r="F1137" t="s">
        <v>118</v>
      </c>
      <c r="G1137" t="b">
        <v>0</v>
      </c>
      <c r="H1137" t="s">
        <v>173</v>
      </c>
      <c r="I1137" t="s">
        <v>180</v>
      </c>
      <c r="J1137" t="s">
        <v>5882</v>
      </c>
      <c r="K1137" t="s">
        <v>4769</v>
      </c>
      <c r="L1137" t="s">
        <v>6888</v>
      </c>
    </row>
    <row r="1138" spans="1:12">
      <c r="A1138" t="s">
        <v>2300</v>
      </c>
      <c r="B1138" t="s">
        <v>200</v>
      </c>
      <c r="C1138" t="s">
        <v>5256</v>
      </c>
      <c r="D1138" t="s">
        <v>4097</v>
      </c>
      <c r="E1138" t="s">
        <v>2302</v>
      </c>
      <c r="F1138" t="s">
        <v>54</v>
      </c>
      <c r="G1138" t="b">
        <v>1</v>
      </c>
      <c r="H1138" t="s">
        <v>448</v>
      </c>
      <c r="I1138" t="s">
        <v>283</v>
      </c>
      <c r="J1138" t="s">
        <v>6889</v>
      </c>
      <c r="K1138" t="s">
        <v>4769</v>
      </c>
      <c r="L1138" t="s">
        <v>6890</v>
      </c>
    </row>
    <row r="1139" spans="1:12">
      <c r="A1139" t="s">
        <v>1271</v>
      </c>
      <c r="B1139" t="s">
        <v>826</v>
      </c>
      <c r="C1139" t="s">
        <v>3526</v>
      </c>
      <c r="D1139" t="s">
        <v>3613</v>
      </c>
      <c r="E1139" t="s">
        <v>1272</v>
      </c>
      <c r="F1139" t="s">
        <v>64</v>
      </c>
      <c r="G1139" t="b">
        <v>0</v>
      </c>
      <c r="H1139" t="s">
        <v>173</v>
      </c>
      <c r="I1139" t="s">
        <v>180</v>
      </c>
      <c r="J1139" t="s">
        <v>6891</v>
      </c>
      <c r="K1139" t="s">
        <v>4769</v>
      </c>
      <c r="L1139" t="s">
        <v>6892</v>
      </c>
    </row>
    <row r="1140" spans="1:12">
      <c r="A1140" t="s">
        <v>988</v>
      </c>
      <c r="B1140" t="s">
        <v>826</v>
      </c>
      <c r="C1140" t="s">
        <v>3526</v>
      </c>
      <c r="D1140" t="s">
        <v>291</v>
      </c>
      <c r="E1140" t="s">
        <v>990</v>
      </c>
      <c r="F1140" t="s">
        <v>97</v>
      </c>
      <c r="G1140" t="b">
        <v>1</v>
      </c>
      <c r="H1140" t="s">
        <v>245</v>
      </c>
      <c r="I1140" t="s">
        <v>180</v>
      </c>
      <c r="J1140" t="s">
        <v>6893</v>
      </c>
      <c r="K1140" t="s">
        <v>4769</v>
      </c>
      <c r="L1140" t="s">
        <v>6894</v>
      </c>
    </row>
    <row r="1141" spans="1:12">
      <c r="A1141" t="s">
        <v>6895</v>
      </c>
      <c r="B1141" t="s">
        <v>826</v>
      </c>
      <c r="C1141" t="s">
        <v>3522</v>
      </c>
      <c r="D1141" t="s">
        <v>3827</v>
      </c>
      <c r="E1141" t="s">
        <v>5373</v>
      </c>
      <c r="F1141" t="s">
        <v>67</v>
      </c>
      <c r="G1141" t="b">
        <v>1</v>
      </c>
      <c r="H1141" t="s">
        <v>654</v>
      </c>
      <c r="I1141" t="s">
        <v>180</v>
      </c>
      <c r="J1141" t="s">
        <v>6896</v>
      </c>
      <c r="K1141" t="s">
        <v>4769</v>
      </c>
      <c r="L1141" t="s">
        <v>6897</v>
      </c>
    </row>
    <row r="1142" spans="1:12">
      <c r="A1142" t="s">
        <v>3118</v>
      </c>
      <c r="B1142" t="s">
        <v>826</v>
      </c>
      <c r="C1142" t="s">
        <v>4806</v>
      </c>
      <c r="D1142" t="s">
        <v>1589</v>
      </c>
      <c r="E1142" t="s">
        <v>3056</v>
      </c>
      <c r="F1142" t="s">
        <v>100</v>
      </c>
      <c r="G1142" t="b">
        <v>0</v>
      </c>
      <c r="H1142" t="s">
        <v>372</v>
      </c>
      <c r="I1142" t="s">
        <v>180</v>
      </c>
      <c r="J1142" t="s">
        <v>6898</v>
      </c>
      <c r="K1142" t="s">
        <v>4769</v>
      </c>
      <c r="L1142" t="s">
        <v>6899</v>
      </c>
    </row>
    <row r="1143" spans="1:12">
      <c r="A1143" t="s">
        <v>2309</v>
      </c>
      <c r="B1143" t="s">
        <v>171</v>
      </c>
      <c r="C1143" t="s">
        <v>3526</v>
      </c>
      <c r="D1143" t="s">
        <v>1098</v>
      </c>
      <c r="E1143" t="s">
        <v>1099</v>
      </c>
      <c r="F1143" t="s">
        <v>47</v>
      </c>
      <c r="G1143" t="b">
        <v>0</v>
      </c>
      <c r="H1143" t="s">
        <v>173</v>
      </c>
      <c r="I1143" t="s">
        <v>180</v>
      </c>
      <c r="J1143" t="s">
        <v>6900</v>
      </c>
      <c r="K1143" t="s">
        <v>4769</v>
      </c>
      <c r="L1143" t="s">
        <v>6901</v>
      </c>
    </row>
    <row r="1144" spans="1:12">
      <c r="A1144" t="s">
        <v>982</v>
      </c>
      <c r="B1144" t="s">
        <v>826</v>
      </c>
      <c r="C1144" t="s">
        <v>3526</v>
      </c>
      <c r="D1144" t="s">
        <v>248</v>
      </c>
      <c r="E1144" t="s">
        <v>296</v>
      </c>
      <c r="F1144" t="s">
        <v>100</v>
      </c>
      <c r="G1144" t="b">
        <v>0</v>
      </c>
      <c r="H1144" t="s">
        <v>245</v>
      </c>
      <c r="I1144" t="s">
        <v>180</v>
      </c>
      <c r="J1144" t="s">
        <v>6902</v>
      </c>
      <c r="K1144" t="s">
        <v>4769</v>
      </c>
      <c r="L1144" t="s">
        <v>6903</v>
      </c>
    </row>
    <row r="1145" spans="1:12">
      <c r="A1145" t="s">
        <v>740</v>
      </c>
      <c r="B1145" t="s">
        <v>171</v>
      </c>
      <c r="C1145" t="s">
        <v>3526</v>
      </c>
      <c r="D1145" t="s">
        <v>737</v>
      </c>
      <c r="E1145" t="s">
        <v>738</v>
      </c>
      <c r="F1145" t="s">
        <v>57</v>
      </c>
      <c r="G1145" t="b">
        <v>0</v>
      </c>
      <c r="H1145" t="s">
        <v>735</v>
      </c>
      <c r="I1145" t="s">
        <v>180</v>
      </c>
      <c r="J1145" t="s">
        <v>6904</v>
      </c>
      <c r="K1145" t="s">
        <v>4769</v>
      </c>
      <c r="L1145" t="s">
        <v>6905</v>
      </c>
    </row>
    <row r="1146" spans="1:12">
      <c r="A1146" t="s">
        <v>1585</v>
      </c>
      <c r="B1146" t="s">
        <v>826</v>
      </c>
      <c r="C1146" t="s">
        <v>3522</v>
      </c>
      <c r="D1146" t="s">
        <v>547</v>
      </c>
      <c r="E1146" t="s">
        <v>548</v>
      </c>
      <c r="F1146" t="s">
        <v>80</v>
      </c>
      <c r="G1146" t="b">
        <v>1</v>
      </c>
      <c r="H1146" t="s">
        <v>173</v>
      </c>
      <c r="I1146" t="s">
        <v>180</v>
      </c>
      <c r="J1146" t="s">
        <v>4961</v>
      </c>
      <c r="K1146" t="s">
        <v>4769</v>
      </c>
      <c r="L1146" t="s">
        <v>6906</v>
      </c>
    </row>
    <row r="1147" spans="1:12">
      <c r="A1147" t="s">
        <v>3470</v>
      </c>
      <c r="B1147" t="s">
        <v>171</v>
      </c>
      <c r="C1147" t="s">
        <v>2553</v>
      </c>
      <c r="D1147" t="s">
        <v>428</v>
      </c>
      <c r="E1147" t="s">
        <v>2924</v>
      </c>
      <c r="F1147" t="s">
        <v>18</v>
      </c>
      <c r="G1147" t="b">
        <v>0</v>
      </c>
      <c r="H1147" t="s">
        <v>173</v>
      </c>
      <c r="I1147" t="s">
        <v>180</v>
      </c>
      <c r="J1147" t="s">
        <v>6907</v>
      </c>
      <c r="K1147" t="s">
        <v>4769</v>
      </c>
      <c r="L1147" t="s">
        <v>6908</v>
      </c>
    </row>
    <row r="1148" spans="1:12">
      <c r="A1148" t="s">
        <v>2310</v>
      </c>
      <c r="B1148" t="s">
        <v>523</v>
      </c>
      <c r="C1148" t="s">
        <v>3526</v>
      </c>
      <c r="D1148" t="s">
        <v>1795</v>
      </c>
      <c r="E1148" t="s">
        <v>2226</v>
      </c>
      <c r="F1148" t="s">
        <v>64</v>
      </c>
      <c r="G1148" t="b">
        <v>0</v>
      </c>
      <c r="H1148" t="s">
        <v>448</v>
      </c>
      <c r="I1148" t="s">
        <v>180</v>
      </c>
      <c r="J1148" t="s">
        <v>6909</v>
      </c>
      <c r="K1148" t="s">
        <v>4769</v>
      </c>
      <c r="L1148" t="s">
        <v>6910</v>
      </c>
    </row>
    <row r="1149" spans="1:12">
      <c r="A1149" t="s">
        <v>1359</v>
      </c>
      <c r="B1149" t="s">
        <v>826</v>
      </c>
      <c r="C1149" t="s">
        <v>3526</v>
      </c>
      <c r="D1149" t="s">
        <v>1299</v>
      </c>
      <c r="E1149" t="s">
        <v>1300</v>
      </c>
      <c r="F1149" t="s">
        <v>57</v>
      </c>
      <c r="G1149" t="b">
        <v>0</v>
      </c>
      <c r="H1149" t="s">
        <v>173</v>
      </c>
      <c r="I1149" t="s">
        <v>180</v>
      </c>
      <c r="J1149" t="s">
        <v>6911</v>
      </c>
      <c r="K1149" t="s">
        <v>4769</v>
      </c>
      <c r="L1149" t="s">
        <v>6912</v>
      </c>
    </row>
    <row r="1150" spans="1:12">
      <c r="A1150" t="s">
        <v>2642</v>
      </c>
      <c r="B1150" t="s">
        <v>171</v>
      </c>
      <c r="C1150" t="s">
        <v>4913</v>
      </c>
      <c r="D1150" t="s">
        <v>547</v>
      </c>
      <c r="E1150" t="s">
        <v>723</v>
      </c>
      <c r="F1150" t="s">
        <v>39</v>
      </c>
      <c r="G1150" t="b">
        <v>0</v>
      </c>
      <c r="H1150" t="s">
        <v>173</v>
      </c>
      <c r="I1150" t="s">
        <v>180</v>
      </c>
      <c r="J1150" t="s">
        <v>6913</v>
      </c>
      <c r="K1150" t="s">
        <v>4769</v>
      </c>
      <c r="L1150" t="s">
        <v>6914</v>
      </c>
    </row>
    <row r="1151" spans="1:12">
      <c r="A1151" t="s">
        <v>3144</v>
      </c>
      <c r="B1151" t="s">
        <v>826</v>
      </c>
      <c r="C1151" t="s">
        <v>4858</v>
      </c>
      <c r="D1151" t="s">
        <v>3141</v>
      </c>
      <c r="E1151" t="s">
        <v>3142</v>
      </c>
      <c r="F1151" t="s">
        <v>100</v>
      </c>
      <c r="G1151" t="b">
        <v>1</v>
      </c>
      <c r="H1151" t="s">
        <v>173</v>
      </c>
      <c r="I1151" t="s">
        <v>180</v>
      </c>
      <c r="J1151" t="s">
        <v>6114</v>
      </c>
      <c r="K1151" t="s">
        <v>4769</v>
      </c>
      <c r="L1151" t="s">
        <v>6915</v>
      </c>
    </row>
    <row r="1152" spans="1:12">
      <c r="A1152" t="s">
        <v>1188</v>
      </c>
      <c r="B1152" t="s">
        <v>826</v>
      </c>
      <c r="C1152" t="s">
        <v>3522</v>
      </c>
      <c r="D1152" t="s">
        <v>1189</v>
      </c>
      <c r="E1152" t="s">
        <v>1190</v>
      </c>
      <c r="F1152" t="s">
        <v>130</v>
      </c>
      <c r="G1152" t="b">
        <v>0</v>
      </c>
      <c r="H1152" t="s">
        <v>173</v>
      </c>
      <c r="I1152" t="s">
        <v>180</v>
      </c>
      <c r="J1152" t="s">
        <v>6916</v>
      </c>
      <c r="K1152" t="s">
        <v>4769</v>
      </c>
      <c r="L1152" t="s">
        <v>6917</v>
      </c>
    </row>
    <row r="1153" spans="1:12">
      <c r="A1153" t="s">
        <v>6918</v>
      </c>
      <c r="B1153" t="s">
        <v>826</v>
      </c>
      <c r="C1153" t="s">
        <v>4858</v>
      </c>
      <c r="D1153" t="s">
        <v>4617</v>
      </c>
      <c r="E1153" t="s">
        <v>5729</v>
      </c>
      <c r="F1153" t="s">
        <v>67</v>
      </c>
      <c r="G1153" t="b">
        <v>0</v>
      </c>
      <c r="H1153" t="s">
        <v>173</v>
      </c>
      <c r="I1153" t="s">
        <v>180</v>
      </c>
      <c r="J1153" t="s">
        <v>6919</v>
      </c>
      <c r="K1153" t="s">
        <v>4769</v>
      </c>
      <c r="L1153" t="s">
        <v>6920</v>
      </c>
    </row>
    <row r="1154" spans="1:12">
      <c r="A1154" t="s">
        <v>1885</v>
      </c>
      <c r="B1154" t="s">
        <v>171</v>
      </c>
      <c r="C1154" t="s">
        <v>3522</v>
      </c>
      <c r="D1154" t="s">
        <v>4654</v>
      </c>
      <c r="E1154" t="s">
        <v>793</v>
      </c>
      <c r="F1154" t="s">
        <v>43</v>
      </c>
      <c r="G1154" t="b">
        <v>0</v>
      </c>
      <c r="H1154" t="s">
        <v>496</v>
      </c>
      <c r="I1154" t="s">
        <v>180</v>
      </c>
      <c r="J1154" t="s">
        <v>4888</v>
      </c>
      <c r="K1154" t="s">
        <v>4769</v>
      </c>
      <c r="L1154" t="s">
        <v>6921</v>
      </c>
    </row>
    <row r="1155" spans="1:12">
      <c r="A1155" t="s">
        <v>2360</v>
      </c>
      <c r="B1155" t="s">
        <v>298</v>
      </c>
      <c r="C1155" t="s">
        <v>3526</v>
      </c>
      <c r="D1155" t="s">
        <v>754</v>
      </c>
      <c r="E1155" t="s">
        <v>756</v>
      </c>
      <c r="F1155" t="s">
        <v>97</v>
      </c>
      <c r="G1155" t="b">
        <v>1</v>
      </c>
      <c r="H1155" t="s">
        <v>448</v>
      </c>
      <c r="I1155" t="s">
        <v>180</v>
      </c>
      <c r="J1155" t="s">
        <v>6922</v>
      </c>
      <c r="K1155" t="s">
        <v>4769</v>
      </c>
      <c r="L1155" t="s">
        <v>6923</v>
      </c>
    </row>
    <row r="1156" spans="1:12">
      <c r="A1156" t="s">
        <v>641</v>
      </c>
      <c r="B1156" t="s">
        <v>182</v>
      </c>
      <c r="C1156" t="s">
        <v>3522</v>
      </c>
      <c r="D1156" t="s">
        <v>3917</v>
      </c>
      <c r="E1156" t="s">
        <v>627</v>
      </c>
      <c r="F1156" t="s">
        <v>80</v>
      </c>
      <c r="G1156" t="b">
        <v>0</v>
      </c>
      <c r="H1156" t="s">
        <v>443</v>
      </c>
      <c r="I1156" t="s">
        <v>180</v>
      </c>
      <c r="J1156" t="s">
        <v>6924</v>
      </c>
      <c r="K1156" t="s">
        <v>4769</v>
      </c>
      <c r="L1156" t="s">
        <v>6925</v>
      </c>
    </row>
    <row r="1157" spans="1:12">
      <c r="A1157" t="s">
        <v>2604</v>
      </c>
      <c r="B1157" t="s">
        <v>826</v>
      </c>
      <c r="C1157" t="s">
        <v>4913</v>
      </c>
      <c r="D1157" t="s">
        <v>907</v>
      </c>
      <c r="E1157" t="s">
        <v>5104</v>
      </c>
      <c r="F1157" t="s">
        <v>109</v>
      </c>
      <c r="G1157" t="b">
        <v>0</v>
      </c>
      <c r="H1157" t="s">
        <v>173</v>
      </c>
      <c r="I1157" t="s">
        <v>180</v>
      </c>
      <c r="J1157" t="s">
        <v>5141</v>
      </c>
      <c r="K1157" t="s">
        <v>4769</v>
      </c>
      <c r="L1157" t="s">
        <v>2605</v>
      </c>
    </row>
    <row r="1158" spans="1:12">
      <c r="A1158" t="s">
        <v>6926</v>
      </c>
      <c r="B1158" t="s">
        <v>182</v>
      </c>
      <c r="C1158" t="s">
        <v>4806</v>
      </c>
      <c r="D1158" t="s">
        <v>192</v>
      </c>
      <c r="E1158" t="s">
        <v>198</v>
      </c>
      <c r="F1158" t="s">
        <v>18</v>
      </c>
      <c r="G1158" t="b">
        <v>0</v>
      </c>
      <c r="H1158" t="s">
        <v>189</v>
      </c>
      <c r="I1158" t="s">
        <v>180</v>
      </c>
      <c r="J1158" t="s">
        <v>6927</v>
      </c>
      <c r="K1158" t="s">
        <v>4769</v>
      </c>
      <c r="L1158" t="s">
        <v>6928</v>
      </c>
    </row>
    <row r="1159" spans="1:12">
      <c r="A1159" t="s">
        <v>2381</v>
      </c>
      <c r="B1159" t="s">
        <v>523</v>
      </c>
      <c r="C1159" t="s">
        <v>3526</v>
      </c>
      <c r="D1159" t="s">
        <v>178</v>
      </c>
      <c r="E1159" t="s">
        <v>561</v>
      </c>
      <c r="F1159" t="s">
        <v>47</v>
      </c>
      <c r="G1159" t="b">
        <v>0</v>
      </c>
      <c r="H1159" t="s">
        <v>173</v>
      </c>
      <c r="I1159" t="s">
        <v>180</v>
      </c>
      <c r="J1159" t="s">
        <v>6929</v>
      </c>
      <c r="K1159" t="s">
        <v>4769</v>
      </c>
      <c r="L1159" t="s">
        <v>6930</v>
      </c>
    </row>
    <row r="1160" spans="1:12">
      <c r="A1160" t="s">
        <v>2686</v>
      </c>
      <c r="B1160" t="s">
        <v>826</v>
      </c>
      <c r="C1160" t="s">
        <v>4806</v>
      </c>
      <c r="D1160" t="s">
        <v>907</v>
      </c>
      <c r="E1160" t="s">
        <v>5104</v>
      </c>
      <c r="F1160" t="s">
        <v>76</v>
      </c>
      <c r="G1160" t="b">
        <v>0</v>
      </c>
      <c r="H1160" t="s">
        <v>173</v>
      </c>
      <c r="I1160" t="s">
        <v>180</v>
      </c>
      <c r="J1160" t="s">
        <v>6931</v>
      </c>
      <c r="K1160" t="s">
        <v>4769</v>
      </c>
      <c r="L1160" t="s">
        <v>6932</v>
      </c>
    </row>
    <row r="1161" spans="1:12">
      <c r="A1161" t="s">
        <v>3238</v>
      </c>
      <c r="B1161" t="s">
        <v>826</v>
      </c>
      <c r="C1161" t="s">
        <v>4775</v>
      </c>
      <c r="D1161" t="s">
        <v>291</v>
      </c>
      <c r="E1161" t="s">
        <v>218</v>
      </c>
      <c r="F1161" t="s">
        <v>100</v>
      </c>
      <c r="G1161" t="b">
        <v>0</v>
      </c>
      <c r="H1161" t="s">
        <v>245</v>
      </c>
      <c r="I1161" t="s">
        <v>180</v>
      </c>
      <c r="J1161" t="s">
        <v>4932</v>
      </c>
      <c r="K1161" t="s">
        <v>4769</v>
      </c>
      <c r="L1161" t="s">
        <v>6933</v>
      </c>
    </row>
    <row r="1162" spans="1:12">
      <c r="A1162" t="s">
        <v>3129</v>
      </c>
      <c r="B1162" t="s">
        <v>826</v>
      </c>
      <c r="C1162" t="s">
        <v>2553</v>
      </c>
      <c r="D1162" t="s">
        <v>428</v>
      </c>
      <c r="E1162" t="s">
        <v>2924</v>
      </c>
      <c r="F1162" t="s">
        <v>100</v>
      </c>
      <c r="G1162" t="b">
        <v>1</v>
      </c>
      <c r="H1162" t="s">
        <v>173</v>
      </c>
      <c r="I1162" t="s">
        <v>180</v>
      </c>
      <c r="J1162" t="s">
        <v>6934</v>
      </c>
      <c r="K1162" t="s">
        <v>4769</v>
      </c>
      <c r="L1162" t="s">
        <v>6935</v>
      </c>
    </row>
    <row r="1163" spans="1:12">
      <c r="A1163" t="s">
        <v>6936</v>
      </c>
      <c r="B1163" t="s">
        <v>826</v>
      </c>
      <c r="C1163" t="s">
        <v>3526</v>
      </c>
      <c r="D1163" t="s">
        <v>1771</v>
      </c>
      <c r="E1163" t="s">
        <v>2028</v>
      </c>
      <c r="F1163" t="s">
        <v>47</v>
      </c>
      <c r="G1163" t="b">
        <v>0</v>
      </c>
      <c r="H1163" t="s">
        <v>173</v>
      </c>
      <c r="I1163" t="s">
        <v>180</v>
      </c>
      <c r="J1163" t="s">
        <v>5045</v>
      </c>
      <c r="K1163" t="s">
        <v>4769</v>
      </c>
      <c r="L1163" t="s">
        <v>6937</v>
      </c>
    </row>
    <row r="1164" spans="1:12">
      <c r="A1164" t="s">
        <v>1011</v>
      </c>
      <c r="B1164" t="s">
        <v>826</v>
      </c>
      <c r="C1164" t="s">
        <v>3522</v>
      </c>
      <c r="D1164" t="s">
        <v>1009</v>
      </c>
      <c r="E1164" t="s">
        <v>1010</v>
      </c>
      <c r="F1164" t="s">
        <v>18</v>
      </c>
      <c r="G1164" t="b">
        <v>0</v>
      </c>
      <c r="H1164" t="s">
        <v>173</v>
      </c>
      <c r="I1164" t="s">
        <v>180</v>
      </c>
      <c r="J1164" t="s">
        <v>6938</v>
      </c>
      <c r="K1164" t="s">
        <v>4769</v>
      </c>
      <c r="L1164" t="s">
        <v>6939</v>
      </c>
    </row>
    <row r="1165" spans="1:12">
      <c r="A1165" t="s">
        <v>2314</v>
      </c>
      <c r="B1165" t="s">
        <v>171</v>
      </c>
      <c r="C1165" t="s">
        <v>3526</v>
      </c>
      <c r="D1165" t="s">
        <v>737</v>
      </c>
      <c r="E1165" t="s">
        <v>837</v>
      </c>
      <c r="F1165" t="s">
        <v>57</v>
      </c>
      <c r="G1165" t="b">
        <v>0</v>
      </c>
      <c r="H1165" t="s">
        <v>735</v>
      </c>
      <c r="I1165" t="s">
        <v>180</v>
      </c>
      <c r="J1165" t="s">
        <v>6940</v>
      </c>
      <c r="K1165" t="s">
        <v>4769</v>
      </c>
      <c r="L1165" t="s">
        <v>6941</v>
      </c>
    </row>
    <row r="1166" spans="1:12">
      <c r="A1166" t="s">
        <v>1882</v>
      </c>
      <c r="B1166" t="s">
        <v>182</v>
      </c>
      <c r="C1166" t="s">
        <v>3522</v>
      </c>
      <c r="D1166" t="s">
        <v>192</v>
      </c>
      <c r="E1166" t="s">
        <v>1881</v>
      </c>
      <c r="F1166" t="s">
        <v>18</v>
      </c>
      <c r="G1166" t="b">
        <v>0</v>
      </c>
      <c r="H1166" t="s">
        <v>189</v>
      </c>
      <c r="I1166" t="s">
        <v>180</v>
      </c>
      <c r="J1166" t="s">
        <v>6942</v>
      </c>
      <c r="K1166" t="s">
        <v>4769</v>
      </c>
      <c r="L1166" t="s">
        <v>6943</v>
      </c>
    </row>
    <row r="1167" spans="1:12">
      <c r="A1167" t="s">
        <v>6944</v>
      </c>
      <c r="B1167" t="s">
        <v>182</v>
      </c>
      <c r="C1167" t="s">
        <v>4775</v>
      </c>
      <c r="D1167" t="s">
        <v>291</v>
      </c>
      <c r="E1167" t="s">
        <v>3043</v>
      </c>
      <c r="F1167" t="s">
        <v>18</v>
      </c>
      <c r="G1167" t="b">
        <v>0</v>
      </c>
      <c r="H1167" t="s">
        <v>245</v>
      </c>
      <c r="I1167" t="s">
        <v>180</v>
      </c>
      <c r="J1167" t="s">
        <v>5370</v>
      </c>
      <c r="K1167" t="s">
        <v>4769</v>
      </c>
      <c r="L1167" t="s">
        <v>6945</v>
      </c>
    </row>
    <row r="1168" spans="1:12">
      <c r="A1168" t="s">
        <v>471</v>
      </c>
      <c r="B1168" t="s">
        <v>171</v>
      </c>
      <c r="C1168" t="s">
        <v>3522</v>
      </c>
      <c r="D1168" t="s">
        <v>469</v>
      </c>
      <c r="E1168" t="s">
        <v>470</v>
      </c>
      <c r="F1168" t="s">
        <v>54</v>
      </c>
      <c r="G1168" t="b">
        <v>0</v>
      </c>
      <c r="H1168" t="s">
        <v>173</v>
      </c>
      <c r="I1168" t="s">
        <v>180</v>
      </c>
      <c r="J1168" t="s">
        <v>6946</v>
      </c>
      <c r="K1168" t="s">
        <v>4769</v>
      </c>
      <c r="L1168" t="s">
        <v>6947</v>
      </c>
    </row>
    <row r="1169" spans="1:12">
      <c r="A1169" t="s">
        <v>2899</v>
      </c>
      <c r="B1169" t="s">
        <v>826</v>
      </c>
      <c r="C1169" t="s">
        <v>4775</v>
      </c>
      <c r="D1169" t="s">
        <v>2647</v>
      </c>
      <c r="E1169" t="s">
        <v>2889</v>
      </c>
      <c r="F1169" t="s">
        <v>76</v>
      </c>
      <c r="G1169" t="b">
        <v>0</v>
      </c>
      <c r="H1169" t="s">
        <v>245</v>
      </c>
      <c r="I1169" t="s">
        <v>180</v>
      </c>
      <c r="J1169" t="s">
        <v>4777</v>
      </c>
      <c r="K1169" t="s">
        <v>4769</v>
      </c>
      <c r="L1169" t="s">
        <v>6948</v>
      </c>
    </row>
    <row r="1170" spans="1:12">
      <c r="A1170" t="s">
        <v>6949</v>
      </c>
      <c r="B1170" t="s">
        <v>826</v>
      </c>
      <c r="C1170" t="s">
        <v>3526</v>
      </c>
      <c r="D1170" t="s">
        <v>547</v>
      </c>
      <c r="E1170" t="s">
        <v>723</v>
      </c>
      <c r="F1170" t="s">
        <v>90</v>
      </c>
      <c r="G1170" t="b">
        <v>0</v>
      </c>
      <c r="H1170" t="s">
        <v>173</v>
      </c>
      <c r="I1170" t="s">
        <v>180</v>
      </c>
      <c r="J1170" t="s">
        <v>6950</v>
      </c>
      <c r="K1170" t="s">
        <v>4769</v>
      </c>
      <c r="L1170" t="s">
        <v>6951</v>
      </c>
    </row>
    <row r="1171" spans="1:12">
      <c r="A1171" t="s">
        <v>2959</v>
      </c>
      <c r="B1171" t="s">
        <v>826</v>
      </c>
      <c r="C1171" t="s">
        <v>4858</v>
      </c>
      <c r="D1171" t="s">
        <v>432</v>
      </c>
      <c r="E1171" t="s">
        <v>2960</v>
      </c>
      <c r="F1171" t="s">
        <v>124</v>
      </c>
      <c r="G1171" t="b">
        <v>0</v>
      </c>
      <c r="H1171" t="s">
        <v>173</v>
      </c>
      <c r="I1171" t="s">
        <v>180</v>
      </c>
      <c r="J1171" t="s">
        <v>6952</v>
      </c>
      <c r="K1171" t="s">
        <v>4769</v>
      </c>
      <c r="L1171" t="s">
        <v>6953</v>
      </c>
    </row>
    <row r="1172" spans="1:12">
      <c r="A1172" t="s">
        <v>522</v>
      </c>
      <c r="B1172" t="s">
        <v>523</v>
      </c>
      <c r="C1172" t="s">
        <v>3522</v>
      </c>
      <c r="D1172" t="s">
        <v>360</v>
      </c>
      <c r="E1172" t="s">
        <v>524</v>
      </c>
      <c r="F1172" t="s">
        <v>90</v>
      </c>
      <c r="G1172" t="b">
        <v>0</v>
      </c>
      <c r="H1172" t="s">
        <v>363</v>
      </c>
      <c r="I1172" t="s">
        <v>180</v>
      </c>
      <c r="J1172" t="s">
        <v>5091</v>
      </c>
      <c r="K1172" t="s">
        <v>4769</v>
      </c>
      <c r="L1172" t="s">
        <v>6954</v>
      </c>
    </row>
    <row r="1173" spans="1:12">
      <c r="A1173" t="s">
        <v>2554</v>
      </c>
      <c r="B1173" t="s">
        <v>182</v>
      </c>
      <c r="C1173" t="s">
        <v>2553</v>
      </c>
      <c r="D1173" t="s">
        <v>1309</v>
      </c>
      <c r="E1173" t="s">
        <v>2548</v>
      </c>
      <c r="F1173" t="s">
        <v>80</v>
      </c>
      <c r="G1173" t="b">
        <v>0</v>
      </c>
      <c r="H1173" t="s">
        <v>173</v>
      </c>
      <c r="I1173" t="s">
        <v>180</v>
      </c>
      <c r="J1173" t="s">
        <v>218</v>
      </c>
      <c r="K1173" t="s">
        <v>4769</v>
      </c>
      <c r="L1173" t="s">
        <v>6955</v>
      </c>
    </row>
    <row r="1174" spans="1:12">
      <c r="A1174" t="s">
        <v>3245</v>
      </c>
      <c r="B1174" t="s">
        <v>2772</v>
      </c>
      <c r="C1174" t="s">
        <v>4806</v>
      </c>
      <c r="D1174" t="s">
        <v>291</v>
      </c>
      <c r="E1174" t="s">
        <v>218</v>
      </c>
      <c r="F1174" t="s">
        <v>18</v>
      </c>
      <c r="G1174" t="b">
        <v>0</v>
      </c>
      <c r="H1174" t="s">
        <v>245</v>
      </c>
      <c r="I1174" t="s">
        <v>180</v>
      </c>
      <c r="J1174" t="s">
        <v>5217</v>
      </c>
      <c r="K1174" t="s">
        <v>4769</v>
      </c>
      <c r="L1174" t="s">
        <v>6956</v>
      </c>
    </row>
    <row r="1175" spans="1:12">
      <c r="A1175" t="s">
        <v>2001</v>
      </c>
      <c r="B1175" t="s">
        <v>826</v>
      </c>
      <c r="C1175" t="s">
        <v>3526</v>
      </c>
      <c r="D1175" t="s">
        <v>248</v>
      </c>
      <c r="E1175" t="s">
        <v>296</v>
      </c>
      <c r="F1175" t="s">
        <v>106</v>
      </c>
      <c r="G1175" t="b">
        <v>0</v>
      </c>
      <c r="H1175" t="s">
        <v>245</v>
      </c>
      <c r="I1175" t="s">
        <v>180</v>
      </c>
      <c r="J1175" t="s">
        <v>6880</v>
      </c>
      <c r="K1175" t="s">
        <v>4769</v>
      </c>
      <c r="L1175" t="s">
        <v>6957</v>
      </c>
    </row>
    <row r="1176" spans="1:12">
      <c r="A1176" t="s">
        <v>3069</v>
      </c>
      <c r="B1176" t="s">
        <v>826</v>
      </c>
      <c r="C1176" t="s">
        <v>4806</v>
      </c>
      <c r="D1176" t="s">
        <v>2792</v>
      </c>
      <c r="E1176" t="s">
        <v>3068</v>
      </c>
      <c r="F1176" t="s">
        <v>124</v>
      </c>
      <c r="G1176" t="b">
        <v>0</v>
      </c>
      <c r="H1176" t="s">
        <v>372</v>
      </c>
      <c r="I1176" t="s">
        <v>180</v>
      </c>
      <c r="J1176" t="s">
        <v>6958</v>
      </c>
      <c r="K1176" t="s">
        <v>4769</v>
      </c>
      <c r="L1176" t="s">
        <v>6959</v>
      </c>
    </row>
    <row r="1177" spans="1:12">
      <c r="A1177" t="s">
        <v>753</v>
      </c>
      <c r="B1177" t="s">
        <v>298</v>
      </c>
      <c r="C1177" t="s">
        <v>3526</v>
      </c>
      <c r="D1177" t="s">
        <v>754</v>
      </c>
      <c r="E1177" t="s">
        <v>756</v>
      </c>
      <c r="F1177" t="s">
        <v>97</v>
      </c>
      <c r="G1177" t="b">
        <v>1</v>
      </c>
      <c r="H1177" t="s">
        <v>448</v>
      </c>
      <c r="I1177" t="s">
        <v>180</v>
      </c>
      <c r="J1177" t="s">
        <v>4853</v>
      </c>
      <c r="K1177" t="s">
        <v>4769</v>
      </c>
      <c r="L1177" t="s">
        <v>6960</v>
      </c>
    </row>
    <row r="1178" spans="1:12">
      <c r="A1178" t="s">
        <v>671</v>
      </c>
      <c r="B1178" t="s">
        <v>171</v>
      </c>
      <c r="C1178" t="s">
        <v>3522</v>
      </c>
      <c r="D1178" t="s">
        <v>668</v>
      </c>
      <c r="E1178" t="s">
        <v>669</v>
      </c>
      <c r="F1178" t="s">
        <v>73</v>
      </c>
      <c r="G1178" t="b">
        <v>0</v>
      </c>
      <c r="H1178" t="s">
        <v>173</v>
      </c>
      <c r="I1178" t="s">
        <v>180</v>
      </c>
      <c r="J1178" t="s">
        <v>5152</v>
      </c>
      <c r="K1178" t="s">
        <v>4769</v>
      </c>
      <c r="L1178" t="s">
        <v>6961</v>
      </c>
    </row>
    <row r="1179" spans="1:12">
      <c r="A1179" t="s">
        <v>638</v>
      </c>
      <c r="B1179" t="s">
        <v>182</v>
      </c>
      <c r="C1179" t="s">
        <v>3522</v>
      </c>
      <c r="D1179" t="s">
        <v>3917</v>
      </c>
      <c r="E1179" t="s">
        <v>627</v>
      </c>
      <c r="F1179" t="s">
        <v>80</v>
      </c>
      <c r="G1179" t="b">
        <v>0</v>
      </c>
      <c r="H1179" t="s">
        <v>443</v>
      </c>
      <c r="I1179" t="s">
        <v>180</v>
      </c>
      <c r="J1179" t="s">
        <v>6962</v>
      </c>
      <c r="K1179" t="s">
        <v>4769</v>
      </c>
      <c r="L1179" t="s">
        <v>6963</v>
      </c>
    </row>
    <row r="1180" spans="1:12">
      <c r="A1180" t="s">
        <v>3137</v>
      </c>
      <c r="B1180" t="s">
        <v>826</v>
      </c>
      <c r="C1180" t="s">
        <v>4775</v>
      </c>
      <c r="D1180" t="s">
        <v>248</v>
      </c>
      <c r="E1180" t="s">
        <v>3132</v>
      </c>
      <c r="F1180" t="s">
        <v>100</v>
      </c>
      <c r="G1180" t="b">
        <v>1</v>
      </c>
      <c r="H1180" t="s">
        <v>245</v>
      </c>
      <c r="I1180" t="s">
        <v>180</v>
      </c>
      <c r="J1180" t="s">
        <v>4838</v>
      </c>
      <c r="K1180" t="s">
        <v>4769</v>
      </c>
      <c r="L1180" t="s">
        <v>6964</v>
      </c>
    </row>
    <row r="1181" spans="1:12">
      <c r="A1181" t="s">
        <v>6965</v>
      </c>
      <c r="B1181" t="s">
        <v>826</v>
      </c>
      <c r="C1181" t="s">
        <v>4775</v>
      </c>
      <c r="D1181" t="s">
        <v>291</v>
      </c>
      <c r="E1181" t="s">
        <v>3043</v>
      </c>
      <c r="F1181" t="s">
        <v>100</v>
      </c>
      <c r="G1181" t="b">
        <v>0</v>
      </c>
      <c r="H1181" t="s">
        <v>245</v>
      </c>
      <c r="I1181" t="s">
        <v>180</v>
      </c>
      <c r="J1181" t="s">
        <v>6462</v>
      </c>
      <c r="K1181" t="s">
        <v>4769</v>
      </c>
      <c r="L1181" t="s">
        <v>6966</v>
      </c>
    </row>
    <row r="1182" spans="1:12">
      <c r="A1182" t="s">
        <v>595</v>
      </c>
      <c r="B1182" t="s">
        <v>171</v>
      </c>
      <c r="C1182" t="s">
        <v>3522</v>
      </c>
      <c r="D1182" t="s">
        <v>597</v>
      </c>
      <c r="E1182" t="s">
        <v>599</v>
      </c>
      <c r="F1182" t="s">
        <v>34</v>
      </c>
      <c r="G1182" t="b">
        <v>0</v>
      </c>
      <c r="H1182" t="s">
        <v>173</v>
      </c>
      <c r="I1182" t="s">
        <v>180</v>
      </c>
      <c r="J1182" t="s">
        <v>6967</v>
      </c>
      <c r="K1182" t="s">
        <v>4769</v>
      </c>
      <c r="L1182" t="s">
        <v>6968</v>
      </c>
    </row>
    <row r="1183" spans="1:12">
      <c r="A1183" t="s">
        <v>1192</v>
      </c>
      <c r="B1183" t="s">
        <v>826</v>
      </c>
      <c r="C1183" t="s">
        <v>3526</v>
      </c>
      <c r="D1183" t="s">
        <v>1189</v>
      </c>
      <c r="E1183" t="s">
        <v>1190</v>
      </c>
      <c r="F1183" t="s">
        <v>127</v>
      </c>
      <c r="G1183" t="b">
        <v>0</v>
      </c>
      <c r="H1183" t="s">
        <v>173</v>
      </c>
      <c r="I1183" t="s">
        <v>180</v>
      </c>
      <c r="J1183" t="s">
        <v>6969</v>
      </c>
      <c r="K1183" t="s">
        <v>4769</v>
      </c>
      <c r="L1183" t="s">
        <v>6970</v>
      </c>
    </row>
    <row r="1184" spans="1:12">
      <c r="A1184" t="s">
        <v>3034</v>
      </c>
      <c r="B1184" t="s">
        <v>171</v>
      </c>
      <c r="C1184" t="s">
        <v>4775</v>
      </c>
      <c r="D1184" t="s">
        <v>2792</v>
      </c>
      <c r="E1184" t="s">
        <v>2912</v>
      </c>
      <c r="F1184" t="s">
        <v>43</v>
      </c>
      <c r="G1184" t="b">
        <v>0</v>
      </c>
      <c r="H1184" t="s">
        <v>372</v>
      </c>
      <c r="I1184" t="s">
        <v>180</v>
      </c>
      <c r="J1184" t="s">
        <v>6971</v>
      </c>
      <c r="K1184" t="s">
        <v>4769</v>
      </c>
      <c r="L1184" t="s">
        <v>6972</v>
      </c>
    </row>
    <row r="1185" spans="1:12">
      <c r="A1185" t="s">
        <v>2363</v>
      </c>
      <c r="B1185" t="s">
        <v>298</v>
      </c>
      <c r="C1185" t="s">
        <v>3526</v>
      </c>
      <c r="D1185" t="s">
        <v>503</v>
      </c>
      <c r="E1185" t="s">
        <v>504</v>
      </c>
      <c r="F1185" t="s">
        <v>73</v>
      </c>
      <c r="G1185" t="b">
        <v>0</v>
      </c>
      <c r="H1185" t="s">
        <v>173</v>
      </c>
      <c r="I1185" t="s">
        <v>180</v>
      </c>
      <c r="J1185" t="s">
        <v>4844</v>
      </c>
      <c r="K1185" t="s">
        <v>4769</v>
      </c>
      <c r="L1185" t="s">
        <v>6973</v>
      </c>
    </row>
    <row r="1186" spans="1:12">
      <c r="A1186" t="s">
        <v>1946</v>
      </c>
      <c r="B1186" t="s">
        <v>171</v>
      </c>
      <c r="C1186" t="s">
        <v>3522</v>
      </c>
      <c r="D1186" t="s">
        <v>248</v>
      </c>
      <c r="E1186" t="s">
        <v>296</v>
      </c>
      <c r="F1186" t="s">
        <v>29</v>
      </c>
      <c r="G1186" t="b">
        <v>0</v>
      </c>
      <c r="H1186" t="s">
        <v>245</v>
      </c>
      <c r="I1186" t="s">
        <v>180</v>
      </c>
      <c r="J1186" t="s">
        <v>6974</v>
      </c>
      <c r="K1186" t="s">
        <v>4769</v>
      </c>
      <c r="L1186" t="s">
        <v>6975</v>
      </c>
    </row>
    <row r="1187" spans="1:12">
      <c r="A1187" t="s">
        <v>2911</v>
      </c>
      <c r="B1187" t="s">
        <v>182</v>
      </c>
      <c r="C1187" t="s">
        <v>4806</v>
      </c>
      <c r="D1187" t="s">
        <v>2792</v>
      </c>
      <c r="E1187" t="s">
        <v>2912</v>
      </c>
      <c r="F1187" t="s">
        <v>18</v>
      </c>
      <c r="G1187" t="b">
        <v>0</v>
      </c>
      <c r="H1187" t="s">
        <v>372</v>
      </c>
      <c r="I1187" t="s">
        <v>180</v>
      </c>
      <c r="J1187" t="s">
        <v>6976</v>
      </c>
      <c r="K1187" t="s">
        <v>4769</v>
      </c>
      <c r="L1187" t="s">
        <v>6977</v>
      </c>
    </row>
    <row r="1188" spans="1:12">
      <c r="A1188" t="s">
        <v>2382</v>
      </c>
      <c r="B1188" t="s">
        <v>523</v>
      </c>
      <c r="C1188" t="s">
        <v>3526</v>
      </c>
      <c r="D1188" t="s">
        <v>511</v>
      </c>
      <c r="E1188" t="s">
        <v>509</v>
      </c>
      <c r="F1188" t="s">
        <v>29</v>
      </c>
      <c r="G1188" t="b">
        <v>0</v>
      </c>
      <c r="H1188" t="s">
        <v>173</v>
      </c>
      <c r="I1188" t="s">
        <v>180</v>
      </c>
      <c r="J1188" t="s">
        <v>6978</v>
      </c>
      <c r="K1188" t="s">
        <v>4769</v>
      </c>
      <c r="L1188" t="s">
        <v>6979</v>
      </c>
    </row>
    <row r="1189" spans="1:12">
      <c r="A1189" t="s">
        <v>955</v>
      </c>
      <c r="B1189" t="s">
        <v>826</v>
      </c>
      <c r="C1189" t="s">
        <v>3522</v>
      </c>
      <c r="D1189" t="s">
        <v>248</v>
      </c>
      <c r="E1189" t="s">
        <v>296</v>
      </c>
      <c r="F1189" t="s">
        <v>106</v>
      </c>
      <c r="G1189" t="b">
        <v>0</v>
      </c>
      <c r="H1189" t="s">
        <v>245</v>
      </c>
      <c r="I1189" t="s">
        <v>180</v>
      </c>
      <c r="J1189" t="s">
        <v>6980</v>
      </c>
      <c r="K1189" t="s">
        <v>4769</v>
      </c>
      <c r="L1189" t="s">
        <v>6981</v>
      </c>
    </row>
    <row r="1190" spans="1:12">
      <c r="A1190" t="s">
        <v>2895</v>
      </c>
      <c r="B1190" t="s">
        <v>826</v>
      </c>
      <c r="C1190" t="s">
        <v>4775</v>
      </c>
      <c r="D1190" t="s">
        <v>2647</v>
      </c>
      <c r="E1190" t="s">
        <v>2889</v>
      </c>
      <c r="F1190" t="s">
        <v>121</v>
      </c>
      <c r="G1190" t="b">
        <v>0</v>
      </c>
      <c r="H1190" t="s">
        <v>245</v>
      </c>
      <c r="I1190" t="s">
        <v>180</v>
      </c>
      <c r="J1190" t="s">
        <v>4777</v>
      </c>
      <c r="K1190" t="s">
        <v>4769</v>
      </c>
      <c r="L1190" t="s">
        <v>6982</v>
      </c>
    </row>
    <row r="1191" spans="1:12">
      <c r="A1191" t="s">
        <v>2766</v>
      </c>
      <c r="B1191" t="s">
        <v>171</v>
      </c>
      <c r="C1191" t="s">
        <v>4775</v>
      </c>
      <c r="D1191" t="s">
        <v>2647</v>
      </c>
      <c r="E1191" t="s">
        <v>4776</v>
      </c>
      <c r="F1191" t="s">
        <v>57</v>
      </c>
      <c r="G1191" t="b">
        <v>0</v>
      </c>
      <c r="H1191" t="s">
        <v>245</v>
      </c>
      <c r="I1191" t="s">
        <v>180</v>
      </c>
      <c r="J1191" t="s">
        <v>4777</v>
      </c>
      <c r="K1191" t="s">
        <v>4769</v>
      </c>
      <c r="L1191" t="s">
        <v>6983</v>
      </c>
    </row>
    <row r="1192" spans="1:12">
      <c r="A1192" t="s">
        <v>2747</v>
      </c>
      <c r="B1192" t="s">
        <v>171</v>
      </c>
      <c r="C1192" t="s">
        <v>4858</v>
      </c>
      <c r="D1192" t="s">
        <v>1546</v>
      </c>
      <c r="E1192" t="s">
        <v>1547</v>
      </c>
      <c r="F1192" t="s">
        <v>76</v>
      </c>
      <c r="G1192" t="b">
        <v>0</v>
      </c>
      <c r="H1192" t="s">
        <v>173</v>
      </c>
      <c r="I1192" t="s">
        <v>180</v>
      </c>
      <c r="J1192" t="s">
        <v>6984</v>
      </c>
      <c r="K1192" t="s">
        <v>4769</v>
      </c>
      <c r="L1192" t="s">
        <v>6985</v>
      </c>
    </row>
    <row r="1193" spans="1:12">
      <c r="A1193" t="s">
        <v>376</v>
      </c>
      <c r="B1193" t="s">
        <v>171</v>
      </c>
      <c r="C1193" t="s">
        <v>3522</v>
      </c>
      <c r="D1193" t="s">
        <v>360</v>
      </c>
      <c r="E1193" t="s">
        <v>373</v>
      </c>
      <c r="F1193" t="s">
        <v>29</v>
      </c>
      <c r="G1193" t="b">
        <v>0</v>
      </c>
      <c r="H1193" t="s">
        <v>372</v>
      </c>
      <c r="I1193" t="s">
        <v>180</v>
      </c>
      <c r="J1193" t="s">
        <v>6986</v>
      </c>
      <c r="K1193" t="s">
        <v>4769</v>
      </c>
      <c r="L1193" t="s">
        <v>6987</v>
      </c>
    </row>
    <row r="1194" spans="1:12">
      <c r="A1194" t="s">
        <v>352</v>
      </c>
      <c r="B1194" t="s">
        <v>182</v>
      </c>
      <c r="C1194" t="s">
        <v>3522</v>
      </c>
      <c r="D1194" t="s">
        <v>248</v>
      </c>
      <c r="E1194" t="s">
        <v>296</v>
      </c>
      <c r="F1194" t="s">
        <v>18</v>
      </c>
      <c r="G1194" t="b">
        <v>0</v>
      </c>
      <c r="H1194" t="s">
        <v>245</v>
      </c>
      <c r="I1194" t="s">
        <v>180</v>
      </c>
      <c r="J1194" t="s">
        <v>6988</v>
      </c>
      <c r="K1194" t="s">
        <v>4769</v>
      </c>
      <c r="L1194" t="s">
        <v>6989</v>
      </c>
    </row>
    <row r="1195" spans="1:12">
      <c r="A1195" t="s">
        <v>3202</v>
      </c>
      <c r="B1195" t="s">
        <v>182</v>
      </c>
      <c r="C1195" t="s">
        <v>4775</v>
      </c>
      <c r="D1195" t="s">
        <v>291</v>
      </c>
      <c r="E1195" t="s">
        <v>3043</v>
      </c>
      <c r="F1195" t="s">
        <v>18</v>
      </c>
      <c r="G1195" t="b">
        <v>0</v>
      </c>
      <c r="H1195" t="s">
        <v>245</v>
      </c>
      <c r="I1195" t="s">
        <v>180</v>
      </c>
      <c r="J1195" t="s">
        <v>4932</v>
      </c>
      <c r="K1195" t="s">
        <v>4769</v>
      </c>
      <c r="L1195" t="s">
        <v>6990</v>
      </c>
    </row>
    <row r="1196" spans="1:12">
      <c r="A1196" t="s">
        <v>199</v>
      </c>
      <c r="B1196" t="s">
        <v>200</v>
      </c>
      <c r="C1196" t="s">
        <v>3522</v>
      </c>
      <c r="D1196" t="s">
        <v>192</v>
      </c>
      <c r="E1196" t="s">
        <v>198</v>
      </c>
      <c r="F1196" t="s">
        <v>29</v>
      </c>
      <c r="G1196" t="b">
        <v>0</v>
      </c>
      <c r="H1196" t="s">
        <v>189</v>
      </c>
      <c r="I1196" t="s">
        <v>180</v>
      </c>
      <c r="J1196" t="s">
        <v>6991</v>
      </c>
      <c r="K1196" t="s">
        <v>4769</v>
      </c>
      <c r="L1196" t="s">
        <v>6992</v>
      </c>
    </row>
    <row r="1197" spans="1:12">
      <c r="A1197" t="s">
        <v>399</v>
      </c>
      <c r="B1197" t="s">
        <v>182</v>
      </c>
      <c r="C1197" t="s">
        <v>3522</v>
      </c>
      <c r="D1197" t="s">
        <v>397</v>
      </c>
      <c r="E1197" t="s">
        <v>400</v>
      </c>
      <c r="F1197" t="s">
        <v>47</v>
      </c>
      <c r="G1197" t="b">
        <v>0</v>
      </c>
      <c r="H1197" t="s">
        <v>395</v>
      </c>
      <c r="I1197" t="s">
        <v>180</v>
      </c>
      <c r="J1197" t="s">
        <v>6993</v>
      </c>
      <c r="K1197" t="s">
        <v>4769</v>
      </c>
      <c r="L1197" t="s">
        <v>6994</v>
      </c>
    </row>
    <row r="1198" spans="1:12">
      <c r="A1198" t="s">
        <v>332</v>
      </c>
      <c r="B1198" t="s">
        <v>182</v>
      </c>
      <c r="C1198" t="s">
        <v>3522</v>
      </c>
      <c r="D1198" t="s">
        <v>248</v>
      </c>
      <c r="E1198" t="s">
        <v>296</v>
      </c>
      <c r="F1198" t="s">
        <v>24</v>
      </c>
      <c r="G1198" t="b">
        <v>0</v>
      </c>
      <c r="H1198" t="s">
        <v>245</v>
      </c>
      <c r="I1198" t="s">
        <v>180</v>
      </c>
      <c r="J1198" t="s">
        <v>6995</v>
      </c>
      <c r="K1198" t="s">
        <v>4769</v>
      </c>
      <c r="L1198" t="s">
        <v>6996</v>
      </c>
    </row>
    <row r="1199" spans="1:12">
      <c r="A1199" t="s">
        <v>453</v>
      </c>
      <c r="B1199" t="s">
        <v>171</v>
      </c>
      <c r="C1199" t="s">
        <v>3522</v>
      </c>
      <c r="D1199" t="s">
        <v>455</v>
      </c>
      <c r="E1199" t="s">
        <v>456</v>
      </c>
      <c r="F1199" t="s">
        <v>60</v>
      </c>
      <c r="G1199" t="b">
        <v>0</v>
      </c>
      <c r="H1199" t="s">
        <v>173</v>
      </c>
      <c r="I1199" t="s">
        <v>180</v>
      </c>
      <c r="J1199" t="s">
        <v>6997</v>
      </c>
      <c r="K1199" t="s">
        <v>4769</v>
      </c>
      <c r="L1199" t="s">
        <v>6998</v>
      </c>
    </row>
    <row r="1200" spans="1:12">
      <c r="A1200" t="s">
        <v>933</v>
      </c>
      <c r="B1200" t="s">
        <v>826</v>
      </c>
      <c r="C1200" t="s">
        <v>3526</v>
      </c>
      <c r="D1200" t="s">
        <v>248</v>
      </c>
      <c r="E1200" t="s">
        <v>296</v>
      </c>
      <c r="F1200" t="s">
        <v>109</v>
      </c>
      <c r="G1200" t="b">
        <v>0</v>
      </c>
      <c r="H1200" t="s">
        <v>245</v>
      </c>
      <c r="I1200" t="s">
        <v>180</v>
      </c>
      <c r="J1200" t="s">
        <v>5080</v>
      </c>
      <c r="K1200" t="s">
        <v>4769</v>
      </c>
      <c r="L1200" t="s">
        <v>6999</v>
      </c>
    </row>
    <row r="1201" spans="1:12">
      <c r="A1201" t="s">
        <v>2306</v>
      </c>
      <c r="B1201" t="s">
        <v>298</v>
      </c>
      <c r="C1201" t="s">
        <v>3526</v>
      </c>
      <c r="D1201" t="s">
        <v>360</v>
      </c>
      <c r="E1201" t="s">
        <v>995</v>
      </c>
      <c r="F1201" t="s">
        <v>47</v>
      </c>
      <c r="G1201" t="b">
        <v>0</v>
      </c>
      <c r="H1201" t="s">
        <v>372</v>
      </c>
      <c r="I1201" t="s">
        <v>180</v>
      </c>
      <c r="J1201" t="s">
        <v>7000</v>
      </c>
      <c r="K1201" t="s">
        <v>4769</v>
      </c>
      <c r="L1201" t="s">
        <v>7001</v>
      </c>
    </row>
    <row r="1202" spans="1:12">
      <c r="A1202" t="s">
        <v>3133</v>
      </c>
      <c r="B1202" t="s">
        <v>826</v>
      </c>
      <c r="C1202" t="s">
        <v>4775</v>
      </c>
      <c r="D1202" t="s">
        <v>248</v>
      </c>
      <c r="E1202" t="s">
        <v>3132</v>
      </c>
      <c r="F1202" t="s">
        <v>100</v>
      </c>
      <c r="G1202" t="b">
        <v>1</v>
      </c>
      <c r="H1202" t="s">
        <v>245</v>
      </c>
      <c r="I1202" t="s">
        <v>180</v>
      </c>
      <c r="J1202" t="s">
        <v>4838</v>
      </c>
      <c r="K1202" t="s">
        <v>4769</v>
      </c>
      <c r="L1202" t="s">
        <v>7002</v>
      </c>
    </row>
    <row r="1203" spans="1:12">
      <c r="A1203" t="s">
        <v>911</v>
      </c>
      <c r="B1203" t="s">
        <v>826</v>
      </c>
      <c r="C1203" t="s">
        <v>3522</v>
      </c>
      <c r="D1203" t="s">
        <v>907</v>
      </c>
      <c r="E1203" t="s">
        <v>909</v>
      </c>
      <c r="F1203" t="s">
        <v>121</v>
      </c>
      <c r="G1203" t="b">
        <v>0</v>
      </c>
      <c r="H1203" t="s">
        <v>173</v>
      </c>
      <c r="I1203" t="s">
        <v>180</v>
      </c>
      <c r="J1203" t="s">
        <v>7003</v>
      </c>
      <c r="K1203" t="s">
        <v>4769</v>
      </c>
      <c r="L1203" t="s">
        <v>7004</v>
      </c>
    </row>
    <row r="1204" spans="1:12">
      <c r="A1204" t="s">
        <v>467</v>
      </c>
      <c r="B1204" t="s">
        <v>171</v>
      </c>
      <c r="C1204" t="s">
        <v>3522</v>
      </c>
      <c r="D1204" t="s">
        <v>469</v>
      </c>
      <c r="E1204" t="s">
        <v>470</v>
      </c>
      <c r="F1204" t="s">
        <v>54</v>
      </c>
      <c r="G1204" t="b">
        <v>0</v>
      </c>
      <c r="H1204" t="s">
        <v>173</v>
      </c>
      <c r="I1204" t="s">
        <v>180</v>
      </c>
      <c r="J1204" t="s">
        <v>7005</v>
      </c>
      <c r="K1204" t="s">
        <v>4769</v>
      </c>
      <c r="L1204" t="s">
        <v>7006</v>
      </c>
    </row>
    <row r="1205" spans="1:12">
      <c r="A1205" t="s">
        <v>2003</v>
      </c>
      <c r="B1205" t="s">
        <v>826</v>
      </c>
      <c r="C1205" t="s">
        <v>3526</v>
      </c>
      <c r="D1205" t="s">
        <v>1189</v>
      </c>
      <c r="E1205" t="s">
        <v>1190</v>
      </c>
      <c r="F1205" t="s">
        <v>43</v>
      </c>
      <c r="G1205" t="b">
        <v>0</v>
      </c>
      <c r="H1205" t="s">
        <v>173</v>
      </c>
      <c r="I1205" t="s">
        <v>180</v>
      </c>
      <c r="J1205" t="s">
        <v>4924</v>
      </c>
      <c r="K1205" t="s">
        <v>4769</v>
      </c>
      <c r="L1205" t="s">
        <v>7007</v>
      </c>
    </row>
    <row r="1206" spans="1:12">
      <c r="A1206" t="s">
        <v>1047</v>
      </c>
      <c r="B1206" t="s">
        <v>826</v>
      </c>
      <c r="C1206" t="s">
        <v>3526</v>
      </c>
      <c r="D1206" t="s">
        <v>413</v>
      </c>
      <c r="E1206" t="s">
        <v>414</v>
      </c>
      <c r="F1206" t="s">
        <v>84</v>
      </c>
      <c r="G1206" t="b">
        <v>0</v>
      </c>
      <c r="H1206" t="s">
        <v>411</v>
      </c>
      <c r="I1206" t="s">
        <v>180</v>
      </c>
      <c r="J1206" t="s">
        <v>7008</v>
      </c>
      <c r="K1206" t="s">
        <v>4769</v>
      </c>
      <c r="L1206" t="s">
        <v>7009</v>
      </c>
    </row>
    <row r="1207" spans="1:12">
      <c r="A1207" t="s">
        <v>1061</v>
      </c>
      <c r="B1207" t="s">
        <v>826</v>
      </c>
      <c r="C1207" t="s">
        <v>3522</v>
      </c>
      <c r="D1207" t="s">
        <v>1056</v>
      </c>
      <c r="E1207" t="s">
        <v>1060</v>
      </c>
      <c r="F1207" t="s">
        <v>109</v>
      </c>
      <c r="G1207" t="b">
        <v>1</v>
      </c>
      <c r="H1207" t="s">
        <v>458</v>
      </c>
      <c r="I1207" t="s">
        <v>180</v>
      </c>
      <c r="J1207" t="s">
        <v>4949</v>
      </c>
      <c r="K1207" t="s">
        <v>4769</v>
      </c>
      <c r="L1207" t="s">
        <v>7010</v>
      </c>
    </row>
    <row r="1208" spans="1:12">
      <c r="A1208" t="s">
        <v>1328</v>
      </c>
      <c r="B1208" t="s">
        <v>826</v>
      </c>
      <c r="C1208" t="s">
        <v>3522</v>
      </c>
      <c r="D1208" t="s">
        <v>1326</v>
      </c>
      <c r="E1208" t="s">
        <v>1330</v>
      </c>
      <c r="F1208" t="s">
        <v>115</v>
      </c>
      <c r="G1208" t="b">
        <v>0</v>
      </c>
      <c r="H1208" t="s">
        <v>173</v>
      </c>
      <c r="I1208" t="s">
        <v>180</v>
      </c>
      <c r="J1208" t="s">
        <v>7011</v>
      </c>
      <c r="K1208" t="s">
        <v>4769</v>
      </c>
      <c r="L1208" t="s">
        <v>7012</v>
      </c>
    </row>
    <row r="1209" spans="1:12">
      <c r="A1209" t="s">
        <v>815</v>
      </c>
      <c r="B1209" t="s">
        <v>182</v>
      </c>
      <c r="C1209" t="s">
        <v>3522</v>
      </c>
      <c r="D1209" t="s">
        <v>7013</v>
      </c>
      <c r="E1209" t="s">
        <v>819</v>
      </c>
      <c r="F1209" t="s">
        <v>18</v>
      </c>
      <c r="G1209" t="b">
        <v>0</v>
      </c>
      <c r="H1209" t="s">
        <v>173</v>
      </c>
      <c r="I1209" t="s">
        <v>180</v>
      </c>
      <c r="J1209" t="s">
        <v>7014</v>
      </c>
      <c r="K1209" t="s">
        <v>4769</v>
      </c>
      <c r="L1209" t="s">
        <v>7015</v>
      </c>
    </row>
    <row r="1210" spans="1:12">
      <c r="A1210" t="s">
        <v>2688</v>
      </c>
      <c r="B1210" t="s">
        <v>826</v>
      </c>
      <c r="C1210" t="s">
        <v>4775</v>
      </c>
      <c r="D1210" t="s">
        <v>907</v>
      </c>
      <c r="E1210" t="s">
        <v>5104</v>
      </c>
      <c r="F1210" t="s">
        <v>76</v>
      </c>
      <c r="G1210" t="b">
        <v>0</v>
      </c>
      <c r="H1210" t="s">
        <v>173</v>
      </c>
      <c r="I1210" t="s">
        <v>180</v>
      </c>
      <c r="J1210" t="s">
        <v>7016</v>
      </c>
      <c r="K1210" t="s">
        <v>4769</v>
      </c>
      <c r="L1210" t="s">
        <v>7017</v>
      </c>
    </row>
    <row r="1211" spans="1:12">
      <c r="A1211" t="s">
        <v>3240</v>
      </c>
      <c r="B1211" t="s">
        <v>826</v>
      </c>
      <c r="C1211" t="s">
        <v>4775</v>
      </c>
      <c r="D1211" t="s">
        <v>1309</v>
      </c>
      <c r="E1211" t="s">
        <v>218</v>
      </c>
      <c r="F1211" t="s">
        <v>100</v>
      </c>
      <c r="G1211" t="b">
        <v>0</v>
      </c>
      <c r="H1211" t="s">
        <v>173</v>
      </c>
      <c r="I1211" t="s">
        <v>180</v>
      </c>
      <c r="J1211" t="s">
        <v>218</v>
      </c>
      <c r="K1211" t="s">
        <v>4769</v>
      </c>
      <c r="L1211" t="s">
        <v>7018</v>
      </c>
    </row>
    <row r="1212" spans="1:12">
      <c r="A1212" t="s">
        <v>2828</v>
      </c>
      <c r="B1212" t="s">
        <v>171</v>
      </c>
      <c r="C1212" t="s">
        <v>4913</v>
      </c>
      <c r="D1212" t="s">
        <v>547</v>
      </c>
      <c r="E1212" t="s">
        <v>723</v>
      </c>
      <c r="F1212" t="s">
        <v>39</v>
      </c>
      <c r="G1212" t="b">
        <v>0</v>
      </c>
      <c r="H1212" t="s">
        <v>173</v>
      </c>
      <c r="I1212" t="s">
        <v>180</v>
      </c>
      <c r="J1212" t="s">
        <v>7019</v>
      </c>
      <c r="K1212" t="s">
        <v>4769</v>
      </c>
      <c r="L1212" t="s">
        <v>7020</v>
      </c>
    </row>
    <row r="1213" spans="1:12">
      <c r="A1213" t="s">
        <v>825</v>
      </c>
      <c r="B1213" t="s">
        <v>826</v>
      </c>
      <c r="C1213" t="s">
        <v>3522</v>
      </c>
      <c r="D1213" t="s">
        <v>830</v>
      </c>
      <c r="E1213" t="s">
        <v>831</v>
      </c>
      <c r="F1213" t="s">
        <v>57</v>
      </c>
      <c r="G1213" t="b">
        <v>0</v>
      </c>
      <c r="H1213" t="s">
        <v>173</v>
      </c>
      <c r="I1213" t="s">
        <v>180</v>
      </c>
      <c r="J1213" t="s">
        <v>7021</v>
      </c>
      <c r="K1213" t="s">
        <v>4769</v>
      </c>
      <c r="L1213" t="s">
        <v>7022</v>
      </c>
    </row>
    <row r="1214" spans="1:12">
      <c r="A1214" t="s">
        <v>188</v>
      </c>
      <c r="B1214" t="s">
        <v>171</v>
      </c>
      <c r="C1214" t="s">
        <v>3522</v>
      </c>
      <c r="D1214" t="s">
        <v>192</v>
      </c>
      <c r="E1214" t="s">
        <v>193</v>
      </c>
      <c r="F1214" t="s">
        <v>47</v>
      </c>
      <c r="G1214" t="b">
        <v>0</v>
      </c>
      <c r="H1214" t="s">
        <v>189</v>
      </c>
      <c r="I1214" t="s">
        <v>180</v>
      </c>
      <c r="J1214" t="s">
        <v>7023</v>
      </c>
      <c r="K1214" t="s">
        <v>4769</v>
      </c>
      <c r="L1214" t="s">
        <v>7024</v>
      </c>
    </row>
    <row r="1215" spans="1:12">
      <c r="A1215" t="s">
        <v>1665</v>
      </c>
      <c r="B1215" t="s">
        <v>826</v>
      </c>
      <c r="C1215" t="s">
        <v>3522</v>
      </c>
      <c r="D1215" t="s">
        <v>782</v>
      </c>
      <c r="E1215" t="s">
        <v>783</v>
      </c>
      <c r="F1215" t="s">
        <v>124</v>
      </c>
      <c r="G1215" t="b">
        <v>0</v>
      </c>
      <c r="H1215" t="s">
        <v>173</v>
      </c>
      <c r="I1215" t="s">
        <v>180</v>
      </c>
      <c r="J1215" t="s">
        <v>7025</v>
      </c>
      <c r="K1215" t="s">
        <v>4769</v>
      </c>
      <c r="L1215" t="s">
        <v>7026</v>
      </c>
    </row>
    <row r="1216" spans="1:12">
      <c r="A1216" t="s">
        <v>2320</v>
      </c>
      <c r="B1216" t="s">
        <v>826</v>
      </c>
      <c r="C1216" t="s">
        <v>3526</v>
      </c>
      <c r="D1216" t="s">
        <v>192</v>
      </c>
      <c r="E1216" t="s">
        <v>198</v>
      </c>
      <c r="F1216" t="s">
        <v>84</v>
      </c>
      <c r="G1216" t="b">
        <v>0</v>
      </c>
      <c r="H1216" t="s">
        <v>189</v>
      </c>
      <c r="I1216" t="s">
        <v>180</v>
      </c>
      <c r="J1216" t="s">
        <v>7027</v>
      </c>
      <c r="K1216" t="s">
        <v>4769</v>
      </c>
      <c r="L1216" t="s">
        <v>7028</v>
      </c>
    </row>
    <row r="1217" spans="1:12">
      <c r="A1217" t="s">
        <v>416</v>
      </c>
      <c r="B1217" t="s">
        <v>196</v>
      </c>
      <c r="C1217" t="s">
        <v>3522</v>
      </c>
      <c r="D1217" t="s">
        <v>413</v>
      </c>
      <c r="E1217" t="s">
        <v>414</v>
      </c>
      <c r="F1217" t="s">
        <v>34</v>
      </c>
      <c r="G1217" t="b">
        <v>0</v>
      </c>
      <c r="H1217" t="s">
        <v>411</v>
      </c>
      <c r="I1217" t="s">
        <v>180</v>
      </c>
      <c r="J1217" t="s">
        <v>6648</v>
      </c>
      <c r="K1217" t="s">
        <v>4769</v>
      </c>
      <c r="L1217" t="s">
        <v>7029</v>
      </c>
    </row>
    <row r="1218" spans="1:12">
      <c r="A1218" t="s">
        <v>938</v>
      </c>
      <c r="B1218" t="s">
        <v>826</v>
      </c>
      <c r="C1218" t="s">
        <v>3522</v>
      </c>
      <c r="D1218" t="s">
        <v>248</v>
      </c>
      <c r="E1218" t="s">
        <v>249</v>
      </c>
      <c r="F1218" t="s">
        <v>106</v>
      </c>
      <c r="G1218" t="b">
        <v>0</v>
      </c>
      <c r="H1218" t="s">
        <v>245</v>
      </c>
      <c r="I1218" t="s">
        <v>180</v>
      </c>
      <c r="J1218" t="s">
        <v>5345</v>
      </c>
      <c r="K1218" t="s">
        <v>4769</v>
      </c>
      <c r="L1218" t="s">
        <v>7030</v>
      </c>
    </row>
    <row r="1219" spans="1:12">
      <c r="A1219" t="s">
        <v>3032</v>
      </c>
      <c r="B1219" t="s">
        <v>171</v>
      </c>
      <c r="C1219" t="s">
        <v>4775</v>
      </c>
      <c r="D1219" t="s">
        <v>2792</v>
      </c>
      <c r="E1219" t="s">
        <v>2912</v>
      </c>
      <c r="F1219" t="s">
        <v>43</v>
      </c>
      <c r="G1219" t="b">
        <v>0</v>
      </c>
      <c r="H1219" t="s">
        <v>372</v>
      </c>
      <c r="I1219" t="s">
        <v>180</v>
      </c>
      <c r="J1219" t="s">
        <v>7031</v>
      </c>
      <c r="K1219" t="s">
        <v>4769</v>
      </c>
      <c r="L1219" t="s">
        <v>7032</v>
      </c>
    </row>
    <row r="1220" spans="1:12">
      <c r="A1220" t="s">
        <v>2383</v>
      </c>
      <c r="B1220" t="s">
        <v>298</v>
      </c>
      <c r="C1220" t="s">
        <v>3526</v>
      </c>
      <c r="D1220" t="s">
        <v>248</v>
      </c>
      <c r="E1220" t="s">
        <v>296</v>
      </c>
      <c r="F1220" t="s">
        <v>57</v>
      </c>
      <c r="G1220" t="b">
        <v>0</v>
      </c>
      <c r="H1220" t="s">
        <v>245</v>
      </c>
      <c r="I1220" t="s">
        <v>180</v>
      </c>
      <c r="J1220" t="s">
        <v>7033</v>
      </c>
      <c r="K1220" t="s">
        <v>4769</v>
      </c>
      <c r="L1220" t="s">
        <v>7034</v>
      </c>
    </row>
    <row r="1221" spans="1:12">
      <c r="A1221" t="s">
        <v>2311</v>
      </c>
      <c r="B1221" t="s">
        <v>523</v>
      </c>
      <c r="C1221" t="s">
        <v>3526</v>
      </c>
      <c r="D1221" t="s">
        <v>1462</v>
      </c>
      <c r="E1221" t="s">
        <v>1463</v>
      </c>
      <c r="F1221" t="s">
        <v>39</v>
      </c>
      <c r="G1221" t="b">
        <v>0</v>
      </c>
      <c r="H1221" t="s">
        <v>448</v>
      </c>
      <c r="I1221" t="s">
        <v>180</v>
      </c>
      <c r="J1221" t="s">
        <v>7035</v>
      </c>
      <c r="K1221" t="s">
        <v>4769</v>
      </c>
      <c r="L1221" t="s">
        <v>7036</v>
      </c>
    </row>
    <row r="1222" spans="1:12">
      <c r="A1222" t="s">
        <v>1258</v>
      </c>
      <c r="B1222" t="s">
        <v>826</v>
      </c>
      <c r="C1222" t="s">
        <v>3522</v>
      </c>
      <c r="D1222" t="s">
        <v>656</v>
      </c>
      <c r="E1222" t="s">
        <v>1259</v>
      </c>
      <c r="F1222" t="s">
        <v>109</v>
      </c>
      <c r="G1222" t="b">
        <v>0</v>
      </c>
      <c r="H1222" t="s">
        <v>654</v>
      </c>
      <c r="I1222" t="s">
        <v>180</v>
      </c>
      <c r="J1222" t="s">
        <v>6759</v>
      </c>
      <c r="K1222" t="s">
        <v>4769</v>
      </c>
      <c r="L1222" t="s">
        <v>7037</v>
      </c>
    </row>
    <row r="1223" spans="1:12">
      <c r="A1223" t="s">
        <v>315</v>
      </c>
      <c r="B1223" t="s">
        <v>171</v>
      </c>
      <c r="C1223" t="s">
        <v>3522</v>
      </c>
      <c r="D1223" t="s">
        <v>248</v>
      </c>
      <c r="E1223" t="s">
        <v>296</v>
      </c>
      <c r="F1223" t="s">
        <v>29</v>
      </c>
      <c r="G1223" t="b">
        <v>0</v>
      </c>
      <c r="H1223" t="s">
        <v>245</v>
      </c>
      <c r="I1223" t="s">
        <v>180</v>
      </c>
      <c r="J1223" t="s">
        <v>7038</v>
      </c>
      <c r="K1223" t="s">
        <v>4769</v>
      </c>
      <c r="L1223" t="s">
        <v>7039</v>
      </c>
    </row>
    <row r="1224" spans="1:12">
      <c r="A1224" t="s">
        <v>3001</v>
      </c>
      <c r="B1224" t="s">
        <v>523</v>
      </c>
      <c r="C1224" t="s">
        <v>4775</v>
      </c>
      <c r="D1224" t="s">
        <v>248</v>
      </c>
      <c r="E1224" t="s">
        <v>296</v>
      </c>
      <c r="F1224" t="s">
        <v>24</v>
      </c>
      <c r="G1224" t="b">
        <v>1</v>
      </c>
      <c r="H1224" t="s">
        <v>245</v>
      </c>
      <c r="I1224" t="s">
        <v>180</v>
      </c>
      <c r="J1224" t="s">
        <v>6360</v>
      </c>
      <c r="K1224" t="s">
        <v>4769</v>
      </c>
      <c r="L1224" t="s">
        <v>7040</v>
      </c>
    </row>
    <row r="1225" spans="1:12">
      <c r="A1225" t="s">
        <v>764</v>
      </c>
      <c r="B1225" t="s">
        <v>182</v>
      </c>
      <c r="C1225" t="s">
        <v>3526</v>
      </c>
      <c r="D1225" t="s">
        <v>754</v>
      </c>
      <c r="E1225" t="s">
        <v>756</v>
      </c>
      <c r="F1225" t="s">
        <v>93</v>
      </c>
      <c r="G1225" t="b">
        <v>1</v>
      </c>
      <c r="H1225" t="s">
        <v>448</v>
      </c>
      <c r="I1225" t="s">
        <v>180</v>
      </c>
      <c r="J1225" t="s">
        <v>5497</v>
      </c>
      <c r="K1225" t="s">
        <v>4769</v>
      </c>
      <c r="L1225" t="s">
        <v>7041</v>
      </c>
    </row>
    <row r="1226" spans="1:12">
      <c r="A1226" t="s">
        <v>2752</v>
      </c>
      <c r="B1226" t="s">
        <v>826</v>
      </c>
      <c r="C1226" t="s">
        <v>4775</v>
      </c>
      <c r="D1226" t="s">
        <v>2647</v>
      </c>
      <c r="E1226" t="s">
        <v>4776</v>
      </c>
      <c r="F1226" t="s">
        <v>76</v>
      </c>
      <c r="G1226" t="b">
        <v>0</v>
      </c>
      <c r="H1226" t="s">
        <v>245</v>
      </c>
      <c r="I1226" t="s">
        <v>180</v>
      </c>
      <c r="J1226" t="s">
        <v>4777</v>
      </c>
      <c r="K1226" t="s">
        <v>4769</v>
      </c>
      <c r="L1226" t="s">
        <v>7042</v>
      </c>
    </row>
    <row r="1227" spans="1:12">
      <c r="A1227" t="s">
        <v>642</v>
      </c>
      <c r="B1227" t="s">
        <v>182</v>
      </c>
      <c r="C1227" t="s">
        <v>3522</v>
      </c>
      <c r="D1227" t="s">
        <v>3917</v>
      </c>
      <c r="E1227" t="s">
        <v>627</v>
      </c>
      <c r="F1227" t="s">
        <v>80</v>
      </c>
      <c r="G1227" t="b">
        <v>0</v>
      </c>
      <c r="H1227" t="s">
        <v>443</v>
      </c>
      <c r="I1227" t="s">
        <v>180</v>
      </c>
      <c r="J1227" t="s">
        <v>7043</v>
      </c>
      <c r="K1227" t="s">
        <v>4769</v>
      </c>
      <c r="L1227" t="s">
        <v>7044</v>
      </c>
    </row>
    <row r="1228" spans="1:12">
      <c r="A1228" t="s">
        <v>2777</v>
      </c>
      <c r="B1228" t="s">
        <v>826</v>
      </c>
      <c r="C1228" t="s">
        <v>4775</v>
      </c>
      <c r="D1228" t="s">
        <v>248</v>
      </c>
      <c r="E1228" t="s">
        <v>2881</v>
      </c>
      <c r="F1228" t="s">
        <v>115</v>
      </c>
      <c r="G1228" t="b">
        <v>0</v>
      </c>
      <c r="H1228" t="s">
        <v>245</v>
      </c>
      <c r="I1228" t="s">
        <v>180</v>
      </c>
      <c r="J1228" t="s">
        <v>4825</v>
      </c>
      <c r="K1228" t="s">
        <v>4769</v>
      </c>
      <c r="L1228" t="s">
        <v>7045</v>
      </c>
    </row>
    <row r="1229" spans="1:12">
      <c r="A1229" t="s">
        <v>2312</v>
      </c>
      <c r="B1229" t="s">
        <v>171</v>
      </c>
      <c r="C1229" t="s">
        <v>3526</v>
      </c>
      <c r="D1229" t="s">
        <v>1276</v>
      </c>
      <c r="E1229" t="s">
        <v>1279</v>
      </c>
      <c r="F1229" t="s">
        <v>60</v>
      </c>
      <c r="G1229" t="b">
        <v>0</v>
      </c>
      <c r="H1229" t="s">
        <v>173</v>
      </c>
      <c r="I1229" t="s">
        <v>180</v>
      </c>
      <c r="J1229" t="s">
        <v>7046</v>
      </c>
      <c r="K1229" t="s">
        <v>4769</v>
      </c>
      <c r="L1229" t="s">
        <v>7047</v>
      </c>
    </row>
    <row r="1230" spans="1:12">
      <c r="A1230" t="s">
        <v>2748</v>
      </c>
      <c r="B1230" t="s">
        <v>826</v>
      </c>
      <c r="C1230" t="s">
        <v>4775</v>
      </c>
      <c r="D1230" t="s">
        <v>2647</v>
      </c>
      <c r="E1230" t="s">
        <v>4814</v>
      </c>
      <c r="F1230" t="s">
        <v>76</v>
      </c>
      <c r="G1230" t="b">
        <v>0</v>
      </c>
      <c r="H1230" t="s">
        <v>245</v>
      </c>
      <c r="I1230" t="s">
        <v>180</v>
      </c>
      <c r="J1230" t="s">
        <v>4777</v>
      </c>
      <c r="K1230" t="s">
        <v>4769</v>
      </c>
      <c r="L1230" t="s">
        <v>7048</v>
      </c>
    </row>
    <row r="1231" spans="1:12">
      <c r="A1231" t="s">
        <v>2998</v>
      </c>
      <c r="B1231" t="s">
        <v>826</v>
      </c>
      <c r="C1231" t="s">
        <v>4775</v>
      </c>
      <c r="D1231" t="s">
        <v>248</v>
      </c>
      <c r="E1231" t="s">
        <v>296</v>
      </c>
      <c r="F1231" t="s">
        <v>100</v>
      </c>
      <c r="G1231" t="b">
        <v>0</v>
      </c>
      <c r="H1231" t="s">
        <v>245</v>
      </c>
      <c r="I1231" t="s">
        <v>180</v>
      </c>
      <c r="J1231" t="s">
        <v>4777</v>
      </c>
      <c r="K1231" t="s">
        <v>4769</v>
      </c>
      <c r="L1231" t="s">
        <v>7049</v>
      </c>
    </row>
    <row r="1232" spans="1:12">
      <c r="A1232" t="s">
        <v>2568</v>
      </c>
      <c r="B1232" t="s">
        <v>182</v>
      </c>
      <c r="C1232" t="s">
        <v>2553</v>
      </c>
      <c r="D1232" t="s">
        <v>668</v>
      </c>
      <c r="E1232" t="s">
        <v>669</v>
      </c>
      <c r="F1232" t="s">
        <v>109</v>
      </c>
      <c r="G1232" t="b">
        <v>0</v>
      </c>
      <c r="H1232" t="s">
        <v>173</v>
      </c>
      <c r="I1232" t="s">
        <v>180</v>
      </c>
      <c r="J1232" t="s">
        <v>218</v>
      </c>
      <c r="K1232" t="s">
        <v>4769</v>
      </c>
      <c r="L1232" t="s">
        <v>2569</v>
      </c>
    </row>
    <row r="1233" spans="1:12">
      <c r="A1233" t="s">
        <v>2324</v>
      </c>
      <c r="B1233" t="s">
        <v>171</v>
      </c>
      <c r="C1233" t="s">
        <v>3526</v>
      </c>
      <c r="D1233" t="s">
        <v>651</v>
      </c>
      <c r="E1233" t="s">
        <v>652</v>
      </c>
      <c r="F1233" t="s">
        <v>47</v>
      </c>
      <c r="G1233" t="b">
        <v>0</v>
      </c>
      <c r="H1233" t="s">
        <v>372</v>
      </c>
      <c r="I1233" t="s">
        <v>180</v>
      </c>
      <c r="J1233" t="s">
        <v>7050</v>
      </c>
      <c r="K1233" t="s">
        <v>4769</v>
      </c>
      <c r="L1233" t="s">
        <v>7051</v>
      </c>
    </row>
    <row r="1234" spans="1:12">
      <c r="A1234" t="s">
        <v>2367</v>
      </c>
      <c r="B1234" t="s">
        <v>298</v>
      </c>
      <c r="C1234" t="s">
        <v>3526</v>
      </c>
      <c r="D1234" t="s">
        <v>248</v>
      </c>
      <c r="E1234" t="s">
        <v>249</v>
      </c>
      <c r="F1234" t="s">
        <v>67</v>
      </c>
      <c r="G1234" t="b">
        <v>0</v>
      </c>
      <c r="H1234" t="s">
        <v>245</v>
      </c>
      <c r="I1234" t="s">
        <v>180</v>
      </c>
      <c r="J1234" t="s">
        <v>4820</v>
      </c>
      <c r="K1234" t="s">
        <v>4769</v>
      </c>
      <c r="L1234" t="s">
        <v>7052</v>
      </c>
    </row>
    <row r="1235" spans="1:12">
      <c r="A1235" t="s">
        <v>3138</v>
      </c>
      <c r="B1235" t="s">
        <v>826</v>
      </c>
      <c r="C1235" t="s">
        <v>4775</v>
      </c>
      <c r="D1235" t="s">
        <v>248</v>
      </c>
      <c r="E1235" t="s">
        <v>3132</v>
      </c>
      <c r="F1235" t="s">
        <v>100</v>
      </c>
      <c r="G1235" t="b">
        <v>0</v>
      </c>
      <c r="H1235" t="s">
        <v>245</v>
      </c>
      <c r="I1235" t="s">
        <v>180</v>
      </c>
      <c r="J1235" t="s">
        <v>4838</v>
      </c>
      <c r="K1235" t="s">
        <v>4769</v>
      </c>
      <c r="L1235" t="s">
        <v>7053</v>
      </c>
    </row>
    <row r="1236" spans="1:12">
      <c r="A1236" t="s">
        <v>927</v>
      </c>
      <c r="B1236" t="s">
        <v>826</v>
      </c>
      <c r="C1236" t="s">
        <v>3526</v>
      </c>
      <c r="D1236" t="s">
        <v>248</v>
      </c>
      <c r="E1236" t="s">
        <v>249</v>
      </c>
      <c r="F1236" t="s">
        <v>115</v>
      </c>
      <c r="G1236" t="b">
        <v>0</v>
      </c>
      <c r="H1236" t="s">
        <v>245</v>
      </c>
      <c r="I1236" t="s">
        <v>180</v>
      </c>
      <c r="J1236" t="s">
        <v>4820</v>
      </c>
      <c r="K1236" t="s">
        <v>4769</v>
      </c>
      <c r="L1236" t="s">
        <v>7054</v>
      </c>
    </row>
    <row r="1237" spans="1:12">
      <c r="A1237" t="s">
        <v>3248</v>
      </c>
      <c r="B1237" t="s">
        <v>826</v>
      </c>
      <c r="C1237" t="s">
        <v>4806</v>
      </c>
      <c r="D1237" t="s">
        <v>1309</v>
      </c>
      <c r="E1237" t="s">
        <v>218</v>
      </c>
      <c r="F1237" t="s">
        <v>100</v>
      </c>
      <c r="G1237" t="b">
        <v>0</v>
      </c>
      <c r="H1237" t="s">
        <v>173</v>
      </c>
      <c r="I1237" t="s">
        <v>180</v>
      </c>
      <c r="J1237" t="s">
        <v>4779</v>
      </c>
      <c r="K1237" t="s">
        <v>4769</v>
      </c>
      <c r="L1237" t="s">
        <v>7055</v>
      </c>
    </row>
    <row r="1238" spans="1:12">
      <c r="A1238" t="s">
        <v>3163</v>
      </c>
      <c r="B1238" t="s">
        <v>2772</v>
      </c>
      <c r="C1238" t="s">
        <v>4806</v>
      </c>
      <c r="D1238" t="s">
        <v>2647</v>
      </c>
      <c r="E1238" t="s">
        <v>2968</v>
      </c>
      <c r="F1238" t="s">
        <v>18</v>
      </c>
      <c r="G1238" t="b">
        <v>0</v>
      </c>
      <c r="H1238" t="s">
        <v>245</v>
      </c>
      <c r="I1238" t="s">
        <v>180</v>
      </c>
      <c r="J1238" t="s">
        <v>5219</v>
      </c>
      <c r="K1238" t="s">
        <v>4769</v>
      </c>
      <c r="L1238" t="s">
        <v>7056</v>
      </c>
    </row>
    <row r="1239" spans="1:12">
      <c r="A1239" t="s">
        <v>1863</v>
      </c>
      <c r="B1239" t="s">
        <v>826</v>
      </c>
      <c r="C1239" t="s">
        <v>3526</v>
      </c>
      <c r="D1239" t="s">
        <v>413</v>
      </c>
      <c r="E1239" t="s">
        <v>414</v>
      </c>
      <c r="F1239" t="s">
        <v>84</v>
      </c>
      <c r="G1239" t="b">
        <v>0</v>
      </c>
      <c r="H1239" t="s">
        <v>411</v>
      </c>
      <c r="I1239" t="s">
        <v>180</v>
      </c>
      <c r="J1239" t="s">
        <v>7057</v>
      </c>
      <c r="K1239" t="s">
        <v>4769</v>
      </c>
      <c r="L1239" t="s">
        <v>7058</v>
      </c>
    </row>
    <row r="1240" spans="1:12">
      <c r="A1240" t="s">
        <v>2916</v>
      </c>
      <c r="B1240" t="s">
        <v>182</v>
      </c>
      <c r="C1240" t="s">
        <v>4806</v>
      </c>
      <c r="D1240" t="s">
        <v>2918</v>
      </c>
      <c r="E1240" t="s">
        <v>2919</v>
      </c>
      <c r="F1240" t="s">
        <v>51</v>
      </c>
      <c r="G1240" t="b">
        <v>1</v>
      </c>
      <c r="H1240" t="s">
        <v>173</v>
      </c>
      <c r="I1240" t="s">
        <v>180</v>
      </c>
      <c r="J1240" t="s">
        <v>7059</v>
      </c>
      <c r="K1240" t="s">
        <v>4769</v>
      </c>
      <c r="L1240" t="s">
        <v>7060</v>
      </c>
    </row>
    <row r="1241" spans="1:12">
      <c r="A1241" t="s">
        <v>1629</v>
      </c>
      <c r="B1241" t="s">
        <v>826</v>
      </c>
      <c r="C1241" t="s">
        <v>3522</v>
      </c>
      <c r="D1241" t="s">
        <v>668</v>
      </c>
      <c r="E1241" t="s">
        <v>669</v>
      </c>
      <c r="F1241" t="s">
        <v>130</v>
      </c>
      <c r="G1241" t="b">
        <v>0</v>
      </c>
      <c r="H1241" t="s">
        <v>173</v>
      </c>
      <c r="I1241" t="s">
        <v>180</v>
      </c>
      <c r="J1241" t="s">
        <v>5441</v>
      </c>
      <c r="K1241" t="s">
        <v>4769</v>
      </c>
      <c r="L1241" t="s">
        <v>7061</v>
      </c>
    </row>
    <row r="1242" spans="1:12">
      <c r="A1242" t="s">
        <v>1875</v>
      </c>
      <c r="B1242" t="s">
        <v>826</v>
      </c>
      <c r="C1242" t="s">
        <v>3522</v>
      </c>
      <c r="D1242" t="s">
        <v>1115</v>
      </c>
      <c r="E1242" t="s">
        <v>1877</v>
      </c>
      <c r="F1242" t="s">
        <v>100</v>
      </c>
      <c r="G1242" t="b">
        <v>0</v>
      </c>
      <c r="H1242" t="s">
        <v>173</v>
      </c>
      <c r="I1242" t="s">
        <v>180</v>
      </c>
      <c r="J1242" t="s">
        <v>7062</v>
      </c>
      <c r="K1242" t="s">
        <v>4769</v>
      </c>
      <c r="L1242" t="s">
        <v>7063</v>
      </c>
    </row>
    <row r="1243" spans="1:12">
      <c r="A1243" t="s">
        <v>1120</v>
      </c>
      <c r="B1243" t="s">
        <v>826</v>
      </c>
      <c r="C1243" t="s">
        <v>3526</v>
      </c>
      <c r="D1243" t="s">
        <v>1118</v>
      </c>
      <c r="E1243" t="s">
        <v>451</v>
      </c>
      <c r="F1243" t="s">
        <v>121</v>
      </c>
      <c r="G1243" t="b">
        <v>1</v>
      </c>
      <c r="H1243" t="s">
        <v>448</v>
      </c>
      <c r="I1243" t="s">
        <v>180</v>
      </c>
      <c r="J1243" t="s">
        <v>7064</v>
      </c>
      <c r="K1243" t="s">
        <v>4769</v>
      </c>
      <c r="L1243" t="s">
        <v>7065</v>
      </c>
    </row>
    <row r="1244" spans="1:12">
      <c r="A1244" t="s">
        <v>3089</v>
      </c>
      <c r="B1244" t="s">
        <v>182</v>
      </c>
      <c r="C1244" t="s">
        <v>4806</v>
      </c>
      <c r="D1244" t="s">
        <v>4717</v>
      </c>
      <c r="E1244" t="s">
        <v>3093</v>
      </c>
      <c r="F1244" t="s">
        <v>18</v>
      </c>
      <c r="G1244" t="b">
        <v>0</v>
      </c>
      <c r="H1244" t="s">
        <v>173</v>
      </c>
      <c r="I1244" t="s">
        <v>180</v>
      </c>
      <c r="J1244" t="s">
        <v>7066</v>
      </c>
      <c r="K1244" t="s">
        <v>4769</v>
      </c>
      <c r="L1244" t="s">
        <v>7067</v>
      </c>
    </row>
    <row r="1245" spans="1:12">
      <c r="A1245" t="s">
        <v>2865</v>
      </c>
      <c r="B1245" t="s">
        <v>826</v>
      </c>
      <c r="C1245" t="s">
        <v>4858</v>
      </c>
      <c r="D1245" t="s">
        <v>2863</v>
      </c>
      <c r="E1245" t="s">
        <v>2884</v>
      </c>
      <c r="F1245" t="s">
        <v>76</v>
      </c>
      <c r="G1245" t="b">
        <v>1</v>
      </c>
      <c r="H1245" t="s">
        <v>173</v>
      </c>
      <c r="I1245" t="s">
        <v>180</v>
      </c>
      <c r="J1245" t="s">
        <v>218</v>
      </c>
      <c r="K1245" t="s">
        <v>4769</v>
      </c>
      <c r="L1245" t="s">
        <v>7068</v>
      </c>
    </row>
    <row r="1246" spans="1:12">
      <c r="A1246" t="s">
        <v>7069</v>
      </c>
      <c r="B1246" t="s">
        <v>826</v>
      </c>
      <c r="C1246" t="s">
        <v>3526</v>
      </c>
      <c r="D1246" t="s">
        <v>248</v>
      </c>
      <c r="E1246" t="s">
        <v>296</v>
      </c>
      <c r="F1246" t="s">
        <v>106</v>
      </c>
      <c r="G1246" t="b">
        <v>0</v>
      </c>
      <c r="H1246" t="s">
        <v>245</v>
      </c>
      <c r="I1246" t="s">
        <v>180</v>
      </c>
      <c r="J1246" t="s">
        <v>7070</v>
      </c>
      <c r="K1246" t="s">
        <v>4769</v>
      </c>
      <c r="L1246" t="s">
        <v>7071</v>
      </c>
    </row>
    <row r="1247" spans="1:12">
      <c r="A1247" t="s">
        <v>2964</v>
      </c>
      <c r="B1247" t="s">
        <v>826</v>
      </c>
      <c r="C1247" t="s">
        <v>4806</v>
      </c>
      <c r="D1247" t="s">
        <v>2792</v>
      </c>
      <c r="E1247" t="s">
        <v>2912</v>
      </c>
      <c r="F1247" t="s">
        <v>124</v>
      </c>
      <c r="G1247" t="b">
        <v>0</v>
      </c>
      <c r="H1247" t="s">
        <v>372</v>
      </c>
      <c r="I1247" t="s">
        <v>180</v>
      </c>
      <c r="J1247" t="s">
        <v>7072</v>
      </c>
      <c r="K1247" t="s">
        <v>4769</v>
      </c>
      <c r="L1247" t="s">
        <v>7073</v>
      </c>
    </row>
    <row r="1248" spans="1:12">
      <c r="A1248" t="s">
        <v>920</v>
      </c>
      <c r="B1248" t="s">
        <v>826</v>
      </c>
      <c r="C1248" t="s">
        <v>3526</v>
      </c>
      <c r="D1248" t="s">
        <v>922</v>
      </c>
      <c r="E1248" t="s">
        <v>923</v>
      </c>
      <c r="F1248" t="s">
        <v>133</v>
      </c>
      <c r="G1248" t="b">
        <v>0</v>
      </c>
      <c r="H1248" t="s">
        <v>245</v>
      </c>
      <c r="I1248" t="s">
        <v>180</v>
      </c>
      <c r="J1248" t="s">
        <v>6205</v>
      </c>
      <c r="K1248" t="s">
        <v>4769</v>
      </c>
      <c r="L1248" t="s">
        <v>7074</v>
      </c>
    </row>
    <row r="1249" spans="1:12">
      <c r="A1249" t="s">
        <v>600</v>
      </c>
      <c r="B1249" t="s">
        <v>298</v>
      </c>
      <c r="C1249" t="s">
        <v>4865</v>
      </c>
      <c r="D1249" t="s">
        <v>440</v>
      </c>
      <c r="E1249" t="s">
        <v>601</v>
      </c>
      <c r="F1249" t="s">
        <v>67</v>
      </c>
      <c r="G1249" t="b">
        <v>0</v>
      </c>
      <c r="H1249" t="s">
        <v>173</v>
      </c>
      <c r="I1249" t="s">
        <v>283</v>
      </c>
      <c r="J1249" t="s">
        <v>7075</v>
      </c>
      <c r="K1249" t="s">
        <v>4769</v>
      </c>
      <c r="L1249" t="s">
        <v>7076</v>
      </c>
    </row>
    <row r="1250" spans="1:12">
      <c r="A1250" t="s">
        <v>489</v>
      </c>
      <c r="B1250" t="s">
        <v>200</v>
      </c>
      <c r="C1250" t="s">
        <v>4868</v>
      </c>
      <c r="D1250" t="s">
        <v>4654</v>
      </c>
      <c r="E1250" t="s">
        <v>482</v>
      </c>
      <c r="F1250" t="s">
        <v>80</v>
      </c>
      <c r="G1250" t="b">
        <v>0</v>
      </c>
      <c r="H1250" t="s">
        <v>478</v>
      </c>
      <c r="I1250" t="s">
        <v>283</v>
      </c>
      <c r="J1250" t="s">
        <v>7077</v>
      </c>
      <c r="K1250" t="s">
        <v>4769</v>
      </c>
      <c r="L1250" t="s">
        <v>7078</v>
      </c>
    </row>
    <row r="1251" spans="1:12">
      <c r="A1251" t="s">
        <v>238</v>
      </c>
      <c r="B1251" t="s">
        <v>182</v>
      </c>
      <c r="C1251" t="s">
        <v>3522</v>
      </c>
      <c r="D1251" t="s">
        <v>192</v>
      </c>
      <c r="E1251" t="s">
        <v>198</v>
      </c>
      <c r="F1251" t="s">
        <v>18</v>
      </c>
      <c r="G1251" t="b">
        <v>0</v>
      </c>
      <c r="H1251" t="s">
        <v>189</v>
      </c>
      <c r="I1251" t="s">
        <v>180</v>
      </c>
      <c r="J1251" t="s">
        <v>5825</v>
      </c>
      <c r="K1251" t="s">
        <v>4769</v>
      </c>
      <c r="L1251" t="s">
        <v>7079</v>
      </c>
    </row>
    <row r="1252" spans="1:12">
      <c r="A1252" t="s">
        <v>896</v>
      </c>
      <c r="B1252" t="s">
        <v>826</v>
      </c>
      <c r="C1252" t="s">
        <v>3526</v>
      </c>
      <c r="D1252" t="s">
        <v>584</v>
      </c>
      <c r="E1252" t="s">
        <v>894</v>
      </c>
      <c r="F1252" t="s">
        <v>43</v>
      </c>
      <c r="G1252" t="b">
        <v>0</v>
      </c>
      <c r="H1252" t="s">
        <v>173</v>
      </c>
      <c r="I1252" t="s">
        <v>180</v>
      </c>
      <c r="J1252" t="s">
        <v>5852</v>
      </c>
      <c r="K1252" t="s">
        <v>4769</v>
      </c>
      <c r="L1252" t="s">
        <v>7080</v>
      </c>
    </row>
    <row r="1253" spans="1:12">
      <c r="A1253" t="s">
        <v>1831</v>
      </c>
      <c r="B1253" t="s">
        <v>826</v>
      </c>
      <c r="C1253" t="s">
        <v>3522</v>
      </c>
      <c r="D1253" t="s">
        <v>1833</v>
      </c>
      <c r="E1253" t="s">
        <v>1834</v>
      </c>
      <c r="F1253" t="s">
        <v>18</v>
      </c>
      <c r="G1253" t="b">
        <v>0</v>
      </c>
      <c r="H1253" t="s">
        <v>173</v>
      </c>
      <c r="I1253" t="s">
        <v>180</v>
      </c>
      <c r="J1253" t="s">
        <v>7081</v>
      </c>
      <c r="K1253" t="s">
        <v>4769</v>
      </c>
      <c r="L1253" t="s">
        <v>7082</v>
      </c>
    </row>
    <row r="1254" spans="1:12">
      <c r="A1254" t="s">
        <v>1794</v>
      </c>
      <c r="B1254" t="s">
        <v>826</v>
      </c>
      <c r="C1254" t="s">
        <v>3526</v>
      </c>
      <c r="D1254" t="s">
        <v>1795</v>
      </c>
      <c r="E1254" t="s">
        <v>1796</v>
      </c>
      <c r="F1254" t="s">
        <v>130</v>
      </c>
      <c r="G1254" t="b">
        <v>0</v>
      </c>
      <c r="H1254" t="s">
        <v>448</v>
      </c>
      <c r="I1254" t="s">
        <v>180</v>
      </c>
      <c r="J1254" t="s">
        <v>5039</v>
      </c>
      <c r="K1254" t="s">
        <v>4769</v>
      </c>
      <c r="L1254" t="s">
        <v>7083</v>
      </c>
    </row>
    <row r="1255" spans="1:12">
      <c r="A1255" t="s">
        <v>2329</v>
      </c>
      <c r="B1255" t="s">
        <v>182</v>
      </c>
      <c r="C1255" t="s">
        <v>3526</v>
      </c>
      <c r="D1255" t="s">
        <v>737</v>
      </c>
      <c r="E1255" t="s">
        <v>837</v>
      </c>
      <c r="F1255" t="s">
        <v>29</v>
      </c>
      <c r="G1255" t="b">
        <v>0</v>
      </c>
      <c r="H1255" t="s">
        <v>735</v>
      </c>
      <c r="I1255" t="s">
        <v>180</v>
      </c>
      <c r="J1255" t="s">
        <v>7084</v>
      </c>
      <c r="K1255" t="s">
        <v>4769</v>
      </c>
      <c r="L1255" t="s">
        <v>7085</v>
      </c>
    </row>
    <row r="1256" spans="1:12">
      <c r="A1256" t="s">
        <v>1800</v>
      </c>
      <c r="B1256" t="s">
        <v>826</v>
      </c>
      <c r="C1256" t="s">
        <v>3526</v>
      </c>
      <c r="D1256" t="s">
        <v>1347</v>
      </c>
      <c r="E1256" t="s">
        <v>1781</v>
      </c>
      <c r="F1256" t="s">
        <v>100</v>
      </c>
      <c r="G1256" t="b">
        <v>1</v>
      </c>
      <c r="H1256" t="s">
        <v>173</v>
      </c>
      <c r="I1256" t="s">
        <v>180</v>
      </c>
      <c r="J1256" t="s">
        <v>7086</v>
      </c>
      <c r="K1256" t="s">
        <v>4769</v>
      </c>
      <c r="L1256" t="s">
        <v>7087</v>
      </c>
    </row>
    <row r="1257" spans="1:12">
      <c r="A1257" t="s">
        <v>237</v>
      </c>
      <c r="B1257" t="s">
        <v>182</v>
      </c>
      <c r="C1257" t="s">
        <v>3522</v>
      </c>
      <c r="D1257" t="s">
        <v>192</v>
      </c>
      <c r="E1257" t="s">
        <v>198</v>
      </c>
      <c r="F1257" t="s">
        <v>18</v>
      </c>
      <c r="G1257" t="b">
        <v>0</v>
      </c>
      <c r="H1257" t="s">
        <v>189</v>
      </c>
      <c r="I1257" t="s">
        <v>180</v>
      </c>
      <c r="J1257" t="s">
        <v>5825</v>
      </c>
      <c r="K1257" t="s">
        <v>4769</v>
      </c>
      <c r="L1257" t="s">
        <v>7088</v>
      </c>
    </row>
    <row r="1258" spans="1:12">
      <c r="A1258" t="s">
        <v>1289</v>
      </c>
      <c r="B1258" t="s">
        <v>826</v>
      </c>
      <c r="C1258" t="s">
        <v>3522</v>
      </c>
      <c r="D1258" t="s">
        <v>737</v>
      </c>
      <c r="E1258" t="s">
        <v>738</v>
      </c>
      <c r="F1258" t="s">
        <v>121</v>
      </c>
      <c r="G1258" t="b">
        <v>0</v>
      </c>
      <c r="H1258" t="s">
        <v>735</v>
      </c>
      <c r="I1258" t="s">
        <v>180</v>
      </c>
      <c r="J1258" t="s">
        <v>7089</v>
      </c>
      <c r="K1258" t="s">
        <v>4769</v>
      </c>
      <c r="L1258" t="s">
        <v>7090</v>
      </c>
    </row>
    <row r="1259" spans="1:12">
      <c r="A1259" t="s">
        <v>2319</v>
      </c>
      <c r="B1259" t="s">
        <v>826</v>
      </c>
      <c r="C1259" t="s">
        <v>3526</v>
      </c>
      <c r="D1259" t="s">
        <v>248</v>
      </c>
      <c r="E1259" t="s">
        <v>249</v>
      </c>
      <c r="F1259" t="s">
        <v>115</v>
      </c>
      <c r="G1259" t="b">
        <v>0</v>
      </c>
      <c r="H1259" t="s">
        <v>245</v>
      </c>
      <c r="I1259" t="s">
        <v>180</v>
      </c>
      <c r="J1259" t="s">
        <v>4820</v>
      </c>
      <c r="K1259" t="s">
        <v>4769</v>
      </c>
      <c r="L1259" t="s">
        <v>7091</v>
      </c>
    </row>
    <row r="1260" spans="1:12">
      <c r="A1260" t="s">
        <v>2330</v>
      </c>
      <c r="B1260" t="s">
        <v>182</v>
      </c>
      <c r="C1260" t="s">
        <v>3526</v>
      </c>
      <c r="D1260" t="s">
        <v>1795</v>
      </c>
      <c r="E1260" t="s">
        <v>2091</v>
      </c>
      <c r="F1260" t="s">
        <v>24</v>
      </c>
      <c r="G1260" t="b">
        <v>0</v>
      </c>
      <c r="H1260" t="s">
        <v>448</v>
      </c>
      <c r="I1260" t="s">
        <v>180</v>
      </c>
      <c r="J1260" t="s">
        <v>7092</v>
      </c>
      <c r="K1260" t="s">
        <v>4769</v>
      </c>
      <c r="L1260" t="s">
        <v>7093</v>
      </c>
    </row>
    <row r="1261" spans="1:12">
      <c r="A1261" t="s">
        <v>2369</v>
      </c>
      <c r="B1261" t="s">
        <v>171</v>
      </c>
      <c r="C1261" t="s">
        <v>3526</v>
      </c>
      <c r="D1261" t="s">
        <v>1412</v>
      </c>
      <c r="E1261" t="s">
        <v>1413</v>
      </c>
      <c r="F1261" t="s">
        <v>24</v>
      </c>
      <c r="G1261" t="b">
        <v>0</v>
      </c>
      <c r="H1261" t="s">
        <v>448</v>
      </c>
      <c r="I1261" t="s">
        <v>180</v>
      </c>
      <c r="J1261" t="s">
        <v>7094</v>
      </c>
      <c r="K1261" t="s">
        <v>4769</v>
      </c>
      <c r="L1261" t="s">
        <v>7095</v>
      </c>
    </row>
    <row r="1262" spans="1:12">
      <c r="A1262" t="s">
        <v>1582</v>
      </c>
      <c r="B1262" t="s">
        <v>826</v>
      </c>
      <c r="C1262" t="s">
        <v>3522</v>
      </c>
      <c r="D1262" t="s">
        <v>547</v>
      </c>
      <c r="E1262" t="s">
        <v>548</v>
      </c>
      <c r="F1262" t="s">
        <v>80</v>
      </c>
      <c r="G1262" t="b">
        <v>1</v>
      </c>
      <c r="H1262" t="s">
        <v>173</v>
      </c>
      <c r="I1262" t="s">
        <v>180</v>
      </c>
      <c r="J1262" t="s">
        <v>7096</v>
      </c>
      <c r="K1262" t="s">
        <v>4769</v>
      </c>
      <c r="L1262" t="s">
        <v>7097</v>
      </c>
    </row>
    <row r="1263" spans="1:12">
      <c r="A1263" t="s">
        <v>2384</v>
      </c>
      <c r="B1263" t="s">
        <v>182</v>
      </c>
      <c r="C1263" t="s">
        <v>3526</v>
      </c>
      <c r="D1263" t="s">
        <v>834</v>
      </c>
      <c r="E1263" t="s">
        <v>835</v>
      </c>
      <c r="F1263" t="s">
        <v>29</v>
      </c>
      <c r="G1263" t="b">
        <v>0</v>
      </c>
      <c r="H1263" t="s">
        <v>4756</v>
      </c>
      <c r="I1263" t="s">
        <v>180</v>
      </c>
      <c r="J1263" t="s">
        <v>7098</v>
      </c>
      <c r="K1263" t="s">
        <v>4769</v>
      </c>
      <c r="L1263" t="s">
        <v>7099</v>
      </c>
    </row>
    <row r="1264" spans="1:12">
      <c r="A1264" t="s">
        <v>437</v>
      </c>
      <c r="B1264" t="s">
        <v>171</v>
      </c>
      <c r="C1264" t="s">
        <v>3522</v>
      </c>
      <c r="D1264" t="s">
        <v>432</v>
      </c>
      <c r="E1264" t="s">
        <v>433</v>
      </c>
      <c r="F1264" t="s">
        <v>18</v>
      </c>
      <c r="G1264" t="b">
        <v>0</v>
      </c>
      <c r="H1264" t="s">
        <v>173</v>
      </c>
      <c r="I1264" t="s">
        <v>180</v>
      </c>
      <c r="J1264" t="s">
        <v>7100</v>
      </c>
      <c r="K1264" t="s">
        <v>4769</v>
      </c>
      <c r="L1264" t="s">
        <v>7101</v>
      </c>
    </row>
    <row r="1265" spans="1:12">
      <c r="A1265" t="s">
        <v>1081</v>
      </c>
      <c r="B1265" t="s">
        <v>826</v>
      </c>
      <c r="C1265" t="s">
        <v>3522</v>
      </c>
      <c r="D1265" t="s">
        <v>432</v>
      </c>
      <c r="E1265" t="s">
        <v>433</v>
      </c>
      <c r="F1265" t="s">
        <v>43</v>
      </c>
      <c r="G1265" t="b">
        <v>0</v>
      </c>
      <c r="H1265" t="s">
        <v>173</v>
      </c>
      <c r="I1265" t="s">
        <v>180</v>
      </c>
      <c r="J1265" t="s">
        <v>4996</v>
      </c>
      <c r="K1265" t="s">
        <v>4769</v>
      </c>
      <c r="L1265" t="s">
        <v>7102</v>
      </c>
    </row>
    <row r="1266" spans="1:12">
      <c r="A1266" t="s">
        <v>1584</v>
      </c>
      <c r="B1266" t="s">
        <v>826</v>
      </c>
      <c r="C1266" t="s">
        <v>3522</v>
      </c>
      <c r="D1266" t="s">
        <v>547</v>
      </c>
      <c r="E1266" t="s">
        <v>548</v>
      </c>
      <c r="F1266" t="s">
        <v>80</v>
      </c>
      <c r="G1266" t="b">
        <v>1</v>
      </c>
      <c r="H1266" t="s">
        <v>173</v>
      </c>
      <c r="I1266" t="s">
        <v>180</v>
      </c>
      <c r="J1266" t="s">
        <v>4961</v>
      </c>
      <c r="K1266" t="s">
        <v>4769</v>
      </c>
      <c r="L1266" t="s">
        <v>7103</v>
      </c>
    </row>
    <row r="1267" spans="1:12">
      <c r="A1267" t="s">
        <v>3235</v>
      </c>
      <c r="B1267" t="s">
        <v>826</v>
      </c>
      <c r="C1267" t="s">
        <v>4775</v>
      </c>
      <c r="D1267" t="s">
        <v>291</v>
      </c>
      <c r="E1267" t="s">
        <v>218</v>
      </c>
      <c r="F1267" t="s">
        <v>100</v>
      </c>
      <c r="G1267" t="b">
        <v>0</v>
      </c>
      <c r="H1267" t="s">
        <v>245</v>
      </c>
      <c r="I1267" t="s">
        <v>180</v>
      </c>
      <c r="J1267" t="s">
        <v>5229</v>
      </c>
      <c r="K1267" t="s">
        <v>4769</v>
      </c>
      <c r="L1267" t="s">
        <v>7104</v>
      </c>
    </row>
    <row r="1268" spans="1:12">
      <c r="A1268" t="s">
        <v>7105</v>
      </c>
      <c r="B1268" t="s">
        <v>826</v>
      </c>
      <c r="C1268" t="s">
        <v>3526</v>
      </c>
      <c r="D1268" t="s">
        <v>248</v>
      </c>
      <c r="E1268" t="s">
        <v>296</v>
      </c>
      <c r="F1268" t="s">
        <v>106</v>
      </c>
      <c r="G1268" t="b">
        <v>0</v>
      </c>
      <c r="H1268" t="s">
        <v>245</v>
      </c>
      <c r="I1268" t="s">
        <v>180</v>
      </c>
      <c r="J1268" t="s">
        <v>7106</v>
      </c>
      <c r="K1268" t="s">
        <v>4769</v>
      </c>
      <c r="L1268" t="s">
        <v>7107</v>
      </c>
    </row>
    <row r="1269" spans="1:12">
      <c r="A1269" t="s">
        <v>7108</v>
      </c>
      <c r="B1269" t="s">
        <v>826</v>
      </c>
      <c r="C1269" t="s">
        <v>3526</v>
      </c>
      <c r="D1269" t="s">
        <v>248</v>
      </c>
      <c r="E1269" t="s">
        <v>296</v>
      </c>
      <c r="F1269" t="s">
        <v>100</v>
      </c>
      <c r="G1269" t="b">
        <v>0</v>
      </c>
      <c r="H1269" t="s">
        <v>245</v>
      </c>
      <c r="I1269" t="s">
        <v>180</v>
      </c>
      <c r="J1269" t="s">
        <v>7109</v>
      </c>
      <c r="K1269" t="s">
        <v>4769</v>
      </c>
      <c r="L1269" t="s">
        <v>7110</v>
      </c>
    </row>
    <row r="1270" spans="1:12">
      <c r="A1270" t="s">
        <v>7111</v>
      </c>
      <c r="B1270" t="s">
        <v>826</v>
      </c>
      <c r="C1270" t="s">
        <v>3526</v>
      </c>
      <c r="D1270" t="s">
        <v>248</v>
      </c>
      <c r="E1270" t="s">
        <v>296</v>
      </c>
      <c r="F1270" t="s">
        <v>109</v>
      </c>
      <c r="G1270" t="b">
        <v>0</v>
      </c>
      <c r="H1270" t="s">
        <v>245</v>
      </c>
      <c r="I1270" t="s">
        <v>180</v>
      </c>
      <c r="J1270" t="s">
        <v>7112</v>
      </c>
      <c r="K1270" t="s">
        <v>4769</v>
      </c>
      <c r="L1270" t="s">
        <v>7113</v>
      </c>
    </row>
    <row r="1271" spans="1:12">
      <c r="A1271" t="s">
        <v>2327</v>
      </c>
      <c r="B1271" t="s">
        <v>826</v>
      </c>
      <c r="C1271" t="s">
        <v>3526</v>
      </c>
      <c r="D1271" t="s">
        <v>248</v>
      </c>
      <c r="E1271" t="s">
        <v>296</v>
      </c>
      <c r="F1271" t="s">
        <v>100</v>
      </c>
      <c r="G1271" t="b">
        <v>0</v>
      </c>
      <c r="H1271" t="s">
        <v>245</v>
      </c>
      <c r="I1271" t="s">
        <v>180</v>
      </c>
      <c r="J1271" t="s">
        <v>7114</v>
      </c>
      <c r="K1271" t="s">
        <v>4769</v>
      </c>
      <c r="L1271" t="s">
        <v>7115</v>
      </c>
    </row>
    <row r="1272" spans="1:12">
      <c r="A1272" t="s">
        <v>7116</v>
      </c>
      <c r="B1272" t="s">
        <v>182</v>
      </c>
      <c r="C1272" t="s">
        <v>4775</v>
      </c>
      <c r="D1272" t="s">
        <v>291</v>
      </c>
      <c r="E1272" t="s">
        <v>3043</v>
      </c>
      <c r="F1272" t="s">
        <v>18</v>
      </c>
      <c r="G1272" t="b">
        <v>0</v>
      </c>
      <c r="H1272" t="s">
        <v>245</v>
      </c>
      <c r="I1272" t="s">
        <v>180</v>
      </c>
      <c r="J1272" t="s">
        <v>5370</v>
      </c>
      <c r="K1272" t="s">
        <v>4769</v>
      </c>
      <c r="L1272" t="s">
        <v>7117</v>
      </c>
    </row>
    <row r="1273" spans="1:12">
      <c r="A1273" t="s">
        <v>2385</v>
      </c>
      <c r="B1273" t="s">
        <v>182</v>
      </c>
      <c r="C1273" t="s">
        <v>3526</v>
      </c>
      <c r="D1273" t="s">
        <v>1161</v>
      </c>
      <c r="E1273" t="s">
        <v>1162</v>
      </c>
      <c r="F1273" t="s">
        <v>47</v>
      </c>
      <c r="G1273" t="b">
        <v>0</v>
      </c>
      <c r="H1273" t="s">
        <v>448</v>
      </c>
      <c r="I1273" t="s">
        <v>180</v>
      </c>
      <c r="J1273" t="s">
        <v>7118</v>
      </c>
      <c r="K1273" t="s">
        <v>4769</v>
      </c>
      <c r="L1273" t="s">
        <v>7119</v>
      </c>
    </row>
    <row r="1274" spans="1:12">
      <c r="A1274" t="s">
        <v>2097</v>
      </c>
      <c r="B1274" t="s">
        <v>171</v>
      </c>
      <c r="C1274" t="s">
        <v>3526</v>
      </c>
      <c r="D1274" t="s">
        <v>1040</v>
      </c>
      <c r="E1274" t="s">
        <v>1041</v>
      </c>
      <c r="F1274" t="s">
        <v>54</v>
      </c>
      <c r="G1274" t="b">
        <v>0</v>
      </c>
      <c r="H1274" t="s">
        <v>173</v>
      </c>
      <c r="I1274" t="s">
        <v>180</v>
      </c>
      <c r="J1274" t="s">
        <v>7120</v>
      </c>
      <c r="K1274" t="s">
        <v>4769</v>
      </c>
      <c r="L1274" t="s">
        <v>7121</v>
      </c>
    </row>
    <row r="1275" spans="1:12">
      <c r="A1275" t="s">
        <v>575</v>
      </c>
      <c r="B1275" t="s">
        <v>171</v>
      </c>
      <c r="C1275" t="s">
        <v>3522</v>
      </c>
      <c r="D1275" t="s">
        <v>204</v>
      </c>
      <c r="E1275" t="s">
        <v>205</v>
      </c>
      <c r="F1275" t="s">
        <v>80</v>
      </c>
      <c r="G1275" t="b">
        <v>0</v>
      </c>
      <c r="H1275" t="s">
        <v>173</v>
      </c>
      <c r="I1275" t="s">
        <v>180</v>
      </c>
      <c r="J1275" t="s">
        <v>5652</v>
      </c>
      <c r="K1275" t="s">
        <v>4769</v>
      </c>
      <c r="L1275" t="s">
        <v>7122</v>
      </c>
    </row>
    <row r="1276" spans="1:12">
      <c r="A1276" t="s">
        <v>3182</v>
      </c>
      <c r="B1276" t="s">
        <v>2772</v>
      </c>
      <c r="C1276" t="s">
        <v>4806</v>
      </c>
      <c r="D1276" t="s">
        <v>2647</v>
      </c>
      <c r="E1276" t="s">
        <v>2968</v>
      </c>
      <c r="F1276" t="s">
        <v>18</v>
      </c>
      <c r="G1276" t="b">
        <v>0</v>
      </c>
      <c r="H1276" t="s">
        <v>245</v>
      </c>
      <c r="I1276" t="s">
        <v>180</v>
      </c>
      <c r="J1276" t="s">
        <v>5219</v>
      </c>
      <c r="K1276" t="s">
        <v>4769</v>
      </c>
      <c r="L1276" t="s">
        <v>7123</v>
      </c>
    </row>
    <row r="1277" spans="1:12">
      <c r="A1277" t="s">
        <v>3010</v>
      </c>
      <c r="B1277" t="s">
        <v>182</v>
      </c>
      <c r="C1277" t="s">
        <v>4806</v>
      </c>
      <c r="D1277" t="s">
        <v>192</v>
      </c>
      <c r="E1277" t="s">
        <v>198</v>
      </c>
      <c r="F1277" t="s">
        <v>29</v>
      </c>
      <c r="G1277" t="b">
        <v>0</v>
      </c>
      <c r="H1277" t="s">
        <v>189</v>
      </c>
      <c r="I1277" t="s">
        <v>180</v>
      </c>
      <c r="J1277" t="s">
        <v>7124</v>
      </c>
      <c r="K1277" t="s">
        <v>4769</v>
      </c>
      <c r="L1277" t="s">
        <v>7125</v>
      </c>
    </row>
    <row r="1278" spans="1:12">
      <c r="A1278" t="s">
        <v>1913</v>
      </c>
      <c r="B1278" t="s">
        <v>826</v>
      </c>
      <c r="C1278" t="s">
        <v>3522</v>
      </c>
      <c r="D1278" t="s">
        <v>547</v>
      </c>
      <c r="E1278" t="s">
        <v>548</v>
      </c>
      <c r="F1278" t="s">
        <v>100</v>
      </c>
      <c r="G1278" t="b">
        <v>1</v>
      </c>
      <c r="H1278" t="s">
        <v>173</v>
      </c>
      <c r="I1278" t="s">
        <v>180</v>
      </c>
      <c r="J1278" t="s">
        <v>7126</v>
      </c>
      <c r="K1278" t="s">
        <v>4769</v>
      </c>
      <c r="L1278" t="s">
        <v>7127</v>
      </c>
    </row>
    <row r="1279" spans="1:12">
      <c r="A1279" t="s">
        <v>2386</v>
      </c>
      <c r="B1279" t="s">
        <v>826</v>
      </c>
      <c r="C1279" t="s">
        <v>3526</v>
      </c>
      <c r="D1279" t="s">
        <v>248</v>
      </c>
      <c r="E1279" t="s">
        <v>296</v>
      </c>
      <c r="F1279" t="s">
        <v>100</v>
      </c>
      <c r="G1279" t="b">
        <v>0</v>
      </c>
      <c r="H1279" t="s">
        <v>245</v>
      </c>
      <c r="I1279" t="s">
        <v>180</v>
      </c>
      <c r="J1279" t="s">
        <v>7128</v>
      </c>
      <c r="K1279" t="s">
        <v>4769</v>
      </c>
      <c r="L1279" t="s">
        <v>7129</v>
      </c>
    </row>
    <row r="1280" spans="1:12">
      <c r="A1280" t="s">
        <v>7130</v>
      </c>
      <c r="B1280" t="s">
        <v>826</v>
      </c>
      <c r="C1280" t="s">
        <v>3522</v>
      </c>
      <c r="D1280" t="s">
        <v>737</v>
      </c>
      <c r="E1280" t="s">
        <v>738</v>
      </c>
      <c r="F1280" t="s">
        <v>121</v>
      </c>
      <c r="G1280" t="b">
        <v>0</v>
      </c>
      <c r="H1280" t="s">
        <v>735</v>
      </c>
      <c r="I1280" t="s">
        <v>180</v>
      </c>
      <c r="J1280" t="s">
        <v>7131</v>
      </c>
      <c r="K1280" t="s">
        <v>4769</v>
      </c>
      <c r="L1280" t="s">
        <v>7132</v>
      </c>
    </row>
    <row r="1281" spans="1:12">
      <c r="A1281" t="s">
        <v>7133</v>
      </c>
      <c r="B1281" t="s">
        <v>171</v>
      </c>
      <c r="C1281" t="s">
        <v>3522</v>
      </c>
      <c r="D1281" t="s">
        <v>248</v>
      </c>
      <c r="E1281" t="s">
        <v>296</v>
      </c>
      <c r="F1281" t="s">
        <v>29</v>
      </c>
      <c r="G1281" t="b">
        <v>0</v>
      </c>
      <c r="H1281" t="s">
        <v>245</v>
      </c>
      <c r="I1281" t="s">
        <v>180</v>
      </c>
      <c r="J1281" t="s">
        <v>7134</v>
      </c>
      <c r="K1281" t="s">
        <v>4769</v>
      </c>
      <c r="L1281" t="s">
        <v>7135</v>
      </c>
    </row>
    <row r="1282" spans="1:12">
      <c r="A1282" t="s">
        <v>2090</v>
      </c>
      <c r="B1282" t="s">
        <v>523</v>
      </c>
      <c r="C1282" t="s">
        <v>3526</v>
      </c>
      <c r="D1282" t="s">
        <v>1795</v>
      </c>
      <c r="E1282" t="s">
        <v>2091</v>
      </c>
      <c r="F1282" t="s">
        <v>64</v>
      </c>
      <c r="G1282" t="b">
        <v>0</v>
      </c>
      <c r="H1282" t="s">
        <v>448</v>
      </c>
      <c r="I1282" t="s">
        <v>180</v>
      </c>
      <c r="J1282" t="s">
        <v>7136</v>
      </c>
      <c r="K1282" t="s">
        <v>4769</v>
      </c>
      <c r="L1282" t="s">
        <v>7137</v>
      </c>
    </row>
    <row r="1283" spans="1:12">
      <c r="A1283" t="s">
        <v>7138</v>
      </c>
      <c r="B1283" t="s">
        <v>171</v>
      </c>
      <c r="C1283" t="s">
        <v>3526</v>
      </c>
      <c r="D1283" t="s">
        <v>384</v>
      </c>
      <c r="E1283" t="s">
        <v>385</v>
      </c>
      <c r="F1283" t="s">
        <v>103</v>
      </c>
      <c r="G1283" t="b">
        <v>0</v>
      </c>
      <c r="H1283" t="s">
        <v>173</v>
      </c>
      <c r="I1283" t="s">
        <v>180</v>
      </c>
      <c r="J1283" t="s">
        <v>7139</v>
      </c>
      <c r="K1283" t="s">
        <v>4769</v>
      </c>
      <c r="L1283" t="s">
        <v>7140</v>
      </c>
    </row>
    <row r="1284" spans="1:12">
      <c r="A1284" t="s">
        <v>2930</v>
      </c>
      <c r="B1284" t="s">
        <v>171</v>
      </c>
      <c r="C1284" t="s">
        <v>4775</v>
      </c>
      <c r="D1284" t="s">
        <v>907</v>
      </c>
      <c r="E1284" t="s">
        <v>2931</v>
      </c>
      <c r="F1284" t="s">
        <v>43</v>
      </c>
      <c r="G1284" t="b">
        <v>0</v>
      </c>
      <c r="H1284" t="s">
        <v>173</v>
      </c>
      <c r="I1284" t="s">
        <v>180</v>
      </c>
      <c r="J1284" t="s">
        <v>7141</v>
      </c>
      <c r="K1284" t="s">
        <v>4769</v>
      </c>
      <c r="L1284" t="s">
        <v>7142</v>
      </c>
    </row>
    <row r="1285" spans="1:12">
      <c r="A1285" t="s">
        <v>2877</v>
      </c>
      <c r="B1285" t="s">
        <v>2772</v>
      </c>
      <c r="C1285" t="s">
        <v>4806</v>
      </c>
      <c r="D1285" t="s">
        <v>248</v>
      </c>
      <c r="E1285" t="s">
        <v>2881</v>
      </c>
      <c r="F1285" t="s">
        <v>76</v>
      </c>
      <c r="G1285" t="b">
        <v>0</v>
      </c>
      <c r="H1285" t="s">
        <v>245</v>
      </c>
      <c r="I1285" t="s">
        <v>180</v>
      </c>
      <c r="J1285" t="s">
        <v>4825</v>
      </c>
      <c r="K1285" t="s">
        <v>4769</v>
      </c>
      <c r="L1285" t="s">
        <v>7143</v>
      </c>
    </row>
    <row r="1286" spans="1:12">
      <c r="A1286" t="s">
        <v>1505</v>
      </c>
      <c r="B1286" t="s">
        <v>826</v>
      </c>
      <c r="C1286" t="s">
        <v>3522</v>
      </c>
      <c r="D1286" t="s">
        <v>1498</v>
      </c>
      <c r="E1286" t="s">
        <v>1499</v>
      </c>
      <c r="F1286" t="s">
        <v>64</v>
      </c>
      <c r="G1286" t="b">
        <v>0</v>
      </c>
      <c r="H1286" t="s">
        <v>1496</v>
      </c>
      <c r="I1286" t="s">
        <v>180</v>
      </c>
      <c r="J1286" t="s">
        <v>7144</v>
      </c>
      <c r="K1286" t="s">
        <v>4769</v>
      </c>
      <c r="L1286" t="s">
        <v>7145</v>
      </c>
    </row>
    <row r="1287" spans="1:12">
      <c r="A1287" t="s">
        <v>7146</v>
      </c>
      <c r="B1287" t="s">
        <v>182</v>
      </c>
      <c r="C1287" t="s">
        <v>4775</v>
      </c>
      <c r="D1287" t="s">
        <v>291</v>
      </c>
      <c r="E1287" t="s">
        <v>3043</v>
      </c>
      <c r="F1287" t="s">
        <v>18</v>
      </c>
      <c r="G1287" t="b">
        <v>0</v>
      </c>
      <c r="H1287" t="s">
        <v>245</v>
      </c>
      <c r="I1287" t="s">
        <v>180</v>
      </c>
      <c r="J1287" t="s">
        <v>5672</v>
      </c>
      <c r="K1287" t="s">
        <v>4769</v>
      </c>
      <c r="L1287" t="s">
        <v>7147</v>
      </c>
    </row>
    <row r="1288" spans="1:12">
      <c r="A1288" t="s">
        <v>632</v>
      </c>
      <c r="B1288" t="s">
        <v>182</v>
      </c>
      <c r="C1288" t="s">
        <v>3522</v>
      </c>
      <c r="D1288" t="s">
        <v>3917</v>
      </c>
      <c r="E1288" t="s">
        <v>627</v>
      </c>
      <c r="F1288" t="s">
        <v>80</v>
      </c>
      <c r="G1288" t="b">
        <v>0</v>
      </c>
      <c r="H1288" t="s">
        <v>443</v>
      </c>
      <c r="I1288" t="s">
        <v>180</v>
      </c>
      <c r="J1288" t="s">
        <v>7148</v>
      </c>
      <c r="K1288" t="s">
        <v>4769</v>
      </c>
      <c r="L1288" t="s">
        <v>7149</v>
      </c>
    </row>
    <row r="1289" spans="1:12">
      <c r="A1289" t="s">
        <v>934</v>
      </c>
      <c r="B1289" t="s">
        <v>826</v>
      </c>
      <c r="C1289" t="s">
        <v>3526</v>
      </c>
      <c r="D1289" t="s">
        <v>248</v>
      </c>
      <c r="E1289" t="s">
        <v>296</v>
      </c>
      <c r="F1289" t="s">
        <v>109</v>
      </c>
      <c r="G1289" t="b">
        <v>0</v>
      </c>
      <c r="H1289" t="s">
        <v>245</v>
      </c>
      <c r="I1289" t="s">
        <v>180</v>
      </c>
      <c r="J1289" t="s">
        <v>7150</v>
      </c>
      <c r="K1289" t="s">
        <v>4769</v>
      </c>
      <c r="L1289" t="s">
        <v>7151</v>
      </c>
    </row>
    <row r="1290" spans="1:12">
      <c r="A1290" t="s">
        <v>7152</v>
      </c>
      <c r="B1290" t="s">
        <v>826</v>
      </c>
      <c r="C1290" t="s">
        <v>3526</v>
      </c>
      <c r="D1290" t="s">
        <v>1771</v>
      </c>
      <c r="E1290" t="s">
        <v>2028</v>
      </c>
      <c r="F1290" t="s">
        <v>47</v>
      </c>
      <c r="G1290" t="b">
        <v>0</v>
      </c>
      <c r="H1290" t="s">
        <v>173</v>
      </c>
      <c r="I1290" t="s">
        <v>180</v>
      </c>
      <c r="J1290" t="s">
        <v>5045</v>
      </c>
      <c r="K1290" t="s">
        <v>4769</v>
      </c>
      <c r="L1290" t="s">
        <v>7153</v>
      </c>
    </row>
    <row r="1291" spans="1:12">
      <c r="A1291" t="s">
        <v>875</v>
      </c>
      <c r="B1291" t="s">
        <v>826</v>
      </c>
      <c r="C1291" t="s">
        <v>3526</v>
      </c>
      <c r="D1291" t="s">
        <v>192</v>
      </c>
      <c r="E1291" t="s">
        <v>198</v>
      </c>
      <c r="F1291" t="s">
        <v>127</v>
      </c>
      <c r="G1291" t="b">
        <v>0</v>
      </c>
      <c r="H1291" t="s">
        <v>189</v>
      </c>
      <c r="I1291" t="s">
        <v>180</v>
      </c>
      <c r="J1291" t="s">
        <v>5336</v>
      </c>
      <c r="K1291" t="s">
        <v>4769</v>
      </c>
      <c r="L1291" t="s">
        <v>7154</v>
      </c>
    </row>
    <row r="1292" spans="1:12">
      <c r="A1292" t="s">
        <v>7155</v>
      </c>
      <c r="B1292" t="s">
        <v>826</v>
      </c>
      <c r="C1292" t="s">
        <v>4806</v>
      </c>
      <c r="D1292" t="s">
        <v>1309</v>
      </c>
      <c r="E1292" t="s">
        <v>218</v>
      </c>
      <c r="F1292" t="s">
        <v>100</v>
      </c>
      <c r="G1292" t="b">
        <v>0</v>
      </c>
      <c r="H1292" t="s">
        <v>173</v>
      </c>
      <c r="I1292" t="s">
        <v>180</v>
      </c>
      <c r="J1292" t="s">
        <v>4779</v>
      </c>
      <c r="K1292" t="s">
        <v>4769</v>
      </c>
      <c r="L1292" t="s">
        <v>7156</v>
      </c>
    </row>
    <row r="1293" spans="1:12">
      <c r="A1293" t="s">
        <v>2331</v>
      </c>
      <c r="B1293" t="s">
        <v>171</v>
      </c>
      <c r="C1293" t="s">
        <v>3526</v>
      </c>
      <c r="D1293" t="s">
        <v>2333</v>
      </c>
      <c r="E1293" t="s">
        <v>2226</v>
      </c>
      <c r="F1293" t="s">
        <v>24</v>
      </c>
      <c r="G1293" t="b">
        <v>0</v>
      </c>
      <c r="H1293" t="s">
        <v>448</v>
      </c>
      <c r="I1293" t="s">
        <v>180</v>
      </c>
      <c r="J1293" t="s">
        <v>7157</v>
      </c>
      <c r="K1293" t="s">
        <v>4769</v>
      </c>
      <c r="L1293" t="s">
        <v>7158</v>
      </c>
    </row>
    <row r="1294" spans="1:12">
      <c r="A1294" t="s">
        <v>1609</v>
      </c>
      <c r="B1294" t="s">
        <v>826</v>
      </c>
      <c r="C1294" t="s">
        <v>3522</v>
      </c>
      <c r="D1294" t="s">
        <v>3917</v>
      </c>
      <c r="E1294" t="s">
        <v>627</v>
      </c>
      <c r="F1294" t="s">
        <v>80</v>
      </c>
      <c r="G1294" t="b">
        <v>0</v>
      </c>
      <c r="H1294" t="s">
        <v>443</v>
      </c>
      <c r="I1294" t="s">
        <v>180</v>
      </c>
      <c r="J1294" t="s">
        <v>7159</v>
      </c>
      <c r="K1294" t="s">
        <v>4769</v>
      </c>
      <c r="L1294" t="s">
        <v>7160</v>
      </c>
    </row>
    <row r="1295" spans="1:12">
      <c r="A1295" t="s">
        <v>1777</v>
      </c>
      <c r="B1295" t="s">
        <v>826</v>
      </c>
      <c r="C1295" t="s">
        <v>3522</v>
      </c>
      <c r="D1295" t="s">
        <v>1774</v>
      </c>
      <c r="E1295" t="s">
        <v>1775</v>
      </c>
      <c r="F1295" t="s">
        <v>60</v>
      </c>
      <c r="G1295" t="b">
        <v>0</v>
      </c>
      <c r="H1295" t="s">
        <v>372</v>
      </c>
      <c r="I1295" t="s">
        <v>180</v>
      </c>
      <c r="J1295" t="s">
        <v>7161</v>
      </c>
      <c r="K1295" t="s">
        <v>4769</v>
      </c>
      <c r="L1295" t="s">
        <v>7162</v>
      </c>
    </row>
    <row r="1296" spans="1:12">
      <c r="A1296" t="s">
        <v>2763</v>
      </c>
      <c r="B1296" t="s">
        <v>171</v>
      </c>
      <c r="C1296" t="s">
        <v>4775</v>
      </c>
      <c r="D1296" t="s">
        <v>2647</v>
      </c>
      <c r="E1296" t="s">
        <v>7163</v>
      </c>
      <c r="F1296" t="s">
        <v>47</v>
      </c>
      <c r="G1296" t="b">
        <v>0</v>
      </c>
      <c r="H1296" t="s">
        <v>245</v>
      </c>
      <c r="I1296" t="s">
        <v>180</v>
      </c>
      <c r="J1296" t="s">
        <v>4777</v>
      </c>
      <c r="K1296" t="s">
        <v>4769</v>
      </c>
      <c r="L1296" t="s">
        <v>7164</v>
      </c>
    </row>
    <row r="1297" spans="1:12">
      <c r="A1297" t="s">
        <v>1848</v>
      </c>
      <c r="B1297" t="s">
        <v>826</v>
      </c>
      <c r="C1297" t="s">
        <v>3522</v>
      </c>
      <c r="D1297" t="s">
        <v>440</v>
      </c>
      <c r="E1297" t="s">
        <v>601</v>
      </c>
      <c r="F1297" t="s">
        <v>118</v>
      </c>
      <c r="G1297" t="b">
        <v>0</v>
      </c>
      <c r="H1297" t="s">
        <v>173</v>
      </c>
      <c r="I1297" t="s">
        <v>180</v>
      </c>
      <c r="J1297" t="s">
        <v>7165</v>
      </c>
      <c r="K1297" t="s">
        <v>4769</v>
      </c>
      <c r="L1297" t="s">
        <v>7166</v>
      </c>
    </row>
    <row r="1298" spans="1:12">
      <c r="A1298" t="s">
        <v>958</v>
      </c>
      <c r="B1298" t="s">
        <v>826</v>
      </c>
      <c r="C1298" t="s">
        <v>3526</v>
      </c>
      <c r="D1298" t="s">
        <v>248</v>
      </c>
      <c r="E1298" t="s">
        <v>296</v>
      </c>
      <c r="F1298" t="s">
        <v>106</v>
      </c>
      <c r="G1298" t="b">
        <v>0</v>
      </c>
      <c r="H1298" t="s">
        <v>245</v>
      </c>
      <c r="I1298" t="s">
        <v>180</v>
      </c>
      <c r="J1298" t="s">
        <v>7167</v>
      </c>
      <c r="K1298" t="s">
        <v>4769</v>
      </c>
      <c r="L1298" t="s">
        <v>7168</v>
      </c>
    </row>
    <row r="1299" spans="1:12">
      <c r="A1299" t="s">
        <v>354</v>
      </c>
      <c r="B1299" t="s">
        <v>182</v>
      </c>
      <c r="C1299" t="s">
        <v>3522</v>
      </c>
      <c r="D1299" t="s">
        <v>356</v>
      </c>
      <c r="E1299" t="s">
        <v>357</v>
      </c>
      <c r="F1299" t="s">
        <v>34</v>
      </c>
      <c r="G1299" t="b">
        <v>0</v>
      </c>
      <c r="H1299" t="s">
        <v>173</v>
      </c>
      <c r="I1299" t="s">
        <v>180</v>
      </c>
      <c r="J1299" t="s">
        <v>7169</v>
      </c>
      <c r="K1299" t="s">
        <v>4769</v>
      </c>
      <c r="L1299" t="s">
        <v>7170</v>
      </c>
    </row>
    <row r="1300" spans="1:12">
      <c r="A1300" t="s">
        <v>2373</v>
      </c>
      <c r="B1300" t="s">
        <v>523</v>
      </c>
      <c r="C1300" t="s">
        <v>3526</v>
      </c>
      <c r="D1300" t="s">
        <v>4490</v>
      </c>
      <c r="E1300" t="s">
        <v>1143</v>
      </c>
      <c r="F1300" t="s">
        <v>43</v>
      </c>
      <c r="G1300" t="b">
        <v>0</v>
      </c>
      <c r="H1300" t="s">
        <v>173</v>
      </c>
      <c r="I1300" t="s">
        <v>180</v>
      </c>
      <c r="J1300" t="s">
        <v>7171</v>
      </c>
      <c r="K1300" t="s">
        <v>4769</v>
      </c>
      <c r="L1300" t="s">
        <v>7172</v>
      </c>
    </row>
    <row r="1301" spans="1:12">
      <c r="A1301" t="s">
        <v>2740</v>
      </c>
      <c r="B1301" t="s">
        <v>826</v>
      </c>
      <c r="C1301" t="s">
        <v>4806</v>
      </c>
      <c r="D1301" t="s">
        <v>1774</v>
      </c>
      <c r="E1301" t="s">
        <v>5190</v>
      </c>
      <c r="F1301" t="s">
        <v>93</v>
      </c>
      <c r="G1301" t="b">
        <v>0</v>
      </c>
      <c r="H1301" t="s">
        <v>372</v>
      </c>
      <c r="I1301" t="s">
        <v>180</v>
      </c>
      <c r="J1301" t="s">
        <v>5191</v>
      </c>
      <c r="K1301" t="s">
        <v>4769</v>
      </c>
      <c r="L1301" t="s">
        <v>7173</v>
      </c>
    </row>
    <row r="1302" spans="1:12">
      <c r="A1302" t="s">
        <v>492</v>
      </c>
      <c r="B1302" t="s">
        <v>200</v>
      </c>
      <c r="C1302" t="s">
        <v>4865</v>
      </c>
      <c r="D1302" t="s">
        <v>4654</v>
      </c>
      <c r="E1302" t="s">
        <v>482</v>
      </c>
      <c r="F1302" t="s">
        <v>80</v>
      </c>
      <c r="G1302" t="b">
        <v>0</v>
      </c>
      <c r="H1302" t="s">
        <v>478</v>
      </c>
      <c r="I1302" t="s">
        <v>283</v>
      </c>
      <c r="J1302" t="s">
        <v>7174</v>
      </c>
      <c r="K1302" t="s">
        <v>4769</v>
      </c>
      <c r="L1302" t="s">
        <v>7175</v>
      </c>
    </row>
    <row r="1303" spans="1:12">
      <c r="A1303" t="s">
        <v>1914</v>
      </c>
      <c r="B1303" t="s">
        <v>171</v>
      </c>
      <c r="C1303" t="s">
        <v>3526</v>
      </c>
      <c r="D1303" t="s">
        <v>547</v>
      </c>
      <c r="E1303" t="s">
        <v>548</v>
      </c>
      <c r="F1303" t="s">
        <v>18</v>
      </c>
      <c r="G1303" t="b">
        <v>0</v>
      </c>
      <c r="H1303" t="s">
        <v>173</v>
      </c>
      <c r="I1303" t="s">
        <v>180</v>
      </c>
      <c r="J1303" t="s">
        <v>7176</v>
      </c>
      <c r="K1303" t="s">
        <v>4769</v>
      </c>
      <c r="L1303" t="s">
        <v>7177</v>
      </c>
    </row>
    <row r="1304" spans="1:12">
      <c r="A1304" t="s">
        <v>1479</v>
      </c>
      <c r="B1304" t="s">
        <v>826</v>
      </c>
      <c r="C1304" t="s">
        <v>3522</v>
      </c>
      <c r="D1304" t="s">
        <v>178</v>
      </c>
      <c r="E1304" t="s">
        <v>561</v>
      </c>
      <c r="F1304" t="s">
        <v>87</v>
      </c>
      <c r="G1304" t="b">
        <v>0</v>
      </c>
      <c r="H1304" t="s">
        <v>173</v>
      </c>
      <c r="I1304" t="s">
        <v>180</v>
      </c>
      <c r="J1304" t="s">
        <v>5390</v>
      </c>
      <c r="K1304" t="s">
        <v>4769</v>
      </c>
      <c r="L1304" t="s">
        <v>7178</v>
      </c>
    </row>
    <row r="1305" spans="1:12">
      <c r="A1305" t="s">
        <v>2335</v>
      </c>
      <c r="B1305" t="s">
        <v>523</v>
      </c>
      <c r="C1305" t="s">
        <v>3526</v>
      </c>
      <c r="D1305" t="s">
        <v>1468</v>
      </c>
      <c r="E1305" t="s">
        <v>2153</v>
      </c>
      <c r="F1305" t="s">
        <v>64</v>
      </c>
      <c r="G1305" t="b">
        <v>0</v>
      </c>
      <c r="H1305" t="s">
        <v>448</v>
      </c>
      <c r="I1305" t="s">
        <v>180</v>
      </c>
      <c r="J1305" t="s">
        <v>7179</v>
      </c>
      <c r="K1305" t="s">
        <v>4769</v>
      </c>
      <c r="L1305" t="s">
        <v>7180</v>
      </c>
    </row>
    <row r="1306" spans="1:12">
      <c r="A1306" t="s">
        <v>1305</v>
      </c>
      <c r="B1306" t="s">
        <v>826</v>
      </c>
      <c r="C1306" t="s">
        <v>3526</v>
      </c>
      <c r="D1306" t="s">
        <v>1303</v>
      </c>
      <c r="E1306" t="s">
        <v>1304</v>
      </c>
      <c r="F1306" t="s">
        <v>57</v>
      </c>
      <c r="G1306" t="b">
        <v>0</v>
      </c>
      <c r="H1306" t="s">
        <v>173</v>
      </c>
      <c r="I1306" t="s">
        <v>180</v>
      </c>
      <c r="J1306" t="s">
        <v>5131</v>
      </c>
      <c r="K1306" t="s">
        <v>4769</v>
      </c>
      <c r="L1306" t="s">
        <v>7181</v>
      </c>
    </row>
    <row r="1307" spans="1:12">
      <c r="A1307" t="s">
        <v>7182</v>
      </c>
      <c r="B1307" t="s">
        <v>182</v>
      </c>
      <c r="C1307" t="s">
        <v>4775</v>
      </c>
      <c r="D1307" t="s">
        <v>291</v>
      </c>
      <c r="E1307" t="s">
        <v>3043</v>
      </c>
      <c r="F1307" t="s">
        <v>18</v>
      </c>
      <c r="G1307" t="b">
        <v>0</v>
      </c>
      <c r="H1307" t="s">
        <v>245</v>
      </c>
      <c r="I1307" t="s">
        <v>180</v>
      </c>
      <c r="J1307" t="s">
        <v>4932</v>
      </c>
      <c r="K1307" t="s">
        <v>4769</v>
      </c>
      <c r="L1307" t="s">
        <v>7183</v>
      </c>
    </row>
    <row r="1308" spans="1:12">
      <c r="A1308" t="s">
        <v>3071</v>
      </c>
      <c r="B1308" t="s">
        <v>826</v>
      </c>
      <c r="C1308" t="s">
        <v>4806</v>
      </c>
      <c r="D1308" t="s">
        <v>2792</v>
      </c>
      <c r="E1308" t="s">
        <v>3068</v>
      </c>
      <c r="F1308" t="s">
        <v>124</v>
      </c>
      <c r="G1308" t="b">
        <v>0</v>
      </c>
      <c r="H1308" t="s">
        <v>372</v>
      </c>
      <c r="I1308" t="s">
        <v>180</v>
      </c>
      <c r="J1308" t="s">
        <v>7184</v>
      </c>
      <c r="K1308" t="s">
        <v>4769</v>
      </c>
      <c r="L1308" t="s">
        <v>7185</v>
      </c>
    </row>
    <row r="1309" spans="1:12">
      <c r="A1309" t="s">
        <v>7186</v>
      </c>
      <c r="B1309" t="s">
        <v>182</v>
      </c>
      <c r="C1309" t="s">
        <v>4775</v>
      </c>
      <c r="D1309" t="s">
        <v>291</v>
      </c>
      <c r="E1309" t="s">
        <v>3043</v>
      </c>
      <c r="F1309" t="s">
        <v>18</v>
      </c>
      <c r="G1309" t="b">
        <v>0</v>
      </c>
      <c r="H1309" t="s">
        <v>245</v>
      </c>
      <c r="I1309" t="s">
        <v>180</v>
      </c>
      <c r="J1309" t="s">
        <v>5672</v>
      </c>
      <c r="K1309" t="s">
        <v>4769</v>
      </c>
      <c r="L1309" t="s">
        <v>7187</v>
      </c>
    </row>
    <row r="1310" spans="1:12">
      <c r="A1310" t="s">
        <v>1791</v>
      </c>
      <c r="B1310" t="s">
        <v>826</v>
      </c>
      <c r="C1310" t="s">
        <v>3522</v>
      </c>
      <c r="D1310" t="s">
        <v>1556</v>
      </c>
      <c r="E1310" t="s">
        <v>1792</v>
      </c>
      <c r="F1310" t="s">
        <v>100</v>
      </c>
      <c r="G1310" t="b">
        <v>0</v>
      </c>
      <c r="H1310" t="s">
        <v>173</v>
      </c>
      <c r="I1310" t="s">
        <v>180</v>
      </c>
      <c r="J1310" t="s">
        <v>6378</v>
      </c>
      <c r="K1310" t="s">
        <v>4769</v>
      </c>
      <c r="L1310" t="s">
        <v>7188</v>
      </c>
    </row>
    <row r="1311" spans="1:12">
      <c r="A1311" t="s">
        <v>417</v>
      </c>
      <c r="B1311" t="s">
        <v>171</v>
      </c>
      <c r="C1311" t="s">
        <v>3522</v>
      </c>
      <c r="D1311" t="s">
        <v>413</v>
      </c>
      <c r="E1311" t="s">
        <v>414</v>
      </c>
      <c r="F1311" t="s">
        <v>34</v>
      </c>
      <c r="G1311" t="b">
        <v>0</v>
      </c>
      <c r="H1311" t="s">
        <v>411</v>
      </c>
      <c r="I1311" t="s">
        <v>180</v>
      </c>
      <c r="J1311" t="s">
        <v>7189</v>
      </c>
      <c r="K1311" t="s">
        <v>4769</v>
      </c>
      <c r="L1311" t="s">
        <v>7190</v>
      </c>
    </row>
    <row r="1312" spans="1:12">
      <c r="A1312" t="s">
        <v>721</v>
      </c>
      <c r="B1312" t="s">
        <v>171</v>
      </c>
      <c r="C1312" t="s">
        <v>3526</v>
      </c>
      <c r="D1312" t="s">
        <v>547</v>
      </c>
      <c r="E1312" t="s">
        <v>723</v>
      </c>
      <c r="F1312" t="s">
        <v>67</v>
      </c>
      <c r="G1312" t="b">
        <v>1</v>
      </c>
      <c r="H1312" t="s">
        <v>173</v>
      </c>
      <c r="I1312" t="s">
        <v>180</v>
      </c>
      <c r="J1312" t="s">
        <v>7191</v>
      </c>
      <c r="K1312" t="s">
        <v>4769</v>
      </c>
      <c r="L1312" t="s">
        <v>7192</v>
      </c>
    </row>
    <row r="1313" spans="1:12">
      <c r="A1313" t="s">
        <v>1769</v>
      </c>
      <c r="B1313" t="s">
        <v>826</v>
      </c>
      <c r="C1313" t="s">
        <v>3522</v>
      </c>
      <c r="D1313" t="s">
        <v>1771</v>
      </c>
      <c r="E1313" t="s">
        <v>1772</v>
      </c>
      <c r="F1313" t="s">
        <v>100</v>
      </c>
      <c r="G1313" t="b">
        <v>0</v>
      </c>
      <c r="H1313" t="s">
        <v>173</v>
      </c>
      <c r="I1313" t="s">
        <v>180</v>
      </c>
      <c r="J1313" t="s">
        <v>7193</v>
      </c>
      <c r="K1313" t="s">
        <v>4769</v>
      </c>
      <c r="L1313" t="s">
        <v>7194</v>
      </c>
    </row>
    <row r="1314" spans="1:12">
      <c r="A1314" t="s">
        <v>7195</v>
      </c>
      <c r="B1314" t="s">
        <v>2772</v>
      </c>
      <c r="C1314" t="s">
        <v>4913</v>
      </c>
      <c r="D1314" t="s">
        <v>428</v>
      </c>
      <c r="E1314" t="s">
        <v>2241</v>
      </c>
      <c r="F1314" t="s">
        <v>57</v>
      </c>
      <c r="G1314" t="b">
        <v>0</v>
      </c>
      <c r="H1314" t="s">
        <v>173</v>
      </c>
      <c r="I1314" t="s">
        <v>180</v>
      </c>
      <c r="J1314" t="s">
        <v>7196</v>
      </c>
      <c r="K1314" t="s">
        <v>4769</v>
      </c>
      <c r="L1314" t="s">
        <v>7197</v>
      </c>
    </row>
    <row r="1315" spans="1:12">
      <c r="A1315" t="s">
        <v>2375</v>
      </c>
      <c r="B1315" t="s">
        <v>523</v>
      </c>
      <c r="C1315" t="s">
        <v>3526</v>
      </c>
      <c r="D1315" t="s">
        <v>248</v>
      </c>
      <c r="E1315" t="s">
        <v>296</v>
      </c>
      <c r="F1315" t="s">
        <v>133</v>
      </c>
      <c r="G1315" t="b">
        <v>0</v>
      </c>
      <c r="H1315" t="s">
        <v>245</v>
      </c>
      <c r="I1315" t="s">
        <v>180</v>
      </c>
      <c r="J1315" t="s">
        <v>5356</v>
      </c>
      <c r="K1315" t="s">
        <v>4769</v>
      </c>
      <c r="L1315" t="s">
        <v>7198</v>
      </c>
    </row>
    <row r="1316" spans="1:12">
      <c r="A1316" t="s">
        <v>1916</v>
      </c>
      <c r="B1316" t="s">
        <v>826</v>
      </c>
      <c r="C1316" t="s">
        <v>3522</v>
      </c>
      <c r="D1316" t="s">
        <v>1918</v>
      </c>
      <c r="E1316" t="s">
        <v>7199</v>
      </c>
      <c r="F1316" t="s">
        <v>100</v>
      </c>
      <c r="G1316" t="b">
        <v>1</v>
      </c>
      <c r="H1316" t="s">
        <v>173</v>
      </c>
      <c r="I1316" t="s">
        <v>180</v>
      </c>
      <c r="J1316" t="s">
        <v>7200</v>
      </c>
      <c r="K1316" t="s">
        <v>4769</v>
      </c>
      <c r="L1316" t="s">
        <v>7201</v>
      </c>
    </row>
    <row r="1317" spans="1:12">
      <c r="A1317" t="s">
        <v>950</v>
      </c>
      <c r="B1317" t="s">
        <v>826</v>
      </c>
      <c r="C1317" t="s">
        <v>3522</v>
      </c>
      <c r="D1317" t="s">
        <v>248</v>
      </c>
      <c r="E1317" t="s">
        <v>296</v>
      </c>
      <c r="F1317" t="s">
        <v>106</v>
      </c>
      <c r="G1317" t="b">
        <v>0</v>
      </c>
      <c r="H1317" t="s">
        <v>245</v>
      </c>
      <c r="I1317" t="s">
        <v>180</v>
      </c>
      <c r="J1317" t="s">
        <v>6880</v>
      </c>
      <c r="K1317" t="s">
        <v>4769</v>
      </c>
      <c r="L1317" t="s">
        <v>7202</v>
      </c>
    </row>
    <row r="1318" spans="1:12">
      <c r="A1318" t="s">
        <v>3679</v>
      </c>
      <c r="B1318" t="s">
        <v>182</v>
      </c>
      <c r="C1318" t="s">
        <v>4806</v>
      </c>
      <c r="D1318" t="s">
        <v>192</v>
      </c>
      <c r="E1318" t="s">
        <v>889</v>
      </c>
      <c r="F1318" t="s">
        <v>18</v>
      </c>
      <c r="G1318" t="b">
        <v>0</v>
      </c>
      <c r="H1318" t="s">
        <v>189</v>
      </c>
      <c r="I1318" t="s">
        <v>180</v>
      </c>
      <c r="J1318" t="s">
        <v>5457</v>
      </c>
      <c r="K1318" t="s">
        <v>4769</v>
      </c>
      <c r="L1318" t="s">
        <v>7203</v>
      </c>
    </row>
    <row r="1319" spans="1:12">
      <c r="A1319" t="s">
        <v>1672</v>
      </c>
      <c r="B1319" t="s">
        <v>826</v>
      </c>
      <c r="C1319" t="s">
        <v>3526</v>
      </c>
      <c r="D1319" t="s">
        <v>4654</v>
      </c>
      <c r="E1319" t="s">
        <v>1669</v>
      </c>
      <c r="F1319" t="s">
        <v>47</v>
      </c>
      <c r="G1319" t="b">
        <v>0</v>
      </c>
      <c r="H1319" t="s">
        <v>496</v>
      </c>
      <c r="I1319" t="s">
        <v>180</v>
      </c>
      <c r="J1319" t="s">
        <v>5744</v>
      </c>
      <c r="K1319" t="s">
        <v>4769</v>
      </c>
      <c r="L1319" t="s">
        <v>7204</v>
      </c>
    </row>
    <row r="1320" spans="1:12">
      <c r="A1320" t="s">
        <v>1228</v>
      </c>
      <c r="B1320" t="s">
        <v>826</v>
      </c>
      <c r="C1320" t="s">
        <v>3522</v>
      </c>
      <c r="D1320" t="s">
        <v>1217</v>
      </c>
      <c r="E1320" t="s">
        <v>1218</v>
      </c>
      <c r="F1320" t="s">
        <v>84</v>
      </c>
      <c r="G1320" t="b">
        <v>0</v>
      </c>
      <c r="H1320" t="s">
        <v>173</v>
      </c>
      <c r="I1320" t="s">
        <v>180</v>
      </c>
      <c r="J1320" t="s">
        <v>5326</v>
      </c>
      <c r="K1320" t="s">
        <v>4769</v>
      </c>
      <c r="L1320" t="s">
        <v>7205</v>
      </c>
    </row>
    <row r="1321" spans="1:12">
      <c r="A1321" t="s">
        <v>3192</v>
      </c>
      <c r="B1321" t="s">
        <v>182</v>
      </c>
      <c r="C1321" t="s">
        <v>4775</v>
      </c>
      <c r="D1321" t="s">
        <v>291</v>
      </c>
      <c r="E1321" t="s">
        <v>3043</v>
      </c>
      <c r="F1321" t="s">
        <v>18</v>
      </c>
      <c r="G1321" t="b">
        <v>1</v>
      </c>
      <c r="H1321" t="s">
        <v>245</v>
      </c>
      <c r="I1321" t="s">
        <v>180</v>
      </c>
      <c r="J1321" t="s">
        <v>7206</v>
      </c>
      <c r="K1321" t="s">
        <v>4769</v>
      </c>
      <c r="L1321" t="s">
        <v>7207</v>
      </c>
    </row>
    <row r="1322" spans="1:12">
      <c r="A1322" t="s">
        <v>7208</v>
      </c>
      <c r="B1322" t="s">
        <v>826</v>
      </c>
      <c r="C1322" t="s">
        <v>3526</v>
      </c>
      <c r="D1322" t="s">
        <v>192</v>
      </c>
      <c r="E1322" t="s">
        <v>198</v>
      </c>
      <c r="F1322" t="s">
        <v>84</v>
      </c>
      <c r="G1322" t="b">
        <v>0</v>
      </c>
      <c r="H1322" t="s">
        <v>189</v>
      </c>
      <c r="I1322" t="s">
        <v>180</v>
      </c>
      <c r="J1322" t="s">
        <v>7209</v>
      </c>
      <c r="K1322" t="s">
        <v>4769</v>
      </c>
      <c r="L1322" t="s">
        <v>7210</v>
      </c>
    </row>
    <row r="1323" spans="1:12">
      <c r="A1323" t="s">
        <v>851</v>
      </c>
      <c r="B1323" t="s">
        <v>826</v>
      </c>
      <c r="C1323" t="s">
        <v>3526</v>
      </c>
      <c r="D1323" t="s">
        <v>2101</v>
      </c>
      <c r="E1323" t="s">
        <v>853</v>
      </c>
      <c r="F1323" t="s">
        <v>124</v>
      </c>
      <c r="G1323" t="b">
        <v>1</v>
      </c>
      <c r="H1323" t="s">
        <v>443</v>
      </c>
      <c r="I1323" t="s">
        <v>180</v>
      </c>
      <c r="J1323" t="s">
        <v>7211</v>
      </c>
      <c r="K1323" t="s">
        <v>4769</v>
      </c>
      <c r="L1323" t="s">
        <v>7212</v>
      </c>
    </row>
    <row r="1324" spans="1:12">
      <c r="A1324" t="s">
        <v>2387</v>
      </c>
      <c r="B1324" t="s">
        <v>826</v>
      </c>
      <c r="C1324" t="s">
        <v>3526</v>
      </c>
      <c r="D1324" t="s">
        <v>248</v>
      </c>
      <c r="E1324" t="s">
        <v>296</v>
      </c>
      <c r="F1324" t="s">
        <v>97</v>
      </c>
      <c r="G1324" t="b">
        <v>0</v>
      </c>
      <c r="H1324" t="s">
        <v>245</v>
      </c>
      <c r="I1324" t="s">
        <v>180</v>
      </c>
      <c r="J1324" t="s">
        <v>7213</v>
      </c>
      <c r="K1324" t="s">
        <v>4769</v>
      </c>
      <c r="L1324" t="s">
        <v>7214</v>
      </c>
    </row>
    <row r="1325" spans="1:12">
      <c r="A1325" t="s">
        <v>677</v>
      </c>
      <c r="B1325" t="s">
        <v>182</v>
      </c>
      <c r="C1325" t="s">
        <v>3522</v>
      </c>
      <c r="D1325" t="s">
        <v>668</v>
      </c>
      <c r="E1325" t="s">
        <v>669</v>
      </c>
      <c r="F1325" t="s">
        <v>67</v>
      </c>
      <c r="G1325" t="b">
        <v>0</v>
      </c>
      <c r="H1325" t="s">
        <v>173</v>
      </c>
      <c r="I1325" t="s">
        <v>180</v>
      </c>
      <c r="J1325" t="s">
        <v>4783</v>
      </c>
      <c r="K1325" t="s">
        <v>4769</v>
      </c>
      <c r="L1325" t="s">
        <v>7215</v>
      </c>
    </row>
    <row r="1326" spans="1:12">
      <c r="A1326" t="s">
        <v>2570</v>
      </c>
      <c r="B1326" t="s">
        <v>826</v>
      </c>
      <c r="C1326" t="s">
        <v>2553</v>
      </c>
      <c r="D1326" t="s">
        <v>1309</v>
      </c>
      <c r="E1326" t="s">
        <v>5636</v>
      </c>
      <c r="F1326" t="s">
        <v>109</v>
      </c>
      <c r="G1326" t="b">
        <v>0</v>
      </c>
      <c r="H1326" t="s">
        <v>173</v>
      </c>
      <c r="I1326" t="s">
        <v>180</v>
      </c>
      <c r="J1326" t="s">
        <v>7216</v>
      </c>
      <c r="K1326" t="s">
        <v>4769</v>
      </c>
      <c r="L1326" t="s">
        <v>2571</v>
      </c>
    </row>
    <row r="1327" spans="1:12">
      <c r="A1327" t="s">
        <v>2336</v>
      </c>
      <c r="B1327" t="s">
        <v>171</v>
      </c>
      <c r="C1327" t="s">
        <v>3526</v>
      </c>
      <c r="D1327" t="s">
        <v>2338</v>
      </c>
      <c r="E1327" t="s">
        <v>2339</v>
      </c>
      <c r="F1327" t="s">
        <v>64</v>
      </c>
      <c r="G1327" t="b">
        <v>0</v>
      </c>
      <c r="H1327" t="s">
        <v>443</v>
      </c>
      <c r="I1327" t="s">
        <v>180</v>
      </c>
      <c r="J1327" t="s">
        <v>7217</v>
      </c>
      <c r="K1327" t="s">
        <v>4769</v>
      </c>
      <c r="L1327" t="s">
        <v>7218</v>
      </c>
    </row>
    <row r="1328" spans="1:12">
      <c r="A1328" t="s">
        <v>215</v>
      </c>
      <c r="B1328" t="s">
        <v>182</v>
      </c>
      <c r="C1328" t="s">
        <v>3522</v>
      </c>
      <c r="D1328" t="s">
        <v>204</v>
      </c>
      <c r="E1328" t="s">
        <v>205</v>
      </c>
      <c r="F1328" t="s">
        <v>24</v>
      </c>
      <c r="G1328" t="b">
        <v>0</v>
      </c>
      <c r="H1328" t="s">
        <v>173</v>
      </c>
      <c r="I1328" t="s">
        <v>180</v>
      </c>
      <c r="J1328" t="s">
        <v>7219</v>
      </c>
      <c r="K1328" t="s">
        <v>4769</v>
      </c>
      <c r="L1328" t="s">
        <v>7220</v>
      </c>
    </row>
    <row r="1329" spans="1:12">
      <c r="A1329" t="s">
        <v>2340</v>
      </c>
      <c r="B1329" t="s">
        <v>171</v>
      </c>
      <c r="C1329" t="s">
        <v>3526</v>
      </c>
      <c r="D1329" t="s">
        <v>4641</v>
      </c>
      <c r="E1329" t="s">
        <v>1125</v>
      </c>
      <c r="F1329" t="s">
        <v>112</v>
      </c>
      <c r="G1329" t="b">
        <v>1</v>
      </c>
      <c r="H1329" t="s">
        <v>448</v>
      </c>
      <c r="I1329" t="s">
        <v>180</v>
      </c>
      <c r="J1329" t="s">
        <v>7221</v>
      </c>
      <c r="K1329" t="s">
        <v>4769</v>
      </c>
      <c r="L1329" t="s">
        <v>7222</v>
      </c>
    </row>
    <row r="1330" spans="1:12">
      <c r="A1330" t="s">
        <v>2833</v>
      </c>
      <c r="B1330" t="s">
        <v>171</v>
      </c>
      <c r="C1330" t="s">
        <v>4806</v>
      </c>
      <c r="D1330" t="s">
        <v>659</v>
      </c>
      <c r="E1330" t="s">
        <v>6074</v>
      </c>
      <c r="F1330" t="s">
        <v>47</v>
      </c>
      <c r="G1330" t="b">
        <v>0</v>
      </c>
      <c r="H1330" t="s">
        <v>654</v>
      </c>
      <c r="I1330" t="s">
        <v>180</v>
      </c>
      <c r="J1330" t="s">
        <v>4986</v>
      </c>
      <c r="K1330" t="s">
        <v>4769</v>
      </c>
      <c r="L1330" t="s">
        <v>7223</v>
      </c>
    </row>
    <row r="1331" spans="1:12">
      <c r="A1331" t="s">
        <v>3085</v>
      </c>
      <c r="B1331" t="s">
        <v>826</v>
      </c>
      <c r="C1331" t="s">
        <v>4806</v>
      </c>
      <c r="D1331" t="s">
        <v>3061</v>
      </c>
      <c r="E1331" t="s">
        <v>3062</v>
      </c>
      <c r="F1331" t="s">
        <v>43</v>
      </c>
      <c r="G1331" t="b">
        <v>0</v>
      </c>
      <c r="H1331" t="s">
        <v>173</v>
      </c>
      <c r="I1331" t="s">
        <v>180</v>
      </c>
      <c r="J1331" t="s">
        <v>218</v>
      </c>
      <c r="K1331" t="s">
        <v>4769</v>
      </c>
      <c r="L1331" t="s">
        <v>7224</v>
      </c>
    </row>
    <row r="1332" spans="1:12">
      <c r="A1332" t="s">
        <v>3046</v>
      </c>
      <c r="B1332" t="s">
        <v>826</v>
      </c>
      <c r="C1332" t="s">
        <v>4775</v>
      </c>
      <c r="D1332" t="s">
        <v>291</v>
      </c>
      <c r="E1332" t="s">
        <v>3043</v>
      </c>
      <c r="F1332" t="s">
        <v>100</v>
      </c>
      <c r="G1332" t="b">
        <v>0</v>
      </c>
      <c r="H1332" t="s">
        <v>245</v>
      </c>
      <c r="I1332" t="s">
        <v>180</v>
      </c>
      <c r="J1332" t="s">
        <v>4777</v>
      </c>
      <c r="K1332" t="s">
        <v>4769</v>
      </c>
      <c r="L1332" t="s">
        <v>7225</v>
      </c>
    </row>
    <row r="1333" spans="1:12">
      <c r="A1333" t="s">
        <v>2388</v>
      </c>
      <c r="B1333" t="s">
        <v>298</v>
      </c>
      <c r="C1333" t="s">
        <v>3526</v>
      </c>
      <c r="D1333" t="s">
        <v>248</v>
      </c>
      <c r="E1333" t="s">
        <v>296</v>
      </c>
      <c r="F1333" t="s">
        <v>67</v>
      </c>
      <c r="G1333" t="b">
        <v>0</v>
      </c>
      <c r="H1333" t="s">
        <v>245</v>
      </c>
      <c r="I1333" t="s">
        <v>180</v>
      </c>
      <c r="J1333" t="s">
        <v>7226</v>
      </c>
      <c r="K1333" t="s">
        <v>4769</v>
      </c>
      <c r="L1333" t="s">
        <v>7227</v>
      </c>
    </row>
    <row r="1334" spans="1:12">
      <c r="A1334" t="s">
        <v>985</v>
      </c>
      <c r="B1334" t="s">
        <v>826</v>
      </c>
      <c r="C1334" t="s">
        <v>3526</v>
      </c>
      <c r="D1334" t="s">
        <v>248</v>
      </c>
      <c r="E1334" t="s">
        <v>296</v>
      </c>
      <c r="F1334" t="s">
        <v>97</v>
      </c>
      <c r="G1334" t="b">
        <v>0</v>
      </c>
      <c r="H1334" t="s">
        <v>245</v>
      </c>
      <c r="I1334" t="s">
        <v>180</v>
      </c>
      <c r="J1334" t="s">
        <v>7228</v>
      </c>
      <c r="K1334" t="s">
        <v>4769</v>
      </c>
      <c r="L1334" t="s">
        <v>7229</v>
      </c>
    </row>
    <row r="1335" spans="1:12">
      <c r="A1335" t="s">
        <v>2342</v>
      </c>
      <c r="B1335" t="s">
        <v>298</v>
      </c>
      <c r="C1335" t="s">
        <v>3526</v>
      </c>
      <c r="D1335" t="s">
        <v>248</v>
      </c>
      <c r="E1335" t="s">
        <v>296</v>
      </c>
      <c r="F1335" t="s">
        <v>67</v>
      </c>
      <c r="G1335" t="b">
        <v>0</v>
      </c>
      <c r="H1335" t="s">
        <v>245</v>
      </c>
      <c r="I1335" t="s">
        <v>180</v>
      </c>
      <c r="J1335" t="s">
        <v>7230</v>
      </c>
      <c r="K1335" t="s">
        <v>4769</v>
      </c>
      <c r="L1335" t="s">
        <v>7231</v>
      </c>
    </row>
    <row r="1336" spans="1:12">
      <c r="A1336" t="s">
        <v>2376</v>
      </c>
      <c r="B1336" t="s">
        <v>298</v>
      </c>
      <c r="C1336" t="s">
        <v>3526</v>
      </c>
      <c r="D1336" t="s">
        <v>248</v>
      </c>
      <c r="E1336" t="s">
        <v>296</v>
      </c>
      <c r="F1336" t="s">
        <v>67</v>
      </c>
      <c r="G1336" t="b">
        <v>0</v>
      </c>
      <c r="H1336" t="s">
        <v>245</v>
      </c>
      <c r="I1336" t="s">
        <v>180</v>
      </c>
      <c r="J1336" t="s">
        <v>7232</v>
      </c>
      <c r="K1336" t="s">
        <v>4769</v>
      </c>
      <c r="L1336" t="s">
        <v>7233</v>
      </c>
    </row>
    <row r="1337" spans="1:12">
      <c r="A1337" t="s">
        <v>2343</v>
      </c>
      <c r="B1337" t="s">
        <v>298</v>
      </c>
      <c r="C1337" t="s">
        <v>3526</v>
      </c>
      <c r="D1337" t="s">
        <v>248</v>
      </c>
      <c r="E1337" t="s">
        <v>296</v>
      </c>
      <c r="F1337" t="s">
        <v>57</v>
      </c>
      <c r="G1337" t="b">
        <v>0</v>
      </c>
      <c r="H1337" t="s">
        <v>245</v>
      </c>
      <c r="I1337" t="s">
        <v>180</v>
      </c>
      <c r="J1337" t="s">
        <v>7234</v>
      </c>
      <c r="K1337" t="s">
        <v>4769</v>
      </c>
      <c r="L1337" t="s">
        <v>7235</v>
      </c>
    </row>
    <row r="1338" spans="1:12">
      <c r="A1338" t="s">
        <v>2389</v>
      </c>
      <c r="B1338" t="s">
        <v>298</v>
      </c>
      <c r="C1338" t="s">
        <v>3526</v>
      </c>
      <c r="D1338" t="s">
        <v>248</v>
      </c>
      <c r="E1338" t="s">
        <v>296</v>
      </c>
      <c r="F1338" t="s">
        <v>67</v>
      </c>
      <c r="G1338" t="b">
        <v>0</v>
      </c>
      <c r="H1338" t="s">
        <v>245</v>
      </c>
      <c r="I1338" t="s">
        <v>180</v>
      </c>
      <c r="J1338" t="s">
        <v>7236</v>
      </c>
      <c r="K1338" t="s">
        <v>4769</v>
      </c>
      <c r="L1338" t="s">
        <v>7237</v>
      </c>
    </row>
    <row r="1339" spans="1:12">
      <c r="A1339" t="s">
        <v>2321</v>
      </c>
      <c r="B1339" t="s">
        <v>182</v>
      </c>
      <c r="C1339" t="s">
        <v>3526</v>
      </c>
      <c r="D1339" t="s">
        <v>1462</v>
      </c>
      <c r="E1339" t="s">
        <v>1463</v>
      </c>
      <c r="F1339" t="s">
        <v>39</v>
      </c>
      <c r="G1339" t="b">
        <v>0</v>
      </c>
      <c r="H1339" t="s">
        <v>448</v>
      </c>
      <c r="I1339" t="s">
        <v>180</v>
      </c>
      <c r="J1339" t="s">
        <v>7238</v>
      </c>
      <c r="K1339" t="s">
        <v>4769</v>
      </c>
      <c r="L1339" t="s">
        <v>7239</v>
      </c>
    </row>
    <row r="1340" spans="1:12">
      <c r="A1340" t="s">
        <v>7240</v>
      </c>
      <c r="B1340" t="s">
        <v>826</v>
      </c>
      <c r="C1340" t="s">
        <v>3522</v>
      </c>
      <c r="D1340" t="s">
        <v>1189</v>
      </c>
      <c r="E1340" t="s">
        <v>7241</v>
      </c>
      <c r="F1340" t="s">
        <v>90</v>
      </c>
      <c r="G1340" t="b">
        <v>1</v>
      </c>
      <c r="H1340" t="s">
        <v>173</v>
      </c>
      <c r="I1340" t="s">
        <v>180</v>
      </c>
      <c r="J1340" t="s">
        <v>7242</v>
      </c>
      <c r="K1340" t="s">
        <v>4769</v>
      </c>
      <c r="L1340" t="s">
        <v>7243</v>
      </c>
    </row>
    <row r="1341" spans="1:12">
      <c r="A1341" t="s">
        <v>3230</v>
      </c>
      <c r="B1341" t="s">
        <v>182</v>
      </c>
      <c r="C1341" t="s">
        <v>4806</v>
      </c>
      <c r="D1341" t="s">
        <v>192</v>
      </c>
      <c r="E1341" t="s">
        <v>218</v>
      </c>
      <c r="F1341" t="s">
        <v>18</v>
      </c>
      <c r="G1341" t="b">
        <v>0</v>
      </c>
      <c r="H1341" t="s">
        <v>189</v>
      </c>
      <c r="I1341" t="s">
        <v>180</v>
      </c>
      <c r="J1341" t="s">
        <v>7244</v>
      </c>
      <c r="K1341" t="s">
        <v>4769</v>
      </c>
      <c r="L1341" t="s">
        <v>7245</v>
      </c>
    </row>
    <row r="1342" spans="1:12">
      <c r="A1342" t="s">
        <v>1053</v>
      </c>
      <c r="B1342" t="s">
        <v>826</v>
      </c>
      <c r="C1342" t="s">
        <v>3526</v>
      </c>
      <c r="D1342" t="s">
        <v>413</v>
      </c>
      <c r="E1342" t="s">
        <v>414</v>
      </c>
      <c r="F1342" t="s">
        <v>84</v>
      </c>
      <c r="G1342" t="b">
        <v>0</v>
      </c>
      <c r="H1342" t="s">
        <v>411</v>
      </c>
      <c r="I1342" t="s">
        <v>180</v>
      </c>
      <c r="J1342" t="s">
        <v>5303</v>
      </c>
      <c r="K1342" t="s">
        <v>4769</v>
      </c>
      <c r="L1342" t="s">
        <v>7246</v>
      </c>
    </row>
    <row r="1343" spans="1:12">
      <c r="A1343" t="s">
        <v>7247</v>
      </c>
      <c r="B1343" t="s">
        <v>826</v>
      </c>
      <c r="C1343" t="s">
        <v>4775</v>
      </c>
      <c r="D1343" t="s">
        <v>291</v>
      </c>
      <c r="E1343" t="s">
        <v>3043</v>
      </c>
      <c r="F1343" t="s">
        <v>100</v>
      </c>
      <c r="G1343" t="b">
        <v>0</v>
      </c>
      <c r="H1343" t="s">
        <v>245</v>
      </c>
      <c r="I1343" t="s">
        <v>180</v>
      </c>
      <c r="J1343" t="s">
        <v>4777</v>
      </c>
      <c r="K1343" t="s">
        <v>4769</v>
      </c>
      <c r="L1343" t="s">
        <v>7248</v>
      </c>
    </row>
    <row r="1344" spans="1:12">
      <c r="A1344" t="s">
        <v>820</v>
      </c>
      <c r="B1344" t="s">
        <v>171</v>
      </c>
      <c r="C1344" t="s">
        <v>3522</v>
      </c>
      <c r="D1344" t="s">
        <v>4654</v>
      </c>
      <c r="E1344" t="s">
        <v>793</v>
      </c>
      <c r="F1344" t="s">
        <v>43</v>
      </c>
      <c r="G1344" t="b">
        <v>0</v>
      </c>
      <c r="H1344" t="s">
        <v>496</v>
      </c>
      <c r="I1344" t="s">
        <v>180</v>
      </c>
      <c r="J1344" t="s">
        <v>4963</v>
      </c>
      <c r="K1344" t="s">
        <v>4769</v>
      </c>
      <c r="L1344" t="s">
        <v>7249</v>
      </c>
    </row>
    <row r="1345" spans="1:12">
      <c r="A1345" t="s">
        <v>3002</v>
      </c>
      <c r="B1345" t="s">
        <v>523</v>
      </c>
      <c r="C1345" t="s">
        <v>4775</v>
      </c>
      <c r="D1345" t="s">
        <v>248</v>
      </c>
      <c r="E1345" t="s">
        <v>296</v>
      </c>
      <c r="F1345" t="s">
        <v>51</v>
      </c>
      <c r="G1345" t="b">
        <v>1</v>
      </c>
      <c r="H1345" t="s">
        <v>245</v>
      </c>
      <c r="I1345" t="s">
        <v>180</v>
      </c>
      <c r="J1345" t="s">
        <v>6360</v>
      </c>
      <c r="K1345" t="s">
        <v>4769</v>
      </c>
      <c r="L1345" t="s">
        <v>7250</v>
      </c>
    </row>
    <row r="1346" spans="1:12">
      <c r="A1346" t="s">
        <v>1487</v>
      </c>
      <c r="B1346" t="s">
        <v>826</v>
      </c>
      <c r="C1346" t="s">
        <v>3522</v>
      </c>
      <c r="D1346" t="s">
        <v>178</v>
      </c>
      <c r="E1346" t="s">
        <v>561</v>
      </c>
      <c r="F1346" t="s">
        <v>73</v>
      </c>
      <c r="G1346" t="b">
        <v>0</v>
      </c>
      <c r="H1346" t="s">
        <v>173</v>
      </c>
      <c r="I1346" t="s">
        <v>180</v>
      </c>
      <c r="J1346" t="s">
        <v>7251</v>
      </c>
      <c r="K1346" t="s">
        <v>4769</v>
      </c>
      <c r="L1346" t="s">
        <v>7252</v>
      </c>
    </row>
    <row r="1347" spans="1:12">
      <c r="A1347" t="s">
        <v>1494</v>
      </c>
      <c r="B1347" t="s">
        <v>826</v>
      </c>
      <c r="C1347" t="s">
        <v>3522</v>
      </c>
      <c r="D1347" t="s">
        <v>178</v>
      </c>
      <c r="E1347" t="s">
        <v>561</v>
      </c>
      <c r="F1347" t="s">
        <v>43</v>
      </c>
      <c r="G1347" t="b">
        <v>0</v>
      </c>
      <c r="H1347" t="s">
        <v>173</v>
      </c>
      <c r="I1347" t="s">
        <v>180</v>
      </c>
      <c r="J1347" t="s">
        <v>7251</v>
      </c>
      <c r="K1347" t="s">
        <v>4769</v>
      </c>
      <c r="L1347" t="s">
        <v>7253</v>
      </c>
    </row>
    <row r="1348" spans="1:12">
      <c r="A1348" t="s">
        <v>2656</v>
      </c>
      <c r="B1348" t="s">
        <v>182</v>
      </c>
      <c r="C1348" t="s">
        <v>4775</v>
      </c>
      <c r="D1348" t="s">
        <v>2647</v>
      </c>
      <c r="E1348" t="s">
        <v>4776</v>
      </c>
      <c r="F1348" t="s">
        <v>29</v>
      </c>
      <c r="G1348" t="b">
        <v>0</v>
      </c>
      <c r="H1348" t="s">
        <v>245</v>
      </c>
      <c r="I1348" t="s">
        <v>180</v>
      </c>
      <c r="J1348" t="s">
        <v>4777</v>
      </c>
      <c r="K1348" t="s">
        <v>4769</v>
      </c>
      <c r="L1348" t="s">
        <v>2657</v>
      </c>
    </row>
    <row r="1349" spans="1:12">
      <c r="A1349" t="s">
        <v>2723</v>
      </c>
      <c r="B1349" t="s">
        <v>171</v>
      </c>
      <c r="C1349" t="s">
        <v>4913</v>
      </c>
      <c r="D1349" t="s">
        <v>2725</v>
      </c>
      <c r="E1349" t="s">
        <v>6208</v>
      </c>
      <c r="F1349" t="s">
        <v>47</v>
      </c>
      <c r="G1349" t="b">
        <v>0</v>
      </c>
      <c r="H1349" t="s">
        <v>173</v>
      </c>
      <c r="I1349" t="s">
        <v>180</v>
      </c>
      <c r="J1349" t="s">
        <v>7254</v>
      </c>
      <c r="K1349" t="s">
        <v>4769</v>
      </c>
      <c r="L1349" t="s">
        <v>7255</v>
      </c>
    </row>
    <row r="1350" spans="1:12">
      <c r="A1350" t="s">
        <v>2323</v>
      </c>
      <c r="B1350" t="s">
        <v>182</v>
      </c>
      <c r="C1350" t="s">
        <v>3526</v>
      </c>
      <c r="D1350" t="s">
        <v>4641</v>
      </c>
      <c r="E1350" t="s">
        <v>1125</v>
      </c>
      <c r="F1350" t="s">
        <v>97</v>
      </c>
      <c r="G1350" t="b">
        <v>1</v>
      </c>
      <c r="H1350" t="s">
        <v>448</v>
      </c>
      <c r="I1350" t="s">
        <v>180</v>
      </c>
      <c r="J1350" t="s">
        <v>7256</v>
      </c>
      <c r="K1350" t="s">
        <v>4769</v>
      </c>
      <c r="L1350" t="s">
        <v>7257</v>
      </c>
    </row>
    <row r="1351" spans="1:12">
      <c r="A1351" t="s">
        <v>2684</v>
      </c>
      <c r="B1351" t="s">
        <v>826</v>
      </c>
      <c r="C1351" t="s">
        <v>2553</v>
      </c>
      <c r="D1351" t="s">
        <v>2683</v>
      </c>
      <c r="E1351" t="s">
        <v>4926</v>
      </c>
      <c r="F1351" t="s">
        <v>80</v>
      </c>
      <c r="G1351" t="b">
        <v>0</v>
      </c>
      <c r="H1351" t="s">
        <v>173</v>
      </c>
      <c r="I1351" t="s">
        <v>180</v>
      </c>
      <c r="J1351" t="s">
        <v>4927</v>
      </c>
      <c r="K1351" t="s">
        <v>4769</v>
      </c>
      <c r="L1351" t="s">
        <v>7258</v>
      </c>
    </row>
    <row r="1352" spans="1:12">
      <c r="A1352" t="s">
        <v>307</v>
      </c>
      <c r="B1352" t="s">
        <v>171</v>
      </c>
      <c r="C1352" t="s">
        <v>3522</v>
      </c>
      <c r="D1352" t="s">
        <v>248</v>
      </c>
      <c r="E1352" t="s">
        <v>296</v>
      </c>
      <c r="F1352" t="s">
        <v>29</v>
      </c>
      <c r="G1352" t="b">
        <v>0</v>
      </c>
      <c r="H1352" t="s">
        <v>245</v>
      </c>
      <c r="I1352" t="s">
        <v>180</v>
      </c>
      <c r="J1352" t="s">
        <v>4936</v>
      </c>
      <c r="K1352" t="s">
        <v>4769</v>
      </c>
      <c r="L1352" t="s">
        <v>7259</v>
      </c>
    </row>
    <row r="1353" spans="1:12">
      <c r="A1353" t="s">
        <v>2344</v>
      </c>
      <c r="B1353" t="s">
        <v>182</v>
      </c>
      <c r="C1353" t="s">
        <v>3526</v>
      </c>
      <c r="D1353" t="s">
        <v>450</v>
      </c>
      <c r="E1353" t="s">
        <v>2346</v>
      </c>
      <c r="F1353" t="s">
        <v>24</v>
      </c>
      <c r="G1353" t="b">
        <v>0</v>
      </c>
      <c r="H1353" t="s">
        <v>448</v>
      </c>
      <c r="I1353" t="s">
        <v>180</v>
      </c>
      <c r="J1353" t="s">
        <v>7260</v>
      </c>
      <c r="K1353" t="s">
        <v>4769</v>
      </c>
      <c r="L1353" t="s">
        <v>7261</v>
      </c>
    </row>
    <row r="1354" spans="1:12">
      <c r="A1354" t="s">
        <v>367</v>
      </c>
      <c r="B1354" t="s">
        <v>298</v>
      </c>
      <c r="C1354" t="s">
        <v>3522</v>
      </c>
      <c r="D1354" t="s">
        <v>356</v>
      </c>
      <c r="E1354" t="s">
        <v>366</v>
      </c>
      <c r="F1354" t="s">
        <v>90</v>
      </c>
      <c r="G1354" t="b">
        <v>0</v>
      </c>
      <c r="H1354" t="s">
        <v>173</v>
      </c>
      <c r="I1354" t="s">
        <v>180</v>
      </c>
      <c r="J1354" t="s">
        <v>5065</v>
      </c>
      <c r="K1354" t="s">
        <v>4769</v>
      </c>
      <c r="L1354" t="s">
        <v>7262</v>
      </c>
    </row>
    <row r="1355" spans="1:12">
      <c r="A1355" t="s">
        <v>1719</v>
      </c>
      <c r="B1355" t="s">
        <v>826</v>
      </c>
      <c r="C1355" t="s">
        <v>3526</v>
      </c>
      <c r="D1355" t="s">
        <v>1721</v>
      </c>
      <c r="E1355" t="s">
        <v>1722</v>
      </c>
      <c r="F1355" t="s">
        <v>133</v>
      </c>
      <c r="G1355" t="b">
        <v>1</v>
      </c>
      <c r="H1355" t="s">
        <v>173</v>
      </c>
      <c r="I1355" t="s">
        <v>180</v>
      </c>
      <c r="J1355" t="s">
        <v>7263</v>
      </c>
      <c r="K1355" t="s">
        <v>4769</v>
      </c>
      <c r="L1355" t="s">
        <v>7264</v>
      </c>
    </row>
    <row r="1356" spans="1:12">
      <c r="A1356" t="s">
        <v>7265</v>
      </c>
      <c r="B1356" t="s">
        <v>171</v>
      </c>
      <c r="C1356" t="s">
        <v>4775</v>
      </c>
      <c r="D1356" t="s">
        <v>3475</v>
      </c>
      <c r="E1356" t="s">
        <v>218</v>
      </c>
      <c r="F1356" t="s">
        <v>18</v>
      </c>
      <c r="G1356" t="b">
        <v>0</v>
      </c>
      <c r="H1356" t="s">
        <v>173</v>
      </c>
      <c r="I1356" t="s">
        <v>180</v>
      </c>
      <c r="J1356" t="s">
        <v>7266</v>
      </c>
      <c r="K1356" t="s">
        <v>4769</v>
      </c>
      <c r="L1356" t="s">
        <v>7267</v>
      </c>
    </row>
    <row r="1357" spans="1:12">
      <c r="A1357" t="s">
        <v>979</v>
      </c>
      <c r="B1357" t="s">
        <v>826</v>
      </c>
      <c r="C1357" t="s">
        <v>3526</v>
      </c>
      <c r="D1357" t="s">
        <v>248</v>
      </c>
      <c r="E1357" t="s">
        <v>296</v>
      </c>
      <c r="F1357" t="s">
        <v>100</v>
      </c>
      <c r="G1357" t="b">
        <v>0</v>
      </c>
      <c r="H1357" t="s">
        <v>245</v>
      </c>
      <c r="I1357" t="s">
        <v>180</v>
      </c>
      <c r="J1357" t="s">
        <v>7268</v>
      </c>
      <c r="K1357" t="s">
        <v>4769</v>
      </c>
      <c r="L1357" t="s">
        <v>7269</v>
      </c>
    </row>
    <row r="1358" spans="1:12">
      <c r="A1358" t="s">
        <v>7270</v>
      </c>
      <c r="B1358" t="s">
        <v>826</v>
      </c>
      <c r="C1358" t="s">
        <v>3522</v>
      </c>
      <c r="D1358" t="s">
        <v>1347</v>
      </c>
      <c r="E1358" t="s">
        <v>6846</v>
      </c>
      <c r="F1358" t="s">
        <v>39</v>
      </c>
      <c r="G1358" t="b">
        <v>0</v>
      </c>
      <c r="H1358" t="s">
        <v>173</v>
      </c>
      <c r="I1358" t="s">
        <v>180</v>
      </c>
      <c r="J1358" t="s">
        <v>6847</v>
      </c>
      <c r="K1358" t="s">
        <v>4769</v>
      </c>
      <c r="L1358" t="s">
        <v>7271</v>
      </c>
    </row>
    <row r="1359" spans="1:12">
      <c r="A1359" t="s">
        <v>2096</v>
      </c>
      <c r="B1359" t="s">
        <v>182</v>
      </c>
      <c r="C1359" t="s">
        <v>3522</v>
      </c>
      <c r="D1359" t="s">
        <v>192</v>
      </c>
      <c r="E1359" t="s">
        <v>198</v>
      </c>
      <c r="F1359" t="s">
        <v>18</v>
      </c>
      <c r="G1359" t="b">
        <v>0</v>
      </c>
      <c r="H1359" t="s">
        <v>189</v>
      </c>
      <c r="I1359" t="s">
        <v>180</v>
      </c>
      <c r="J1359" t="s">
        <v>7272</v>
      </c>
      <c r="K1359" t="s">
        <v>4769</v>
      </c>
      <c r="L1359" t="s">
        <v>7273</v>
      </c>
    </row>
    <row r="1360" spans="1:12">
      <c r="A1360" t="s">
        <v>2348</v>
      </c>
      <c r="B1360" t="s">
        <v>182</v>
      </c>
      <c r="C1360" t="s">
        <v>3526</v>
      </c>
      <c r="D1360" t="s">
        <v>4490</v>
      </c>
      <c r="E1360" t="s">
        <v>1143</v>
      </c>
      <c r="F1360" t="s">
        <v>43</v>
      </c>
      <c r="G1360" t="b">
        <v>0</v>
      </c>
      <c r="H1360" t="s">
        <v>173</v>
      </c>
      <c r="I1360" t="s">
        <v>180</v>
      </c>
      <c r="J1360" t="s">
        <v>7274</v>
      </c>
      <c r="K1360" t="s">
        <v>4769</v>
      </c>
      <c r="L1360" t="s">
        <v>7275</v>
      </c>
    </row>
    <row r="1361" spans="1:12">
      <c r="A1361" t="s">
        <v>2886</v>
      </c>
      <c r="B1361" t="s">
        <v>182</v>
      </c>
      <c r="C1361" t="s">
        <v>4858</v>
      </c>
      <c r="D1361" t="s">
        <v>2863</v>
      </c>
      <c r="E1361" t="s">
        <v>2884</v>
      </c>
      <c r="F1361" t="s">
        <v>76</v>
      </c>
      <c r="G1361" t="b">
        <v>1</v>
      </c>
      <c r="H1361" t="s">
        <v>173</v>
      </c>
      <c r="I1361" t="s">
        <v>180</v>
      </c>
      <c r="J1361" t="s">
        <v>218</v>
      </c>
      <c r="K1361" t="s">
        <v>4769</v>
      </c>
      <c r="L1361" t="s">
        <v>7276</v>
      </c>
    </row>
    <row r="1362" spans="1:12">
      <c r="A1362" t="s">
        <v>3256</v>
      </c>
      <c r="B1362" t="s">
        <v>826</v>
      </c>
      <c r="C1362" t="s">
        <v>4775</v>
      </c>
      <c r="D1362" t="s">
        <v>1309</v>
      </c>
      <c r="E1362" t="s">
        <v>218</v>
      </c>
      <c r="F1362" t="s">
        <v>100</v>
      </c>
      <c r="G1362" t="b">
        <v>0</v>
      </c>
      <c r="H1362" t="s">
        <v>173</v>
      </c>
      <c r="I1362" t="s">
        <v>180</v>
      </c>
      <c r="J1362" t="s">
        <v>4779</v>
      </c>
      <c r="K1362" t="s">
        <v>4769</v>
      </c>
      <c r="L1362" t="s">
        <v>7277</v>
      </c>
    </row>
    <row r="1363" spans="1:12">
      <c r="A1363" t="s">
        <v>2896</v>
      </c>
      <c r="B1363" t="s">
        <v>826</v>
      </c>
      <c r="C1363" t="s">
        <v>4775</v>
      </c>
      <c r="D1363" t="s">
        <v>2647</v>
      </c>
      <c r="E1363" t="s">
        <v>2889</v>
      </c>
      <c r="F1363" t="s">
        <v>118</v>
      </c>
      <c r="G1363" t="b">
        <v>0</v>
      </c>
      <c r="H1363" t="s">
        <v>245</v>
      </c>
      <c r="I1363" t="s">
        <v>180</v>
      </c>
      <c r="J1363" t="s">
        <v>4777</v>
      </c>
      <c r="K1363" t="s">
        <v>4769</v>
      </c>
      <c r="L1363" t="s">
        <v>7278</v>
      </c>
    </row>
    <row r="1364" spans="1:12">
      <c r="A1364" t="s">
        <v>2328</v>
      </c>
      <c r="B1364" t="s">
        <v>171</v>
      </c>
      <c r="C1364" t="s">
        <v>3526</v>
      </c>
      <c r="D1364" t="s">
        <v>1065</v>
      </c>
      <c r="E1364" t="s">
        <v>1066</v>
      </c>
      <c r="F1364" t="s">
        <v>47</v>
      </c>
      <c r="G1364" t="b">
        <v>0</v>
      </c>
      <c r="H1364" t="s">
        <v>173</v>
      </c>
      <c r="I1364" t="s">
        <v>180</v>
      </c>
      <c r="J1364" t="s">
        <v>7279</v>
      </c>
      <c r="K1364" t="s">
        <v>4769</v>
      </c>
      <c r="L1364" t="s">
        <v>7280</v>
      </c>
    </row>
    <row r="1365" spans="1:12">
      <c r="A1365" t="s">
        <v>217</v>
      </c>
      <c r="B1365" t="s">
        <v>171</v>
      </c>
      <c r="C1365" t="s">
        <v>3522</v>
      </c>
      <c r="D1365" t="s">
        <v>218</v>
      </c>
      <c r="E1365" t="s">
        <v>220</v>
      </c>
      <c r="F1365" t="s">
        <v>51</v>
      </c>
      <c r="G1365" t="b">
        <v>0</v>
      </c>
      <c r="H1365" t="s">
        <v>173</v>
      </c>
      <c r="I1365" t="s">
        <v>180</v>
      </c>
      <c r="J1365" t="s">
        <v>218</v>
      </c>
      <c r="K1365" t="s">
        <v>4769</v>
      </c>
      <c r="L1365" t="s">
        <v>7281</v>
      </c>
    </row>
    <row r="1366" spans="1:12">
      <c r="A1366" t="s">
        <v>1588</v>
      </c>
      <c r="B1366" t="s">
        <v>826</v>
      </c>
      <c r="C1366" t="s">
        <v>3522</v>
      </c>
      <c r="D1366" t="s">
        <v>1589</v>
      </c>
      <c r="E1366" t="s">
        <v>1590</v>
      </c>
      <c r="F1366" t="s">
        <v>93</v>
      </c>
      <c r="G1366" t="b">
        <v>0</v>
      </c>
      <c r="H1366" t="s">
        <v>372</v>
      </c>
      <c r="I1366" t="s">
        <v>180</v>
      </c>
      <c r="J1366" t="s">
        <v>7282</v>
      </c>
      <c r="K1366" t="s">
        <v>4769</v>
      </c>
      <c r="L1366" t="s">
        <v>7283</v>
      </c>
    </row>
    <row r="1367" spans="1:12">
      <c r="A1367" t="s">
        <v>1529</v>
      </c>
      <c r="B1367" t="s">
        <v>826</v>
      </c>
      <c r="C1367" t="s">
        <v>3522</v>
      </c>
      <c r="D1367" t="s">
        <v>4410</v>
      </c>
      <c r="E1367" t="s">
        <v>1525</v>
      </c>
      <c r="F1367" t="s">
        <v>93</v>
      </c>
      <c r="G1367" t="b">
        <v>0</v>
      </c>
      <c r="H1367" t="s">
        <v>372</v>
      </c>
      <c r="I1367" t="s">
        <v>180</v>
      </c>
      <c r="J1367" t="s">
        <v>7284</v>
      </c>
      <c r="K1367" t="s">
        <v>4769</v>
      </c>
      <c r="L1367" t="s">
        <v>7285</v>
      </c>
    </row>
    <row r="1368" spans="1:12">
      <c r="A1368" t="s">
        <v>318</v>
      </c>
      <c r="B1368" t="s">
        <v>171</v>
      </c>
      <c r="C1368" t="s">
        <v>3522</v>
      </c>
      <c r="D1368" t="s">
        <v>248</v>
      </c>
      <c r="E1368" t="s">
        <v>249</v>
      </c>
      <c r="F1368" t="s">
        <v>24</v>
      </c>
      <c r="G1368" t="b">
        <v>0</v>
      </c>
      <c r="H1368" t="s">
        <v>245</v>
      </c>
      <c r="I1368" t="s">
        <v>180</v>
      </c>
      <c r="J1368" t="s">
        <v>5974</v>
      </c>
      <c r="K1368" t="s">
        <v>4769</v>
      </c>
      <c r="L1368" t="s">
        <v>7286</v>
      </c>
    </row>
    <row r="1369" spans="1:12">
      <c r="A1369" t="s">
        <v>484</v>
      </c>
      <c r="B1369" t="s">
        <v>200</v>
      </c>
      <c r="C1369" t="s">
        <v>4868</v>
      </c>
      <c r="D1369" t="s">
        <v>4654</v>
      </c>
      <c r="E1369" t="s">
        <v>482</v>
      </c>
      <c r="F1369" t="s">
        <v>80</v>
      </c>
      <c r="G1369" t="b">
        <v>0</v>
      </c>
      <c r="H1369" t="s">
        <v>478</v>
      </c>
      <c r="I1369" t="s">
        <v>283</v>
      </c>
      <c r="J1369" t="s">
        <v>7287</v>
      </c>
      <c r="K1369" t="s">
        <v>4769</v>
      </c>
      <c r="L1369" t="s">
        <v>7288</v>
      </c>
    </row>
    <row r="1370" spans="1:12">
      <c r="A1370" t="s">
        <v>7289</v>
      </c>
      <c r="B1370" t="s">
        <v>826</v>
      </c>
      <c r="C1370" t="s">
        <v>3522</v>
      </c>
      <c r="D1370" t="s">
        <v>1771</v>
      </c>
      <c r="E1370" t="s">
        <v>2028</v>
      </c>
      <c r="F1370" t="s">
        <v>47</v>
      </c>
      <c r="G1370" t="b">
        <v>0</v>
      </c>
      <c r="H1370" t="s">
        <v>173</v>
      </c>
      <c r="I1370" t="s">
        <v>180</v>
      </c>
      <c r="J1370" t="s">
        <v>5045</v>
      </c>
      <c r="K1370" t="s">
        <v>4769</v>
      </c>
      <c r="L1370" t="s">
        <v>7290</v>
      </c>
    </row>
    <row r="1371" spans="1:12">
      <c r="A1371" t="s">
        <v>2753</v>
      </c>
      <c r="B1371" t="s">
        <v>826</v>
      </c>
      <c r="C1371" t="s">
        <v>4775</v>
      </c>
      <c r="D1371" t="s">
        <v>2647</v>
      </c>
      <c r="E1371" t="s">
        <v>4814</v>
      </c>
      <c r="F1371" t="s">
        <v>76</v>
      </c>
      <c r="G1371" t="b">
        <v>0</v>
      </c>
      <c r="H1371" t="s">
        <v>245</v>
      </c>
      <c r="I1371" t="s">
        <v>180</v>
      </c>
      <c r="J1371" t="s">
        <v>4777</v>
      </c>
      <c r="K1371" t="s">
        <v>4769</v>
      </c>
      <c r="L1371" t="s">
        <v>7291</v>
      </c>
    </row>
    <row r="1372" spans="1:12">
      <c r="A1372" t="s">
        <v>673</v>
      </c>
      <c r="B1372" t="s">
        <v>171</v>
      </c>
      <c r="C1372" t="s">
        <v>3522</v>
      </c>
      <c r="D1372" t="s">
        <v>668</v>
      </c>
      <c r="E1372" t="s">
        <v>669</v>
      </c>
      <c r="F1372" t="s">
        <v>73</v>
      </c>
      <c r="G1372" t="b">
        <v>0</v>
      </c>
      <c r="H1372" t="s">
        <v>173</v>
      </c>
      <c r="I1372" t="s">
        <v>180</v>
      </c>
      <c r="J1372" t="s">
        <v>5152</v>
      </c>
      <c r="K1372" t="s">
        <v>4769</v>
      </c>
      <c r="L1372" t="s">
        <v>7292</v>
      </c>
    </row>
    <row r="1373" spans="1:12">
      <c r="A1373" t="s">
        <v>7293</v>
      </c>
      <c r="B1373" t="s">
        <v>826</v>
      </c>
      <c r="C1373" t="s">
        <v>3526</v>
      </c>
      <c r="D1373" t="s">
        <v>432</v>
      </c>
      <c r="E1373" t="s">
        <v>433</v>
      </c>
      <c r="F1373" t="s">
        <v>34</v>
      </c>
      <c r="G1373" t="b">
        <v>0</v>
      </c>
      <c r="H1373" t="s">
        <v>173</v>
      </c>
      <c r="I1373" t="s">
        <v>180</v>
      </c>
      <c r="J1373" t="s">
        <v>7294</v>
      </c>
      <c r="K1373" t="s">
        <v>4769</v>
      </c>
      <c r="L1373" t="s">
        <v>7295</v>
      </c>
    </row>
    <row r="1374" spans="1:12">
      <c r="A1374" t="s">
        <v>1307</v>
      </c>
      <c r="B1374" t="s">
        <v>826</v>
      </c>
      <c r="C1374" t="s">
        <v>3522</v>
      </c>
      <c r="D1374" t="s">
        <v>1309</v>
      </c>
      <c r="E1374" t="s">
        <v>1310</v>
      </c>
      <c r="F1374" t="s">
        <v>124</v>
      </c>
      <c r="G1374" t="b">
        <v>0</v>
      </c>
      <c r="H1374" t="s">
        <v>173</v>
      </c>
      <c r="I1374" t="s">
        <v>180</v>
      </c>
      <c r="J1374" t="s">
        <v>4779</v>
      </c>
      <c r="K1374" t="s">
        <v>4769</v>
      </c>
      <c r="L1374" t="s">
        <v>7296</v>
      </c>
    </row>
    <row r="1375" spans="1:12">
      <c r="A1375" t="s">
        <v>991</v>
      </c>
      <c r="B1375" t="s">
        <v>826</v>
      </c>
      <c r="C1375" t="s">
        <v>3522</v>
      </c>
      <c r="D1375" t="s">
        <v>360</v>
      </c>
      <c r="E1375" t="s">
        <v>992</v>
      </c>
      <c r="F1375" t="s">
        <v>133</v>
      </c>
      <c r="G1375" t="b">
        <v>0</v>
      </c>
      <c r="H1375" t="s">
        <v>173</v>
      </c>
      <c r="I1375" t="s">
        <v>180</v>
      </c>
      <c r="J1375" t="s">
        <v>7297</v>
      </c>
      <c r="K1375" t="s">
        <v>4769</v>
      </c>
      <c r="L1375" t="s">
        <v>7298</v>
      </c>
    </row>
    <row r="1376" spans="1:12">
      <c r="A1376" t="s">
        <v>314</v>
      </c>
      <c r="B1376" t="s">
        <v>171</v>
      </c>
      <c r="C1376" t="s">
        <v>3522</v>
      </c>
      <c r="D1376" t="s">
        <v>248</v>
      </c>
      <c r="E1376" t="s">
        <v>296</v>
      </c>
      <c r="F1376" t="s">
        <v>29</v>
      </c>
      <c r="G1376" t="b">
        <v>0</v>
      </c>
      <c r="H1376" t="s">
        <v>245</v>
      </c>
      <c r="I1376" t="s">
        <v>180</v>
      </c>
      <c r="J1376" t="s">
        <v>7299</v>
      </c>
      <c r="K1376" t="s">
        <v>4769</v>
      </c>
      <c r="L1376" t="s">
        <v>7300</v>
      </c>
    </row>
    <row r="1377" spans="1:12">
      <c r="A1377" t="s">
        <v>7301</v>
      </c>
      <c r="B1377" t="s">
        <v>826</v>
      </c>
      <c r="C1377" t="s">
        <v>3526</v>
      </c>
      <c r="D1377" t="s">
        <v>248</v>
      </c>
      <c r="E1377" t="s">
        <v>296</v>
      </c>
      <c r="F1377" t="s">
        <v>100</v>
      </c>
      <c r="G1377" t="b">
        <v>0</v>
      </c>
      <c r="H1377" t="s">
        <v>245</v>
      </c>
      <c r="I1377" t="s">
        <v>180</v>
      </c>
      <c r="J1377" t="s">
        <v>7302</v>
      </c>
      <c r="K1377" t="s">
        <v>4769</v>
      </c>
      <c r="L1377" t="s">
        <v>7303</v>
      </c>
    </row>
    <row r="1378" spans="1:12">
      <c r="A1378" t="s">
        <v>975</v>
      </c>
      <c r="B1378" t="s">
        <v>826</v>
      </c>
      <c r="C1378" t="s">
        <v>3526</v>
      </c>
      <c r="D1378" t="s">
        <v>248</v>
      </c>
      <c r="E1378" t="s">
        <v>296</v>
      </c>
      <c r="F1378" t="s">
        <v>100</v>
      </c>
      <c r="G1378" t="b">
        <v>0</v>
      </c>
      <c r="H1378" t="s">
        <v>245</v>
      </c>
      <c r="I1378" t="s">
        <v>180</v>
      </c>
      <c r="J1378" t="s">
        <v>7304</v>
      </c>
      <c r="K1378" t="s">
        <v>4769</v>
      </c>
      <c r="L1378" t="s">
        <v>7305</v>
      </c>
    </row>
    <row r="1379" spans="1:12">
      <c r="A1379" t="s">
        <v>2349</v>
      </c>
      <c r="B1379" t="s">
        <v>171</v>
      </c>
      <c r="C1379" t="s">
        <v>3526</v>
      </c>
      <c r="D1379" t="s">
        <v>1276</v>
      </c>
      <c r="E1379" t="s">
        <v>1279</v>
      </c>
      <c r="F1379" t="s">
        <v>60</v>
      </c>
      <c r="G1379" t="b">
        <v>0</v>
      </c>
      <c r="H1379" t="s">
        <v>173</v>
      </c>
      <c r="I1379" t="s">
        <v>180</v>
      </c>
      <c r="J1379" t="s">
        <v>7306</v>
      </c>
      <c r="K1379" t="s">
        <v>4769</v>
      </c>
      <c r="L1379" t="s">
        <v>7307</v>
      </c>
    </row>
    <row r="1380" spans="1:12">
      <c r="A1380" t="s">
        <v>2390</v>
      </c>
      <c r="B1380" t="s">
        <v>200</v>
      </c>
      <c r="C1380" t="s">
        <v>3526</v>
      </c>
      <c r="D1380" t="s">
        <v>4654</v>
      </c>
      <c r="E1380" t="s">
        <v>1266</v>
      </c>
      <c r="F1380" t="s">
        <v>80</v>
      </c>
      <c r="G1380" t="b">
        <v>0</v>
      </c>
      <c r="H1380" t="s">
        <v>478</v>
      </c>
      <c r="I1380" t="s">
        <v>180</v>
      </c>
      <c r="J1380" t="s">
        <v>4787</v>
      </c>
      <c r="K1380" t="s">
        <v>4769</v>
      </c>
      <c r="L1380" t="s">
        <v>7308</v>
      </c>
    </row>
    <row r="1381" spans="1:12">
      <c r="A1381" t="s">
        <v>2767</v>
      </c>
      <c r="B1381" t="s">
        <v>171</v>
      </c>
      <c r="C1381" t="s">
        <v>4775</v>
      </c>
      <c r="D1381" t="s">
        <v>2647</v>
      </c>
      <c r="E1381" t="s">
        <v>4776</v>
      </c>
      <c r="F1381" t="s">
        <v>57</v>
      </c>
      <c r="G1381" t="b">
        <v>0</v>
      </c>
      <c r="H1381" t="s">
        <v>245</v>
      </c>
      <c r="I1381" t="s">
        <v>180</v>
      </c>
      <c r="J1381" t="s">
        <v>4777</v>
      </c>
      <c r="K1381" t="s">
        <v>4769</v>
      </c>
      <c r="L1381" t="s">
        <v>7309</v>
      </c>
    </row>
    <row r="1382" spans="1:12">
      <c r="A1382" t="s">
        <v>1849</v>
      </c>
      <c r="B1382" t="s">
        <v>826</v>
      </c>
      <c r="C1382" t="s">
        <v>3526</v>
      </c>
      <c r="D1382" t="s">
        <v>536</v>
      </c>
      <c r="E1382" t="s">
        <v>537</v>
      </c>
      <c r="F1382" t="s">
        <v>100</v>
      </c>
      <c r="G1382" t="b">
        <v>0</v>
      </c>
      <c r="H1382" t="s">
        <v>173</v>
      </c>
      <c r="I1382" t="s">
        <v>180</v>
      </c>
      <c r="J1382" t="s">
        <v>4955</v>
      </c>
      <c r="K1382" t="s">
        <v>4769</v>
      </c>
      <c r="L1382" t="s">
        <v>7310</v>
      </c>
    </row>
    <row r="1383" spans="1:12">
      <c r="A1383" t="s">
        <v>1186</v>
      </c>
      <c r="B1383" t="s">
        <v>826</v>
      </c>
      <c r="C1383" t="s">
        <v>4868</v>
      </c>
      <c r="D1383" t="s">
        <v>4654</v>
      </c>
      <c r="E1383" t="s">
        <v>1187</v>
      </c>
      <c r="F1383" t="s">
        <v>90</v>
      </c>
      <c r="G1383" t="b">
        <v>0</v>
      </c>
      <c r="H1383" t="s">
        <v>496</v>
      </c>
      <c r="I1383" t="s">
        <v>283</v>
      </c>
      <c r="J1383" t="s">
        <v>7311</v>
      </c>
      <c r="K1383" t="s">
        <v>4769</v>
      </c>
      <c r="L1383" t="s">
        <v>7312</v>
      </c>
    </row>
    <row r="1384" spans="1:12">
      <c r="A1384" t="s">
        <v>3080</v>
      </c>
      <c r="B1384" t="s">
        <v>826</v>
      </c>
      <c r="C1384" t="s">
        <v>4775</v>
      </c>
      <c r="D1384" t="s">
        <v>291</v>
      </c>
      <c r="E1384" t="s">
        <v>3043</v>
      </c>
      <c r="F1384" t="s">
        <v>100</v>
      </c>
      <c r="G1384" t="b">
        <v>0</v>
      </c>
      <c r="H1384" t="s">
        <v>245</v>
      </c>
      <c r="I1384" t="s">
        <v>180</v>
      </c>
      <c r="J1384" t="s">
        <v>7313</v>
      </c>
      <c r="K1384" t="s">
        <v>4769</v>
      </c>
      <c r="L1384" t="s">
        <v>7314</v>
      </c>
    </row>
    <row r="1385" spans="1:12">
      <c r="A1385" t="s">
        <v>954</v>
      </c>
      <c r="B1385" t="s">
        <v>826</v>
      </c>
      <c r="C1385" t="s">
        <v>3522</v>
      </c>
      <c r="D1385" t="s">
        <v>248</v>
      </c>
      <c r="E1385" t="s">
        <v>296</v>
      </c>
      <c r="F1385" t="s">
        <v>106</v>
      </c>
      <c r="G1385" t="b">
        <v>0</v>
      </c>
      <c r="H1385" t="s">
        <v>245</v>
      </c>
      <c r="I1385" t="s">
        <v>180</v>
      </c>
      <c r="J1385" t="s">
        <v>6980</v>
      </c>
      <c r="K1385" t="s">
        <v>4769</v>
      </c>
      <c r="L1385" t="s">
        <v>7315</v>
      </c>
    </row>
    <row r="1386" spans="1:12">
      <c r="A1386" t="s">
        <v>1760</v>
      </c>
      <c r="B1386" t="s">
        <v>826</v>
      </c>
      <c r="C1386" t="s">
        <v>3522</v>
      </c>
      <c r="D1386" t="s">
        <v>719</v>
      </c>
      <c r="E1386" t="s">
        <v>720</v>
      </c>
      <c r="F1386" t="s">
        <v>80</v>
      </c>
      <c r="G1386" t="b">
        <v>0</v>
      </c>
      <c r="H1386" t="s">
        <v>173</v>
      </c>
      <c r="I1386" t="s">
        <v>180</v>
      </c>
      <c r="J1386" t="s">
        <v>7316</v>
      </c>
      <c r="K1386" t="s">
        <v>4769</v>
      </c>
      <c r="L1386" t="s">
        <v>7317</v>
      </c>
    </row>
    <row r="1387" spans="1:12">
      <c r="A1387" t="s">
        <v>207</v>
      </c>
      <c r="B1387" t="s">
        <v>171</v>
      </c>
      <c r="C1387" t="s">
        <v>3522</v>
      </c>
      <c r="D1387" t="s">
        <v>204</v>
      </c>
      <c r="E1387" t="s">
        <v>205</v>
      </c>
      <c r="F1387" t="s">
        <v>76</v>
      </c>
      <c r="G1387" t="b">
        <v>0</v>
      </c>
      <c r="H1387" t="s">
        <v>173</v>
      </c>
      <c r="I1387" t="s">
        <v>180</v>
      </c>
      <c r="J1387" t="s">
        <v>4829</v>
      </c>
      <c r="K1387" t="s">
        <v>4769</v>
      </c>
      <c r="L1387" t="s">
        <v>7318</v>
      </c>
    </row>
    <row r="1388" spans="1:12">
      <c r="A1388" t="s">
        <v>2838</v>
      </c>
      <c r="B1388" t="s">
        <v>182</v>
      </c>
      <c r="C1388" t="s">
        <v>4806</v>
      </c>
      <c r="D1388" t="s">
        <v>2820</v>
      </c>
      <c r="E1388" t="s">
        <v>2921</v>
      </c>
      <c r="F1388" t="s">
        <v>47</v>
      </c>
      <c r="G1388" t="b">
        <v>0</v>
      </c>
      <c r="H1388" t="s">
        <v>654</v>
      </c>
      <c r="I1388" t="s">
        <v>180</v>
      </c>
      <c r="J1388" t="s">
        <v>7319</v>
      </c>
      <c r="K1388" t="s">
        <v>4769</v>
      </c>
      <c r="L1388" t="s">
        <v>7320</v>
      </c>
    </row>
    <row r="1389" spans="1:12">
      <c r="A1389" t="s">
        <v>1723</v>
      </c>
      <c r="B1389" t="s">
        <v>826</v>
      </c>
      <c r="C1389" t="s">
        <v>3522</v>
      </c>
      <c r="D1389" t="s">
        <v>1721</v>
      </c>
      <c r="E1389" t="s">
        <v>1722</v>
      </c>
      <c r="F1389" t="s">
        <v>133</v>
      </c>
      <c r="G1389" t="b">
        <v>1</v>
      </c>
      <c r="H1389" t="s">
        <v>173</v>
      </c>
      <c r="I1389" t="s">
        <v>180</v>
      </c>
      <c r="J1389" t="s">
        <v>7263</v>
      </c>
      <c r="K1389" t="s">
        <v>4769</v>
      </c>
      <c r="L1389" t="s">
        <v>7321</v>
      </c>
    </row>
    <row r="1390" spans="1:12">
      <c r="A1390" t="s">
        <v>2351</v>
      </c>
      <c r="B1390" t="s">
        <v>826</v>
      </c>
      <c r="C1390" t="s">
        <v>3526</v>
      </c>
      <c r="D1390" t="s">
        <v>584</v>
      </c>
      <c r="E1390" t="s">
        <v>894</v>
      </c>
      <c r="F1390" t="s">
        <v>43</v>
      </c>
      <c r="G1390" t="b">
        <v>0</v>
      </c>
      <c r="H1390" t="s">
        <v>173</v>
      </c>
      <c r="I1390" t="s">
        <v>180</v>
      </c>
      <c r="J1390" t="s">
        <v>5852</v>
      </c>
      <c r="K1390" t="s">
        <v>4769</v>
      </c>
      <c r="L1390" t="s">
        <v>7322</v>
      </c>
    </row>
    <row r="1391" spans="1:12">
      <c r="A1391" t="s">
        <v>7323</v>
      </c>
      <c r="B1391" t="s">
        <v>826</v>
      </c>
      <c r="C1391" t="s">
        <v>3522</v>
      </c>
      <c r="D1391" t="s">
        <v>3827</v>
      </c>
      <c r="E1391" t="s">
        <v>5373</v>
      </c>
      <c r="F1391" t="s">
        <v>67</v>
      </c>
      <c r="G1391" t="b">
        <v>1</v>
      </c>
      <c r="H1391" t="s">
        <v>654</v>
      </c>
      <c r="I1391" t="s">
        <v>180</v>
      </c>
      <c r="J1391" t="s">
        <v>7324</v>
      </c>
      <c r="K1391" t="s">
        <v>4769</v>
      </c>
      <c r="L1391" t="s">
        <v>7325</v>
      </c>
    </row>
    <row r="1392" spans="1:12">
      <c r="A1392" t="s">
        <v>2378</v>
      </c>
      <c r="B1392" t="s">
        <v>182</v>
      </c>
      <c r="C1392" t="s">
        <v>3526</v>
      </c>
      <c r="D1392" t="s">
        <v>4490</v>
      </c>
      <c r="E1392" t="s">
        <v>1143</v>
      </c>
      <c r="F1392" t="s">
        <v>43</v>
      </c>
      <c r="G1392" t="b">
        <v>0</v>
      </c>
      <c r="H1392" t="s">
        <v>173</v>
      </c>
      <c r="I1392" t="s">
        <v>180</v>
      </c>
      <c r="J1392" t="s">
        <v>7326</v>
      </c>
      <c r="K1392" t="s">
        <v>4769</v>
      </c>
      <c r="L1392" t="s">
        <v>7327</v>
      </c>
    </row>
    <row r="1393" spans="1:12">
      <c r="A1393" t="s">
        <v>7328</v>
      </c>
      <c r="B1393" t="s">
        <v>826</v>
      </c>
      <c r="C1393" t="s">
        <v>3526</v>
      </c>
      <c r="D1393" t="s">
        <v>192</v>
      </c>
      <c r="E1393" t="s">
        <v>198</v>
      </c>
      <c r="F1393" t="s">
        <v>127</v>
      </c>
      <c r="G1393" t="b">
        <v>0</v>
      </c>
      <c r="H1393" t="s">
        <v>189</v>
      </c>
      <c r="I1393" t="s">
        <v>180</v>
      </c>
      <c r="J1393" t="s">
        <v>7209</v>
      </c>
      <c r="K1393" t="s">
        <v>4769</v>
      </c>
      <c r="L1393" t="s">
        <v>7329</v>
      </c>
    </row>
    <row r="1394" spans="1:12">
      <c r="A1394" t="s">
        <v>2350</v>
      </c>
      <c r="B1394" t="s">
        <v>826</v>
      </c>
      <c r="C1394" t="s">
        <v>3526</v>
      </c>
      <c r="D1394" t="s">
        <v>248</v>
      </c>
      <c r="E1394" t="s">
        <v>296</v>
      </c>
      <c r="F1394" t="s">
        <v>106</v>
      </c>
      <c r="G1394" t="b">
        <v>0</v>
      </c>
      <c r="H1394" t="s">
        <v>245</v>
      </c>
      <c r="I1394" t="s">
        <v>180</v>
      </c>
      <c r="J1394" t="s">
        <v>6047</v>
      </c>
      <c r="K1394" t="s">
        <v>4769</v>
      </c>
      <c r="L1394" t="s">
        <v>7330</v>
      </c>
    </row>
    <row r="1395" spans="1:12">
      <c r="A1395" t="s">
        <v>2391</v>
      </c>
      <c r="B1395" t="s">
        <v>171</v>
      </c>
      <c r="C1395" t="s">
        <v>5256</v>
      </c>
      <c r="D1395" t="s">
        <v>1136</v>
      </c>
      <c r="E1395" t="s">
        <v>1450</v>
      </c>
      <c r="F1395" t="s">
        <v>24</v>
      </c>
      <c r="G1395" t="b">
        <v>0</v>
      </c>
      <c r="H1395" t="s">
        <v>540</v>
      </c>
      <c r="I1395" t="s">
        <v>180</v>
      </c>
      <c r="J1395" t="s">
        <v>7331</v>
      </c>
      <c r="K1395" t="s">
        <v>4769</v>
      </c>
      <c r="L1395" t="s">
        <v>7332</v>
      </c>
    </row>
    <row r="1396" spans="1:12">
      <c r="A1396" t="s">
        <v>2112</v>
      </c>
      <c r="B1396" t="s">
        <v>826</v>
      </c>
      <c r="C1396" t="s">
        <v>3526</v>
      </c>
      <c r="D1396" t="s">
        <v>192</v>
      </c>
      <c r="E1396" t="s">
        <v>198</v>
      </c>
      <c r="F1396" t="s">
        <v>84</v>
      </c>
      <c r="G1396" t="b">
        <v>0</v>
      </c>
      <c r="H1396" t="s">
        <v>189</v>
      </c>
      <c r="I1396" t="s">
        <v>180</v>
      </c>
      <c r="J1396" t="s">
        <v>7333</v>
      </c>
      <c r="K1396" t="s">
        <v>4769</v>
      </c>
      <c r="L1396" t="s">
        <v>7334</v>
      </c>
    </row>
    <row r="1397" spans="1:12">
      <c r="A1397" t="s">
        <v>2379</v>
      </c>
      <c r="B1397" t="s">
        <v>298</v>
      </c>
      <c r="C1397" t="s">
        <v>3526</v>
      </c>
      <c r="D1397" t="s">
        <v>1412</v>
      </c>
      <c r="E1397" t="s">
        <v>1413</v>
      </c>
      <c r="F1397" t="s">
        <v>24</v>
      </c>
      <c r="G1397" t="b">
        <v>0</v>
      </c>
      <c r="H1397" t="s">
        <v>448</v>
      </c>
      <c r="I1397" t="s">
        <v>180</v>
      </c>
      <c r="J1397" t="s">
        <v>7335</v>
      </c>
      <c r="K1397" t="s">
        <v>4769</v>
      </c>
      <c r="L1397" t="s">
        <v>7336</v>
      </c>
    </row>
    <row r="1398" spans="1:12">
      <c r="A1398" t="s">
        <v>1850</v>
      </c>
      <c r="B1398" t="s">
        <v>826</v>
      </c>
      <c r="C1398" t="s">
        <v>3522</v>
      </c>
      <c r="D1398" t="s">
        <v>1774</v>
      </c>
      <c r="E1398" t="s">
        <v>1775</v>
      </c>
      <c r="F1398" t="s">
        <v>60</v>
      </c>
      <c r="G1398" t="b">
        <v>0</v>
      </c>
      <c r="H1398" t="s">
        <v>372</v>
      </c>
      <c r="I1398" t="s">
        <v>180</v>
      </c>
      <c r="J1398" t="s">
        <v>6582</v>
      </c>
      <c r="K1398" t="s">
        <v>4769</v>
      </c>
      <c r="L1398" t="s">
        <v>7337</v>
      </c>
    </row>
    <row r="1399" spans="1:12">
      <c r="A1399" t="s">
        <v>1919</v>
      </c>
      <c r="B1399" t="s">
        <v>826</v>
      </c>
      <c r="C1399" t="s">
        <v>3526</v>
      </c>
      <c r="D1399" t="s">
        <v>432</v>
      </c>
      <c r="E1399" t="s">
        <v>7338</v>
      </c>
      <c r="F1399" t="s">
        <v>100</v>
      </c>
      <c r="G1399" t="b">
        <v>0</v>
      </c>
      <c r="H1399" t="s">
        <v>173</v>
      </c>
      <c r="I1399" t="s">
        <v>180</v>
      </c>
      <c r="J1399" t="s">
        <v>7339</v>
      </c>
      <c r="K1399" t="s">
        <v>4769</v>
      </c>
      <c r="L1399" t="s">
        <v>7340</v>
      </c>
    </row>
    <row r="1400" spans="1:12">
      <c r="A1400" t="s">
        <v>2341</v>
      </c>
      <c r="B1400" t="s">
        <v>182</v>
      </c>
      <c r="C1400" t="s">
        <v>3526</v>
      </c>
      <c r="D1400" t="s">
        <v>834</v>
      </c>
      <c r="E1400" t="s">
        <v>835</v>
      </c>
      <c r="F1400" t="s">
        <v>29</v>
      </c>
      <c r="G1400" t="b">
        <v>0</v>
      </c>
      <c r="H1400" t="s">
        <v>4756</v>
      </c>
      <c r="I1400" t="s">
        <v>180</v>
      </c>
      <c r="J1400" t="s">
        <v>5011</v>
      </c>
      <c r="K1400" t="s">
        <v>4769</v>
      </c>
      <c r="L1400" t="s">
        <v>7341</v>
      </c>
    </row>
    <row r="1401" spans="1:12">
      <c r="A1401" t="s">
        <v>1610</v>
      </c>
      <c r="B1401" t="s">
        <v>826</v>
      </c>
      <c r="C1401" t="s">
        <v>3522</v>
      </c>
      <c r="D1401" t="s">
        <v>3917</v>
      </c>
      <c r="E1401" t="s">
        <v>627</v>
      </c>
      <c r="F1401" t="s">
        <v>80</v>
      </c>
      <c r="G1401" t="b">
        <v>0</v>
      </c>
      <c r="H1401" t="s">
        <v>443</v>
      </c>
      <c r="I1401" t="s">
        <v>180</v>
      </c>
      <c r="J1401" t="s">
        <v>7342</v>
      </c>
      <c r="K1401" t="s">
        <v>4769</v>
      </c>
      <c r="L1401" t="s">
        <v>7343</v>
      </c>
    </row>
    <row r="1402" spans="1:12">
      <c r="A1402" t="s">
        <v>2380</v>
      </c>
      <c r="B1402" t="s">
        <v>171</v>
      </c>
      <c r="C1402" t="s">
        <v>3526</v>
      </c>
      <c r="D1402" t="s">
        <v>1860</v>
      </c>
      <c r="E1402" t="s">
        <v>1862</v>
      </c>
      <c r="F1402" t="s">
        <v>18</v>
      </c>
      <c r="G1402" t="b">
        <v>0</v>
      </c>
      <c r="H1402" t="s">
        <v>173</v>
      </c>
      <c r="I1402" t="s">
        <v>180</v>
      </c>
      <c r="J1402" t="s">
        <v>7344</v>
      </c>
      <c r="K1402" t="s">
        <v>4769</v>
      </c>
      <c r="L1402" t="s">
        <v>7345</v>
      </c>
    </row>
    <row r="1403" spans="1:12">
      <c r="A1403" t="s">
        <v>1379</v>
      </c>
      <c r="B1403" t="s">
        <v>826</v>
      </c>
      <c r="C1403" t="s">
        <v>3526</v>
      </c>
      <c r="D1403" t="s">
        <v>1320</v>
      </c>
      <c r="E1403" t="s">
        <v>1374</v>
      </c>
      <c r="F1403" t="s">
        <v>118</v>
      </c>
      <c r="G1403" t="b">
        <v>0</v>
      </c>
      <c r="H1403" t="s">
        <v>173</v>
      </c>
      <c r="I1403" t="s">
        <v>180</v>
      </c>
      <c r="J1403" t="s">
        <v>5882</v>
      </c>
      <c r="K1403" t="s">
        <v>4769</v>
      </c>
      <c r="L1403" t="s">
        <v>7346</v>
      </c>
    </row>
    <row r="1404" spans="1:12">
      <c r="A1404" t="s">
        <v>2392</v>
      </c>
      <c r="B1404" t="s">
        <v>182</v>
      </c>
      <c r="C1404" t="s">
        <v>3526</v>
      </c>
      <c r="D1404" t="s">
        <v>754</v>
      </c>
      <c r="E1404" t="s">
        <v>756</v>
      </c>
      <c r="F1404" t="s">
        <v>93</v>
      </c>
      <c r="G1404" t="b">
        <v>1</v>
      </c>
      <c r="H1404" t="s">
        <v>448</v>
      </c>
      <c r="I1404" t="s">
        <v>180</v>
      </c>
      <c r="J1404" t="s">
        <v>7347</v>
      </c>
      <c r="K1404" t="s">
        <v>4769</v>
      </c>
      <c r="L1404" t="s">
        <v>7348</v>
      </c>
    </row>
    <row r="1405" spans="1:12">
      <c r="A1405" t="s">
        <v>7349</v>
      </c>
      <c r="B1405" t="s">
        <v>182</v>
      </c>
      <c r="C1405" t="s">
        <v>4775</v>
      </c>
      <c r="D1405" t="s">
        <v>291</v>
      </c>
      <c r="E1405" t="s">
        <v>3043</v>
      </c>
      <c r="F1405" t="s">
        <v>18</v>
      </c>
      <c r="G1405" t="b">
        <v>1</v>
      </c>
      <c r="H1405" t="s">
        <v>245</v>
      </c>
      <c r="I1405" t="s">
        <v>180</v>
      </c>
      <c r="J1405" t="s">
        <v>5672</v>
      </c>
      <c r="K1405" t="s">
        <v>4769</v>
      </c>
      <c r="L1405" t="s">
        <v>7350</v>
      </c>
    </row>
    <row r="1406" spans="1:12">
      <c r="A1406" t="s">
        <v>1428</v>
      </c>
      <c r="B1406" t="s">
        <v>826</v>
      </c>
      <c r="C1406" t="s">
        <v>3526</v>
      </c>
      <c r="D1406" t="s">
        <v>1430</v>
      </c>
      <c r="E1406" t="s">
        <v>1431</v>
      </c>
      <c r="F1406" t="s">
        <v>73</v>
      </c>
      <c r="G1406" t="b">
        <v>0</v>
      </c>
      <c r="H1406" t="s">
        <v>448</v>
      </c>
      <c r="I1406" t="s">
        <v>180</v>
      </c>
      <c r="J1406" t="s">
        <v>7351</v>
      </c>
      <c r="K1406" t="s">
        <v>4769</v>
      </c>
      <c r="L1406" t="s">
        <v>7352</v>
      </c>
    </row>
    <row r="1407" spans="1:12">
      <c r="A1407" t="s">
        <v>3527</v>
      </c>
      <c r="B1407" t="s">
        <v>826</v>
      </c>
      <c r="C1407" t="s">
        <v>3522</v>
      </c>
      <c r="D1407" t="s">
        <v>1520</v>
      </c>
      <c r="E1407" t="s">
        <v>5344</v>
      </c>
      <c r="F1407" t="s">
        <v>124</v>
      </c>
      <c r="G1407" t="b">
        <v>0</v>
      </c>
      <c r="H1407" t="s">
        <v>173</v>
      </c>
      <c r="I1407" t="s">
        <v>180</v>
      </c>
      <c r="J1407" t="s">
        <v>5345</v>
      </c>
      <c r="K1407" t="s">
        <v>4769</v>
      </c>
      <c r="L1407" t="s">
        <v>7353</v>
      </c>
    </row>
    <row r="1408" spans="1:12">
      <c r="A1408" t="s">
        <v>3213</v>
      </c>
      <c r="B1408" t="s">
        <v>171</v>
      </c>
      <c r="C1408" t="s">
        <v>4806</v>
      </c>
      <c r="D1408" t="s">
        <v>192</v>
      </c>
      <c r="E1408" t="s">
        <v>3211</v>
      </c>
      <c r="F1408" t="s">
        <v>57</v>
      </c>
      <c r="G1408" t="b">
        <v>0</v>
      </c>
      <c r="H1408" t="s">
        <v>189</v>
      </c>
      <c r="I1408" t="s">
        <v>180</v>
      </c>
      <c r="J1408" t="s">
        <v>7354</v>
      </c>
      <c r="K1408" t="s">
        <v>4769</v>
      </c>
      <c r="L1408" t="s">
        <v>7355</v>
      </c>
    </row>
    <row r="1409" spans="1:12">
      <c r="A1409" t="s">
        <v>371</v>
      </c>
      <c r="B1409" t="s">
        <v>298</v>
      </c>
      <c r="C1409" t="s">
        <v>3522</v>
      </c>
      <c r="D1409" t="s">
        <v>360</v>
      </c>
      <c r="E1409" t="s">
        <v>373</v>
      </c>
      <c r="F1409" t="s">
        <v>34</v>
      </c>
      <c r="G1409" t="b">
        <v>0</v>
      </c>
      <c r="H1409" t="s">
        <v>372</v>
      </c>
      <c r="I1409" t="s">
        <v>180</v>
      </c>
      <c r="J1409" t="s">
        <v>7356</v>
      </c>
      <c r="K1409" t="s">
        <v>4769</v>
      </c>
      <c r="L1409" t="s">
        <v>7357</v>
      </c>
    </row>
    <row r="1410" spans="1:12">
      <c r="A1410" t="s">
        <v>7358</v>
      </c>
      <c r="B1410" t="s">
        <v>523</v>
      </c>
      <c r="C1410" t="s">
        <v>4775</v>
      </c>
      <c r="D1410" t="s">
        <v>2647</v>
      </c>
      <c r="E1410" t="s">
        <v>2956</v>
      </c>
      <c r="F1410" t="s">
        <v>47</v>
      </c>
      <c r="G1410" t="b">
        <v>0</v>
      </c>
      <c r="H1410" t="s">
        <v>245</v>
      </c>
      <c r="I1410" t="s">
        <v>180</v>
      </c>
      <c r="J1410" t="s">
        <v>4777</v>
      </c>
      <c r="K1410" t="s">
        <v>4769</v>
      </c>
      <c r="L1410" t="s">
        <v>7359</v>
      </c>
    </row>
    <row r="1411" spans="1:12">
      <c r="A1411" t="s">
        <v>3185</v>
      </c>
      <c r="B1411" t="s">
        <v>182</v>
      </c>
      <c r="C1411" t="s">
        <v>4775</v>
      </c>
      <c r="D1411" t="s">
        <v>291</v>
      </c>
      <c r="E1411" t="s">
        <v>3043</v>
      </c>
      <c r="F1411" t="s">
        <v>18</v>
      </c>
      <c r="G1411" t="b">
        <v>0</v>
      </c>
      <c r="H1411" t="s">
        <v>245</v>
      </c>
      <c r="I1411" t="s">
        <v>180</v>
      </c>
      <c r="J1411" t="s">
        <v>5229</v>
      </c>
      <c r="K1411" t="s">
        <v>4769</v>
      </c>
      <c r="L1411" t="s">
        <v>7360</v>
      </c>
    </row>
    <row r="1412" spans="1:12">
      <c r="A1412" t="s">
        <v>3116</v>
      </c>
      <c r="B1412" t="s">
        <v>2772</v>
      </c>
      <c r="C1412" t="s">
        <v>4806</v>
      </c>
      <c r="D1412" t="s">
        <v>248</v>
      </c>
      <c r="E1412" t="s">
        <v>3117</v>
      </c>
      <c r="F1412" t="s">
        <v>18</v>
      </c>
      <c r="G1412" t="b">
        <v>0</v>
      </c>
      <c r="H1412" t="s">
        <v>245</v>
      </c>
      <c r="I1412" t="s">
        <v>180</v>
      </c>
      <c r="J1412" t="s">
        <v>4777</v>
      </c>
      <c r="K1412" t="s">
        <v>4769</v>
      </c>
      <c r="L1412" t="s">
        <v>7361</v>
      </c>
    </row>
    <row r="1413" spans="1:12">
      <c r="A1413" t="s">
        <v>7362</v>
      </c>
      <c r="B1413" t="s">
        <v>826</v>
      </c>
      <c r="C1413" t="s">
        <v>3526</v>
      </c>
      <c r="D1413" t="s">
        <v>248</v>
      </c>
      <c r="E1413" t="s">
        <v>296</v>
      </c>
      <c r="F1413" t="s">
        <v>100</v>
      </c>
      <c r="G1413" t="b">
        <v>0</v>
      </c>
      <c r="H1413" t="s">
        <v>245</v>
      </c>
      <c r="I1413" t="s">
        <v>180</v>
      </c>
      <c r="J1413" t="s">
        <v>7363</v>
      </c>
      <c r="K1413" t="s">
        <v>4769</v>
      </c>
      <c r="L1413" t="s">
        <v>7364</v>
      </c>
    </row>
    <row r="1414" spans="1:12">
      <c r="A1414" t="s">
        <v>3171</v>
      </c>
      <c r="B1414" t="s">
        <v>182</v>
      </c>
      <c r="C1414" t="s">
        <v>4806</v>
      </c>
      <c r="D1414" t="s">
        <v>291</v>
      </c>
      <c r="E1414" t="s">
        <v>3043</v>
      </c>
      <c r="F1414" t="s">
        <v>18</v>
      </c>
      <c r="G1414" t="b">
        <v>0</v>
      </c>
      <c r="H1414" t="s">
        <v>245</v>
      </c>
      <c r="I1414" t="s">
        <v>180</v>
      </c>
      <c r="J1414" t="s">
        <v>5217</v>
      </c>
      <c r="K1414" t="s">
        <v>4769</v>
      </c>
      <c r="L1414" t="s">
        <v>7365</v>
      </c>
    </row>
    <row r="1415" spans="1:12">
      <c r="A1415" t="s">
        <v>789</v>
      </c>
      <c r="B1415" t="s">
        <v>171</v>
      </c>
      <c r="C1415" t="s">
        <v>3522</v>
      </c>
      <c r="D1415" t="s">
        <v>719</v>
      </c>
      <c r="E1415" t="s">
        <v>720</v>
      </c>
      <c r="F1415" t="s">
        <v>93</v>
      </c>
      <c r="G1415" t="b">
        <v>0</v>
      </c>
      <c r="H1415" t="s">
        <v>173</v>
      </c>
      <c r="I1415" t="s">
        <v>180</v>
      </c>
      <c r="J1415" t="s">
        <v>5067</v>
      </c>
      <c r="K1415" t="s">
        <v>4769</v>
      </c>
      <c r="L1415" t="s">
        <v>7366</v>
      </c>
    </row>
    <row r="1416" spans="1:12">
      <c r="A1416" t="s">
        <v>1620</v>
      </c>
      <c r="B1416" t="s">
        <v>826</v>
      </c>
      <c r="C1416" t="s">
        <v>3522</v>
      </c>
      <c r="D1416" t="s">
        <v>1622</v>
      </c>
      <c r="E1416" t="s">
        <v>1623</v>
      </c>
      <c r="F1416" t="s">
        <v>133</v>
      </c>
      <c r="G1416" t="b">
        <v>0</v>
      </c>
      <c r="H1416" t="s">
        <v>173</v>
      </c>
      <c r="I1416" t="s">
        <v>180</v>
      </c>
      <c r="J1416" t="s">
        <v>7367</v>
      </c>
      <c r="K1416" t="s">
        <v>4769</v>
      </c>
      <c r="L1416" t="s">
        <v>7368</v>
      </c>
    </row>
    <row r="1417" spans="1:12">
      <c r="A1417" t="s">
        <v>377</v>
      </c>
      <c r="B1417" t="s">
        <v>298</v>
      </c>
      <c r="C1417" t="s">
        <v>3522</v>
      </c>
      <c r="D1417" t="s">
        <v>380</v>
      </c>
      <c r="E1417" t="s">
        <v>381</v>
      </c>
      <c r="F1417" t="s">
        <v>51</v>
      </c>
      <c r="G1417" t="b">
        <v>1</v>
      </c>
      <c r="H1417" t="s">
        <v>173</v>
      </c>
      <c r="I1417" t="s">
        <v>180</v>
      </c>
      <c r="J1417" t="s">
        <v>6273</v>
      </c>
      <c r="K1417" t="s">
        <v>4769</v>
      </c>
      <c r="L1417" t="s">
        <v>7369</v>
      </c>
    </row>
    <row r="1418" spans="1:12">
      <c r="A1418" t="s">
        <v>692</v>
      </c>
      <c r="B1418" t="s">
        <v>171</v>
      </c>
      <c r="C1418" t="s">
        <v>3522</v>
      </c>
      <c r="D1418" t="s">
        <v>659</v>
      </c>
      <c r="E1418" t="s">
        <v>679</v>
      </c>
      <c r="F1418" t="s">
        <v>57</v>
      </c>
      <c r="G1418" t="b">
        <v>0</v>
      </c>
      <c r="H1418" t="s">
        <v>654</v>
      </c>
      <c r="I1418" t="s">
        <v>180</v>
      </c>
      <c r="J1418" t="s">
        <v>4986</v>
      </c>
      <c r="K1418" t="s">
        <v>4769</v>
      </c>
      <c r="L1418" t="s">
        <v>7370</v>
      </c>
    </row>
    <row r="1419" spans="1:12">
      <c r="A1419" t="s">
        <v>2394</v>
      </c>
      <c r="B1419" t="s">
        <v>826</v>
      </c>
      <c r="C1419" t="s">
        <v>5086</v>
      </c>
      <c r="D1419" t="s">
        <v>2396</v>
      </c>
      <c r="E1419" t="s">
        <v>2397</v>
      </c>
      <c r="F1419" t="s">
        <v>84</v>
      </c>
      <c r="G1419" t="b">
        <v>0</v>
      </c>
      <c r="H1419" t="s">
        <v>2395</v>
      </c>
      <c r="I1419" t="s">
        <v>283</v>
      </c>
      <c r="J1419" t="s">
        <v>7371</v>
      </c>
      <c r="K1419" t="s">
        <v>4769</v>
      </c>
      <c r="L1419" t="s">
        <v>7372</v>
      </c>
    </row>
    <row r="1420" spans="1:12">
      <c r="A1420" t="s">
        <v>7373</v>
      </c>
      <c r="B1420" t="s">
        <v>826</v>
      </c>
      <c r="C1420" t="s">
        <v>3522</v>
      </c>
      <c r="D1420" t="s">
        <v>218</v>
      </c>
      <c r="E1420" t="s">
        <v>7374</v>
      </c>
      <c r="F1420" t="s">
        <v>100</v>
      </c>
      <c r="G1420" t="b">
        <v>0</v>
      </c>
      <c r="H1420" t="s">
        <v>173</v>
      </c>
      <c r="I1420" t="s">
        <v>180</v>
      </c>
      <c r="J1420" t="s">
        <v>7375</v>
      </c>
      <c r="K1420" t="s">
        <v>4769</v>
      </c>
      <c r="L1420" t="s">
        <v>218</v>
      </c>
    </row>
    <row r="1421" spans="1:12">
      <c r="A1421" t="s">
        <v>1133</v>
      </c>
      <c r="B1421" t="s">
        <v>826</v>
      </c>
      <c r="C1421" t="s">
        <v>3522</v>
      </c>
      <c r="D1421" t="s">
        <v>455</v>
      </c>
      <c r="E1421" t="s">
        <v>456</v>
      </c>
      <c r="F1421" t="s">
        <v>118</v>
      </c>
      <c r="G1421" t="b">
        <v>0</v>
      </c>
      <c r="H1421" t="s">
        <v>173</v>
      </c>
      <c r="I1421" t="s">
        <v>180</v>
      </c>
      <c r="J1421" t="s">
        <v>6997</v>
      </c>
      <c r="K1421" t="s">
        <v>4769</v>
      </c>
      <c r="L1421" t="s">
        <v>7376</v>
      </c>
    </row>
    <row r="1422" spans="1:12">
      <c r="A1422" t="s">
        <v>3483</v>
      </c>
      <c r="B1422" t="s">
        <v>171</v>
      </c>
      <c r="C1422" t="s">
        <v>2553</v>
      </c>
      <c r="D1422" t="s">
        <v>770</v>
      </c>
      <c r="E1422" t="s">
        <v>771</v>
      </c>
      <c r="F1422" t="s">
        <v>54</v>
      </c>
      <c r="G1422" t="b">
        <v>0</v>
      </c>
      <c r="H1422" t="s">
        <v>173</v>
      </c>
      <c r="I1422" t="s">
        <v>180</v>
      </c>
      <c r="J1422" t="s">
        <v>7377</v>
      </c>
      <c r="K1422" t="s">
        <v>4769</v>
      </c>
      <c r="L1422" t="s">
        <v>7378</v>
      </c>
    </row>
    <row r="1423" spans="1:12">
      <c r="A1423" t="s">
        <v>1114</v>
      </c>
      <c r="B1423" t="s">
        <v>826</v>
      </c>
      <c r="C1423" t="s">
        <v>3522</v>
      </c>
      <c r="D1423" t="s">
        <v>1115</v>
      </c>
      <c r="E1423" t="s">
        <v>1116</v>
      </c>
      <c r="F1423" t="s">
        <v>118</v>
      </c>
      <c r="G1423" t="b">
        <v>1</v>
      </c>
      <c r="H1423" t="s">
        <v>173</v>
      </c>
      <c r="I1423" t="s">
        <v>180</v>
      </c>
      <c r="J1423" t="s">
        <v>7379</v>
      </c>
      <c r="K1423" t="s">
        <v>4769</v>
      </c>
      <c r="L1423" t="s">
        <v>7380</v>
      </c>
    </row>
    <row r="1424" spans="1:12">
      <c r="A1424" t="s">
        <v>1101</v>
      </c>
      <c r="B1424" t="s">
        <v>826</v>
      </c>
      <c r="C1424" t="s">
        <v>3522</v>
      </c>
      <c r="D1424" t="s">
        <v>1098</v>
      </c>
      <c r="E1424" t="s">
        <v>1099</v>
      </c>
      <c r="F1424" t="s">
        <v>47</v>
      </c>
      <c r="G1424" t="b">
        <v>0</v>
      </c>
      <c r="H1424" t="s">
        <v>458</v>
      </c>
      <c r="I1424" t="s">
        <v>180</v>
      </c>
      <c r="J1424" t="s">
        <v>7381</v>
      </c>
      <c r="K1424" t="s">
        <v>4769</v>
      </c>
      <c r="L1424" t="s">
        <v>7382</v>
      </c>
    </row>
    <row r="1425" spans="1:12">
      <c r="A1425" t="s">
        <v>3067</v>
      </c>
      <c r="B1425" t="s">
        <v>826</v>
      </c>
      <c r="C1425" t="s">
        <v>4806</v>
      </c>
      <c r="D1425" t="s">
        <v>2792</v>
      </c>
      <c r="E1425" t="s">
        <v>3068</v>
      </c>
      <c r="F1425" t="s">
        <v>124</v>
      </c>
      <c r="G1425" t="b">
        <v>0</v>
      </c>
      <c r="H1425" t="s">
        <v>372</v>
      </c>
      <c r="I1425" t="s">
        <v>180</v>
      </c>
      <c r="J1425" t="s">
        <v>7383</v>
      </c>
      <c r="K1425" t="s">
        <v>4769</v>
      </c>
      <c r="L1425" t="s">
        <v>7384</v>
      </c>
    </row>
    <row r="1426" spans="1:12">
      <c r="A1426" t="s">
        <v>2393</v>
      </c>
      <c r="B1426" t="s">
        <v>523</v>
      </c>
      <c r="C1426" t="s">
        <v>3526</v>
      </c>
      <c r="D1426" t="s">
        <v>178</v>
      </c>
      <c r="E1426" t="s">
        <v>561</v>
      </c>
      <c r="F1426" t="s">
        <v>47</v>
      </c>
      <c r="G1426" t="b">
        <v>0</v>
      </c>
      <c r="H1426" t="s">
        <v>173</v>
      </c>
      <c r="I1426" t="s">
        <v>180</v>
      </c>
      <c r="J1426" t="s">
        <v>6929</v>
      </c>
      <c r="K1426" t="s">
        <v>4769</v>
      </c>
      <c r="L1426" t="s">
        <v>7385</v>
      </c>
    </row>
    <row r="1427" spans="1:12">
      <c r="A1427" t="s">
        <v>2398</v>
      </c>
      <c r="B1427" t="s">
        <v>298</v>
      </c>
      <c r="C1427" t="s">
        <v>3526</v>
      </c>
      <c r="D1427" t="s">
        <v>248</v>
      </c>
      <c r="E1427" t="s">
        <v>249</v>
      </c>
      <c r="F1427" t="s">
        <v>67</v>
      </c>
      <c r="G1427" t="b">
        <v>0</v>
      </c>
      <c r="H1427" t="s">
        <v>245</v>
      </c>
      <c r="I1427" t="s">
        <v>180</v>
      </c>
      <c r="J1427" t="s">
        <v>4820</v>
      </c>
      <c r="K1427" t="s">
        <v>4769</v>
      </c>
      <c r="L1427" t="s">
        <v>7386</v>
      </c>
    </row>
    <row r="1428" spans="1:12">
      <c r="A1428" t="s">
        <v>1417</v>
      </c>
      <c r="B1428" t="s">
        <v>826</v>
      </c>
      <c r="C1428" t="s">
        <v>3522</v>
      </c>
      <c r="D1428" t="s">
        <v>1299</v>
      </c>
      <c r="E1428" t="s">
        <v>1300</v>
      </c>
      <c r="F1428" t="s">
        <v>57</v>
      </c>
      <c r="G1428" t="b">
        <v>0</v>
      </c>
      <c r="H1428" t="s">
        <v>173</v>
      </c>
      <c r="I1428" t="s">
        <v>180</v>
      </c>
      <c r="J1428" t="s">
        <v>4835</v>
      </c>
      <c r="K1428" t="s">
        <v>4769</v>
      </c>
      <c r="L1428" t="s">
        <v>7387</v>
      </c>
    </row>
    <row r="1429" spans="1:12">
      <c r="A1429" t="s">
        <v>1193</v>
      </c>
      <c r="B1429" t="s">
        <v>826</v>
      </c>
      <c r="C1429" t="s">
        <v>3522</v>
      </c>
      <c r="D1429" t="s">
        <v>1189</v>
      </c>
      <c r="E1429" t="s">
        <v>1190</v>
      </c>
      <c r="F1429" t="s">
        <v>121</v>
      </c>
      <c r="G1429" t="b">
        <v>0</v>
      </c>
      <c r="H1429" t="s">
        <v>173</v>
      </c>
      <c r="I1429" t="s">
        <v>180</v>
      </c>
      <c r="J1429" t="s">
        <v>7388</v>
      </c>
      <c r="K1429" t="s">
        <v>4769</v>
      </c>
      <c r="L1429" t="s">
        <v>7389</v>
      </c>
    </row>
    <row r="1430" spans="1:12">
      <c r="A1430" t="s">
        <v>284</v>
      </c>
      <c r="B1430" t="s">
        <v>171</v>
      </c>
      <c r="C1430" t="s">
        <v>3522</v>
      </c>
      <c r="D1430" t="s">
        <v>248</v>
      </c>
      <c r="E1430" t="s">
        <v>287</v>
      </c>
      <c r="F1430" t="s">
        <v>29</v>
      </c>
      <c r="G1430" t="b">
        <v>0</v>
      </c>
      <c r="H1430" t="s">
        <v>245</v>
      </c>
      <c r="I1430" t="s">
        <v>180</v>
      </c>
      <c r="J1430" t="s">
        <v>7390</v>
      </c>
      <c r="K1430" t="s">
        <v>4769</v>
      </c>
      <c r="L1430" t="s">
        <v>7391</v>
      </c>
    </row>
    <row r="1431" spans="1:12">
      <c r="A1431" t="s">
        <v>1492</v>
      </c>
      <c r="B1431" t="s">
        <v>826</v>
      </c>
      <c r="C1431" t="s">
        <v>3522</v>
      </c>
      <c r="D1431" t="s">
        <v>178</v>
      </c>
      <c r="E1431" t="s">
        <v>561</v>
      </c>
      <c r="F1431" t="s">
        <v>43</v>
      </c>
      <c r="G1431" t="b">
        <v>0</v>
      </c>
      <c r="H1431" t="s">
        <v>173</v>
      </c>
      <c r="I1431" t="s">
        <v>180</v>
      </c>
      <c r="J1431" t="s">
        <v>7392</v>
      </c>
      <c r="K1431" t="s">
        <v>4769</v>
      </c>
      <c r="L1431" t="s">
        <v>7393</v>
      </c>
    </row>
    <row r="1432" spans="1:12">
      <c r="A1432" t="s">
        <v>474</v>
      </c>
      <c r="B1432" t="s">
        <v>182</v>
      </c>
      <c r="C1432" t="s">
        <v>3522</v>
      </c>
      <c r="D1432" t="s">
        <v>469</v>
      </c>
      <c r="E1432" t="s">
        <v>470</v>
      </c>
      <c r="F1432" t="s">
        <v>24</v>
      </c>
      <c r="G1432" t="b">
        <v>0</v>
      </c>
      <c r="H1432" t="s">
        <v>173</v>
      </c>
      <c r="I1432" t="s">
        <v>180</v>
      </c>
      <c r="J1432" t="s">
        <v>7394</v>
      </c>
      <c r="K1432" t="s">
        <v>4769</v>
      </c>
      <c r="L1432" t="s">
        <v>7395</v>
      </c>
    </row>
    <row r="1433" spans="1:12">
      <c r="A1433" t="s">
        <v>2901</v>
      </c>
      <c r="B1433" t="s">
        <v>826</v>
      </c>
      <c r="C1433" t="s">
        <v>4775</v>
      </c>
      <c r="D1433" t="s">
        <v>2647</v>
      </c>
      <c r="E1433" t="s">
        <v>2889</v>
      </c>
      <c r="F1433" t="s">
        <v>121</v>
      </c>
      <c r="G1433" t="b">
        <v>0</v>
      </c>
      <c r="H1433" t="s">
        <v>245</v>
      </c>
      <c r="I1433" t="s">
        <v>180</v>
      </c>
      <c r="J1433" t="s">
        <v>4777</v>
      </c>
      <c r="K1433" t="s">
        <v>4769</v>
      </c>
      <c r="L1433" t="s">
        <v>7396</v>
      </c>
    </row>
    <row r="1434" spans="1:12">
      <c r="A1434" t="s">
        <v>3004</v>
      </c>
      <c r="B1434" t="s">
        <v>523</v>
      </c>
      <c r="C1434" t="s">
        <v>4775</v>
      </c>
      <c r="D1434" t="s">
        <v>248</v>
      </c>
      <c r="E1434" t="s">
        <v>296</v>
      </c>
      <c r="F1434" t="s">
        <v>57</v>
      </c>
      <c r="G1434" t="b">
        <v>1</v>
      </c>
      <c r="H1434" t="s">
        <v>245</v>
      </c>
      <c r="I1434" t="s">
        <v>180</v>
      </c>
      <c r="J1434" t="s">
        <v>6360</v>
      </c>
      <c r="K1434" t="s">
        <v>4769</v>
      </c>
      <c r="L1434" t="s">
        <v>7397</v>
      </c>
    </row>
    <row r="1435" spans="1:12">
      <c r="A1435" t="s">
        <v>2399</v>
      </c>
      <c r="B1435" t="s">
        <v>523</v>
      </c>
      <c r="C1435" t="s">
        <v>3526</v>
      </c>
      <c r="D1435" t="s">
        <v>4490</v>
      </c>
      <c r="E1435" t="s">
        <v>2400</v>
      </c>
      <c r="F1435" t="s">
        <v>43</v>
      </c>
      <c r="G1435" t="b">
        <v>0</v>
      </c>
      <c r="H1435" t="s">
        <v>173</v>
      </c>
      <c r="I1435" t="s">
        <v>180</v>
      </c>
      <c r="J1435" t="s">
        <v>7398</v>
      </c>
      <c r="K1435" t="s">
        <v>4769</v>
      </c>
      <c r="L1435" t="s">
        <v>7399</v>
      </c>
    </row>
    <row r="1436" spans="1:12">
      <c r="A1436" t="s">
        <v>7400</v>
      </c>
      <c r="B1436" t="s">
        <v>826</v>
      </c>
      <c r="C1436" t="s">
        <v>3522</v>
      </c>
      <c r="D1436" t="s">
        <v>4410</v>
      </c>
      <c r="E1436" t="s">
        <v>7401</v>
      </c>
      <c r="F1436" t="s">
        <v>93</v>
      </c>
      <c r="G1436" t="b">
        <v>0</v>
      </c>
      <c r="H1436" t="s">
        <v>372</v>
      </c>
      <c r="I1436" t="s">
        <v>180</v>
      </c>
      <c r="J1436" t="s">
        <v>7402</v>
      </c>
      <c r="K1436" t="s">
        <v>4769</v>
      </c>
      <c r="L1436" t="s">
        <v>7403</v>
      </c>
    </row>
    <row r="1437" spans="1:12">
      <c r="A1437" t="s">
        <v>1920</v>
      </c>
      <c r="B1437" t="s">
        <v>171</v>
      </c>
      <c r="C1437" t="s">
        <v>3526</v>
      </c>
      <c r="D1437" t="s">
        <v>204</v>
      </c>
      <c r="E1437" t="s">
        <v>7404</v>
      </c>
      <c r="F1437" t="s">
        <v>18</v>
      </c>
      <c r="G1437" t="b">
        <v>0</v>
      </c>
      <c r="H1437" t="s">
        <v>173</v>
      </c>
      <c r="I1437" t="s">
        <v>180</v>
      </c>
      <c r="J1437" t="s">
        <v>5652</v>
      </c>
      <c r="K1437" t="s">
        <v>4769</v>
      </c>
      <c r="L1437" t="s">
        <v>218</v>
      </c>
    </row>
    <row r="1438" spans="1:12">
      <c r="A1438" t="s">
        <v>2620</v>
      </c>
      <c r="B1438" t="s">
        <v>826</v>
      </c>
      <c r="C1438" t="s">
        <v>2553</v>
      </c>
      <c r="D1438" t="s">
        <v>2623</v>
      </c>
      <c r="E1438" t="s">
        <v>7405</v>
      </c>
      <c r="F1438" t="s">
        <v>109</v>
      </c>
      <c r="G1438" t="b">
        <v>0</v>
      </c>
      <c r="H1438" t="s">
        <v>173</v>
      </c>
      <c r="I1438" t="s">
        <v>180</v>
      </c>
      <c r="J1438" t="s">
        <v>7406</v>
      </c>
      <c r="K1438" t="s">
        <v>4769</v>
      </c>
      <c r="L1438" t="s">
        <v>2621</v>
      </c>
    </row>
    <row r="1439" spans="1:12">
      <c r="A1439" t="s">
        <v>313</v>
      </c>
      <c r="B1439" t="s">
        <v>171</v>
      </c>
      <c r="C1439" t="s">
        <v>3522</v>
      </c>
      <c r="D1439" t="s">
        <v>248</v>
      </c>
      <c r="E1439" t="s">
        <v>296</v>
      </c>
      <c r="F1439" t="s">
        <v>29</v>
      </c>
      <c r="G1439" t="b">
        <v>0</v>
      </c>
      <c r="H1439" t="s">
        <v>245</v>
      </c>
      <c r="I1439" t="s">
        <v>180</v>
      </c>
      <c r="J1439" t="s">
        <v>7407</v>
      </c>
      <c r="K1439" t="s">
        <v>4769</v>
      </c>
      <c r="L1439" t="s">
        <v>7408</v>
      </c>
    </row>
    <row r="1440" spans="1:12">
      <c r="A1440" t="s">
        <v>963</v>
      </c>
      <c r="B1440" t="s">
        <v>826</v>
      </c>
      <c r="C1440" t="s">
        <v>3526</v>
      </c>
      <c r="D1440" t="s">
        <v>248</v>
      </c>
      <c r="E1440" t="s">
        <v>296</v>
      </c>
      <c r="F1440" t="s">
        <v>100</v>
      </c>
      <c r="G1440" t="b">
        <v>0</v>
      </c>
      <c r="H1440" t="s">
        <v>245</v>
      </c>
      <c r="I1440" t="s">
        <v>180</v>
      </c>
      <c r="J1440" t="s">
        <v>5080</v>
      </c>
      <c r="K1440" t="s">
        <v>4769</v>
      </c>
      <c r="L1440" t="s">
        <v>7409</v>
      </c>
    </row>
    <row r="1441" spans="1:12">
      <c r="A1441" t="s">
        <v>1070</v>
      </c>
      <c r="B1441" t="s">
        <v>826</v>
      </c>
      <c r="C1441" t="s">
        <v>3522</v>
      </c>
      <c r="D1441" t="s">
        <v>428</v>
      </c>
      <c r="E1441" t="s">
        <v>429</v>
      </c>
      <c r="F1441" t="s">
        <v>80</v>
      </c>
      <c r="G1441" t="b">
        <v>0</v>
      </c>
      <c r="H1441" t="s">
        <v>173</v>
      </c>
      <c r="I1441" t="s">
        <v>180</v>
      </c>
      <c r="J1441" t="s">
        <v>6464</v>
      </c>
      <c r="K1441" t="s">
        <v>4769</v>
      </c>
      <c r="L1441" t="s">
        <v>7410</v>
      </c>
    </row>
    <row r="1442" spans="1:12">
      <c r="A1442" t="s">
        <v>223</v>
      </c>
      <c r="B1442" t="s">
        <v>171</v>
      </c>
      <c r="C1442" t="s">
        <v>3522</v>
      </c>
      <c r="D1442" t="s">
        <v>192</v>
      </c>
      <c r="E1442" t="s">
        <v>193</v>
      </c>
      <c r="F1442" t="s">
        <v>43</v>
      </c>
      <c r="G1442" t="b">
        <v>0</v>
      </c>
      <c r="H1442" t="s">
        <v>189</v>
      </c>
      <c r="I1442" t="s">
        <v>180</v>
      </c>
      <c r="J1442" t="s">
        <v>5589</v>
      </c>
      <c r="K1442" t="s">
        <v>4769</v>
      </c>
      <c r="L1442" t="s">
        <v>7411</v>
      </c>
    </row>
    <row r="1443" spans="1:12">
      <c r="A1443" t="s">
        <v>1896</v>
      </c>
      <c r="B1443" t="s">
        <v>826</v>
      </c>
      <c r="C1443" t="s">
        <v>3526</v>
      </c>
      <c r="D1443" t="s">
        <v>1023</v>
      </c>
      <c r="E1443" t="s">
        <v>1892</v>
      </c>
      <c r="F1443" t="s">
        <v>133</v>
      </c>
      <c r="G1443" t="b">
        <v>0</v>
      </c>
      <c r="H1443" t="s">
        <v>173</v>
      </c>
      <c r="I1443" t="s">
        <v>180</v>
      </c>
      <c r="J1443" t="s">
        <v>7412</v>
      </c>
      <c r="K1443" t="s">
        <v>4769</v>
      </c>
      <c r="L1443" t="s">
        <v>7413</v>
      </c>
    </row>
    <row r="1444" spans="1:12">
      <c r="A1444" t="s">
        <v>749</v>
      </c>
      <c r="B1444" t="s">
        <v>171</v>
      </c>
      <c r="C1444" t="s">
        <v>3526</v>
      </c>
      <c r="D1444" t="s">
        <v>751</v>
      </c>
      <c r="E1444" t="s">
        <v>752</v>
      </c>
      <c r="F1444" t="s">
        <v>64</v>
      </c>
      <c r="G1444" t="b">
        <v>0</v>
      </c>
      <c r="H1444" t="s">
        <v>448</v>
      </c>
      <c r="I1444" t="s">
        <v>180</v>
      </c>
      <c r="J1444" t="s">
        <v>7414</v>
      </c>
      <c r="K1444" t="s">
        <v>4769</v>
      </c>
      <c r="L1444" t="s">
        <v>7415</v>
      </c>
    </row>
    <row r="1445" spans="1:12">
      <c r="A1445" t="s">
        <v>1292</v>
      </c>
      <c r="B1445" t="s">
        <v>826</v>
      </c>
      <c r="C1445" t="s">
        <v>3522</v>
      </c>
      <c r="D1445" t="s">
        <v>737</v>
      </c>
      <c r="E1445" t="s">
        <v>738</v>
      </c>
      <c r="F1445" t="s">
        <v>121</v>
      </c>
      <c r="G1445" t="b">
        <v>0</v>
      </c>
      <c r="H1445" t="s">
        <v>735</v>
      </c>
      <c r="I1445" t="s">
        <v>180</v>
      </c>
      <c r="J1445" t="s">
        <v>7416</v>
      </c>
      <c r="K1445" t="s">
        <v>4769</v>
      </c>
      <c r="L1445" t="s">
        <v>7417</v>
      </c>
    </row>
    <row r="1446" spans="1:12">
      <c r="A1446" t="s">
        <v>568</v>
      </c>
      <c r="B1446" t="s">
        <v>171</v>
      </c>
      <c r="C1446" t="s">
        <v>3522</v>
      </c>
      <c r="D1446" t="s">
        <v>570</v>
      </c>
      <c r="E1446" t="s">
        <v>571</v>
      </c>
      <c r="F1446" t="s">
        <v>64</v>
      </c>
      <c r="G1446" t="b">
        <v>0</v>
      </c>
      <c r="H1446" t="s">
        <v>173</v>
      </c>
      <c r="I1446" t="s">
        <v>180</v>
      </c>
      <c r="J1446" t="s">
        <v>7418</v>
      </c>
      <c r="K1446" t="s">
        <v>4769</v>
      </c>
      <c r="L1446" t="s">
        <v>7419</v>
      </c>
    </row>
    <row r="1447" spans="1:12">
      <c r="A1447" t="s">
        <v>918</v>
      </c>
      <c r="B1447" t="s">
        <v>826</v>
      </c>
      <c r="C1447" t="s">
        <v>3526</v>
      </c>
      <c r="D1447" t="s">
        <v>907</v>
      </c>
      <c r="E1447" t="s">
        <v>917</v>
      </c>
      <c r="F1447" t="s">
        <v>47</v>
      </c>
      <c r="G1447" t="b">
        <v>0</v>
      </c>
      <c r="H1447" t="s">
        <v>458</v>
      </c>
      <c r="I1447" t="s">
        <v>180</v>
      </c>
      <c r="J1447" t="s">
        <v>5345</v>
      </c>
      <c r="K1447" t="s">
        <v>4769</v>
      </c>
      <c r="L1447" t="s">
        <v>7420</v>
      </c>
    </row>
    <row r="1448" spans="1:12">
      <c r="A1448" t="s">
        <v>842</v>
      </c>
      <c r="B1448" t="s">
        <v>826</v>
      </c>
      <c r="C1448" t="s">
        <v>3522</v>
      </c>
      <c r="D1448" t="s">
        <v>737</v>
      </c>
      <c r="E1448" t="s">
        <v>837</v>
      </c>
      <c r="F1448" t="s">
        <v>121</v>
      </c>
      <c r="G1448" t="b">
        <v>0</v>
      </c>
      <c r="H1448" t="s">
        <v>735</v>
      </c>
      <c r="I1448" t="s">
        <v>180</v>
      </c>
      <c r="J1448" t="s">
        <v>7421</v>
      </c>
      <c r="K1448" t="s">
        <v>4769</v>
      </c>
      <c r="L1448" t="s">
        <v>7422</v>
      </c>
    </row>
    <row r="1449" spans="1:12">
      <c r="A1449" t="s">
        <v>1121</v>
      </c>
      <c r="B1449" t="s">
        <v>826</v>
      </c>
      <c r="C1449" t="s">
        <v>3526</v>
      </c>
      <c r="D1449" t="s">
        <v>450</v>
      </c>
      <c r="E1449" t="s">
        <v>451</v>
      </c>
      <c r="F1449" t="s">
        <v>118</v>
      </c>
      <c r="G1449" t="b">
        <v>1</v>
      </c>
      <c r="H1449" t="s">
        <v>448</v>
      </c>
      <c r="I1449" t="s">
        <v>180</v>
      </c>
      <c r="J1449" t="s">
        <v>7423</v>
      </c>
      <c r="K1449" t="s">
        <v>4769</v>
      </c>
      <c r="L1449" t="s">
        <v>7424</v>
      </c>
    </row>
    <row r="1450" spans="1:12">
      <c r="A1450" t="s">
        <v>1350</v>
      </c>
      <c r="B1450" t="s">
        <v>826</v>
      </c>
      <c r="C1450" t="s">
        <v>3522</v>
      </c>
      <c r="D1450" t="s">
        <v>1276</v>
      </c>
      <c r="E1450" t="s">
        <v>1279</v>
      </c>
      <c r="F1450" t="s">
        <v>57</v>
      </c>
      <c r="G1450" t="b">
        <v>0</v>
      </c>
      <c r="H1450" t="s">
        <v>173</v>
      </c>
      <c r="I1450" t="s">
        <v>180</v>
      </c>
      <c r="J1450" t="s">
        <v>7425</v>
      </c>
      <c r="K1450" t="s">
        <v>4769</v>
      </c>
      <c r="L1450" t="s">
        <v>7426</v>
      </c>
    </row>
    <row r="1451" spans="1:12">
      <c r="A1451" t="s">
        <v>772</v>
      </c>
      <c r="B1451" t="s">
        <v>171</v>
      </c>
      <c r="C1451" t="s">
        <v>3522</v>
      </c>
      <c r="D1451" t="s">
        <v>774</v>
      </c>
      <c r="E1451" t="s">
        <v>775</v>
      </c>
      <c r="F1451" t="s">
        <v>29</v>
      </c>
      <c r="G1451" t="b">
        <v>0</v>
      </c>
      <c r="H1451" t="s">
        <v>173</v>
      </c>
      <c r="I1451" t="s">
        <v>180</v>
      </c>
      <c r="J1451" t="s">
        <v>7427</v>
      </c>
      <c r="K1451" t="s">
        <v>4769</v>
      </c>
      <c r="L1451" t="s">
        <v>7428</v>
      </c>
    </row>
    <row r="1452" spans="1:12">
      <c r="A1452" t="s">
        <v>725</v>
      </c>
      <c r="B1452" t="s">
        <v>171</v>
      </c>
      <c r="C1452" t="s">
        <v>3522</v>
      </c>
      <c r="D1452" t="s">
        <v>2101</v>
      </c>
      <c r="E1452" t="s">
        <v>726</v>
      </c>
      <c r="F1452" t="s">
        <v>29</v>
      </c>
      <c r="G1452" t="b">
        <v>0</v>
      </c>
      <c r="H1452" t="s">
        <v>443</v>
      </c>
      <c r="I1452" t="s">
        <v>180</v>
      </c>
      <c r="J1452" t="s">
        <v>7429</v>
      </c>
      <c r="K1452" t="s">
        <v>4769</v>
      </c>
      <c r="L1452" t="s">
        <v>7430</v>
      </c>
    </row>
    <row r="1453" spans="1:12">
      <c r="A1453" t="s">
        <v>1049</v>
      </c>
      <c r="B1453" t="s">
        <v>826</v>
      </c>
      <c r="C1453" t="s">
        <v>3526</v>
      </c>
      <c r="D1453" t="s">
        <v>413</v>
      </c>
      <c r="E1453" t="s">
        <v>414</v>
      </c>
      <c r="F1453" t="s">
        <v>84</v>
      </c>
      <c r="G1453" t="b">
        <v>0</v>
      </c>
      <c r="H1453" t="s">
        <v>411</v>
      </c>
      <c r="I1453" t="s">
        <v>180</v>
      </c>
      <c r="J1453" t="s">
        <v>7431</v>
      </c>
      <c r="K1453" t="s">
        <v>4769</v>
      </c>
      <c r="L1453" t="s">
        <v>7432</v>
      </c>
    </row>
    <row r="1454" spans="1:12">
      <c r="A1454" t="s">
        <v>710</v>
      </c>
      <c r="B1454" t="s">
        <v>171</v>
      </c>
      <c r="C1454" t="s">
        <v>3522</v>
      </c>
      <c r="D1454" t="s">
        <v>4620</v>
      </c>
      <c r="E1454" t="s">
        <v>704</v>
      </c>
      <c r="F1454" t="s">
        <v>29</v>
      </c>
      <c r="G1454" t="b">
        <v>0</v>
      </c>
      <c r="H1454" t="s">
        <v>173</v>
      </c>
      <c r="I1454" t="s">
        <v>180</v>
      </c>
      <c r="J1454" t="s">
        <v>7433</v>
      </c>
      <c r="K1454" t="s">
        <v>4769</v>
      </c>
      <c r="L1454" t="s">
        <v>7434</v>
      </c>
    </row>
    <row r="1455" spans="1:12">
      <c r="A1455" t="s">
        <v>7435</v>
      </c>
      <c r="B1455" t="s">
        <v>171</v>
      </c>
      <c r="C1455" t="s">
        <v>3522</v>
      </c>
      <c r="D1455" t="s">
        <v>248</v>
      </c>
      <c r="E1455" t="s">
        <v>296</v>
      </c>
      <c r="F1455" t="s">
        <v>29</v>
      </c>
      <c r="G1455" t="b">
        <v>0</v>
      </c>
      <c r="H1455" t="s">
        <v>245</v>
      </c>
      <c r="I1455" t="s">
        <v>180</v>
      </c>
      <c r="J1455" t="s">
        <v>7436</v>
      </c>
      <c r="K1455" t="s">
        <v>4769</v>
      </c>
      <c r="L1455" t="s">
        <v>7437</v>
      </c>
    </row>
    <row r="1456" spans="1:12">
      <c r="A1456" t="s">
        <v>3028</v>
      </c>
      <c r="B1456" t="s">
        <v>826</v>
      </c>
      <c r="C1456" t="s">
        <v>4775</v>
      </c>
      <c r="D1456" t="s">
        <v>2647</v>
      </c>
      <c r="E1456" t="s">
        <v>3015</v>
      </c>
      <c r="F1456" t="s">
        <v>76</v>
      </c>
      <c r="G1456" t="b">
        <v>0</v>
      </c>
      <c r="H1456" t="s">
        <v>245</v>
      </c>
      <c r="I1456" t="s">
        <v>180</v>
      </c>
      <c r="J1456" t="s">
        <v>5692</v>
      </c>
      <c r="K1456" t="s">
        <v>4769</v>
      </c>
      <c r="L1456" t="s">
        <v>7438</v>
      </c>
    </row>
    <row r="1457" spans="1:12">
      <c r="A1457" t="s">
        <v>2401</v>
      </c>
      <c r="B1457" t="s">
        <v>298</v>
      </c>
      <c r="C1457" t="s">
        <v>3526</v>
      </c>
      <c r="D1457" t="s">
        <v>1161</v>
      </c>
      <c r="E1457" t="s">
        <v>1162</v>
      </c>
      <c r="F1457" t="s">
        <v>103</v>
      </c>
      <c r="G1457" t="b">
        <v>1</v>
      </c>
      <c r="H1457" t="s">
        <v>448</v>
      </c>
      <c r="I1457" t="s">
        <v>180</v>
      </c>
      <c r="J1457" t="s">
        <v>7439</v>
      </c>
      <c r="K1457" t="s">
        <v>4769</v>
      </c>
      <c r="L1457" t="s">
        <v>7440</v>
      </c>
    </row>
    <row r="1458" spans="1:12">
      <c r="A1458" t="s">
        <v>1426</v>
      </c>
      <c r="B1458" t="s">
        <v>826</v>
      </c>
      <c r="C1458" t="s">
        <v>3522</v>
      </c>
      <c r="D1458" t="s">
        <v>360</v>
      </c>
      <c r="E1458" t="s">
        <v>1427</v>
      </c>
      <c r="F1458" t="s">
        <v>51</v>
      </c>
      <c r="G1458" t="b">
        <v>0</v>
      </c>
      <c r="H1458" t="s">
        <v>173</v>
      </c>
      <c r="I1458" t="s">
        <v>180</v>
      </c>
      <c r="J1458" t="s">
        <v>4949</v>
      </c>
      <c r="K1458" t="s">
        <v>4769</v>
      </c>
      <c r="L1458" t="s">
        <v>7441</v>
      </c>
    </row>
    <row r="1459" spans="1:12">
      <c r="A1459" t="s">
        <v>2402</v>
      </c>
      <c r="B1459" t="s">
        <v>171</v>
      </c>
      <c r="C1459" t="s">
        <v>3526</v>
      </c>
      <c r="D1459" t="s">
        <v>1462</v>
      </c>
      <c r="E1459" t="s">
        <v>1165</v>
      </c>
      <c r="F1459" t="s">
        <v>47</v>
      </c>
      <c r="G1459" t="b">
        <v>0</v>
      </c>
      <c r="H1459" t="s">
        <v>448</v>
      </c>
      <c r="I1459" t="s">
        <v>180</v>
      </c>
      <c r="J1459" t="s">
        <v>7442</v>
      </c>
      <c r="K1459" t="s">
        <v>4769</v>
      </c>
      <c r="L1459" t="s">
        <v>7443</v>
      </c>
    </row>
    <row r="1460" spans="1:12">
      <c r="A1460" t="s">
        <v>3030</v>
      </c>
      <c r="B1460" t="s">
        <v>171</v>
      </c>
      <c r="C1460" t="s">
        <v>4775</v>
      </c>
      <c r="D1460" t="s">
        <v>2647</v>
      </c>
      <c r="E1460" t="s">
        <v>3015</v>
      </c>
      <c r="F1460" t="s">
        <v>34</v>
      </c>
      <c r="G1460" t="b">
        <v>0</v>
      </c>
      <c r="H1460" t="s">
        <v>245</v>
      </c>
      <c r="I1460" t="s">
        <v>180</v>
      </c>
      <c r="J1460" t="s">
        <v>5692</v>
      </c>
      <c r="K1460" t="s">
        <v>4769</v>
      </c>
      <c r="L1460" t="s">
        <v>7444</v>
      </c>
    </row>
    <row r="1461" spans="1:12">
      <c r="A1461" t="s">
        <v>3229</v>
      </c>
      <c r="B1461" t="s">
        <v>826</v>
      </c>
      <c r="C1461" t="s">
        <v>4806</v>
      </c>
      <c r="D1461" t="s">
        <v>3208</v>
      </c>
      <c r="E1461" t="s">
        <v>3215</v>
      </c>
      <c r="F1461" t="s">
        <v>100</v>
      </c>
      <c r="G1461" t="b">
        <v>0</v>
      </c>
      <c r="H1461" t="s">
        <v>173</v>
      </c>
      <c r="I1461" t="s">
        <v>180</v>
      </c>
      <c r="J1461" t="s">
        <v>5135</v>
      </c>
      <c r="K1461" t="s">
        <v>4769</v>
      </c>
      <c r="L1461" t="s">
        <v>7445</v>
      </c>
    </row>
    <row r="1462" spans="1:12">
      <c r="A1462" t="s">
        <v>879</v>
      </c>
      <c r="B1462" t="s">
        <v>826</v>
      </c>
      <c r="C1462" t="s">
        <v>3526</v>
      </c>
      <c r="D1462" t="s">
        <v>192</v>
      </c>
      <c r="E1462" t="s">
        <v>198</v>
      </c>
      <c r="F1462" t="s">
        <v>127</v>
      </c>
      <c r="G1462" t="b">
        <v>0</v>
      </c>
      <c r="H1462" t="s">
        <v>189</v>
      </c>
      <c r="I1462" t="s">
        <v>180</v>
      </c>
      <c r="J1462" t="s">
        <v>6106</v>
      </c>
      <c r="K1462" t="s">
        <v>4769</v>
      </c>
      <c r="L1462" t="s">
        <v>7446</v>
      </c>
    </row>
    <row r="1463" spans="1:12">
      <c r="A1463" t="s">
        <v>230</v>
      </c>
      <c r="B1463" t="s">
        <v>171</v>
      </c>
      <c r="C1463" t="s">
        <v>3522</v>
      </c>
      <c r="D1463" t="s">
        <v>192</v>
      </c>
      <c r="E1463" t="s">
        <v>193</v>
      </c>
      <c r="F1463" t="s">
        <v>43</v>
      </c>
      <c r="G1463" t="b">
        <v>0</v>
      </c>
      <c r="H1463" t="s">
        <v>189</v>
      </c>
      <c r="I1463" t="s">
        <v>180</v>
      </c>
      <c r="J1463" t="s">
        <v>7447</v>
      </c>
      <c r="K1463" t="s">
        <v>4769</v>
      </c>
      <c r="L1463" t="s">
        <v>7448</v>
      </c>
    </row>
    <row r="1464" spans="1:12">
      <c r="A1464" t="s">
        <v>7449</v>
      </c>
      <c r="B1464" t="s">
        <v>826</v>
      </c>
      <c r="C1464" t="s">
        <v>4775</v>
      </c>
      <c r="D1464" t="s">
        <v>291</v>
      </c>
      <c r="E1464" t="s">
        <v>3043</v>
      </c>
      <c r="F1464" t="s">
        <v>100</v>
      </c>
      <c r="G1464" t="b">
        <v>0</v>
      </c>
      <c r="H1464" t="s">
        <v>245</v>
      </c>
      <c r="I1464" t="s">
        <v>180</v>
      </c>
      <c r="J1464" t="s">
        <v>4777</v>
      </c>
      <c r="K1464" t="s">
        <v>4769</v>
      </c>
      <c r="L1464" t="s">
        <v>7450</v>
      </c>
    </row>
    <row r="1465" spans="1:12">
      <c r="A1465" t="s">
        <v>810</v>
      </c>
      <c r="B1465" t="s">
        <v>182</v>
      </c>
      <c r="C1465" t="s">
        <v>3522</v>
      </c>
      <c r="D1465" t="s">
        <v>178</v>
      </c>
      <c r="E1465" t="s">
        <v>811</v>
      </c>
      <c r="F1465" t="s">
        <v>29</v>
      </c>
      <c r="G1465" t="b">
        <v>0</v>
      </c>
      <c r="H1465" t="s">
        <v>173</v>
      </c>
      <c r="I1465" t="s">
        <v>180</v>
      </c>
      <c r="J1465" t="s">
        <v>5390</v>
      </c>
      <c r="K1465" t="s">
        <v>4769</v>
      </c>
      <c r="L1465" t="s">
        <v>7451</v>
      </c>
    </row>
    <row r="1466" spans="1:12">
      <c r="A1466" t="s">
        <v>1014</v>
      </c>
      <c r="B1466" t="s">
        <v>826</v>
      </c>
      <c r="C1466" t="s">
        <v>3526</v>
      </c>
      <c r="D1466" t="s">
        <v>1015</v>
      </c>
      <c r="E1466" t="s">
        <v>1017</v>
      </c>
      <c r="F1466" t="s">
        <v>76</v>
      </c>
      <c r="G1466" t="b">
        <v>1</v>
      </c>
      <c r="H1466" t="s">
        <v>173</v>
      </c>
      <c r="I1466" t="s">
        <v>180</v>
      </c>
      <c r="J1466" t="s">
        <v>6273</v>
      </c>
      <c r="K1466" t="s">
        <v>4769</v>
      </c>
      <c r="L1466" t="s">
        <v>7452</v>
      </c>
    </row>
    <row r="1467" spans="1:12">
      <c r="A1467" t="s">
        <v>1548</v>
      </c>
      <c r="B1467" t="s">
        <v>826</v>
      </c>
      <c r="C1467" t="s">
        <v>3522</v>
      </c>
      <c r="D1467" t="s">
        <v>520</v>
      </c>
      <c r="E1467" t="s">
        <v>1550</v>
      </c>
      <c r="F1467" t="s">
        <v>124</v>
      </c>
      <c r="G1467" t="b">
        <v>0</v>
      </c>
      <c r="H1467" t="s">
        <v>173</v>
      </c>
      <c r="I1467" t="s">
        <v>180</v>
      </c>
      <c r="J1467" t="s">
        <v>7453</v>
      </c>
      <c r="K1467" t="s">
        <v>4769</v>
      </c>
      <c r="L1467" t="s">
        <v>7454</v>
      </c>
    </row>
    <row r="1468" spans="1:12">
      <c r="A1468" t="s">
        <v>1851</v>
      </c>
      <c r="B1468" t="s">
        <v>826</v>
      </c>
      <c r="C1468" t="s">
        <v>3522</v>
      </c>
      <c r="D1468" t="s">
        <v>536</v>
      </c>
      <c r="E1468" t="s">
        <v>537</v>
      </c>
      <c r="F1468" t="s">
        <v>100</v>
      </c>
      <c r="G1468" t="b">
        <v>0</v>
      </c>
      <c r="H1468" t="s">
        <v>173</v>
      </c>
      <c r="I1468" t="s">
        <v>180</v>
      </c>
      <c r="J1468" t="s">
        <v>4955</v>
      </c>
      <c r="K1468" t="s">
        <v>4769</v>
      </c>
      <c r="L1468" t="s">
        <v>7455</v>
      </c>
    </row>
    <row r="1469" spans="1:12">
      <c r="A1469" t="s">
        <v>634</v>
      </c>
      <c r="B1469" t="s">
        <v>182</v>
      </c>
      <c r="C1469" t="s">
        <v>3522</v>
      </c>
      <c r="D1469" t="s">
        <v>3917</v>
      </c>
      <c r="E1469" t="s">
        <v>627</v>
      </c>
      <c r="F1469" t="s">
        <v>97</v>
      </c>
      <c r="G1469" t="b">
        <v>0</v>
      </c>
      <c r="H1469" t="s">
        <v>443</v>
      </c>
      <c r="I1469" t="s">
        <v>180</v>
      </c>
      <c r="J1469" t="s">
        <v>7456</v>
      </c>
      <c r="K1469" t="s">
        <v>4769</v>
      </c>
      <c r="L1469" t="s">
        <v>7457</v>
      </c>
    </row>
    <row r="1470" spans="1:12">
      <c r="A1470" t="s">
        <v>1150</v>
      </c>
      <c r="B1470" t="s">
        <v>826</v>
      </c>
      <c r="C1470" t="s">
        <v>3522</v>
      </c>
      <c r="D1470" t="s">
        <v>4490</v>
      </c>
      <c r="E1470" t="s">
        <v>1143</v>
      </c>
      <c r="F1470" t="s">
        <v>80</v>
      </c>
      <c r="G1470" t="b">
        <v>0</v>
      </c>
      <c r="H1470" t="s">
        <v>173</v>
      </c>
      <c r="I1470" t="s">
        <v>180</v>
      </c>
      <c r="J1470" t="s">
        <v>7458</v>
      </c>
      <c r="K1470" t="s">
        <v>4769</v>
      </c>
      <c r="L1470" t="s">
        <v>7459</v>
      </c>
    </row>
    <row r="1471" spans="1:12">
      <c r="A1471" t="s">
        <v>1191</v>
      </c>
      <c r="B1471" t="s">
        <v>826</v>
      </c>
      <c r="C1471" t="s">
        <v>3526</v>
      </c>
      <c r="D1471" t="s">
        <v>1189</v>
      </c>
      <c r="E1471" t="s">
        <v>1190</v>
      </c>
      <c r="F1471" t="s">
        <v>130</v>
      </c>
      <c r="G1471" t="b">
        <v>0</v>
      </c>
      <c r="H1471" t="s">
        <v>173</v>
      </c>
      <c r="I1471" t="s">
        <v>180</v>
      </c>
      <c r="J1471" t="s">
        <v>6969</v>
      </c>
      <c r="K1471" t="s">
        <v>4769</v>
      </c>
      <c r="L1471" t="s">
        <v>7460</v>
      </c>
    </row>
    <row r="1472" spans="1:12">
      <c r="A1472" t="s">
        <v>1803</v>
      </c>
      <c r="B1472" t="s">
        <v>826</v>
      </c>
      <c r="C1472" t="s">
        <v>3522</v>
      </c>
      <c r="D1472" t="s">
        <v>1309</v>
      </c>
      <c r="E1472" t="s">
        <v>1316</v>
      </c>
      <c r="F1472" t="s">
        <v>100</v>
      </c>
      <c r="G1472" t="b">
        <v>0</v>
      </c>
      <c r="H1472" t="s">
        <v>173</v>
      </c>
      <c r="I1472" t="s">
        <v>180</v>
      </c>
      <c r="J1472" t="s">
        <v>7461</v>
      </c>
      <c r="K1472" t="s">
        <v>4769</v>
      </c>
      <c r="L1472" t="s">
        <v>7462</v>
      </c>
    </row>
    <row r="1473" spans="1:12">
      <c r="A1473" t="s">
        <v>1708</v>
      </c>
      <c r="B1473" t="s">
        <v>826</v>
      </c>
      <c r="C1473" t="s">
        <v>3526</v>
      </c>
      <c r="D1473" t="s">
        <v>754</v>
      </c>
      <c r="E1473" t="s">
        <v>756</v>
      </c>
      <c r="F1473" t="s">
        <v>39</v>
      </c>
      <c r="G1473" t="b">
        <v>0</v>
      </c>
      <c r="H1473" t="s">
        <v>448</v>
      </c>
      <c r="I1473" t="s">
        <v>180</v>
      </c>
      <c r="J1473" t="s">
        <v>4853</v>
      </c>
      <c r="K1473" t="s">
        <v>4769</v>
      </c>
      <c r="L1473" t="s">
        <v>7463</v>
      </c>
    </row>
    <row r="1474" spans="1:12">
      <c r="A1474" t="s">
        <v>1569</v>
      </c>
      <c r="B1474" t="s">
        <v>826</v>
      </c>
      <c r="C1474" t="s">
        <v>3522</v>
      </c>
      <c r="D1474" t="s">
        <v>1571</v>
      </c>
      <c r="E1474" t="s">
        <v>1572</v>
      </c>
      <c r="F1474" t="s">
        <v>124</v>
      </c>
      <c r="G1474" t="b">
        <v>0</v>
      </c>
      <c r="H1474" t="s">
        <v>173</v>
      </c>
      <c r="I1474" t="s">
        <v>180</v>
      </c>
      <c r="J1474" t="s">
        <v>7464</v>
      </c>
      <c r="K1474" t="s">
        <v>4769</v>
      </c>
      <c r="L1474" t="s">
        <v>7465</v>
      </c>
    </row>
    <row r="1475" spans="1:12">
      <c r="A1475" t="s">
        <v>1342</v>
      </c>
      <c r="B1475" t="s">
        <v>826</v>
      </c>
      <c r="C1475" t="s">
        <v>3522</v>
      </c>
      <c r="D1475" t="s">
        <v>511</v>
      </c>
      <c r="E1475" t="s">
        <v>509</v>
      </c>
      <c r="F1475" t="s">
        <v>109</v>
      </c>
      <c r="G1475" t="b">
        <v>0</v>
      </c>
      <c r="H1475" t="s">
        <v>173</v>
      </c>
      <c r="I1475" t="s">
        <v>180</v>
      </c>
      <c r="J1475" t="s">
        <v>5340</v>
      </c>
      <c r="K1475" t="s">
        <v>4769</v>
      </c>
      <c r="L1475" t="s">
        <v>7466</v>
      </c>
    </row>
    <row r="1476" spans="1:12">
      <c r="A1476" t="s">
        <v>2432</v>
      </c>
      <c r="B1476" t="s">
        <v>826</v>
      </c>
      <c r="C1476" t="s">
        <v>3526</v>
      </c>
      <c r="D1476" t="s">
        <v>248</v>
      </c>
      <c r="E1476" t="s">
        <v>296</v>
      </c>
      <c r="F1476" t="s">
        <v>106</v>
      </c>
      <c r="G1476" t="b">
        <v>0</v>
      </c>
      <c r="H1476" t="s">
        <v>245</v>
      </c>
      <c r="I1476" t="s">
        <v>180</v>
      </c>
      <c r="J1476" t="s">
        <v>5827</v>
      </c>
      <c r="K1476" t="s">
        <v>4769</v>
      </c>
      <c r="L1476" t="s">
        <v>7467</v>
      </c>
    </row>
    <row r="1477" spans="1:12">
      <c r="A1477" t="s">
        <v>195</v>
      </c>
      <c r="B1477" t="s">
        <v>171</v>
      </c>
      <c r="C1477" t="s">
        <v>3522</v>
      </c>
      <c r="D1477" t="s">
        <v>192</v>
      </c>
      <c r="E1477" t="s">
        <v>198</v>
      </c>
      <c r="F1477" t="s">
        <v>29</v>
      </c>
      <c r="G1477" t="b">
        <v>0</v>
      </c>
      <c r="H1477" t="s">
        <v>189</v>
      </c>
      <c r="I1477" t="s">
        <v>180</v>
      </c>
      <c r="J1477" t="s">
        <v>7468</v>
      </c>
      <c r="K1477" t="s">
        <v>4769</v>
      </c>
      <c r="L1477" t="s">
        <v>7469</v>
      </c>
    </row>
    <row r="1478" spans="1:12">
      <c r="A1478" t="s">
        <v>1256</v>
      </c>
      <c r="B1478" t="s">
        <v>826</v>
      </c>
      <c r="C1478" t="s">
        <v>3522</v>
      </c>
      <c r="D1478" t="s">
        <v>659</v>
      </c>
      <c r="E1478" t="s">
        <v>1257</v>
      </c>
      <c r="F1478" t="s">
        <v>106</v>
      </c>
      <c r="G1478" t="b">
        <v>0</v>
      </c>
      <c r="H1478" t="s">
        <v>654</v>
      </c>
      <c r="I1478" t="s">
        <v>180</v>
      </c>
      <c r="J1478" t="s">
        <v>7470</v>
      </c>
      <c r="K1478" t="s">
        <v>4769</v>
      </c>
      <c r="L1478" t="s">
        <v>7471</v>
      </c>
    </row>
    <row r="1479" spans="1:12">
      <c r="A1479" t="s">
        <v>1110</v>
      </c>
      <c r="B1479" t="s">
        <v>826</v>
      </c>
      <c r="C1479" t="s">
        <v>3522</v>
      </c>
      <c r="D1479" t="s">
        <v>4293</v>
      </c>
      <c r="E1479" t="s">
        <v>1109</v>
      </c>
      <c r="F1479" t="s">
        <v>100</v>
      </c>
      <c r="G1479" t="b">
        <v>0</v>
      </c>
      <c r="H1479" t="s">
        <v>173</v>
      </c>
      <c r="I1479" t="s">
        <v>180</v>
      </c>
      <c r="J1479" t="s">
        <v>7472</v>
      </c>
      <c r="K1479" t="s">
        <v>4769</v>
      </c>
      <c r="L1479" t="s">
        <v>7473</v>
      </c>
    </row>
    <row r="1480" spans="1:12">
      <c r="A1480" t="s">
        <v>7474</v>
      </c>
      <c r="B1480" t="s">
        <v>826</v>
      </c>
      <c r="C1480" t="s">
        <v>3526</v>
      </c>
      <c r="D1480" t="s">
        <v>248</v>
      </c>
      <c r="E1480" t="s">
        <v>296</v>
      </c>
      <c r="F1480" t="s">
        <v>103</v>
      </c>
      <c r="G1480" t="b">
        <v>0</v>
      </c>
      <c r="H1480" t="s">
        <v>245</v>
      </c>
      <c r="I1480" t="s">
        <v>180</v>
      </c>
      <c r="J1480" t="s">
        <v>7475</v>
      </c>
      <c r="K1480" t="s">
        <v>4769</v>
      </c>
      <c r="L1480" t="s">
        <v>7476</v>
      </c>
    </row>
    <row r="1481" spans="1:12">
      <c r="A1481" t="s">
        <v>1278</v>
      </c>
      <c r="B1481" t="s">
        <v>826</v>
      </c>
      <c r="C1481" t="s">
        <v>3522</v>
      </c>
      <c r="D1481" t="s">
        <v>1276</v>
      </c>
      <c r="E1481" t="s">
        <v>1279</v>
      </c>
      <c r="F1481" t="s">
        <v>51</v>
      </c>
      <c r="G1481" t="b">
        <v>0</v>
      </c>
      <c r="H1481" t="s">
        <v>173</v>
      </c>
      <c r="I1481" t="s">
        <v>180</v>
      </c>
      <c r="J1481" t="s">
        <v>7477</v>
      </c>
      <c r="K1481" t="s">
        <v>4769</v>
      </c>
      <c r="L1481" t="s">
        <v>7478</v>
      </c>
    </row>
    <row r="1482" spans="1:12">
      <c r="A1482" t="s">
        <v>2433</v>
      </c>
      <c r="B1482" t="s">
        <v>298</v>
      </c>
      <c r="C1482" t="s">
        <v>3526</v>
      </c>
      <c r="D1482" t="s">
        <v>248</v>
      </c>
      <c r="E1482" t="s">
        <v>296</v>
      </c>
      <c r="F1482" t="s">
        <v>67</v>
      </c>
      <c r="G1482" t="b">
        <v>0</v>
      </c>
      <c r="H1482" t="s">
        <v>245</v>
      </c>
      <c r="I1482" t="s">
        <v>180</v>
      </c>
      <c r="J1482" t="s">
        <v>7479</v>
      </c>
      <c r="K1482" t="s">
        <v>4769</v>
      </c>
      <c r="L1482" t="s">
        <v>7480</v>
      </c>
    </row>
    <row r="1483" spans="1:12">
      <c r="A1483" t="s">
        <v>2406</v>
      </c>
      <c r="B1483" t="s">
        <v>171</v>
      </c>
      <c r="C1483" t="s">
        <v>3526</v>
      </c>
      <c r="D1483" t="s">
        <v>737</v>
      </c>
      <c r="E1483" t="s">
        <v>837</v>
      </c>
      <c r="F1483" t="s">
        <v>57</v>
      </c>
      <c r="G1483" t="b">
        <v>0</v>
      </c>
      <c r="H1483" t="s">
        <v>735</v>
      </c>
      <c r="I1483" t="s">
        <v>180</v>
      </c>
      <c r="J1483" t="s">
        <v>7481</v>
      </c>
      <c r="K1483" t="s">
        <v>4769</v>
      </c>
      <c r="L1483" t="s">
        <v>7482</v>
      </c>
    </row>
    <row r="1484" spans="1:12">
      <c r="A1484" t="s">
        <v>7483</v>
      </c>
      <c r="B1484" t="s">
        <v>826</v>
      </c>
      <c r="C1484" t="s">
        <v>3522</v>
      </c>
      <c r="D1484" t="s">
        <v>3827</v>
      </c>
      <c r="E1484" t="s">
        <v>5373</v>
      </c>
      <c r="F1484" t="s">
        <v>67</v>
      </c>
      <c r="G1484" t="b">
        <v>1</v>
      </c>
      <c r="H1484" t="s">
        <v>654</v>
      </c>
      <c r="I1484" t="s">
        <v>180</v>
      </c>
      <c r="J1484" t="s">
        <v>7484</v>
      </c>
      <c r="K1484" t="s">
        <v>4769</v>
      </c>
      <c r="L1484" t="s">
        <v>7485</v>
      </c>
    </row>
    <row r="1485" spans="1:12">
      <c r="A1485" t="s">
        <v>2613</v>
      </c>
      <c r="B1485" t="s">
        <v>826</v>
      </c>
      <c r="C1485" t="s">
        <v>4806</v>
      </c>
      <c r="D1485" t="s">
        <v>1309</v>
      </c>
      <c r="E1485" t="s">
        <v>5564</v>
      </c>
      <c r="F1485" t="s">
        <v>93</v>
      </c>
      <c r="G1485" t="b">
        <v>0</v>
      </c>
      <c r="H1485" t="s">
        <v>173</v>
      </c>
      <c r="I1485" t="s">
        <v>180</v>
      </c>
      <c r="J1485" t="s">
        <v>6454</v>
      </c>
      <c r="K1485" t="s">
        <v>4769</v>
      </c>
      <c r="L1485" t="s">
        <v>7486</v>
      </c>
    </row>
    <row r="1486" spans="1:12">
      <c r="A1486" t="s">
        <v>977</v>
      </c>
      <c r="B1486" t="s">
        <v>826</v>
      </c>
      <c r="C1486" t="s">
        <v>3526</v>
      </c>
      <c r="D1486" t="s">
        <v>248</v>
      </c>
      <c r="E1486" t="s">
        <v>296</v>
      </c>
      <c r="F1486" t="s">
        <v>100</v>
      </c>
      <c r="G1486" t="b">
        <v>0</v>
      </c>
      <c r="H1486" t="s">
        <v>245</v>
      </c>
      <c r="I1486" t="s">
        <v>180</v>
      </c>
      <c r="J1486" t="s">
        <v>7487</v>
      </c>
      <c r="K1486" t="s">
        <v>4769</v>
      </c>
      <c r="L1486" t="s">
        <v>7488</v>
      </c>
    </row>
    <row r="1487" spans="1:12">
      <c r="A1487" t="s">
        <v>7489</v>
      </c>
      <c r="B1487" t="s">
        <v>826</v>
      </c>
      <c r="C1487" t="s">
        <v>3526</v>
      </c>
      <c r="D1487" t="s">
        <v>248</v>
      </c>
      <c r="E1487" t="s">
        <v>296</v>
      </c>
      <c r="F1487" t="s">
        <v>100</v>
      </c>
      <c r="G1487" t="b">
        <v>0</v>
      </c>
      <c r="H1487" t="s">
        <v>245</v>
      </c>
      <c r="I1487" t="s">
        <v>180</v>
      </c>
      <c r="J1487" t="s">
        <v>7490</v>
      </c>
      <c r="K1487" t="s">
        <v>4769</v>
      </c>
      <c r="L1487" t="s">
        <v>7491</v>
      </c>
    </row>
    <row r="1488" spans="1:12">
      <c r="A1488" t="s">
        <v>7492</v>
      </c>
      <c r="B1488" t="s">
        <v>826</v>
      </c>
      <c r="C1488" t="s">
        <v>3526</v>
      </c>
      <c r="D1488" t="s">
        <v>248</v>
      </c>
      <c r="E1488" t="s">
        <v>296</v>
      </c>
      <c r="F1488" t="s">
        <v>106</v>
      </c>
      <c r="G1488" t="b">
        <v>0</v>
      </c>
      <c r="H1488" t="s">
        <v>245</v>
      </c>
      <c r="I1488" t="s">
        <v>180</v>
      </c>
      <c r="J1488" t="s">
        <v>7493</v>
      </c>
      <c r="K1488" t="s">
        <v>4769</v>
      </c>
      <c r="L1488" t="s">
        <v>7494</v>
      </c>
    </row>
    <row r="1489" spans="1:12">
      <c r="A1489" t="s">
        <v>623</v>
      </c>
      <c r="B1489" t="s">
        <v>182</v>
      </c>
      <c r="C1489" t="s">
        <v>3522</v>
      </c>
      <c r="D1489" t="s">
        <v>3917</v>
      </c>
      <c r="E1489" t="s">
        <v>627</v>
      </c>
      <c r="F1489" t="s">
        <v>80</v>
      </c>
      <c r="G1489" t="b">
        <v>0</v>
      </c>
      <c r="H1489" t="s">
        <v>443</v>
      </c>
      <c r="I1489" t="s">
        <v>180</v>
      </c>
      <c r="J1489" t="s">
        <v>7495</v>
      </c>
      <c r="K1489" t="s">
        <v>4769</v>
      </c>
      <c r="L1489" t="s">
        <v>7496</v>
      </c>
    </row>
    <row r="1490" spans="1:12">
      <c r="A1490" t="s">
        <v>1442</v>
      </c>
      <c r="B1490" t="s">
        <v>826</v>
      </c>
      <c r="C1490" t="s">
        <v>3522</v>
      </c>
      <c r="D1490" t="s">
        <v>1441</v>
      </c>
      <c r="E1490" t="s">
        <v>1433</v>
      </c>
      <c r="F1490" t="s">
        <v>87</v>
      </c>
      <c r="G1490" t="b">
        <v>0</v>
      </c>
      <c r="H1490" t="s">
        <v>173</v>
      </c>
      <c r="I1490" t="s">
        <v>180</v>
      </c>
      <c r="J1490" t="s">
        <v>7497</v>
      </c>
      <c r="K1490" t="s">
        <v>4769</v>
      </c>
      <c r="L1490" t="s">
        <v>7498</v>
      </c>
    </row>
    <row r="1491" spans="1:12">
      <c r="A1491" t="s">
        <v>2908</v>
      </c>
      <c r="B1491" t="s">
        <v>826</v>
      </c>
      <c r="C1491" t="s">
        <v>4775</v>
      </c>
      <c r="D1491" t="s">
        <v>2647</v>
      </c>
      <c r="E1491" t="s">
        <v>2889</v>
      </c>
      <c r="F1491" t="s">
        <v>121</v>
      </c>
      <c r="G1491" t="b">
        <v>0</v>
      </c>
      <c r="H1491" t="s">
        <v>245</v>
      </c>
      <c r="I1491" t="s">
        <v>180</v>
      </c>
      <c r="J1491" t="s">
        <v>4777</v>
      </c>
      <c r="K1491" t="s">
        <v>4769</v>
      </c>
      <c r="L1491" t="s">
        <v>7499</v>
      </c>
    </row>
    <row r="1492" spans="1:12">
      <c r="A1492" t="s">
        <v>2099</v>
      </c>
      <c r="B1492" t="s">
        <v>200</v>
      </c>
      <c r="C1492" t="s">
        <v>3522</v>
      </c>
      <c r="D1492" t="s">
        <v>192</v>
      </c>
      <c r="E1492" t="s">
        <v>198</v>
      </c>
      <c r="F1492" t="s">
        <v>29</v>
      </c>
      <c r="G1492" t="b">
        <v>0</v>
      </c>
      <c r="H1492" t="s">
        <v>189</v>
      </c>
      <c r="I1492" t="s">
        <v>180</v>
      </c>
      <c r="J1492" t="s">
        <v>5825</v>
      </c>
      <c r="K1492" t="s">
        <v>4769</v>
      </c>
      <c r="L1492" t="s">
        <v>7500</v>
      </c>
    </row>
    <row r="1493" spans="1:12">
      <c r="A1493" t="s">
        <v>2754</v>
      </c>
      <c r="B1493" t="s">
        <v>826</v>
      </c>
      <c r="C1493" t="s">
        <v>4775</v>
      </c>
      <c r="D1493" t="s">
        <v>2647</v>
      </c>
      <c r="E1493" t="s">
        <v>4776</v>
      </c>
      <c r="F1493" t="s">
        <v>121</v>
      </c>
      <c r="G1493" t="b">
        <v>0</v>
      </c>
      <c r="H1493" t="s">
        <v>245</v>
      </c>
      <c r="I1493" t="s">
        <v>180</v>
      </c>
      <c r="J1493" t="s">
        <v>4777</v>
      </c>
      <c r="K1493" t="s">
        <v>4769</v>
      </c>
      <c r="L1493" t="s">
        <v>7501</v>
      </c>
    </row>
    <row r="1494" spans="1:12">
      <c r="A1494" t="s">
        <v>532</v>
      </c>
      <c r="B1494" t="s">
        <v>171</v>
      </c>
      <c r="C1494" t="s">
        <v>3522</v>
      </c>
      <c r="D1494" t="s">
        <v>192</v>
      </c>
      <c r="E1494" t="s">
        <v>193</v>
      </c>
      <c r="F1494" t="s">
        <v>47</v>
      </c>
      <c r="G1494" t="b">
        <v>0</v>
      </c>
      <c r="H1494" t="s">
        <v>189</v>
      </c>
      <c r="I1494" t="s">
        <v>180</v>
      </c>
      <c r="J1494" t="s">
        <v>7502</v>
      </c>
      <c r="K1494" t="s">
        <v>4769</v>
      </c>
      <c r="L1494" t="s">
        <v>7503</v>
      </c>
    </row>
    <row r="1495" spans="1:12">
      <c r="A1495" t="s">
        <v>2404</v>
      </c>
      <c r="B1495" t="s">
        <v>171</v>
      </c>
      <c r="C1495" t="s">
        <v>3526</v>
      </c>
      <c r="D1495" t="s">
        <v>737</v>
      </c>
      <c r="E1495" t="s">
        <v>837</v>
      </c>
      <c r="F1495" t="s">
        <v>57</v>
      </c>
      <c r="G1495" t="b">
        <v>0</v>
      </c>
      <c r="H1495" t="s">
        <v>735</v>
      </c>
      <c r="I1495" t="s">
        <v>180</v>
      </c>
      <c r="J1495" t="s">
        <v>5662</v>
      </c>
      <c r="K1495" t="s">
        <v>4769</v>
      </c>
      <c r="L1495" t="s">
        <v>7504</v>
      </c>
    </row>
    <row r="1496" spans="1:12">
      <c r="A1496" t="s">
        <v>712</v>
      </c>
      <c r="B1496" t="s">
        <v>171</v>
      </c>
      <c r="C1496" t="s">
        <v>3522</v>
      </c>
      <c r="D1496" t="s">
        <v>4620</v>
      </c>
      <c r="E1496" t="s">
        <v>713</v>
      </c>
      <c r="F1496" t="s">
        <v>34</v>
      </c>
      <c r="G1496" t="b">
        <v>0</v>
      </c>
      <c r="H1496" t="s">
        <v>443</v>
      </c>
      <c r="I1496" t="s">
        <v>180</v>
      </c>
      <c r="J1496" t="s">
        <v>7505</v>
      </c>
      <c r="K1496" t="s">
        <v>4769</v>
      </c>
      <c r="L1496" t="s">
        <v>7506</v>
      </c>
    </row>
    <row r="1497" spans="1:12">
      <c r="A1497" t="s">
        <v>727</v>
      </c>
      <c r="B1497" t="s">
        <v>171</v>
      </c>
      <c r="C1497" t="s">
        <v>3522</v>
      </c>
      <c r="D1497" t="s">
        <v>2101</v>
      </c>
      <c r="E1497" t="s">
        <v>726</v>
      </c>
      <c r="F1497" t="s">
        <v>29</v>
      </c>
      <c r="G1497" t="b">
        <v>0</v>
      </c>
      <c r="H1497" t="s">
        <v>443</v>
      </c>
      <c r="I1497" t="s">
        <v>180</v>
      </c>
      <c r="J1497" t="s">
        <v>7507</v>
      </c>
      <c r="K1497" t="s">
        <v>4769</v>
      </c>
      <c r="L1497" t="s">
        <v>7508</v>
      </c>
    </row>
    <row r="1498" spans="1:12">
      <c r="A1498" t="s">
        <v>2893</v>
      </c>
      <c r="B1498" t="s">
        <v>826</v>
      </c>
      <c r="C1498" t="s">
        <v>4775</v>
      </c>
      <c r="D1498" t="s">
        <v>2647</v>
      </c>
      <c r="E1498" t="s">
        <v>2889</v>
      </c>
      <c r="F1498" t="s">
        <v>76</v>
      </c>
      <c r="G1498" t="b">
        <v>0</v>
      </c>
      <c r="H1498" t="s">
        <v>245</v>
      </c>
      <c r="I1498" t="s">
        <v>180</v>
      </c>
      <c r="J1498" t="s">
        <v>4777</v>
      </c>
      <c r="K1498" t="s">
        <v>4769</v>
      </c>
      <c r="L1498" t="s">
        <v>7509</v>
      </c>
    </row>
    <row r="1499" spans="1:12">
      <c r="A1499" t="s">
        <v>2761</v>
      </c>
      <c r="B1499" t="s">
        <v>171</v>
      </c>
      <c r="C1499" t="s">
        <v>4775</v>
      </c>
      <c r="D1499" t="s">
        <v>248</v>
      </c>
      <c r="E1499" t="s">
        <v>4824</v>
      </c>
      <c r="F1499" t="s">
        <v>67</v>
      </c>
      <c r="G1499" t="b">
        <v>0</v>
      </c>
      <c r="H1499" t="s">
        <v>245</v>
      </c>
      <c r="I1499" t="s">
        <v>180</v>
      </c>
      <c r="J1499" t="s">
        <v>4825</v>
      </c>
      <c r="K1499" t="s">
        <v>4769</v>
      </c>
      <c r="L1499" t="s">
        <v>7510</v>
      </c>
    </row>
    <row r="1500" spans="1:12">
      <c r="A1500" t="s">
        <v>3166</v>
      </c>
      <c r="B1500" t="s">
        <v>182</v>
      </c>
      <c r="C1500" t="s">
        <v>4775</v>
      </c>
      <c r="D1500" t="s">
        <v>291</v>
      </c>
      <c r="E1500" t="s">
        <v>3043</v>
      </c>
      <c r="F1500" t="s">
        <v>18</v>
      </c>
      <c r="G1500" t="b">
        <v>0</v>
      </c>
      <c r="H1500" t="s">
        <v>245</v>
      </c>
      <c r="I1500" t="s">
        <v>180</v>
      </c>
      <c r="J1500" t="s">
        <v>5229</v>
      </c>
      <c r="K1500" t="s">
        <v>4769</v>
      </c>
      <c r="L1500" t="s">
        <v>7511</v>
      </c>
    </row>
    <row r="1501" spans="1:12">
      <c r="A1501" t="s">
        <v>3011</v>
      </c>
      <c r="B1501" t="s">
        <v>182</v>
      </c>
      <c r="C1501" t="s">
        <v>4806</v>
      </c>
      <c r="D1501" t="s">
        <v>192</v>
      </c>
      <c r="E1501" t="s">
        <v>198</v>
      </c>
      <c r="F1501" t="s">
        <v>29</v>
      </c>
      <c r="G1501" t="b">
        <v>0</v>
      </c>
      <c r="H1501" t="s">
        <v>189</v>
      </c>
      <c r="I1501" t="s">
        <v>180</v>
      </c>
      <c r="J1501" t="s">
        <v>7512</v>
      </c>
      <c r="K1501" t="s">
        <v>4769</v>
      </c>
      <c r="L1501" t="s">
        <v>7513</v>
      </c>
    </row>
    <row r="1502" spans="1:12">
      <c r="A1502" t="s">
        <v>3152</v>
      </c>
      <c r="B1502" t="s">
        <v>182</v>
      </c>
      <c r="C1502" t="s">
        <v>4806</v>
      </c>
      <c r="D1502" t="s">
        <v>3154</v>
      </c>
      <c r="E1502" t="s">
        <v>3155</v>
      </c>
      <c r="F1502" t="s">
        <v>18</v>
      </c>
      <c r="G1502" t="b">
        <v>0</v>
      </c>
      <c r="H1502" t="s">
        <v>173</v>
      </c>
      <c r="I1502" t="s">
        <v>180</v>
      </c>
      <c r="J1502" t="s">
        <v>218</v>
      </c>
      <c r="K1502" t="s">
        <v>4769</v>
      </c>
      <c r="L1502" t="s">
        <v>7514</v>
      </c>
    </row>
    <row r="1503" spans="1:12">
      <c r="A1503" t="s">
        <v>2403</v>
      </c>
      <c r="B1503" t="s">
        <v>298</v>
      </c>
      <c r="C1503" t="s">
        <v>3526</v>
      </c>
      <c r="D1503" t="s">
        <v>248</v>
      </c>
      <c r="E1503" t="s">
        <v>249</v>
      </c>
      <c r="F1503" t="s">
        <v>67</v>
      </c>
      <c r="G1503" t="b">
        <v>0</v>
      </c>
      <c r="H1503" t="s">
        <v>245</v>
      </c>
      <c r="I1503" t="s">
        <v>180</v>
      </c>
      <c r="J1503" t="s">
        <v>4820</v>
      </c>
      <c r="K1503" t="s">
        <v>4769</v>
      </c>
      <c r="L1503" t="s">
        <v>7515</v>
      </c>
    </row>
    <row r="1504" spans="1:12">
      <c r="A1504" t="s">
        <v>2098</v>
      </c>
      <c r="B1504" t="s">
        <v>826</v>
      </c>
      <c r="C1504" t="s">
        <v>3522</v>
      </c>
      <c r="D1504" t="s">
        <v>248</v>
      </c>
      <c r="E1504" t="s">
        <v>296</v>
      </c>
      <c r="F1504" t="s">
        <v>106</v>
      </c>
      <c r="G1504" t="b">
        <v>0</v>
      </c>
      <c r="H1504" t="s">
        <v>245</v>
      </c>
      <c r="I1504" t="s">
        <v>180</v>
      </c>
      <c r="J1504" t="s">
        <v>7516</v>
      </c>
      <c r="K1504" t="s">
        <v>4769</v>
      </c>
      <c r="L1504" t="s">
        <v>7517</v>
      </c>
    </row>
    <row r="1505" spans="1:12">
      <c r="A1505" t="s">
        <v>7518</v>
      </c>
      <c r="B1505" t="s">
        <v>826</v>
      </c>
      <c r="C1505" t="s">
        <v>3526</v>
      </c>
      <c r="D1505" t="s">
        <v>248</v>
      </c>
      <c r="E1505" t="s">
        <v>296</v>
      </c>
      <c r="F1505" t="s">
        <v>109</v>
      </c>
      <c r="G1505" t="b">
        <v>0</v>
      </c>
      <c r="H1505" t="s">
        <v>245</v>
      </c>
      <c r="I1505" t="s">
        <v>180</v>
      </c>
      <c r="J1505" t="s">
        <v>7519</v>
      </c>
      <c r="K1505" t="s">
        <v>4769</v>
      </c>
      <c r="L1505" t="s">
        <v>7520</v>
      </c>
    </row>
    <row r="1506" spans="1:12">
      <c r="A1506" t="s">
        <v>2439</v>
      </c>
      <c r="B1506" t="s">
        <v>298</v>
      </c>
      <c r="C1506" t="s">
        <v>3526</v>
      </c>
      <c r="D1506" t="s">
        <v>754</v>
      </c>
      <c r="E1506" t="s">
        <v>756</v>
      </c>
      <c r="F1506" t="s">
        <v>97</v>
      </c>
      <c r="G1506" t="b">
        <v>1</v>
      </c>
      <c r="H1506" t="s">
        <v>448</v>
      </c>
      <c r="I1506" t="s">
        <v>180</v>
      </c>
      <c r="J1506" t="s">
        <v>6922</v>
      </c>
      <c r="K1506" t="s">
        <v>4769</v>
      </c>
      <c r="L1506" t="s">
        <v>7521</v>
      </c>
    </row>
    <row r="1507" spans="1:12">
      <c r="A1507" t="s">
        <v>821</v>
      </c>
      <c r="B1507" t="s">
        <v>171</v>
      </c>
      <c r="C1507" t="s">
        <v>3522</v>
      </c>
      <c r="D1507" t="s">
        <v>4654</v>
      </c>
      <c r="E1507" t="s">
        <v>793</v>
      </c>
      <c r="F1507" t="s">
        <v>43</v>
      </c>
      <c r="G1507" t="b">
        <v>0</v>
      </c>
      <c r="H1507" t="s">
        <v>496</v>
      </c>
      <c r="I1507" t="s">
        <v>180</v>
      </c>
      <c r="J1507" t="s">
        <v>7522</v>
      </c>
      <c r="K1507" t="s">
        <v>4769</v>
      </c>
      <c r="L1507" t="s">
        <v>7523</v>
      </c>
    </row>
    <row r="1508" spans="1:12">
      <c r="A1508" t="s">
        <v>7524</v>
      </c>
      <c r="B1508" t="s">
        <v>826</v>
      </c>
      <c r="C1508" t="s">
        <v>3522</v>
      </c>
      <c r="D1508" t="s">
        <v>3637</v>
      </c>
      <c r="E1508" t="s">
        <v>7525</v>
      </c>
      <c r="F1508" t="s">
        <v>118</v>
      </c>
      <c r="G1508" t="b">
        <v>0</v>
      </c>
      <c r="H1508" t="s">
        <v>654</v>
      </c>
      <c r="I1508" t="s">
        <v>180</v>
      </c>
      <c r="J1508" t="s">
        <v>7526</v>
      </c>
      <c r="K1508" t="s">
        <v>4769</v>
      </c>
      <c r="L1508" t="s">
        <v>7527</v>
      </c>
    </row>
    <row r="1509" spans="1:12">
      <c r="A1509" t="s">
        <v>1516</v>
      </c>
      <c r="B1509" t="s">
        <v>826</v>
      </c>
      <c r="C1509" t="s">
        <v>3522</v>
      </c>
      <c r="D1509" t="s">
        <v>204</v>
      </c>
      <c r="E1509" t="s">
        <v>205</v>
      </c>
      <c r="F1509" t="s">
        <v>90</v>
      </c>
      <c r="G1509" t="b">
        <v>0</v>
      </c>
      <c r="H1509" t="s">
        <v>173</v>
      </c>
      <c r="I1509" t="s">
        <v>180</v>
      </c>
      <c r="J1509" t="s">
        <v>5652</v>
      </c>
      <c r="K1509" t="s">
        <v>4769</v>
      </c>
      <c r="L1509" t="s">
        <v>7528</v>
      </c>
    </row>
    <row r="1510" spans="1:12">
      <c r="A1510" t="s">
        <v>3541</v>
      </c>
      <c r="B1510" t="s">
        <v>826</v>
      </c>
      <c r="C1510" t="s">
        <v>2553</v>
      </c>
      <c r="D1510" t="s">
        <v>770</v>
      </c>
      <c r="E1510" t="s">
        <v>771</v>
      </c>
      <c r="F1510" t="s">
        <v>97</v>
      </c>
      <c r="G1510" t="b">
        <v>0</v>
      </c>
      <c r="H1510" t="s">
        <v>173</v>
      </c>
      <c r="I1510" t="s">
        <v>180</v>
      </c>
      <c r="J1510" t="s">
        <v>7529</v>
      </c>
      <c r="K1510" t="s">
        <v>4769</v>
      </c>
      <c r="L1510" t="s">
        <v>7530</v>
      </c>
    </row>
    <row r="1511" spans="1:12">
      <c r="A1511" t="s">
        <v>3252</v>
      </c>
      <c r="B1511" t="s">
        <v>826</v>
      </c>
      <c r="C1511" t="s">
        <v>4806</v>
      </c>
      <c r="D1511" t="s">
        <v>1309</v>
      </c>
      <c r="E1511" t="s">
        <v>218</v>
      </c>
      <c r="F1511" t="s">
        <v>100</v>
      </c>
      <c r="G1511" t="b">
        <v>0</v>
      </c>
      <c r="H1511" t="s">
        <v>173</v>
      </c>
      <c r="I1511" t="s">
        <v>180</v>
      </c>
      <c r="J1511" t="s">
        <v>4779</v>
      </c>
      <c r="K1511" t="s">
        <v>4769</v>
      </c>
      <c r="L1511" t="s">
        <v>7531</v>
      </c>
    </row>
    <row r="1512" spans="1:12">
      <c r="A1512" t="s">
        <v>2954</v>
      </c>
      <c r="B1512" t="s">
        <v>182</v>
      </c>
      <c r="C1512" t="s">
        <v>4858</v>
      </c>
      <c r="D1512" t="s">
        <v>2863</v>
      </c>
      <c r="E1512" t="s">
        <v>2884</v>
      </c>
      <c r="F1512" t="s">
        <v>39</v>
      </c>
      <c r="G1512" t="b">
        <v>0</v>
      </c>
      <c r="H1512" t="s">
        <v>173</v>
      </c>
      <c r="I1512" t="s">
        <v>180</v>
      </c>
      <c r="J1512" t="s">
        <v>7532</v>
      </c>
      <c r="K1512" t="s">
        <v>4769</v>
      </c>
      <c r="L1512" t="s">
        <v>7533</v>
      </c>
    </row>
    <row r="1513" spans="1:12">
      <c r="A1513" t="s">
        <v>1818</v>
      </c>
      <c r="B1513" t="s">
        <v>826</v>
      </c>
      <c r="C1513" t="s">
        <v>3526</v>
      </c>
      <c r="D1513" t="s">
        <v>432</v>
      </c>
      <c r="E1513" t="s">
        <v>1819</v>
      </c>
      <c r="F1513" t="s">
        <v>106</v>
      </c>
      <c r="G1513" t="b">
        <v>0</v>
      </c>
      <c r="H1513" t="s">
        <v>173</v>
      </c>
      <c r="I1513" t="s">
        <v>180</v>
      </c>
      <c r="J1513" t="s">
        <v>7534</v>
      </c>
      <c r="K1513" t="s">
        <v>4769</v>
      </c>
      <c r="L1513" t="s">
        <v>7535</v>
      </c>
    </row>
    <row r="1514" spans="1:12">
      <c r="A1514" t="s">
        <v>7536</v>
      </c>
      <c r="B1514" t="s">
        <v>182</v>
      </c>
      <c r="C1514" t="s">
        <v>4913</v>
      </c>
      <c r="D1514" t="s">
        <v>547</v>
      </c>
      <c r="E1514" t="s">
        <v>723</v>
      </c>
      <c r="F1514" t="s">
        <v>39</v>
      </c>
      <c r="G1514" t="b">
        <v>0</v>
      </c>
      <c r="H1514" t="s">
        <v>173</v>
      </c>
      <c r="I1514" t="s">
        <v>180</v>
      </c>
      <c r="J1514" t="s">
        <v>7537</v>
      </c>
      <c r="K1514" t="s">
        <v>4769</v>
      </c>
      <c r="L1514" t="s">
        <v>7538</v>
      </c>
    </row>
    <row r="1515" spans="1:12">
      <c r="A1515" t="s">
        <v>239</v>
      </c>
      <c r="B1515" t="s">
        <v>182</v>
      </c>
      <c r="C1515" t="s">
        <v>3522</v>
      </c>
      <c r="D1515" t="s">
        <v>192</v>
      </c>
      <c r="E1515" t="s">
        <v>240</v>
      </c>
      <c r="F1515" t="s">
        <v>18</v>
      </c>
      <c r="G1515" t="b">
        <v>0</v>
      </c>
      <c r="H1515" t="s">
        <v>189</v>
      </c>
      <c r="I1515" t="s">
        <v>180</v>
      </c>
      <c r="J1515" t="s">
        <v>7539</v>
      </c>
      <c r="K1515" t="s">
        <v>4769</v>
      </c>
      <c r="L1515" t="s">
        <v>7540</v>
      </c>
    </row>
    <row r="1516" spans="1:12">
      <c r="A1516" t="s">
        <v>1353</v>
      </c>
      <c r="B1516" t="s">
        <v>826</v>
      </c>
      <c r="C1516" t="s">
        <v>3522</v>
      </c>
      <c r="D1516" t="s">
        <v>511</v>
      </c>
      <c r="E1516" t="s">
        <v>509</v>
      </c>
      <c r="F1516" t="s">
        <v>43</v>
      </c>
      <c r="G1516" t="b">
        <v>0</v>
      </c>
      <c r="H1516" t="s">
        <v>173</v>
      </c>
      <c r="I1516" t="s">
        <v>180</v>
      </c>
      <c r="J1516" t="s">
        <v>5847</v>
      </c>
      <c r="K1516" t="s">
        <v>4769</v>
      </c>
      <c r="L1516" t="s">
        <v>7541</v>
      </c>
    </row>
    <row r="1517" spans="1:12">
      <c r="A1517" t="s">
        <v>2408</v>
      </c>
      <c r="B1517" t="s">
        <v>171</v>
      </c>
      <c r="C1517" t="s">
        <v>3526</v>
      </c>
      <c r="D1517" t="s">
        <v>737</v>
      </c>
      <c r="E1517" t="s">
        <v>837</v>
      </c>
      <c r="F1517" t="s">
        <v>57</v>
      </c>
      <c r="G1517" t="b">
        <v>0</v>
      </c>
      <c r="H1517" t="s">
        <v>735</v>
      </c>
      <c r="I1517" t="s">
        <v>180</v>
      </c>
      <c r="J1517" t="s">
        <v>7542</v>
      </c>
      <c r="K1517" t="s">
        <v>4769</v>
      </c>
      <c r="L1517" t="s">
        <v>7543</v>
      </c>
    </row>
    <row r="1518" spans="1:12">
      <c r="A1518" t="s">
        <v>7544</v>
      </c>
      <c r="B1518" t="s">
        <v>826</v>
      </c>
      <c r="C1518" t="s">
        <v>3522</v>
      </c>
      <c r="D1518" t="s">
        <v>3827</v>
      </c>
      <c r="E1518" t="s">
        <v>5373</v>
      </c>
      <c r="F1518" t="s">
        <v>67</v>
      </c>
      <c r="G1518" t="b">
        <v>1</v>
      </c>
      <c r="H1518" t="s">
        <v>654</v>
      </c>
      <c r="I1518" t="s">
        <v>180</v>
      </c>
      <c r="J1518" t="s">
        <v>7545</v>
      </c>
      <c r="K1518" t="s">
        <v>4769</v>
      </c>
      <c r="L1518" t="s">
        <v>7546</v>
      </c>
    </row>
    <row r="1519" spans="1:12">
      <c r="A1519" t="s">
        <v>2774</v>
      </c>
      <c r="B1519" t="s">
        <v>826</v>
      </c>
      <c r="C1519" t="s">
        <v>2553</v>
      </c>
      <c r="D1519" t="s">
        <v>2725</v>
      </c>
      <c r="E1519" t="s">
        <v>6208</v>
      </c>
      <c r="F1519" t="s">
        <v>124</v>
      </c>
      <c r="G1519" t="b">
        <v>0</v>
      </c>
      <c r="H1519" t="s">
        <v>173</v>
      </c>
      <c r="I1519" t="s">
        <v>180</v>
      </c>
      <c r="J1519" t="s">
        <v>7547</v>
      </c>
      <c r="K1519" t="s">
        <v>4769</v>
      </c>
      <c r="L1519" t="s">
        <v>7548</v>
      </c>
    </row>
    <row r="1520" spans="1:12">
      <c r="A1520" t="s">
        <v>241</v>
      </c>
      <c r="B1520" t="s">
        <v>182</v>
      </c>
      <c r="C1520" t="s">
        <v>3522</v>
      </c>
      <c r="D1520" t="s">
        <v>192</v>
      </c>
      <c r="E1520" t="s">
        <v>198</v>
      </c>
      <c r="F1520" t="s">
        <v>18</v>
      </c>
      <c r="G1520" t="b">
        <v>0</v>
      </c>
      <c r="H1520" t="s">
        <v>189</v>
      </c>
      <c r="I1520" t="s">
        <v>180</v>
      </c>
      <c r="J1520" t="s">
        <v>5589</v>
      </c>
      <c r="K1520" t="s">
        <v>4769</v>
      </c>
      <c r="L1520" t="s">
        <v>7549</v>
      </c>
    </row>
    <row r="1521" spans="1:12">
      <c r="A1521" t="s">
        <v>741</v>
      </c>
      <c r="B1521" t="s">
        <v>171</v>
      </c>
      <c r="C1521" t="s">
        <v>3526</v>
      </c>
      <c r="D1521" t="s">
        <v>737</v>
      </c>
      <c r="E1521" t="s">
        <v>738</v>
      </c>
      <c r="F1521" t="s">
        <v>57</v>
      </c>
      <c r="G1521" t="b">
        <v>0</v>
      </c>
      <c r="H1521" t="s">
        <v>735</v>
      </c>
      <c r="I1521" t="s">
        <v>180</v>
      </c>
      <c r="J1521" t="s">
        <v>7550</v>
      </c>
      <c r="K1521" t="s">
        <v>4769</v>
      </c>
      <c r="L1521" t="s">
        <v>7551</v>
      </c>
    </row>
    <row r="1522" spans="1:12">
      <c r="A1522" t="s">
        <v>216</v>
      </c>
      <c r="B1522" t="s">
        <v>182</v>
      </c>
      <c r="C1522" t="s">
        <v>3522</v>
      </c>
      <c r="D1522" t="s">
        <v>204</v>
      </c>
      <c r="E1522" t="s">
        <v>205</v>
      </c>
      <c r="F1522" t="s">
        <v>24</v>
      </c>
      <c r="G1522" t="b">
        <v>0</v>
      </c>
      <c r="H1522" t="s">
        <v>173</v>
      </c>
      <c r="I1522" t="s">
        <v>180</v>
      </c>
      <c r="J1522" t="s">
        <v>5717</v>
      </c>
      <c r="K1522" t="s">
        <v>4769</v>
      </c>
      <c r="L1522" t="s">
        <v>7552</v>
      </c>
    </row>
    <row r="1523" spans="1:12">
      <c r="A1523" t="s">
        <v>2481</v>
      </c>
      <c r="B1523" t="s">
        <v>298</v>
      </c>
      <c r="C1523" t="s">
        <v>3526</v>
      </c>
      <c r="D1523" t="s">
        <v>360</v>
      </c>
      <c r="E1523" t="s">
        <v>361</v>
      </c>
      <c r="F1523" t="s">
        <v>43</v>
      </c>
      <c r="G1523" t="b">
        <v>0</v>
      </c>
      <c r="H1523" t="s">
        <v>173</v>
      </c>
      <c r="I1523" t="s">
        <v>180</v>
      </c>
      <c r="J1523" t="s">
        <v>4972</v>
      </c>
      <c r="K1523" t="s">
        <v>4769</v>
      </c>
      <c r="L1523" t="s">
        <v>7553</v>
      </c>
    </row>
    <row r="1524" spans="1:12">
      <c r="A1524" t="s">
        <v>462</v>
      </c>
      <c r="B1524" t="s">
        <v>182</v>
      </c>
      <c r="C1524" t="s">
        <v>3522</v>
      </c>
      <c r="D1524" t="s">
        <v>464</v>
      </c>
      <c r="E1524" t="s">
        <v>466</v>
      </c>
      <c r="F1524" t="s">
        <v>39</v>
      </c>
      <c r="G1524" t="b">
        <v>0</v>
      </c>
      <c r="H1524" t="s">
        <v>173</v>
      </c>
      <c r="I1524" t="s">
        <v>180</v>
      </c>
      <c r="J1524" t="s">
        <v>7554</v>
      </c>
      <c r="K1524" t="s">
        <v>4769</v>
      </c>
      <c r="L1524" t="s">
        <v>7555</v>
      </c>
    </row>
    <row r="1525" spans="1:12">
      <c r="A1525" t="s">
        <v>2407</v>
      </c>
      <c r="B1525" t="s">
        <v>826</v>
      </c>
      <c r="C1525" t="s">
        <v>3526</v>
      </c>
      <c r="D1525" t="s">
        <v>192</v>
      </c>
      <c r="E1525" t="s">
        <v>198</v>
      </c>
      <c r="F1525" t="s">
        <v>84</v>
      </c>
      <c r="G1525" t="b">
        <v>0</v>
      </c>
      <c r="H1525" t="s">
        <v>189</v>
      </c>
      <c r="I1525" t="s">
        <v>180</v>
      </c>
      <c r="J1525" t="s">
        <v>5589</v>
      </c>
      <c r="K1525" t="s">
        <v>4769</v>
      </c>
      <c r="L1525" t="s">
        <v>7556</v>
      </c>
    </row>
    <row r="1526" spans="1:12">
      <c r="A1526" t="s">
        <v>2405</v>
      </c>
      <c r="B1526" t="s">
        <v>523</v>
      </c>
      <c r="C1526" t="s">
        <v>3526</v>
      </c>
      <c r="D1526" t="s">
        <v>1468</v>
      </c>
      <c r="E1526" t="s">
        <v>2153</v>
      </c>
      <c r="F1526" t="s">
        <v>64</v>
      </c>
      <c r="G1526" t="b">
        <v>0</v>
      </c>
      <c r="H1526" t="s">
        <v>448</v>
      </c>
      <c r="I1526" t="s">
        <v>180</v>
      </c>
      <c r="J1526" t="s">
        <v>6871</v>
      </c>
      <c r="K1526" t="s">
        <v>4769</v>
      </c>
      <c r="L1526" t="s">
        <v>7557</v>
      </c>
    </row>
    <row r="1527" spans="1:12">
      <c r="A1527" t="s">
        <v>2100</v>
      </c>
      <c r="B1527" t="s">
        <v>182</v>
      </c>
      <c r="C1527" t="s">
        <v>3522</v>
      </c>
      <c r="D1527" t="s">
        <v>2101</v>
      </c>
      <c r="E1527" t="s">
        <v>819</v>
      </c>
      <c r="F1527" t="s">
        <v>18</v>
      </c>
      <c r="G1527" t="b">
        <v>0</v>
      </c>
      <c r="H1527" t="s">
        <v>173</v>
      </c>
      <c r="I1527" t="s">
        <v>180</v>
      </c>
      <c r="J1527" t="s">
        <v>7558</v>
      </c>
      <c r="K1527" t="s">
        <v>4769</v>
      </c>
      <c r="L1527" t="s">
        <v>7559</v>
      </c>
    </row>
    <row r="1528" spans="1:12">
      <c r="A1528" t="s">
        <v>3247</v>
      </c>
      <c r="B1528" t="s">
        <v>2772</v>
      </c>
      <c r="C1528" t="s">
        <v>4806</v>
      </c>
      <c r="D1528" t="s">
        <v>291</v>
      </c>
      <c r="E1528" t="s">
        <v>218</v>
      </c>
      <c r="F1528" t="s">
        <v>18</v>
      </c>
      <c r="G1528" t="b">
        <v>0</v>
      </c>
      <c r="H1528" t="s">
        <v>245</v>
      </c>
      <c r="I1528" t="s">
        <v>180</v>
      </c>
      <c r="J1528" t="s">
        <v>6827</v>
      </c>
      <c r="K1528" t="s">
        <v>4769</v>
      </c>
      <c r="L1528" t="s">
        <v>7560</v>
      </c>
    </row>
    <row r="1529" spans="1:12">
      <c r="A1529" t="s">
        <v>844</v>
      </c>
      <c r="B1529" t="s">
        <v>826</v>
      </c>
      <c r="C1529" t="s">
        <v>3522</v>
      </c>
      <c r="D1529" t="s">
        <v>846</v>
      </c>
      <c r="E1529" t="s">
        <v>848</v>
      </c>
      <c r="F1529" t="s">
        <v>93</v>
      </c>
      <c r="G1529" t="b">
        <v>1</v>
      </c>
      <c r="H1529" t="s">
        <v>173</v>
      </c>
      <c r="I1529" t="s">
        <v>180</v>
      </c>
      <c r="J1529" t="s">
        <v>7561</v>
      </c>
      <c r="K1529" t="s">
        <v>4769</v>
      </c>
      <c r="L1529" t="s">
        <v>7562</v>
      </c>
    </row>
    <row r="1530" spans="1:12">
      <c r="A1530" t="s">
        <v>2009</v>
      </c>
      <c r="B1530" t="s">
        <v>826</v>
      </c>
      <c r="C1530" t="s">
        <v>3526</v>
      </c>
      <c r="D1530" t="s">
        <v>192</v>
      </c>
      <c r="E1530" t="s">
        <v>198</v>
      </c>
      <c r="F1530" t="s">
        <v>127</v>
      </c>
      <c r="G1530" t="b">
        <v>0</v>
      </c>
      <c r="H1530" t="s">
        <v>189</v>
      </c>
      <c r="I1530" t="s">
        <v>180</v>
      </c>
      <c r="J1530" t="s">
        <v>5559</v>
      </c>
      <c r="K1530" t="s">
        <v>4769</v>
      </c>
      <c r="L1530" t="s">
        <v>7563</v>
      </c>
    </row>
    <row r="1531" spans="1:12">
      <c r="A1531" t="s">
        <v>1478</v>
      </c>
      <c r="B1531" t="s">
        <v>826</v>
      </c>
      <c r="C1531" t="s">
        <v>3522</v>
      </c>
      <c r="D1531" t="s">
        <v>178</v>
      </c>
      <c r="E1531" t="s">
        <v>561</v>
      </c>
      <c r="F1531" t="s">
        <v>87</v>
      </c>
      <c r="G1531" t="b">
        <v>0</v>
      </c>
      <c r="H1531" t="s">
        <v>173</v>
      </c>
      <c r="I1531" t="s">
        <v>180</v>
      </c>
      <c r="J1531" t="s">
        <v>5390</v>
      </c>
      <c r="K1531" t="s">
        <v>4769</v>
      </c>
      <c r="L1531" t="s">
        <v>7564</v>
      </c>
    </row>
    <row r="1532" spans="1:12">
      <c r="A1532" t="s">
        <v>1544</v>
      </c>
      <c r="B1532" t="s">
        <v>826</v>
      </c>
      <c r="C1532" t="s">
        <v>3522</v>
      </c>
      <c r="D1532" t="s">
        <v>1546</v>
      </c>
      <c r="E1532" t="s">
        <v>1547</v>
      </c>
      <c r="F1532" t="s">
        <v>47</v>
      </c>
      <c r="G1532" t="b">
        <v>0</v>
      </c>
      <c r="H1532" t="s">
        <v>173</v>
      </c>
      <c r="I1532" t="s">
        <v>180</v>
      </c>
      <c r="J1532" t="s">
        <v>7565</v>
      </c>
      <c r="K1532" t="s">
        <v>4769</v>
      </c>
      <c r="L1532" t="s">
        <v>7566</v>
      </c>
    </row>
    <row r="1533" spans="1:12">
      <c r="A1533" t="s">
        <v>2648</v>
      </c>
      <c r="B1533" t="s">
        <v>171</v>
      </c>
      <c r="C1533" t="s">
        <v>4775</v>
      </c>
      <c r="D1533" t="s">
        <v>2647</v>
      </c>
      <c r="E1533" t="s">
        <v>4776</v>
      </c>
      <c r="F1533" t="s">
        <v>29</v>
      </c>
      <c r="G1533" t="b">
        <v>0</v>
      </c>
      <c r="H1533" t="s">
        <v>245</v>
      </c>
      <c r="I1533" t="s">
        <v>180</v>
      </c>
      <c r="J1533" t="s">
        <v>4777</v>
      </c>
      <c r="K1533" t="s">
        <v>4769</v>
      </c>
      <c r="L1533" t="s">
        <v>2649</v>
      </c>
    </row>
    <row r="1534" spans="1:12">
      <c r="A1534" t="s">
        <v>1874</v>
      </c>
      <c r="B1534" t="s">
        <v>182</v>
      </c>
      <c r="C1534" t="s">
        <v>3526</v>
      </c>
      <c r="D1534" t="s">
        <v>450</v>
      </c>
      <c r="E1534" t="s">
        <v>1866</v>
      </c>
      <c r="F1534" t="s">
        <v>18</v>
      </c>
      <c r="G1534" t="b">
        <v>0</v>
      </c>
      <c r="H1534" t="s">
        <v>448</v>
      </c>
      <c r="I1534" t="s">
        <v>180</v>
      </c>
      <c r="J1534" t="s">
        <v>5681</v>
      </c>
      <c r="K1534" t="s">
        <v>4769</v>
      </c>
      <c r="L1534" t="s">
        <v>7567</v>
      </c>
    </row>
    <row r="1535" spans="1:12">
      <c r="A1535" t="s">
        <v>760</v>
      </c>
      <c r="B1535" t="s">
        <v>298</v>
      </c>
      <c r="C1535" t="s">
        <v>3526</v>
      </c>
      <c r="D1535" t="s">
        <v>754</v>
      </c>
      <c r="E1535" t="s">
        <v>756</v>
      </c>
      <c r="F1535" t="s">
        <v>97</v>
      </c>
      <c r="G1535" t="b">
        <v>1</v>
      </c>
      <c r="H1535" t="s">
        <v>448</v>
      </c>
      <c r="I1535" t="s">
        <v>180</v>
      </c>
      <c r="J1535" t="s">
        <v>5497</v>
      </c>
      <c r="K1535" t="s">
        <v>4769</v>
      </c>
      <c r="L1535" t="s">
        <v>7568</v>
      </c>
    </row>
    <row r="1536" spans="1:12">
      <c r="A1536" t="s">
        <v>2671</v>
      </c>
      <c r="B1536" t="s">
        <v>171</v>
      </c>
      <c r="C1536" t="s">
        <v>4775</v>
      </c>
      <c r="D1536" t="s">
        <v>2647</v>
      </c>
      <c r="E1536" t="s">
        <v>4776</v>
      </c>
      <c r="F1536" t="s">
        <v>29</v>
      </c>
      <c r="G1536" t="b">
        <v>0</v>
      </c>
      <c r="H1536" t="s">
        <v>245</v>
      </c>
      <c r="I1536" t="s">
        <v>180</v>
      </c>
      <c r="J1536" t="s">
        <v>4777</v>
      </c>
      <c r="K1536" t="s">
        <v>4769</v>
      </c>
      <c r="L1536" t="s">
        <v>2672</v>
      </c>
    </row>
    <row r="1537" spans="1:12">
      <c r="A1537" t="s">
        <v>1035</v>
      </c>
      <c r="B1537" t="s">
        <v>826</v>
      </c>
      <c r="C1537" t="s">
        <v>3526</v>
      </c>
      <c r="D1537" t="s">
        <v>204</v>
      </c>
      <c r="E1537" t="s">
        <v>1037</v>
      </c>
      <c r="F1537" t="s">
        <v>93</v>
      </c>
      <c r="G1537" t="b">
        <v>0</v>
      </c>
      <c r="H1537" t="s">
        <v>173</v>
      </c>
      <c r="I1537" t="s">
        <v>180</v>
      </c>
      <c r="J1537" t="s">
        <v>4829</v>
      </c>
      <c r="K1537" t="s">
        <v>4769</v>
      </c>
      <c r="L1537" t="s">
        <v>7569</v>
      </c>
    </row>
    <row r="1538" spans="1:12">
      <c r="A1538" t="s">
        <v>1196</v>
      </c>
      <c r="B1538" t="s">
        <v>826</v>
      </c>
      <c r="C1538" t="s">
        <v>3526</v>
      </c>
      <c r="D1538" t="s">
        <v>1189</v>
      </c>
      <c r="E1538" t="s">
        <v>1190</v>
      </c>
      <c r="F1538" t="s">
        <v>115</v>
      </c>
      <c r="G1538" t="b">
        <v>0</v>
      </c>
      <c r="H1538" t="s">
        <v>173</v>
      </c>
      <c r="I1538" t="s">
        <v>180</v>
      </c>
      <c r="J1538" t="s">
        <v>7570</v>
      </c>
      <c r="K1538" t="s">
        <v>4769</v>
      </c>
      <c r="L1538" t="s">
        <v>7571</v>
      </c>
    </row>
    <row r="1539" spans="1:12">
      <c r="A1539" t="s">
        <v>3257</v>
      </c>
      <c r="B1539" t="s">
        <v>171</v>
      </c>
      <c r="C1539" t="s">
        <v>4806</v>
      </c>
      <c r="D1539" t="s">
        <v>192</v>
      </c>
      <c r="E1539" t="s">
        <v>218</v>
      </c>
      <c r="F1539" t="s">
        <v>18</v>
      </c>
      <c r="G1539" t="b">
        <v>0</v>
      </c>
      <c r="H1539" t="s">
        <v>189</v>
      </c>
      <c r="I1539" t="s">
        <v>180</v>
      </c>
      <c r="J1539" t="s">
        <v>7572</v>
      </c>
      <c r="K1539" t="s">
        <v>4769</v>
      </c>
      <c r="L1539" t="s">
        <v>7573</v>
      </c>
    </row>
    <row r="1540" spans="1:12">
      <c r="A1540" t="s">
        <v>2825</v>
      </c>
      <c r="B1540" t="s">
        <v>171</v>
      </c>
      <c r="C1540" t="s">
        <v>4775</v>
      </c>
      <c r="D1540" t="s">
        <v>1589</v>
      </c>
      <c r="E1540" t="s">
        <v>2927</v>
      </c>
      <c r="F1540" t="s">
        <v>47</v>
      </c>
      <c r="G1540" t="b">
        <v>0</v>
      </c>
      <c r="H1540" t="s">
        <v>372</v>
      </c>
      <c r="I1540" t="s">
        <v>180</v>
      </c>
      <c r="J1540" t="s">
        <v>7574</v>
      </c>
      <c r="K1540" t="s">
        <v>4769</v>
      </c>
      <c r="L1540" t="s">
        <v>7575</v>
      </c>
    </row>
    <row r="1541" spans="1:12">
      <c r="A1541" t="s">
        <v>2409</v>
      </c>
      <c r="B1541" t="s">
        <v>826</v>
      </c>
      <c r="C1541" t="s">
        <v>3526</v>
      </c>
      <c r="D1541" t="s">
        <v>1827</v>
      </c>
      <c r="E1541" t="s">
        <v>2410</v>
      </c>
      <c r="F1541" t="s">
        <v>124</v>
      </c>
      <c r="G1541" t="b">
        <v>1</v>
      </c>
      <c r="H1541" t="s">
        <v>448</v>
      </c>
      <c r="I1541" t="s">
        <v>180</v>
      </c>
      <c r="J1541" t="s">
        <v>7576</v>
      </c>
      <c r="K1541" t="s">
        <v>4769</v>
      </c>
      <c r="L1541" t="s">
        <v>7577</v>
      </c>
    </row>
    <row r="1542" spans="1:12">
      <c r="A1542" t="s">
        <v>2814</v>
      </c>
      <c r="B1542" t="s">
        <v>826</v>
      </c>
      <c r="C1542" t="s">
        <v>4775</v>
      </c>
      <c r="D1542" t="s">
        <v>2792</v>
      </c>
      <c r="E1542" t="s">
        <v>2912</v>
      </c>
      <c r="F1542" t="s">
        <v>124</v>
      </c>
      <c r="G1542" t="b">
        <v>0</v>
      </c>
      <c r="H1542" t="s">
        <v>372</v>
      </c>
      <c r="I1542" t="s">
        <v>180</v>
      </c>
      <c r="J1542" t="s">
        <v>7578</v>
      </c>
      <c r="K1542" t="s">
        <v>4769</v>
      </c>
      <c r="L1542" t="s">
        <v>7579</v>
      </c>
    </row>
    <row r="1543" spans="1:12">
      <c r="A1543" t="s">
        <v>3259</v>
      </c>
      <c r="B1543" t="s">
        <v>826</v>
      </c>
      <c r="C1543" t="s">
        <v>4806</v>
      </c>
      <c r="D1543" t="s">
        <v>3208</v>
      </c>
      <c r="E1543" t="s">
        <v>218</v>
      </c>
      <c r="F1543" t="s">
        <v>100</v>
      </c>
      <c r="G1543" t="b">
        <v>0</v>
      </c>
      <c r="H1543" t="s">
        <v>173</v>
      </c>
      <c r="I1543" t="s">
        <v>180</v>
      </c>
      <c r="J1543" t="s">
        <v>5135</v>
      </c>
      <c r="K1543" t="s">
        <v>4769</v>
      </c>
      <c r="L1543" t="s">
        <v>7580</v>
      </c>
    </row>
    <row r="1544" spans="1:12">
      <c r="A1544" t="s">
        <v>1312</v>
      </c>
      <c r="B1544" t="s">
        <v>826</v>
      </c>
      <c r="C1544" t="s">
        <v>3522</v>
      </c>
      <c r="D1544" t="s">
        <v>1309</v>
      </c>
      <c r="E1544" t="s">
        <v>1313</v>
      </c>
      <c r="F1544" t="s">
        <v>118</v>
      </c>
      <c r="G1544" t="b">
        <v>0</v>
      </c>
      <c r="H1544" t="s">
        <v>173</v>
      </c>
      <c r="I1544" t="s">
        <v>180</v>
      </c>
      <c r="J1544" t="s">
        <v>5801</v>
      </c>
      <c r="K1544" t="s">
        <v>4769</v>
      </c>
      <c r="L1544" t="s">
        <v>7581</v>
      </c>
    </row>
    <row r="1545" spans="1:12">
      <c r="A1545" t="s">
        <v>2412</v>
      </c>
      <c r="B1545" t="s">
        <v>171</v>
      </c>
      <c r="C1545" t="s">
        <v>3526</v>
      </c>
      <c r="D1545" t="s">
        <v>469</v>
      </c>
      <c r="E1545" t="s">
        <v>470</v>
      </c>
      <c r="F1545" t="s">
        <v>24</v>
      </c>
      <c r="G1545" t="b">
        <v>0</v>
      </c>
      <c r="H1545" t="s">
        <v>173</v>
      </c>
      <c r="I1545" t="s">
        <v>180</v>
      </c>
      <c r="J1545" t="s">
        <v>7582</v>
      </c>
      <c r="K1545" t="s">
        <v>4769</v>
      </c>
      <c r="L1545" t="s">
        <v>7583</v>
      </c>
    </row>
    <row r="1546" spans="1:12">
      <c r="A1546" t="s">
        <v>2631</v>
      </c>
      <c r="B1546" t="s">
        <v>826</v>
      </c>
      <c r="C1546" t="s">
        <v>4775</v>
      </c>
      <c r="D1546" t="s">
        <v>1309</v>
      </c>
      <c r="E1546" t="s">
        <v>5564</v>
      </c>
      <c r="F1546" t="s">
        <v>76</v>
      </c>
      <c r="G1546" t="b">
        <v>0</v>
      </c>
      <c r="H1546" t="s">
        <v>173</v>
      </c>
      <c r="I1546" t="s">
        <v>180</v>
      </c>
      <c r="J1546" t="s">
        <v>4779</v>
      </c>
      <c r="K1546" t="s">
        <v>4769</v>
      </c>
      <c r="L1546" t="s">
        <v>7584</v>
      </c>
    </row>
    <row r="1547" spans="1:12">
      <c r="A1547" t="s">
        <v>1922</v>
      </c>
      <c r="B1547" t="s">
        <v>826</v>
      </c>
      <c r="C1547" t="s">
        <v>3522</v>
      </c>
      <c r="D1547" t="s">
        <v>1918</v>
      </c>
      <c r="E1547" t="s">
        <v>7199</v>
      </c>
      <c r="F1547" t="s">
        <v>100</v>
      </c>
      <c r="G1547" t="b">
        <v>1</v>
      </c>
      <c r="H1547" t="s">
        <v>173</v>
      </c>
      <c r="I1547" t="s">
        <v>180</v>
      </c>
      <c r="J1547" t="s">
        <v>7585</v>
      </c>
      <c r="K1547" t="s">
        <v>4769</v>
      </c>
      <c r="L1547" t="s">
        <v>7586</v>
      </c>
    </row>
    <row r="1548" spans="1:12">
      <c r="A1548" t="s">
        <v>2558</v>
      </c>
      <c r="B1548" t="s">
        <v>182</v>
      </c>
      <c r="C1548" t="s">
        <v>2553</v>
      </c>
      <c r="D1548" t="s">
        <v>1309</v>
      </c>
      <c r="E1548" t="s">
        <v>2548</v>
      </c>
      <c r="F1548" t="s">
        <v>80</v>
      </c>
      <c r="G1548" t="b">
        <v>0</v>
      </c>
      <c r="H1548" t="s">
        <v>173</v>
      </c>
      <c r="I1548" t="s">
        <v>180</v>
      </c>
      <c r="J1548" t="s">
        <v>218</v>
      </c>
      <c r="K1548" t="s">
        <v>4769</v>
      </c>
      <c r="L1548" t="s">
        <v>2559</v>
      </c>
    </row>
    <row r="1549" spans="1:12">
      <c r="A1549" t="s">
        <v>1080</v>
      </c>
      <c r="B1549" t="s">
        <v>826</v>
      </c>
      <c r="C1549" t="s">
        <v>3526</v>
      </c>
      <c r="D1549" t="s">
        <v>432</v>
      </c>
      <c r="E1549" t="s">
        <v>433</v>
      </c>
      <c r="F1549" t="s">
        <v>67</v>
      </c>
      <c r="G1549" t="b">
        <v>0</v>
      </c>
      <c r="H1549" t="s">
        <v>173</v>
      </c>
      <c r="I1549" t="s">
        <v>180</v>
      </c>
      <c r="J1549" t="s">
        <v>4996</v>
      </c>
      <c r="K1549" t="s">
        <v>4769</v>
      </c>
      <c r="L1549" t="s">
        <v>7587</v>
      </c>
    </row>
    <row r="1550" spans="1:12">
      <c r="A1550" t="s">
        <v>870</v>
      </c>
      <c r="B1550" t="s">
        <v>826</v>
      </c>
      <c r="C1550" t="s">
        <v>3526</v>
      </c>
      <c r="D1550" t="s">
        <v>192</v>
      </c>
      <c r="E1550" t="s">
        <v>198</v>
      </c>
      <c r="F1550" t="s">
        <v>127</v>
      </c>
      <c r="G1550" t="b">
        <v>0</v>
      </c>
      <c r="H1550" t="s">
        <v>189</v>
      </c>
      <c r="I1550" t="s">
        <v>180</v>
      </c>
      <c r="J1550" t="s">
        <v>4881</v>
      </c>
      <c r="K1550" t="s">
        <v>4769</v>
      </c>
      <c r="L1550" t="s">
        <v>7588</v>
      </c>
    </row>
    <row r="1551" spans="1:12">
      <c r="A1551" t="s">
        <v>2490</v>
      </c>
      <c r="B1551" t="s">
        <v>826</v>
      </c>
      <c r="C1551" t="s">
        <v>3526</v>
      </c>
      <c r="D1551" t="s">
        <v>248</v>
      </c>
      <c r="E1551" t="s">
        <v>249</v>
      </c>
      <c r="F1551" t="s">
        <v>115</v>
      </c>
      <c r="G1551" t="b">
        <v>0</v>
      </c>
      <c r="H1551" t="s">
        <v>245</v>
      </c>
      <c r="I1551" t="s">
        <v>180</v>
      </c>
      <c r="J1551" t="s">
        <v>4820</v>
      </c>
      <c r="K1551" t="s">
        <v>4769</v>
      </c>
      <c r="L1551" t="s">
        <v>7589</v>
      </c>
    </row>
    <row r="1552" spans="1:12">
      <c r="A1552" t="s">
        <v>2769</v>
      </c>
      <c r="B1552" t="s">
        <v>171</v>
      </c>
      <c r="C1552" t="s">
        <v>4775</v>
      </c>
      <c r="D1552" t="s">
        <v>2647</v>
      </c>
      <c r="E1552" t="s">
        <v>4776</v>
      </c>
      <c r="F1552" t="s">
        <v>47</v>
      </c>
      <c r="G1552" t="b">
        <v>0</v>
      </c>
      <c r="H1552" t="s">
        <v>245</v>
      </c>
      <c r="I1552" t="s">
        <v>180</v>
      </c>
      <c r="J1552" t="s">
        <v>4777</v>
      </c>
      <c r="K1552" t="s">
        <v>4769</v>
      </c>
      <c r="L1552" t="s">
        <v>7590</v>
      </c>
    </row>
    <row r="1553" spans="1:12">
      <c r="A1553" t="s">
        <v>2103</v>
      </c>
      <c r="B1553" t="s">
        <v>826</v>
      </c>
      <c r="C1553" t="s">
        <v>3526</v>
      </c>
      <c r="D1553" t="s">
        <v>248</v>
      </c>
      <c r="E1553" t="s">
        <v>249</v>
      </c>
      <c r="F1553" t="s">
        <v>127</v>
      </c>
      <c r="G1553" t="b">
        <v>0</v>
      </c>
      <c r="H1553" t="s">
        <v>245</v>
      </c>
      <c r="I1553" t="s">
        <v>180</v>
      </c>
      <c r="J1553" t="s">
        <v>7591</v>
      </c>
      <c r="K1553" t="s">
        <v>4769</v>
      </c>
      <c r="L1553" t="s">
        <v>7592</v>
      </c>
    </row>
    <row r="1554" spans="1:12">
      <c r="A1554" t="s">
        <v>1759</v>
      </c>
      <c r="B1554" t="s">
        <v>826</v>
      </c>
      <c r="C1554" t="s">
        <v>3522</v>
      </c>
      <c r="D1554" t="s">
        <v>719</v>
      </c>
      <c r="E1554" t="s">
        <v>720</v>
      </c>
      <c r="F1554" t="s">
        <v>84</v>
      </c>
      <c r="G1554" t="b">
        <v>0</v>
      </c>
      <c r="H1554" t="s">
        <v>173</v>
      </c>
      <c r="I1554" t="s">
        <v>180</v>
      </c>
      <c r="J1554" t="s">
        <v>5067</v>
      </c>
      <c r="K1554" t="s">
        <v>4769</v>
      </c>
      <c r="L1554" t="s">
        <v>7593</v>
      </c>
    </row>
    <row r="1555" spans="1:12">
      <c r="A1555" t="s">
        <v>3025</v>
      </c>
      <c r="B1555" t="s">
        <v>826</v>
      </c>
      <c r="C1555" t="s">
        <v>4775</v>
      </c>
      <c r="D1555" t="s">
        <v>2647</v>
      </c>
      <c r="E1555" t="s">
        <v>3015</v>
      </c>
      <c r="F1555" t="s">
        <v>90</v>
      </c>
      <c r="G1555" t="b">
        <v>0</v>
      </c>
      <c r="H1555" t="s">
        <v>245</v>
      </c>
      <c r="I1555" t="s">
        <v>180</v>
      </c>
      <c r="J1555" t="s">
        <v>5532</v>
      </c>
      <c r="K1555" t="s">
        <v>4769</v>
      </c>
      <c r="L1555" t="s">
        <v>7594</v>
      </c>
    </row>
    <row r="1556" spans="1:12">
      <c r="A1556" t="s">
        <v>2573</v>
      </c>
      <c r="B1556" t="s">
        <v>826</v>
      </c>
      <c r="C1556" t="s">
        <v>2553</v>
      </c>
      <c r="D1556" t="s">
        <v>1556</v>
      </c>
      <c r="E1556" t="s">
        <v>4815</v>
      </c>
      <c r="F1556" t="s">
        <v>67</v>
      </c>
      <c r="G1556" t="b">
        <v>0</v>
      </c>
      <c r="H1556" t="s">
        <v>173</v>
      </c>
      <c r="I1556" t="s">
        <v>180</v>
      </c>
      <c r="J1556" t="s">
        <v>7595</v>
      </c>
      <c r="K1556" t="s">
        <v>4769</v>
      </c>
      <c r="L1556" t="s">
        <v>2574</v>
      </c>
    </row>
    <row r="1557" spans="1:12">
      <c r="A1557" t="s">
        <v>7596</v>
      </c>
      <c r="B1557" t="s">
        <v>298</v>
      </c>
      <c r="C1557" t="s">
        <v>5086</v>
      </c>
      <c r="D1557" t="s">
        <v>4259</v>
      </c>
      <c r="E1557" t="s">
        <v>5004</v>
      </c>
      <c r="F1557" t="s">
        <v>54</v>
      </c>
      <c r="G1557" t="b">
        <v>0</v>
      </c>
      <c r="H1557" t="s">
        <v>173</v>
      </c>
      <c r="I1557" t="s">
        <v>283</v>
      </c>
      <c r="J1557" t="s">
        <v>5708</v>
      </c>
      <c r="K1557" t="s">
        <v>4769</v>
      </c>
      <c r="L1557" t="s">
        <v>7597</v>
      </c>
    </row>
    <row r="1558" spans="1:12">
      <c r="A1558" t="s">
        <v>2411</v>
      </c>
      <c r="B1558" t="s">
        <v>523</v>
      </c>
      <c r="C1558" t="s">
        <v>3526</v>
      </c>
      <c r="D1558" t="s">
        <v>1462</v>
      </c>
      <c r="E1558" t="s">
        <v>1463</v>
      </c>
      <c r="F1558" t="s">
        <v>60</v>
      </c>
      <c r="G1558" t="b">
        <v>0</v>
      </c>
      <c r="H1558" t="s">
        <v>448</v>
      </c>
      <c r="I1558" t="s">
        <v>180</v>
      </c>
      <c r="J1558" t="s">
        <v>7598</v>
      </c>
      <c r="K1558" t="s">
        <v>4769</v>
      </c>
      <c r="L1558" t="s">
        <v>7599</v>
      </c>
    </row>
    <row r="1559" spans="1:12">
      <c r="A1559" t="s">
        <v>3227</v>
      </c>
      <c r="B1559" t="s">
        <v>3228</v>
      </c>
      <c r="C1559" t="s">
        <v>4775</v>
      </c>
      <c r="D1559" t="s">
        <v>2820</v>
      </c>
      <c r="E1559" t="s">
        <v>2921</v>
      </c>
      <c r="F1559" t="s">
        <v>18</v>
      </c>
      <c r="G1559" t="b">
        <v>0</v>
      </c>
      <c r="H1559" t="s">
        <v>654</v>
      </c>
      <c r="I1559" t="s">
        <v>180</v>
      </c>
      <c r="J1559" t="s">
        <v>6156</v>
      </c>
      <c r="K1559" t="s">
        <v>4769</v>
      </c>
      <c r="L1559" t="s">
        <v>7600</v>
      </c>
    </row>
    <row r="1560" spans="1:12">
      <c r="A1560" t="s">
        <v>3180</v>
      </c>
      <c r="B1560" t="s">
        <v>2772</v>
      </c>
      <c r="C1560" t="s">
        <v>4806</v>
      </c>
      <c r="D1560" t="s">
        <v>2647</v>
      </c>
      <c r="E1560" t="s">
        <v>2968</v>
      </c>
      <c r="F1560" t="s">
        <v>18</v>
      </c>
      <c r="G1560" t="b">
        <v>0</v>
      </c>
      <c r="H1560" t="s">
        <v>245</v>
      </c>
      <c r="I1560" t="s">
        <v>180</v>
      </c>
      <c r="J1560" t="s">
        <v>5219</v>
      </c>
      <c r="K1560" t="s">
        <v>4769</v>
      </c>
      <c r="L1560" t="s">
        <v>7601</v>
      </c>
    </row>
    <row r="1561" spans="1:12">
      <c r="A1561" t="s">
        <v>2492</v>
      </c>
      <c r="B1561" t="s">
        <v>826</v>
      </c>
      <c r="C1561" t="s">
        <v>3526</v>
      </c>
      <c r="D1561" t="s">
        <v>192</v>
      </c>
      <c r="E1561" t="s">
        <v>198</v>
      </c>
      <c r="F1561" t="s">
        <v>127</v>
      </c>
      <c r="G1561" t="b">
        <v>0</v>
      </c>
      <c r="H1561" t="s">
        <v>189</v>
      </c>
      <c r="I1561" t="s">
        <v>180</v>
      </c>
      <c r="J1561" t="s">
        <v>5336</v>
      </c>
      <c r="K1561" t="s">
        <v>4769</v>
      </c>
      <c r="L1561" t="s">
        <v>7602</v>
      </c>
    </row>
    <row r="1562" spans="1:12">
      <c r="A1562" t="s">
        <v>7603</v>
      </c>
      <c r="B1562" t="s">
        <v>826</v>
      </c>
      <c r="C1562" t="s">
        <v>3522</v>
      </c>
      <c r="D1562" t="s">
        <v>1441</v>
      </c>
      <c r="E1562" t="s">
        <v>1433</v>
      </c>
      <c r="F1562" t="s">
        <v>57</v>
      </c>
      <c r="G1562" t="b">
        <v>0</v>
      </c>
      <c r="H1562" t="s">
        <v>173</v>
      </c>
      <c r="I1562" t="s">
        <v>180</v>
      </c>
      <c r="J1562" t="s">
        <v>7604</v>
      </c>
      <c r="K1562" t="s">
        <v>4769</v>
      </c>
      <c r="L1562" t="s">
        <v>7605</v>
      </c>
    </row>
    <row r="1563" spans="1:12">
      <c r="A1563" t="s">
        <v>1923</v>
      </c>
      <c r="B1563" t="s">
        <v>826</v>
      </c>
      <c r="C1563" t="s">
        <v>3522</v>
      </c>
      <c r="D1563" t="s">
        <v>1918</v>
      </c>
      <c r="E1563" t="s">
        <v>7199</v>
      </c>
      <c r="F1563" t="s">
        <v>100</v>
      </c>
      <c r="G1563" t="b">
        <v>1</v>
      </c>
      <c r="H1563" t="s">
        <v>173</v>
      </c>
      <c r="I1563" t="s">
        <v>180</v>
      </c>
      <c r="J1563" t="s">
        <v>7606</v>
      </c>
      <c r="K1563" t="s">
        <v>4769</v>
      </c>
      <c r="L1563" t="s">
        <v>7607</v>
      </c>
    </row>
    <row r="1564" spans="1:12">
      <c r="A1564" t="s">
        <v>1488</v>
      </c>
      <c r="B1564" t="s">
        <v>826</v>
      </c>
      <c r="C1564" t="s">
        <v>3522</v>
      </c>
      <c r="D1564" t="s">
        <v>178</v>
      </c>
      <c r="E1564" t="s">
        <v>561</v>
      </c>
      <c r="F1564" t="s">
        <v>43</v>
      </c>
      <c r="G1564" t="b">
        <v>0</v>
      </c>
      <c r="H1564" t="s">
        <v>173</v>
      </c>
      <c r="I1564" t="s">
        <v>180</v>
      </c>
      <c r="J1564" t="s">
        <v>5308</v>
      </c>
      <c r="K1564" t="s">
        <v>4769</v>
      </c>
      <c r="L1564" t="s">
        <v>7608</v>
      </c>
    </row>
    <row r="1565" spans="1:12">
      <c r="A1565" t="s">
        <v>1630</v>
      </c>
      <c r="B1565" t="s">
        <v>826</v>
      </c>
      <c r="C1565" t="s">
        <v>3522</v>
      </c>
      <c r="D1565" t="s">
        <v>668</v>
      </c>
      <c r="E1565" t="s">
        <v>669</v>
      </c>
      <c r="F1565" t="s">
        <v>130</v>
      </c>
      <c r="G1565" t="b">
        <v>0</v>
      </c>
      <c r="H1565" t="s">
        <v>173</v>
      </c>
      <c r="I1565" t="s">
        <v>180</v>
      </c>
      <c r="J1565" t="s">
        <v>5441</v>
      </c>
      <c r="K1565" t="s">
        <v>4769</v>
      </c>
      <c r="L1565" t="s">
        <v>7609</v>
      </c>
    </row>
    <row r="1566" spans="1:12">
      <c r="A1566" t="s">
        <v>1421</v>
      </c>
      <c r="B1566" t="s">
        <v>826</v>
      </c>
      <c r="C1566" t="s">
        <v>3522</v>
      </c>
      <c r="D1566" t="s">
        <v>360</v>
      </c>
      <c r="E1566" t="s">
        <v>524</v>
      </c>
      <c r="F1566" t="s">
        <v>127</v>
      </c>
      <c r="G1566" t="b">
        <v>0</v>
      </c>
      <c r="H1566" t="s">
        <v>173</v>
      </c>
      <c r="I1566" t="s">
        <v>180</v>
      </c>
      <c r="J1566" t="s">
        <v>7610</v>
      </c>
      <c r="K1566" t="s">
        <v>4769</v>
      </c>
      <c r="L1566" t="s">
        <v>7611</v>
      </c>
    </row>
    <row r="1567" spans="1:12">
      <c r="A1567" t="s">
        <v>483</v>
      </c>
      <c r="B1567" t="s">
        <v>200</v>
      </c>
      <c r="C1567" t="s">
        <v>4868</v>
      </c>
      <c r="D1567" t="s">
        <v>4654</v>
      </c>
      <c r="E1567" t="s">
        <v>482</v>
      </c>
      <c r="F1567" t="s">
        <v>80</v>
      </c>
      <c r="G1567" t="b">
        <v>0</v>
      </c>
      <c r="H1567" t="s">
        <v>478</v>
      </c>
      <c r="I1567" t="s">
        <v>283</v>
      </c>
      <c r="J1567" t="s">
        <v>4905</v>
      </c>
      <c r="K1567" t="s">
        <v>4769</v>
      </c>
      <c r="L1567" t="s">
        <v>7612</v>
      </c>
    </row>
    <row r="1568" spans="1:12">
      <c r="A1568" t="s">
        <v>1044</v>
      </c>
      <c r="B1568" t="s">
        <v>826</v>
      </c>
      <c r="C1568" t="s">
        <v>3522</v>
      </c>
      <c r="D1568" t="s">
        <v>406</v>
      </c>
      <c r="E1568" t="s">
        <v>407</v>
      </c>
      <c r="F1568" t="s">
        <v>87</v>
      </c>
      <c r="G1568" t="b">
        <v>0</v>
      </c>
      <c r="H1568" t="s">
        <v>173</v>
      </c>
      <c r="I1568" t="s">
        <v>180</v>
      </c>
      <c r="J1568" t="s">
        <v>7613</v>
      </c>
      <c r="K1568" t="s">
        <v>4769</v>
      </c>
      <c r="L1568" t="s">
        <v>7614</v>
      </c>
    </row>
    <row r="1569" spans="1:12">
      <c r="A1569" t="s">
        <v>1924</v>
      </c>
      <c r="B1569" t="s">
        <v>826</v>
      </c>
      <c r="C1569" t="s">
        <v>3522</v>
      </c>
      <c r="D1569" t="s">
        <v>547</v>
      </c>
      <c r="E1569" t="s">
        <v>548</v>
      </c>
      <c r="F1569" t="s">
        <v>100</v>
      </c>
      <c r="G1569" t="b">
        <v>1</v>
      </c>
      <c r="H1569" t="s">
        <v>173</v>
      </c>
      <c r="I1569" t="s">
        <v>180</v>
      </c>
      <c r="J1569" t="s">
        <v>7615</v>
      </c>
      <c r="K1569" t="s">
        <v>4769</v>
      </c>
      <c r="L1569" t="s">
        <v>7616</v>
      </c>
    </row>
    <row r="1570" spans="1:12">
      <c r="A1570" t="s">
        <v>1508</v>
      </c>
      <c r="B1570" t="s">
        <v>826</v>
      </c>
      <c r="C1570" t="s">
        <v>3522</v>
      </c>
      <c r="D1570" t="s">
        <v>570</v>
      </c>
      <c r="E1570" t="s">
        <v>1509</v>
      </c>
      <c r="F1570" t="s">
        <v>87</v>
      </c>
      <c r="G1570" t="b">
        <v>0</v>
      </c>
      <c r="H1570" t="s">
        <v>173</v>
      </c>
      <c r="I1570" t="s">
        <v>180</v>
      </c>
      <c r="J1570" t="s">
        <v>7617</v>
      </c>
      <c r="K1570" t="s">
        <v>4769</v>
      </c>
      <c r="L1570" t="s">
        <v>7618</v>
      </c>
    </row>
    <row r="1571" spans="1:12">
      <c r="A1571" t="s">
        <v>1617</v>
      </c>
      <c r="B1571" t="s">
        <v>826</v>
      </c>
      <c r="C1571" t="s">
        <v>3522</v>
      </c>
      <c r="D1571" t="s">
        <v>656</v>
      </c>
      <c r="E1571" t="s">
        <v>657</v>
      </c>
      <c r="F1571" t="s">
        <v>106</v>
      </c>
      <c r="G1571" t="b">
        <v>0</v>
      </c>
      <c r="H1571" t="s">
        <v>654</v>
      </c>
      <c r="I1571" t="s">
        <v>180</v>
      </c>
      <c r="J1571" t="s">
        <v>7619</v>
      </c>
      <c r="K1571" t="s">
        <v>4769</v>
      </c>
      <c r="L1571" t="s">
        <v>7620</v>
      </c>
    </row>
    <row r="1572" spans="1:12">
      <c r="A1572" t="s">
        <v>1692</v>
      </c>
      <c r="B1572" t="s">
        <v>826</v>
      </c>
      <c r="C1572" t="s">
        <v>3522</v>
      </c>
      <c r="D1572" t="s">
        <v>520</v>
      </c>
      <c r="E1572" t="s">
        <v>1694</v>
      </c>
      <c r="F1572" t="s">
        <v>39</v>
      </c>
      <c r="G1572" t="b">
        <v>0</v>
      </c>
      <c r="H1572" t="s">
        <v>173</v>
      </c>
      <c r="I1572" t="s">
        <v>180</v>
      </c>
      <c r="J1572" t="s">
        <v>7621</v>
      </c>
      <c r="K1572" t="s">
        <v>4769</v>
      </c>
      <c r="L1572" t="s">
        <v>7622</v>
      </c>
    </row>
    <row r="1573" spans="1:12">
      <c r="A1573" t="s">
        <v>7623</v>
      </c>
      <c r="B1573" t="s">
        <v>298</v>
      </c>
      <c r="C1573" t="s">
        <v>3526</v>
      </c>
      <c r="D1573" t="s">
        <v>248</v>
      </c>
      <c r="E1573" t="s">
        <v>296</v>
      </c>
      <c r="F1573" t="s">
        <v>67</v>
      </c>
      <c r="G1573" t="b">
        <v>0</v>
      </c>
      <c r="H1573" t="s">
        <v>245</v>
      </c>
      <c r="I1573" t="s">
        <v>180</v>
      </c>
      <c r="J1573" t="s">
        <v>7624</v>
      </c>
      <c r="K1573" t="s">
        <v>4769</v>
      </c>
      <c r="L1573" t="s">
        <v>7625</v>
      </c>
    </row>
    <row r="1574" spans="1:12">
      <c r="A1574" t="s">
        <v>7626</v>
      </c>
      <c r="B1574" t="s">
        <v>171</v>
      </c>
      <c r="C1574" t="s">
        <v>3522</v>
      </c>
      <c r="D1574" t="s">
        <v>618</v>
      </c>
      <c r="E1574" t="s">
        <v>1898</v>
      </c>
      <c r="F1574" t="s">
        <v>18</v>
      </c>
      <c r="G1574" t="b">
        <v>0</v>
      </c>
      <c r="H1574" t="s">
        <v>173</v>
      </c>
      <c r="I1574" t="s">
        <v>180</v>
      </c>
      <c r="J1574" t="s">
        <v>6406</v>
      </c>
      <c r="K1574" t="s">
        <v>4769</v>
      </c>
      <c r="L1574" t="s">
        <v>7627</v>
      </c>
    </row>
    <row r="1575" spans="1:12">
      <c r="A1575" t="s">
        <v>1480</v>
      </c>
      <c r="B1575" t="s">
        <v>826</v>
      </c>
      <c r="C1575" t="s">
        <v>3522</v>
      </c>
      <c r="D1575" t="s">
        <v>178</v>
      </c>
      <c r="E1575" t="s">
        <v>561</v>
      </c>
      <c r="F1575" t="s">
        <v>87</v>
      </c>
      <c r="G1575" t="b">
        <v>0</v>
      </c>
      <c r="H1575" t="s">
        <v>173</v>
      </c>
      <c r="I1575" t="s">
        <v>180</v>
      </c>
      <c r="J1575" t="s">
        <v>5390</v>
      </c>
      <c r="K1575" t="s">
        <v>4769</v>
      </c>
      <c r="L1575" t="s">
        <v>7628</v>
      </c>
    </row>
    <row r="1576" spans="1:12">
      <c r="A1576" t="s">
        <v>1296</v>
      </c>
      <c r="B1576" t="s">
        <v>826</v>
      </c>
      <c r="C1576" t="s">
        <v>3522</v>
      </c>
      <c r="D1576" t="s">
        <v>737</v>
      </c>
      <c r="E1576" t="s">
        <v>738</v>
      </c>
      <c r="F1576" t="s">
        <v>121</v>
      </c>
      <c r="G1576" t="b">
        <v>0</v>
      </c>
      <c r="H1576" t="s">
        <v>735</v>
      </c>
      <c r="I1576" t="s">
        <v>180</v>
      </c>
      <c r="J1576" t="s">
        <v>7629</v>
      </c>
      <c r="K1576" t="s">
        <v>4769</v>
      </c>
      <c r="L1576" t="s">
        <v>7630</v>
      </c>
    </row>
    <row r="1577" spans="1:12">
      <c r="A1577" t="s">
        <v>3123</v>
      </c>
      <c r="B1577" t="s">
        <v>826</v>
      </c>
      <c r="C1577" t="s">
        <v>4858</v>
      </c>
      <c r="D1577" t="s">
        <v>2863</v>
      </c>
      <c r="E1577" t="s">
        <v>2884</v>
      </c>
      <c r="F1577" t="s">
        <v>100</v>
      </c>
      <c r="G1577" t="b">
        <v>1</v>
      </c>
      <c r="H1577" t="s">
        <v>173</v>
      </c>
      <c r="I1577" t="s">
        <v>180</v>
      </c>
      <c r="J1577" t="s">
        <v>5511</v>
      </c>
      <c r="K1577" t="s">
        <v>4769</v>
      </c>
      <c r="L1577" t="s">
        <v>7631</v>
      </c>
    </row>
    <row r="1578" spans="1:12">
      <c r="A1578" t="s">
        <v>299</v>
      </c>
      <c r="B1578" t="s">
        <v>171</v>
      </c>
      <c r="C1578" t="s">
        <v>3522</v>
      </c>
      <c r="D1578" t="s">
        <v>248</v>
      </c>
      <c r="E1578" t="s">
        <v>296</v>
      </c>
      <c r="F1578" t="s">
        <v>51</v>
      </c>
      <c r="G1578" t="b">
        <v>0</v>
      </c>
      <c r="H1578" t="s">
        <v>245</v>
      </c>
      <c r="I1578" t="s">
        <v>180</v>
      </c>
      <c r="J1578" t="s">
        <v>7632</v>
      </c>
      <c r="K1578" t="s">
        <v>4769</v>
      </c>
      <c r="L1578" t="s">
        <v>7633</v>
      </c>
    </row>
    <row r="1579" spans="1:12">
      <c r="A1579" t="s">
        <v>472</v>
      </c>
      <c r="B1579" t="s">
        <v>182</v>
      </c>
      <c r="C1579" t="s">
        <v>3522</v>
      </c>
      <c r="D1579" t="s">
        <v>469</v>
      </c>
      <c r="E1579" t="s">
        <v>470</v>
      </c>
      <c r="F1579" t="s">
        <v>24</v>
      </c>
      <c r="G1579" t="b">
        <v>0</v>
      </c>
      <c r="H1579" t="s">
        <v>173</v>
      </c>
      <c r="I1579" t="s">
        <v>180</v>
      </c>
      <c r="J1579" t="s">
        <v>7634</v>
      </c>
      <c r="K1579" t="s">
        <v>4769</v>
      </c>
      <c r="L1579" t="s">
        <v>7635</v>
      </c>
    </row>
    <row r="1580" spans="1:12">
      <c r="A1580" t="s">
        <v>7636</v>
      </c>
      <c r="B1580" t="s">
        <v>2772</v>
      </c>
      <c r="C1580" t="s">
        <v>4806</v>
      </c>
      <c r="D1580" t="s">
        <v>291</v>
      </c>
      <c r="E1580" t="s">
        <v>3043</v>
      </c>
      <c r="F1580" t="s">
        <v>18</v>
      </c>
      <c r="G1580" t="b">
        <v>0</v>
      </c>
      <c r="H1580" t="s">
        <v>245</v>
      </c>
      <c r="I1580" t="s">
        <v>180</v>
      </c>
      <c r="J1580" t="s">
        <v>4884</v>
      </c>
      <c r="K1580" t="s">
        <v>4769</v>
      </c>
      <c r="L1580" t="s">
        <v>7637</v>
      </c>
    </row>
    <row r="1581" spans="1:12">
      <c r="A1581" t="s">
        <v>898</v>
      </c>
      <c r="B1581" t="s">
        <v>826</v>
      </c>
      <c r="C1581" t="s">
        <v>3522</v>
      </c>
      <c r="D1581" t="s">
        <v>584</v>
      </c>
      <c r="E1581" t="s">
        <v>894</v>
      </c>
      <c r="F1581" t="s">
        <v>43</v>
      </c>
      <c r="G1581" t="b">
        <v>0</v>
      </c>
      <c r="H1581" t="s">
        <v>173</v>
      </c>
      <c r="I1581" t="s">
        <v>180</v>
      </c>
      <c r="J1581" t="s">
        <v>7638</v>
      </c>
      <c r="K1581" t="s">
        <v>4769</v>
      </c>
      <c r="L1581" t="s">
        <v>7639</v>
      </c>
    </row>
    <row r="1582" spans="1:12">
      <c r="A1582" t="s">
        <v>1773</v>
      </c>
      <c r="B1582" t="s">
        <v>826</v>
      </c>
      <c r="C1582" t="s">
        <v>3522</v>
      </c>
      <c r="D1582" t="s">
        <v>1774</v>
      </c>
      <c r="E1582" t="s">
        <v>1775</v>
      </c>
      <c r="F1582" t="s">
        <v>100</v>
      </c>
      <c r="G1582" t="b">
        <v>0</v>
      </c>
      <c r="H1582" t="s">
        <v>372</v>
      </c>
      <c r="I1582" t="s">
        <v>180</v>
      </c>
      <c r="J1582" t="s">
        <v>7161</v>
      </c>
      <c r="K1582" t="s">
        <v>4769</v>
      </c>
      <c r="L1582" t="s">
        <v>7640</v>
      </c>
    </row>
    <row r="1583" spans="1:12">
      <c r="A1583" t="s">
        <v>790</v>
      </c>
      <c r="B1583" t="s">
        <v>171</v>
      </c>
      <c r="C1583" t="s">
        <v>3522</v>
      </c>
      <c r="D1583" t="s">
        <v>719</v>
      </c>
      <c r="E1583" t="s">
        <v>720</v>
      </c>
      <c r="F1583" t="s">
        <v>64</v>
      </c>
      <c r="G1583" t="b">
        <v>0</v>
      </c>
      <c r="H1583" t="s">
        <v>173</v>
      </c>
      <c r="I1583" t="s">
        <v>180</v>
      </c>
      <c r="J1583" t="s">
        <v>5067</v>
      </c>
      <c r="K1583" t="s">
        <v>4769</v>
      </c>
      <c r="L1583" t="s">
        <v>7641</v>
      </c>
    </row>
    <row r="1584" spans="1:12">
      <c r="A1584" t="s">
        <v>3480</v>
      </c>
      <c r="B1584" t="s">
        <v>171</v>
      </c>
      <c r="C1584" t="s">
        <v>2553</v>
      </c>
      <c r="D1584" t="s">
        <v>770</v>
      </c>
      <c r="E1584" t="s">
        <v>771</v>
      </c>
      <c r="F1584" t="s">
        <v>47</v>
      </c>
      <c r="G1584" t="b">
        <v>0</v>
      </c>
      <c r="H1584" t="s">
        <v>173</v>
      </c>
      <c r="I1584" t="s">
        <v>180</v>
      </c>
      <c r="J1584" t="s">
        <v>7642</v>
      </c>
      <c r="K1584" t="s">
        <v>4769</v>
      </c>
      <c r="L1584" t="s">
        <v>7643</v>
      </c>
    </row>
    <row r="1585" spans="1:12">
      <c r="A1585" t="s">
        <v>1455</v>
      </c>
      <c r="B1585" t="s">
        <v>826</v>
      </c>
      <c r="C1585" t="s">
        <v>4865</v>
      </c>
      <c r="D1585" t="s">
        <v>542</v>
      </c>
      <c r="E1585" t="s">
        <v>1456</v>
      </c>
      <c r="F1585" t="s">
        <v>109</v>
      </c>
      <c r="G1585" t="b">
        <v>0</v>
      </c>
      <c r="H1585" t="s">
        <v>540</v>
      </c>
      <c r="I1585" t="s">
        <v>283</v>
      </c>
      <c r="J1585" t="s">
        <v>7644</v>
      </c>
      <c r="K1585" t="s">
        <v>4769</v>
      </c>
      <c r="L1585" t="s">
        <v>7645</v>
      </c>
    </row>
    <row r="1586" spans="1:12">
      <c r="A1586" t="s">
        <v>2415</v>
      </c>
      <c r="B1586" t="s">
        <v>523</v>
      </c>
      <c r="C1586" t="s">
        <v>3526</v>
      </c>
      <c r="D1586" t="s">
        <v>511</v>
      </c>
      <c r="E1586" t="s">
        <v>509</v>
      </c>
      <c r="F1586" t="s">
        <v>24</v>
      </c>
      <c r="G1586" t="b">
        <v>0</v>
      </c>
      <c r="H1586" t="s">
        <v>173</v>
      </c>
      <c r="I1586" t="s">
        <v>180</v>
      </c>
      <c r="J1586" t="s">
        <v>6978</v>
      </c>
      <c r="K1586" t="s">
        <v>4769</v>
      </c>
      <c r="L1586" t="s">
        <v>7646</v>
      </c>
    </row>
    <row r="1587" spans="1:12">
      <c r="A1587" t="s">
        <v>1286</v>
      </c>
      <c r="B1587" t="s">
        <v>826</v>
      </c>
      <c r="C1587" t="s">
        <v>3522</v>
      </c>
      <c r="D1587" t="s">
        <v>737</v>
      </c>
      <c r="E1587" t="s">
        <v>738</v>
      </c>
      <c r="F1587" t="s">
        <v>121</v>
      </c>
      <c r="G1587" t="b">
        <v>0</v>
      </c>
      <c r="H1587" t="s">
        <v>735</v>
      </c>
      <c r="I1587" t="s">
        <v>180</v>
      </c>
      <c r="J1587" t="s">
        <v>7647</v>
      </c>
      <c r="K1587" t="s">
        <v>4769</v>
      </c>
      <c r="L1587" t="s">
        <v>7648</v>
      </c>
    </row>
    <row r="1588" spans="1:12">
      <c r="A1588" t="s">
        <v>212</v>
      </c>
      <c r="B1588" t="s">
        <v>182</v>
      </c>
      <c r="C1588" t="s">
        <v>3522</v>
      </c>
      <c r="D1588" t="s">
        <v>204</v>
      </c>
      <c r="E1588" t="s">
        <v>205</v>
      </c>
      <c r="F1588" t="s">
        <v>51</v>
      </c>
      <c r="G1588" t="b">
        <v>0</v>
      </c>
      <c r="H1588" t="s">
        <v>173</v>
      </c>
      <c r="I1588" t="s">
        <v>180</v>
      </c>
      <c r="J1588" t="s">
        <v>5717</v>
      </c>
      <c r="K1588" t="s">
        <v>4769</v>
      </c>
      <c r="L1588" t="s">
        <v>7649</v>
      </c>
    </row>
    <row r="1589" spans="1:12">
      <c r="A1589" t="s">
        <v>2652</v>
      </c>
      <c r="B1589" t="s">
        <v>171</v>
      </c>
      <c r="C1589" t="s">
        <v>4775</v>
      </c>
      <c r="D1589" t="s">
        <v>2647</v>
      </c>
      <c r="E1589" t="s">
        <v>4776</v>
      </c>
      <c r="F1589" t="s">
        <v>34</v>
      </c>
      <c r="G1589" t="b">
        <v>0</v>
      </c>
      <c r="H1589" t="s">
        <v>245</v>
      </c>
      <c r="I1589" t="s">
        <v>180</v>
      </c>
      <c r="J1589" t="s">
        <v>4777</v>
      </c>
      <c r="K1589" t="s">
        <v>4769</v>
      </c>
      <c r="L1589" t="s">
        <v>7650</v>
      </c>
    </row>
    <row r="1590" spans="1:12">
      <c r="A1590" t="s">
        <v>305</v>
      </c>
      <c r="B1590" t="s">
        <v>171</v>
      </c>
      <c r="C1590" t="s">
        <v>3522</v>
      </c>
      <c r="D1590" t="s">
        <v>248</v>
      </c>
      <c r="E1590" t="s">
        <v>296</v>
      </c>
      <c r="F1590" t="s">
        <v>29</v>
      </c>
      <c r="G1590" t="b">
        <v>0</v>
      </c>
      <c r="H1590" t="s">
        <v>245</v>
      </c>
      <c r="I1590" t="s">
        <v>180</v>
      </c>
      <c r="J1590" t="s">
        <v>7651</v>
      </c>
      <c r="K1590" t="s">
        <v>4769</v>
      </c>
      <c r="L1590" t="s">
        <v>7652</v>
      </c>
    </row>
    <row r="1591" spans="1:12">
      <c r="A1591" t="s">
        <v>3083</v>
      </c>
      <c r="B1591" t="s">
        <v>2772</v>
      </c>
      <c r="C1591" t="s">
        <v>4913</v>
      </c>
      <c r="D1591" t="s">
        <v>428</v>
      </c>
      <c r="E1591" t="s">
        <v>2924</v>
      </c>
      <c r="F1591" t="s">
        <v>18</v>
      </c>
      <c r="G1591" t="b">
        <v>0</v>
      </c>
      <c r="H1591" t="s">
        <v>173</v>
      </c>
      <c r="I1591" t="s">
        <v>180</v>
      </c>
      <c r="J1591" t="s">
        <v>7653</v>
      </c>
      <c r="K1591" t="s">
        <v>4769</v>
      </c>
      <c r="L1591" t="s">
        <v>7654</v>
      </c>
    </row>
    <row r="1592" spans="1:12">
      <c r="A1592" t="s">
        <v>1476</v>
      </c>
      <c r="B1592" t="s">
        <v>826</v>
      </c>
      <c r="C1592" t="s">
        <v>3522</v>
      </c>
      <c r="D1592" t="s">
        <v>178</v>
      </c>
      <c r="E1592" t="s">
        <v>561</v>
      </c>
      <c r="F1592" t="s">
        <v>87</v>
      </c>
      <c r="G1592" t="b">
        <v>0</v>
      </c>
      <c r="H1592" t="s">
        <v>173</v>
      </c>
      <c r="I1592" t="s">
        <v>180</v>
      </c>
      <c r="J1592" t="s">
        <v>6929</v>
      </c>
      <c r="K1592" t="s">
        <v>4769</v>
      </c>
      <c r="L1592" t="s">
        <v>7655</v>
      </c>
    </row>
    <row r="1593" spans="1:12">
      <c r="A1593" t="s">
        <v>7656</v>
      </c>
      <c r="B1593" t="s">
        <v>826</v>
      </c>
      <c r="C1593" t="s">
        <v>4865</v>
      </c>
      <c r="D1593" t="s">
        <v>4259</v>
      </c>
      <c r="E1593" t="s">
        <v>5004</v>
      </c>
      <c r="F1593" t="s">
        <v>90</v>
      </c>
      <c r="G1593" t="b">
        <v>0</v>
      </c>
      <c r="H1593" t="s">
        <v>173</v>
      </c>
      <c r="I1593" t="s">
        <v>283</v>
      </c>
      <c r="J1593" t="s">
        <v>5005</v>
      </c>
      <c r="K1593" t="s">
        <v>4769</v>
      </c>
      <c r="L1593" t="s">
        <v>7657</v>
      </c>
    </row>
    <row r="1594" spans="1:12">
      <c r="A1594" t="s">
        <v>2416</v>
      </c>
      <c r="B1594" t="s">
        <v>826</v>
      </c>
      <c r="C1594" t="s">
        <v>3526</v>
      </c>
      <c r="D1594" t="s">
        <v>2101</v>
      </c>
      <c r="E1594" t="s">
        <v>853</v>
      </c>
      <c r="F1594" t="s">
        <v>124</v>
      </c>
      <c r="G1594" t="b">
        <v>1</v>
      </c>
      <c r="H1594" t="s">
        <v>443</v>
      </c>
      <c r="I1594" t="s">
        <v>180</v>
      </c>
      <c r="J1594" t="s">
        <v>7658</v>
      </c>
      <c r="K1594" t="s">
        <v>4769</v>
      </c>
      <c r="L1594" t="s">
        <v>7659</v>
      </c>
    </row>
    <row r="1595" spans="1:12">
      <c r="A1595" t="s">
        <v>1453</v>
      </c>
      <c r="B1595" t="s">
        <v>826</v>
      </c>
      <c r="C1595" t="s">
        <v>3522</v>
      </c>
      <c r="D1595" t="s">
        <v>547</v>
      </c>
      <c r="E1595" t="s">
        <v>723</v>
      </c>
      <c r="F1595" t="s">
        <v>118</v>
      </c>
      <c r="G1595" t="b">
        <v>1</v>
      </c>
      <c r="H1595" t="s">
        <v>173</v>
      </c>
      <c r="I1595" t="s">
        <v>180</v>
      </c>
      <c r="J1595" t="s">
        <v>7660</v>
      </c>
      <c r="K1595" t="s">
        <v>4769</v>
      </c>
      <c r="L1595" t="s">
        <v>7661</v>
      </c>
    </row>
    <row r="1596" spans="1:12">
      <c r="A1596" t="s">
        <v>7662</v>
      </c>
      <c r="B1596" t="s">
        <v>826</v>
      </c>
      <c r="C1596" t="s">
        <v>2553</v>
      </c>
      <c r="D1596" t="s">
        <v>428</v>
      </c>
      <c r="E1596" t="s">
        <v>2241</v>
      </c>
      <c r="F1596" t="s">
        <v>90</v>
      </c>
      <c r="G1596" t="b">
        <v>0</v>
      </c>
      <c r="H1596" t="s">
        <v>173</v>
      </c>
      <c r="I1596" t="s">
        <v>180</v>
      </c>
      <c r="J1596" t="s">
        <v>7663</v>
      </c>
      <c r="K1596" t="s">
        <v>4769</v>
      </c>
      <c r="L1596" t="s">
        <v>7664</v>
      </c>
    </row>
    <row r="1597" spans="1:12">
      <c r="A1597" t="s">
        <v>822</v>
      </c>
      <c r="B1597" t="s">
        <v>171</v>
      </c>
      <c r="C1597" t="s">
        <v>3522</v>
      </c>
      <c r="D1597" t="s">
        <v>4654</v>
      </c>
      <c r="E1597" t="s">
        <v>793</v>
      </c>
      <c r="F1597" t="s">
        <v>43</v>
      </c>
      <c r="G1597" t="b">
        <v>0</v>
      </c>
      <c r="H1597" t="s">
        <v>496</v>
      </c>
      <c r="I1597" t="s">
        <v>180</v>
      </c>
      <c r="J1597" t="s">
        <v>6219</v>
      </c>
      <c r="K1597" t="s">
        <v>4769</v>
      </c>
      <c r="L1597" t="s">
        <v>7665</v>
      </c>
    </row>
    <row r="1598" spans="1:12">
      <c r="A1598" t="s">
        <v>7666</v>
      </c>
      <c r="B1598" t="s">
        <v>171</v>
      </c>
      <c r="C1598" t="s">
        <v>3522</v>
      </c>
      <c r="D1598" t="s">
        <v>618</v>
      </c>
      <c r="E1598" t="s">
        <v>1898</v>
      </c>
      <c r="F1598" t="s">
        <v>18</v>
      </c>
      <c r="G1598" t="b">
        <v>0</v>
      </c>
      <c r="H1598" t="s">
        <v>173</v>
      </c>
      <c r="I1598" t="s">
        <v>180</v>
      </c>
      <c r="J1598" t="s">
        <v>6406</v>
      </c>
      <c r="K1598" t="s">
        <v>4769</v>
      </c>
      <c r="L1598" t="s">
        <v>7667</v>
      </c>
    </row>
    <row r="1599" spans="1:12">
      <c r="A1599" t="s">
        <v>3038</v>
      </c>
      <c r="B1599" t="s">
        <v>826</v>
      </c>
      <c r="C1599" t="s">
        <v>4775</v>
      </c>
      <c r="D1599" t="s">
        <v>3021</v>
      </c>
      <c r="E1599" t="s">
        <v>3022</v>
      </c>
      <c r="F1599" t="s">
        <v>124</v>
      </c>
      <c r="G1599" t="b">
        <v>1</v>
      </c>
      <c r="H1599" t="s">
        <v>173</v>
      </c>
      <c r="I1599" t="s">
        <v>180</v>
      </c>
      <c r="J1599" t="s">
        <v>7668</v>
      </c>
      <c r="K1599" t="s">
        <v>4769</v>
      </c>
      <c r="L1599" t="s">
        <v>7669</v>
      </c>
    </row>
    <row r="1600" spans="1:12">
      <c r="A1600" t="s">
        <v>2719</v>
      </c>
      <c r="B1600" t="s">
        <v>182</v>
      </c>
      <c r="C1600" t="s">
        <v>4806</v>
      </c>
      <c r="D1600" t="s">
        <v>1589</v>
      </c>
      <c r="E1600" t="s">
        <v>2927</v>
      </c>
      <c r="F1600" t="s">
        <v>18</v>
      </c>
      <c r="G1600" t="b">
        <v>0</v>
      </c>
      <c r="H1600" t="s">
        <v>372</v>
      </c>
      <c r="I1600" t="s">
        <v>180</v>
      </c>
      <c r="J1600" t="s">
        <v>7670</v>
      </c>
      <c r="K1600" t="s">
        <v>4769</v>
      </c>
      <c r="L1600" t="s">
        <v>7671</v>
      </c>
    </row>
    <row r="1601" spans="1:12">
      <c r="A1601" t="s">
        <v>3254</v>
      </c>
      <c r="B1601" t="s">
        <v>826</v>
      </c>
      <c r="C1601" t="s">
        <v>4775</v>
      </c>
      <c r="D1601" t="s">
        <v>291</v>
      </c>
      <c r="E1601" t="s">
        <v>218</v>
      </c>
      <c r="F1601" t="s">
        <v>100</v>
      </c>
      <c r="G1601" t="b">
        <v>0</v>
      </c>
      <c r="H1601" t="s">
        <v>245</v>
      </c>
      <c r="I1601" t="s">
        <v>180</v>
      </c>
      <c r="J1601" t="s">
        <v>5229</v>
      </c>
      <c r="K1601" t="s">
        <v>4769</v>
      </c>
      <c r="L1601" t="s">
        <v>7672</v>
      </c>
    </row>
    <row r="1602" spans="1:12">
      <c r="A1602" t="s">
        <v>170</v>
      </c>
      <c r="B1602" t="s">
        <v>171</v>
      </c>
      <c r="C1602" t="s">
        <v>3522</v>
      </c>
      <c r="D1602" t="s">
        <v>178</v>
      </c>
      <c r="E1602" t="s">
        <v>179</v>
      </c>
      <c r="F1602" t="s">
        <v>34</v>
      </c>
      <c r="G1602" t="b">
        <v>0</v>
      </c>
      <c r="H1602" t="s">
        <v>173</v>
      </c>
      <c r="I1602" t="s">
        <v>180</v>
      </c>
      <c r="J1602" t="s">
        <v>218</v>
      </c>
      <c r="K1602" t="s">
        <v>4769</v>
      </c>
      <c r="L1602" t="s">
        <v>7673</v>
      </c>
    </row>
    <row r="1603" spans="1:12">
      <c r="A1603" t="s">
        <v>862</v>
      </c>
      <c r="B1603" t="s">
        <v>826</v>
      </c>
      <c r="C1603" t="s">
        <v>3522</v>
      </c>
      <c r="D1603" t="s">
        <v>204</v>
      </c>
      <c r="E1603" t="s">
        <v>205</v>
      </c>
      <c r="F1603" t="s">
        <v>124</v>
      </c>
      <c r="G1603" t="b">
        <v>0</v>
      </c>
      <c r="H1603" t="s">
        <v>173</v>
      </c>
      <c r="I1603" t="s">
        <v>180</v>
      </c>
      <c r="J1603" t="s">
        <v>5652</v>
      </c>
      <c r="K1603" t="s">
        <v>4769</v>
      </c>
      <c r="L1603" t="s">
        <v>7674</v>
      </c>
    </row>
    <row r="1604" spans="1:12">
      <c r="A1604" t="s">
        <v>1806</v>
      </c>
      <c r="B1604" t="s">
        <v>826</v>
      </c>
      <c r="C1604" t="s">
        <v>3526</v>
      </c>
      <c r="D1604" t="s">
        <v>606</v>
      </c>
      <c r="E1604" t="s">
        <v>607</v>
      </c>
      <c r="F1604" t="s">
        <v>60</v>
      </c>
      <c r="G1604" t="b">
        <v>0</v>
      </c>
      <c r="H1604" t="s">
        <v>173</v>
      </c>
      <c r="I1604" t="s">
        <v>180</v>
      </c>
      <c r="J1604" t="s">
        <v>5525</v>
      </c>
      <c r="K1604" t="s">
        <v>4769</v>
      </c>
      <c r="L1604" t="s">
        <v>7675</v>
      </c>
    </row>
    <row r="1605" spans="1:12">
      <c r="A1605" t="s">
        <v>1753</v>
      </c>
      <c r="B1605" t="s">
        <v>826</v>
      </c>
      <c r="C1605" t="s">
        <v>3526</v>
      </c>
      <c r="D1605" t="s">
        <v>1347</v>
      </c>
      <c r="E1605" t="s">
        <v>1752</v>
      </c>
      <c r="F1605" t="s">
        <v>47</v>
      </c>
      <c r="G1605" t="b">
        <v>0</v>
      </c>
      <c r="H1605" t="s">
        <v>173</v>
      </c>
      <c r="I1605" t="s">
        <v>180</v>
      </c>
      <c r="J1605" t="s">
        <v>7676</v>
      </c>
      <c r="K1605" t="s">
        <v>4769</v>
      </c>
      <c r="L1605" t="s">
        <v>7677</v>
      </c>
    </row>
    <row r="1606" spans="1:12">
      <c r="A1606" t="s">
        <v>2834</v>
      </c>
      <c r="B1606" t="s">
        <v>171</v>
      </c>
      <c r="C1606" t="s">
        <v>4806</v>
      </c>
      <c r="D1606" t="s">
        <v>659</v>
      </c>
      <c r="E1606" t="s">
        <v>6074</v>
      </c>
      <c r="F1606" t="s">
        <v>47</v>
      </c>
      <c r="G1606" t="b">
        <v>0</v>
      </c>
      <c r="H1606" t="s">
        <v>654</v>
      </c>
      <c r="I1606" t="s">
        <v>180</v>
      </c>
      <c r="J1606" t="s">
        <v>4986</v>
      </c>
      <c r="K1606" t="s">
        <v>4769</v>
      </c>
      <c r="L1606" t="s">
        <v>7678</v>
      </c>
    </row>
    <row r="1607" spans="1:12">
      <c r="A1607" t="s">
        <v>2007</v>
      </c>
      <c r="B1607" t="s">
        <v>826</v>
      </c>
      <c r="C1607" t="s">
        <v>3522</v>
      </c>
      <c r="D1607" t="s">
        <v>248</v>
      </c>
      <c r="E1607" t="s">
        <v>296</v>
      </c>
      <c r="F1607" t="s">
        <v>106</v>
      </c>
      <c r="G1607" t="b">
        <v>0</v>
      </c>
      <c r="H1607" t="s">
        <v>245</v>
      </c>
      <c r="I1607" t="s">
        <v>180</v>
      </c>
      <c r="J1607" t="s">
        <v>7679</v>
      </c>
      <c r="K1607" t="s">
        <v>4769</v>
      </c>
      <c r="L1607" t="s">
        <v>7680</v>
      </c>
    </row>
    <row r="1608" spans="1:12">
      <c r="A1608" t="s">
        <v>1798</v>
      </c>
      <c r="B1608" t="s">
        <v>826</v>
      </c>
      <c r="C1608" t="s">
        <v>3526</v>
      </c>
      <c r="D1608" t="s">
        <v>1468</v>
      </c>
      <c r="E1608" t="s">
        <v>1796</v>
      </c>
      <c r="F1608" t="s">
        <v>130</v>
      </c>
      <c r="G1608" t="b">
        <v>0</v>
      </c>
      <c r="H1608" t="s">
        <v>448</v>
      </c>
      <c r="I1608" t="s">
        <v>180</v>
      </c>
      <c r="J1608" t="s">
        <v>5039</v>
      </c>
      <c r="K1608" t="s">
        <v>4769</v>
      </c>
      <c r="L1608" t="s">
        <v>7681</v>
      </c>
    </row>
    <row r="1609" spans="1:12">
      <c r="A1609" t="s">
        <v>1432</v>
      </c>
      <c r="B1609" t="s">
        <v>826</v>
      </c>
      <c r="C1609" t="s">
        <v>3522</v>
      </c>
      <c r="D1609" t="s">
        <v>1441</v>
      </c>
      <c r="E1609" t="s">
        <v>1433</v>
      </c>
      <c r="F1609" t="s">
        <v>57</v>
      </c>
      <c r="G1609" t="b">
        <v>0</v>
      </c>
      <c r="H1609" t="s">
        <v>173</v>
      </c>
      <c r="I1609" t="s">
        <v>180</v>
      </c>
      <c r="J1609" t="s">
        <v>7682</v>
      </c>
      <c r="K1609" t="s">
        <v>4769</v>
      </c>
      <c r="L1609" t="s">
        <v>7683</v>
      </c>
    </row>
    <row r="1610" spans="1:12">
      <c r="A1610" t="s">
        <v>2831</v>
      </c>
      <c r="B1610" t="s">
        <v>171</v>
      </c>
      <c r="C1610" t="s">
        <v>4806</v>
      </c>
      <c r="D1610" t="s">
        <v>659</v>
      </c>
      <c r="E1610" t="s">
        <v>6074</v>
      </c>
      <c r="F1610" t="s">
        <v>47</v>
      </c>
      <c r="G1610" t="b">
        <v>0</v>
      </c>
      <c r="H1610" t="s">
        <v>654</v>
      </c>
      <c r="I1610" t="s">
        <v>180</v>
      </c>
      <c r="J1610" t="s">
        <v>7684</v>
      </c>
      <c r="K1610" t="s">
        <v>4769</v>
      </c>
      <c r="L1610" t="s">
        <v>7685</v>
      </c>
    </row>
    <row r="1611" spans="1:12">
      <c r="A1611" t="s">
        <v>2104</v>
      </c>
      <c r="B1611" t="s">
        <v>826</v>
      </c>
      <c r="C1611" t="s">
        <v>3526</v>
      </c>
      <c r="D1611" t="s">
        <v>248</v>
      </c>
      <c r="E1611" t="s">
        <v>296</v>
      </c>
      <c r="F1611" t="s">
        <v>106</v>
      </c>
      <c r="G1611" t="b">
        <v>0</v>
      </c>
      <c r="H1611" t="s">
        <v>245</v>
      </c>
      <c r="I1611" t="s">
        <v>180</v>
      </c>
      <c r="J1611" t="s">
        <v>7686</v>
      </c>
      <c r="K1611" t="s">
        <v>4769</v>
      </c>
      <c r="L1611" t="s">
        <v>7687</v>
      </c>
    </row>
    <row r="1612" spans="1:12">
      <c r="A1612" t="s">
        <v>2882</v>
      </c>
      <c r="B1612" t="s">
        <v>826</v>
      </c>
      <c r="C1612" t="s">
        <v>4913</v>
      </c>
      <c r="D1612" t="s">
        <v>547</v>
      </c>
      <c r="E1612" t="s">
        <v>723</v>
      </c>
      <c r="F1612" t="s">
        <v>109</v>
      </c>
      <c r="G1612" t="b">
        <v>0</v>
      </c>
      <c r="H1612" t="s">
        <v>173</v>
      </c>
      <c r="I1612" t="s">
        <v>180</v>
      </c>
      <c r="J1612" t="s">
        <v>7688</v>
      </c>
      <c r="K1612" t="s">
        <v>4769</v>
      </c>
      <c r="L1612" t="s">
        <v>7689</v>
      </c>
    </row>
    <row r="1613" spans="1:12">
      <c r="A1613" t="s">
        <v>1045</v>
      </c>
      <c r="B1613" t="s">
        <v>826</v>
      </c>
      <c r="C1613" t="s">
        <v>3522</v>
      </c>
      <c r="D1613" t="s">
        <v>406</v>
      </c>
      <c r="E1613" t="s">
        <v>407</v>
      </c>
      <c r="F1613" t="s">
        <v>80</v>
      </c>
      <c r="G1613" t="b">
        <v>0</v>
      </c>
      <c r="H1613" t="s">
        <v>173</v>
      </c>
      <c r="I1613" t="s">
        <v>180</v>
      </c>
      <c r="J1613" t="s">
        <v>7613</v>
      </c>
      <c r="K1613" t="s">
        <v>4769</v>
      </c>
      <c r="L1613" t="s">
        <v>7690</v>
      </c>
    </row>
    <row r="1614" spans="1:12">
      <c r="A1614" t="s">
        <v>999</v>
      </c>
      <c r="B1614" t="s">
        <v>826</v>
      </c>
      <c r="C1614" t="s">
        <v>3522</v>
      </c>
      <c r="D1614" t="s">
        <v>356</v>
      </c>
      <c r="E1614" t="s">
        <v>366</v>
      </c>
      <c r="F1614" t="s">
        <v>127</v>
      </c>
      <c r="G1614" t="b">
        <v>0</v>
      </c>
      <c r="H1614" t="s">
        <v>173</v>
      </c>
      <c r="I1614" t="s">
        <v>180</v>
      </c>
      <c r="J1614" t="s">
        <v>5065</v>
      </c>
      <c r="K1614" t="s">
        <v>4769</v>
      </c>
      <c r="L1614" t="s">
        <v>7691</v>
      </c>
    </row>
    <row r="1615" spans="1:12">
      <c r="A1615" t="s">
        <v>3109</v>
      </c>
      <c r="B1615" t="s">
        <v>2772</v>
      </c>
      <c r="C1615" t="s">
        <v>4806</v>
      </c>
      <c r="D1615" t="s">
        <v>291</v>
      </c>
      <c r="E1615" t="s">
        <v>3043</v>
      </c>
      <c r="F1615" t="s">
        <v>18</v>
      </c>
      <c r="G1615" t="b">
        <v>0</v>
      </c>
      <c r="H1615" t="s">
        <v>245</v>
      </c>
      <c r="I1615" t="s">
        <v>180</v>
      </c>
      <c r="J1615" t="s">
        <v>5217</v>
      </c>
      <c r="K1615" t="s">
        <v>4769</v>
      </c>
      <c r="L1615" t="s">
        <v>7692</v>
      </c>
    </row>
    <row r="1616" spans="1:12">
      <c r="A1616" t="s">
        <v>1113</v>
      </c>
      <c r="B1616" t="s">
        <v>826</v>
      </c>
      <c r="C1616" t="s">
        <v>3526</v>
      </c>
      <c r="D1616" t="s">
        <v>248</v>
      </c>
      <c r="E1616" t="s">
        <v>296</v>
      </c>
      <c r="F1616" t="s">
        <v>97</v>
      </c>
      <c r="G1616" t="b">
        <v>0</v>
      </c>
      <c r="H1616" t="s">
        <v>245</v>
      </c>
      <c r="I1616" t="s">
        <v>180</v>
      </c>
      <c r="J1616" t="s">
        <v>7693</v>
      </c>
      <c r="K1616" t="s">
        <v>4769</v>
      </c>
      <c r="L1616" t="s">
        <v>7694</v>
      </c>
    </row>
    <row r="1617" spans="1:12">
      <c r="A1617" t="s">
        <v>1724</v>
      </c>
      <c r="B1617" t="s">
        <v>826</v>
      </c>
      <c r="C1617" t="s">
        <v>3522</v>
      </c>
      <c r="D1617" t="s">
        <v>1726</v>
      </c>
      <c r="E1617" t="s">
        <v>1727</v>
      </c>
      <c r="F1617" t="s">
        <v>73</v>
      </c>
      <c r="G1617" t="b">
        <v>0</v>
      </c>
      <c r="H1617" t="s">
        <v>173</v>
      </c>
      <c r="I1617" t="s">
        <v>180</v>
      </c>
      <c r="J1617" t="s">
        <v>7695</v>
      </c>
      <c r="K1617" t="s">
        <v>4769</v>
      </c>
      <c r="L1617" t="s">
        <v>7696</v>
      </c>
    </row>
    <row r="1618" spans="1:12">
      <c r="A1618" t="s">
        <v>473</v>
      </c>
      <c r="B1618" t="s">
        <v>182</v>
      </c>
      <c r="C1618" t="s">
        <v>3522</v>
      </c>
      <c r="D1618" t="s">
        <v>469</v>
      </c>
      <c r="E1618" t="s">
        <v>470</v>
      </c>
      <c r="F1618" t="s">
        <v>24</v>
      </c>
      <c r="G1618" t="b">
        <v>0</v>
      </c>
      <c r="H1618" t="s">
        <v>173</v>
      </c>
      <c r="I1618" t="s">
        <v>180</v>
      </c>
      <c r="J1618" t="s">
        <v>7697</v>
      </c>
      <c r="K1618" t="s">
        <v>4769</v>
      </c>
      <c r="L1618" t="s">
        <v>7698</v>
      </c>
    </row>
    <row r="1619" spans="1:12">
      <c r="A1619" t="s">
        <v>529</v>
      </c>
      <c r="B1619" t="s">
        <v>523</v>
      </c>
      <c r="C1619" t="s">
        <v>3522</v>
      </c>
      <c r="D1619" t="s">
        <v>360</v>
      </c>
      <c r="E1619" t="s">
        <v>524</v>
      </c>
      <c r="F1619" t="s">
        <v>29</v>
      </c>
      <c r="G1619" t="b">
        <v>0</v>
      </c>
      <c r="H1619" t="s">
        <v>173</v>
      </c>
      <c r="I1619" t="s">
        <v>180</v>
      </c>
      <c r="J1619" t="s">
        <v>7699</v>
      </c>
      <c r="K1619" t="s">
        <v>4769</v>
      </c>
      <c r="L1619" t="s">
        <v>7700</v>
      </c>
    </row>
    <row r="1620" spans="1:12">
      <c r="A1620" t="s">
        <v>886</v>
      </c>
      <c r="B1620" t="s">
        <v>826</v>
      </c>
      <c r="C1620" t="s">
        <v>3522</v>
      </c>
      <c r="D1620" t="s">
        <v>192</v>
      </c>
      <c r="E1620" t="s">
        <v>889</v>
      </c>
      <c r="F1620" t="s">
        <v>127</v>
      </c>
      <c r="G1620" t="b">
        <v>0</v>
      </c>
      <c r="H1620" t="s">
        <v>189</v>
      </c>
      <c r="I1620" t="s">
        <v>180</v>
      </c>
      <c r="J1620" t="s">
        <v>5457</v>
      </c>
      <c r="K1620" t="s">
        <v>4769</v>
      </c>
      <c r="L1620" t="s">
        <v>7701</v>
      </c>
    </row>
    <row r="1621" spans="1:12">
      <c r="A1621" t="s">
        <v>1852</v>
      </c>
      <c r="B1621" t="s">
        <v>826</v>
      </c>
      <c r="C1621" t="s">
        <v>3522</v>
      </c>
      <c r="D1621" t="s">
        <v>1098</v>
      </c>
      <c r="E1621" t="s">
        <v>1099</v>
      </c>
      <c r="F1621" t="s">
        <v>90</v>
      </c>
      <c r="G1621" t="b">
        <v>1</v>
      </c>
      <c r="H1621" t="s">
        <v>173</v>
      </c>
      <c r="I1621" t="s">
        <v>180</v>
      </c>
      <c r="J1621" t="s">
        <v>7702</v>
      </c>
      <c r="K1621" t="s">
        <v>4769</v>
      </c>
      <c r="L1621" t="s">
        <v>7703</v>
      </c>
    </row>
    <row r="1622" spans="1:12">
      <c r="A1622" t="s">
        <v>3518</v>
      </c>
      <c r="B1622" t="s">
        <v>826</v>
      </c>
      <c r="C1622" t="s">
        <v>3526</v>
      </c>
      <c r="D1622" t="s">
        <v>557</v>
      </c>
      <c r="E1622" t="s">
        <v>7704</v>
      </c>
      <c r="F1622" t="s">
        <v>90</v>
      </c>
      <c r="G1622" t="b">
        <v>0</v>
      </c>
      <c r="H1622" t="s">
        <v>458</v>
      </c>
      <c r="I1622" t="s">
        <v>180</v>
      </c>
      <c r="J1622" t="s">
        <v>7705</v>
      </c>
      <c r="K1622" t="s">
        <v>4769</v>
      </c>
      <c r="L1622" t="s">
        <v>7706</v>
      </c>
    </row>
    <row r="1623" spans="1:12">
      <c r="A1623" t="s">
        <v>732</v>
      </c>
      <c r="B1623" t="s">
        <v>182</v>
      </c>
      <c r="C1623" t="s">
        <v>3522</v>
      </c>
      <c r="D1623" t="s">
        <v>2101</v>
      </c>
      <c r="E1623" t="s">
        <v>699</v>
      </c>
      <c r="F1623" t="s">
        <v>57</v>
      </c>
      <c r="G1623" t="b">
        <v>1</v>
      </c>
      <c r="H1623" t="s">
        <v>443</v>
      </c>
      <c r="I1623" t="s">
        <v>180</v>
      </c>
      <c r="J1623" t="s">
        <v>7707</v>
      </c>
      <c r="K1623" t="s">
        <v>4769</v>
      </c>
      <c r="L1623" t="s">
        <v>7708</v>
      </c>
    </row>
    <row r="1624" spans="1:12">
      <c r="A1624" t="s">
        <v>731</v>
      </c>
      <c r="B1624" t="s">
        <v>171</v>
      </c>
      <c r="C1624" t="s">
        <v>3522</v>
      </c>
      <c r="D1624" t="s">
        <v>4620</v>
      </c>
      <c r="E1624" t="s">
        <v>713</v>
      </c>
      <c r="F1624" t="s">
        <v>29</v>
      </c>
      <c r="G1624" t="b">
        <v>0</v>
      </c>
      <c r="H1624" t="s">
        <v>443</v>
      </c>
      <c r="I1624" t="s">
        <v>180</v>
      </c>
      <c r="J1624" t="s">
        <v>7709</v>
      </c>
      <c r="K1624" t="s">
        <v>4769</v>
      </c>
      <c r="L1624" t="s">
        <v>7710</v>
      </c>
    </row>
    <row r="1625" spans="1:12">
      <c r="A1625" t="s">
        <v>7711</v>
      </c>
      <c r="B1625" t="s">
        <v>826</v>
      </c>
      <c r="C1625" t="s">
        <v>4775</v>
      </c>
      <c r="D1625" t="s">
        <v>291</v>
      </c>
      <c r="E1625" t="s">
        <v>218</v>
      </c>
      <c r="F1625" t="s">
        <v>100</v>
      </c>
      <c r="G1625" t="b">
        <v>0</v>
      </c>
      <c r="H1625" t="s">
        <v>245</v>
      </c>
      <c r="I1625" t="s">
        <v>180</v>
      </c>
      <c r="J1625" t="s">
        <v>6470</v>
      </c>
      <c r="K1625" t="s">
        <v>4769</v>
      </c>
      <c r="L1625" t="s">
        <v>7712</v>
      </c>
    </row>
    <row r="1626" spans="1:12">
      <c r="A1626" t="s">
        <v>1745</v>
      </c>
      <c r="B1626" t="s">
        <v>826</v>
      </c>
      <c r="C1626" t="s">
        <v>3526</v>
      </c>
      <c r="D1626" t="s">
        <v>4410</v>
      </c>
      <c r="E1626" t="s">
        <v>1527</v>
      </c>
      <c r="F1626" t="s">
        <v>57</v>
      </c>
      <c r="G1626" t="b">
        <v>0</v>
      </c>
      <c r="H1626" t="s">
        <v>372</v>
      </c>
      <c r="I1626" t="s">
        <v>180</v>
      </c>
      <c r="J1626" t="s">
        <v>5885</v>
      </c>
      <c r="K1626" t="s">
        <v>4769</v>
      </c>
      <c r="L1626" t="s">
        <v>7713</v>
      </c>
    </row>
    <row r="1627" spans="1:12">
      <c r="A1627" t="s">
        <v>2498</v>
      </c>
      <c r="B1627" t="s">
        <v>171</v>
      </c>
      <c r="C1627" t="s">
        <v>3526</v>
      </c>
      <c r="D1627" t="s">
        <v>360</v>
      </c>
      <c r="E1627" t="s">
        <v>524</v>
      </c>
      <c r="F1627" t="s">
        <v>47</v>
      </c>
      <c r="G1627" t="b">
        <v>0</v>
      </c>
      <c r="H1627" t="s">
        <v>173</v>
      </c>
      <c r="I1627" t="s">
        <v>180</v>
      </c>
      <c r="J1627" t="s">
        <v>7714</v>
      </c>
      <c r="K1627" t="s">
        <v>4769</v>
      </c>
      <c r="L1627" t="s">
        <v>7715</v>
      </c>
    </row>
    <row r="1628" spans="1:12">
      <c r="A1628" t="s">
        <v>3102</v>
      </c>
      <c r="B1628" t="s">
        <v>826</v>
      </c>
      <c r="C1628" t="s">
        <v>2553</v>
      </c>
      <c r="D1628" t="s">
        <v>2942</v>
      </c>
      <c r="E1628" t="s">
        <v>3096</v>
      </c>
      <c r="F1628" t="s">
        <v>109</v>
      </c>
      <c r="G1628" t="b">
        <v>1</v>
      </c>
      <c r="H1628" t="s">
        <v>173</v>
      </c>
      <c r="I1628" t="s">
        <v>180</v>
      </c>
      <c r="J1628" t="s">
        <v>7716</v>
      </c>
      <c r="K1628" t="s">
        <v>4769</v>
      </c>
      <c r="L1628" t="s">
        <v>7717</v>
      </c>
    </row>
    <row r="1629" spans="1:12">
      <c r="A1629" t="s">
        <v>662</v>
      </c>
      <c r="B1629" t="s">
        <v>171</v>
      </c>
      <c r="C1629" t="s">
        <v>3522</v>
      </c>
      <c r="D1629" t="s">
        <v>664</v>
      </c>
      <c r="E1629" t="s">
        <v>665</v>
      </c>
      <c r="F1629" t="s">
        <v>18</v>
      </c>
      <c r="G1629" t="b">
        <v>0</v>
      </c>
      <c r="H1629" t="s">
        <v>173</v>
      </c>
      <c r="I1629" t="s">
        <v>180</v>
      </c>
      <c r="J1629" t="s">
        <v>5972</v>
      </c>
      <c r="K1629" t="s">
        <v>4769</v>
      </c>
      <c r="L1629" t="s">
        <v>7718</v>
      </c>
    </row>
    <row r="1630" spans="1:12">
      <c r="A1630" t="s">
        <v>340</v>
      </c>
      <c r="B1630" t="s">
        <v>182</v>
      </c>
      <c r="C1630" t="s">
        <v>3522</v>
      </c>
      <c r="D1630" t="s">
        <v>248</v>
      </c>
      <c r="E1630" t="s">
        <v>296</v>
      </c>
      <c r="F1630" t="s">
        <v>18</v>
      </c>
      <c r="G1630" t="b">
        <v>0</v>
      </c>
      <c r="H1630" t="s">
        <v>245</v>
      </c>
      <c r="I1630" t="s">
        <v>180</v>
      </c>
      <c r="J1630" t="s">
        <v>7719</v>
      </c>
      <c r="K1630" t="s">
        <v>4769</v>
      </c>
      <c r="L1630" t="s">
        <v>7720</v>
      </c>
    </row>
    <row r="1631" spans="1:12">
      <c r="A1631" t="s">
        <v>2413</v>
      </c>
      <c r="B1631" t="s">
        <v>523</v>
      </c>
      <c r="C1631" t="s">
        <v>3526</v>
      </c>
      <c r="D1631" t="s">
        <v>4490</v>
      </c>
      <c r="E1631" t="s">
        <v>1143</v>
      </c>
      <c r="F1631" t="s">
        <v>43</v>
      </c>
      <c r="G1631" t="b">
        <v>0</v>
      </c>
      <c r="H1631" t="s">
        <v>173</v>
      </c>
      <c r="I1631" t="s">
        <v>180</v>
      </c>
      <c r="J1631" t="s">
        <v>7721</v>
      </c>
      <c r="K1631" t="s">
        <v>4769</v>
      </c>
      <c r="L1631" t="s">
        <v>7722</v>
      </c>
    </row>
    <row r="1632" spans="1:12">
      <c r="A1632" t="s">
        <v>2421</v>
      </c>
      <c r="B1632" t="s">
        <v>182</v>
      </c>
      <c r="C1632" t="s">
        <v>3526</v>
      </c>
      <c r="D1632" t="s">
        <v>846</v>
      </c>
      <c r="E1632" t="s">
        <v>848</v>
      </c>
      <c r="F1632" t="s">
        <v>24</v>
      </c>
      <c r="G1632" t="b">
        <v>0</v>
      </c>
      <c r="H1632" t="s">
        <v>173</v>
      </c>
      <c r="I1632" t="s">
        <v>180</v>
      </c>
      <c r="J1632" t="s">
        <v>7561</v>
      </c>
      <c r="K1632" t="s">
        <v>4769</v>
      </c>
      <c r="L1632" t="s">
        <v>7723</v>
      </c>
    </row>
    <row r="1633" spans="1:12">
      <c r="A1633" t="s">
        <v>1364</v>
      </c>
      <c r="B1633" t="s">
        <v>826</v>
      </c>
      <c r="C1633" t="s">
        <v>3522</v>
      </c>
      <c r="D1633" t="s">
        <v>1299</v>
      </c>
      <c r="E1633" t="s">
        <v>1300</v>
      </c>
      <c r="F1633" t="s">
        <v>43</v>
      </c>
      <c r="G1633" t="b">
        <v>0</v>
      </c>
      <c r="H1633" t="s">
        <v>173</v>
      </c>
      <c r="I1633" t="s">
        <v>180</v>
      </c>
      <c r="J1633" t="s">
        <v>4835</v>
      </c>
      <c r="K1633" t="s">
        <v>4769</v>
      </c>
      <c r="L1633" t="s">
        <v>7724</v>
      </c>
    </row>
    <row r="1634" spans="1:12">
      <c r="A1634" t="s">
        <v>2784</v>
      </c>
      <c r="B1634" t="s">
        <v>826</v>
      </c>
      <c r="C1634" t="s">
        <v>4858</v>
      </c>
      <c r="D1634" t="s">
        <v>2786</v>
      </c>
      <c r="E1634" t="s">
        <v>7725</v>
      </c>
      <c r="F1634" t="s">
        <v>76</v>
      </c>
      <c r="G1634" t="b">
        <v>1</v>
      </c>
      <c r="H1634" t="s">
        <v>173</v>
      </c>
      <c r="I1634" t="s">
        <v>180</v>
      </c>
      <c r="J1634" t="s">
        <v>7726</v>
      </c>
      <c r="K1634" t="s">
        <v>4769</v>
      </c>
      <c r="L1634" t="s">
        <v>7727</v>
      </c>
    </row>
    <row r="1635" spans="1:12">
      <c r="A1635" t="s">
        <v>2419</v>
      </c>
      <c r="B1635" t="s">
        <v>826</v>
      </c>
      <c r="C1635" t="s">
        <v>3526</v>
      </c>
      <c r="D1635" t="s">
        <v>192</v>
      </c>
      <c r="E1635" t="s">
        <v>260</v>
      </c>
      <c r="F1635" t="s">
        <v>127</v>
      </c>
      <c r="G1635" t="b">
        <v>0</v>
      </c>
      <c r="H1635" t="s">
        <v>189</v>
      </c>
      <c r="I1635" t="s">
        <v>180</v>
      </c>
      <c r="J1635" t="s">
        <v>7728</v>
      </c>
      <c r="K1635" t="s">
        <v>4769</v>
      </c>
      <c r="L1635" t="s">
        <v>7729</v>
      </c>
    </row>
    <row r="1636" spans="1:12">
      <c r="A1636" t="s">
        <v>1517</v>
      </c>
      <c r="B1636" t="s">
        <v>826</v>
      </c>
      <c r="C1636" t="s">
        <v>3526</v>
      </c>
      <c r="D1636" t="s">
        <v>204</v>
      </c>
      <c r="E1636" t="s">
        <v>205</v>
      </c>
      <c r="F1636" t="s">
        <v>90</v>
      </c>
      <c r="G1636" t="b">
        <v>0</v>
      </c>
      <c r="H1636" t="s">
        <v>173</v>
      </c>
      <c r="I1636" t="s">
        <v>180</v>
      </c>
      <c r="J1636" t="s">
        <v>5652</v>
      </c>
      <c r="K1636" t="s">
        <v>4769</v>
      </c>
      <c r="L1636" t="s">
        <v>7730</v>
      </c>
    </row>
    <row r="1637" spans="1:12">
      <c r="A1637" t="s">
        <v>7731</v>
      </c>
      <c r="B1637" t="s">
        <v>826</v>
      </c>
      <c r="C1637" t="s">
        <v>3526</v>
      </c>
      <c r="D1637" t="s">
        <v>2647</v>
      </c>
      <c r="E1637" t="s">
        <v>7732</v>
      </c>
      <c r="F1637" t="s">
        <v>24</v>
      </c>
      <c r="G1637" t="b">
        <v>0</v>
      </c>
      <c r="H1637" t="s">
        <v>245</v>
      </c>
      <c r="I1637" t="s">
        <v>180</v>
      </c>
      <c r="J1637" t="s">
        <v>7733</v>
      </c>
      <c r="K1637" t="s">
        <v>4769</v>
      </c>
      <c r="L1637" t="s">
        <v>7734</v>
      </c>
    </row>
    <row r="1638" spans="1:12">
      <c r="A1638" t="s">
        <v>2549</v>
      </c>
      <c r="B1638" t="s">
        <v>182</v>
      </c>
      <c r="C1638" t="s">
        <v>4913</v>
      </c>
      <c r="D1638" t="s">
        <v>1309</v>
      </c>
      <c r="E1638" t="s">
        <v>2548</v>
      </c>
      <c r="F1638" t="s">
        <v>80</v>
      </c>
      <c r="G1638" t="b">
        <v>0</v>
      </c>
      <c r="H1638" t="s">
        <v>173</v>
      </c>
      <c r="I1638" t="s">
        <v>180</v>
      </c>
      <c r="J1638" t="s">
        <v>218</v>
      </c>
      <c r="K1638" t="s">
        <v>4769</v>
      </c>
      <c r="L1638" t="s">
        <v>2550</v>
      </c>
    </row>
    <row r="1639" spans="1:12">
      <c r="A1639" t="s">
        <v>322</v>
      </c>
      <c r="B1639" t="s">
        <v>171</v>
      </c>
      <c r="C1639" t="s">
        <v>3522</v>
      </c>
      <c r="D1639" t="s">
        <v>248</v>
      </c>
      <c r="E1639" t="s">
        <v>249</v>
      </c>
      <c r="F1639" t="s">
        <v>24</v>
      </c>
      <c r="G1639" t="b">
        <v>0</v>
      </c>
      <c r="H1639" t="s">
        <v>245</v>
      </c>
      <c r="I1639" t="s">
        <v>180</v>
      </c>
      <c r="J1639" t="s">
        <v>5974</v>
      </c>
      <c r="K1639" t="s">
        <v>4769</v>
      </c>
      <c r="L1639" t="s">
        <v>7735</v>
      </c>
    </row>
    <row r="1640" spans="1:12">
      <c r="A1640" t="s">
        <v>972</v>
      </c>
      <c r="B1640" t="s">
        <v>826</v>
      </c>
      <c r="C1640" t="s">
        <v>3526</v>
      </c>
      <c r="D1640" t="s">
        <v>248</v>
      </c>
      <c r="E1640" t="s">
        <v>296</v>
      </c>
      <c r="F1640" t="s">
        <v>100</v>
      </c>
      <c r="G1640" t="b">
        <v>0</v>
      </c>
      <c r="H1640" t="s">
        <v>245</v>
      </c>
      <c r="I1640" t="s">
        <v>180</v>
      </c>
      <c r="J1640" t="s">
        <v>7736</v>
      </c>
      <c r="K1640" t="s">
        <v>4769</v>
      </c>
      <c r="L1640" t="s">
        <v>7737</v>
      </c>
    </row>
    <row r="1641" spans="1:12">
      <c r="A1641" t="s">
        <v>1531</v>
      </c>
      <c r="B1641" t="s">
        <v>826</v>
      </c>
      <c r="C1641" t="s">
        <v>3526</v>
      </c>
      <c r="D1641" t="s">
        <v>1520</v>
      </c>
      <c r="E1641" t="s">
        <v>1532</v>
      </c>
      <c r="F1641" t="s">
        <v>87</v>
      </c>
      <c r="G1641" t="b">
        <v>0</v>
      </c>
      <c r="H1641" t="s">
        <v>173</v>
      </c>
      <c r="I1641" t="s">
        <v>180</v>
      </c>
      <c r="J1641" t="s">
        <v>5197</v>
      </c>
      <c r="K1641" t="s">
        <v>4769</v>
      </c>
      <c r="L1641" t="s">
        <v>7738</v>
      </c>
    </row>
    <row r="1642" spans="1:12">
      <c r="A1642" t="s">
        <v>2935</v>
      </c>
      <c r="B1642" t="s">
        <v>826</v>
      </c>
      <c r="C1642" t="s">
        <v>4913</v>
      </c>
      <c r="D1642" t="s">
        <v>432</v>
      </c>
      <c r="E1642" t="s">
        <v>433</v>
      </c>
      <c r="F1642" t="s">
        <v>130</v>
      </c>
      <c r="G1642" t="b">
        <v>0</v>
      </c>
      <c r="H1642" t="s">
        <v>173</v>
      </c>
      <c r="I1642" t="s">
        <v>180</v>
      </c>
      <c r="J1642" t="s">
        <v>7739</v>
      </c>
      <c r="K1642" t="s">
        <v>4769</v>
      </c>
      <c r="L1642" t="s">
        <v>7740</v>
      </c>
    </row>
    <row r="1643" spans="1:12">
      <c r="A1643" t="s">
        <v>7741</v>
      </c>
      <c r="B1643" t="s">
        <v>826</v>
      </c>
      <c r="C1643" t="s">
        <v>3526</v>
      </c>
      <c r="D1643" t="s">
        <v>2647</v>
      </c>
      <c r="E1643" t="s">
        <v>7742</v>
      </c>
      <c r="F1643" t="s">
        <v>100</v>
      </c>
      <c r="G1643" t="b">
        <v>0</v>
      </c>
      <c r="H1643" t="s">
        <v>245</v>
      </c>
      <c r="I1643" t="s">
        <v>180</v>
      </c>
      <c r="J1643" t="s">
        <v>7743</v>
      </c>
      <c r="K1643" t="s">
        <v>4769</v>
      </c>
      <c r="L1643" t="s">
        <v>7744</v>
      </c>
    </row>
    <row r="1644" spans="1:12">
      <c r="A1644" t="s">
        <v>742</v>
      </c>
      <c r="B1644" t="s">
        <v>171</v>
      </c>
      <c r="C1644" t="s">
        <v>3526</v>
      </c>
      <c r="D1644" t="s">
        <v>737</v>
      </c>
      <c r="E1644" t="s">
        <v>738</v>
      </c>
      <c r="F1644" t="s">
        <v>57</v>
      </c>
      <c r="G1644" t="b">
        <v>0</v>
      </c>
      <c r="H1644" t="s">
        <v>735</v>
      </c>
      <c r="I1644" t="s">
        <v>180</v>
      </c>
      <c r="J1644" t="s">
        <v>7745</v>
      </c>
      <c r="K1644" t="s">
        <v>4769</v>
      </c>
      <c r="L1644" t="s">
        <v>7746</v>
      </c>
    </row>
    <row r="1645" spans="1:12">
      <c r="A1645" t="s">
        <v>637</v>
      </c>
      <c r="B1645" t="s">
        <v>182</v>
      </c>
      <c r="C1645" t="s">
        <v>3522</v>
      </c>
      <c r="D1645" t="s">
        <v>3917</v>
      </c>
      <c r="E1645" t="s">
        <v>627</v>
      </c>
      <c r="F1645" t="s">
        <v>80</v>
      </c>
      <c r="G1645" t="b">
        <v>0</v>
      </c>
      <c r="H1645" t="s">
        <v>443</v>
      </c>
      <c r="I1645" t="s">
        <v>180</v>
      </c>
      <c r="J1645" t="s">
        <v>7747</v>
      </c>
      <c r="K1645" t="s">
        <v>4769</v>
      </c>
      <c r="L1645" t="s">
        <v>7748</v>
      </c>
    </row>
    <row r="1646" spans="1:12">
      <c r="A1646" t="s">
        <v>2414</v>
      </c>
      <c r="B1646" t="s">
        <v>298</v>
      </c>
      <c r="C1646" t="s">
        <v>3526</v>
      </c>
      <c r="D1646" t="s">
        <v>248</v>
      </c>
      <c r="E1646" t="s">
        <v>249</v>
      </c>
      <c r="F1646" t="s">
        <v>57</v>
      </c>
      <c r="G1646" t="b">
        <v>0</v>
      </c>
      <c r="H1646" t="s">
        <v>245</v>
      </c>
      <c r="I1646" t="s">
        <v>180</v>
      </c>
      <c r="J1646" t="s">
        <v>5345</v>
      </c>
      <c r="K1646" t="s">
        <v>4769</v>
      </c>
      <c r="L1646" t="s">
        <v>7749</v>
      </c>
    </row>
    <row r="1647" spans="1:12">
      <c r="A1647" t="s">
        <v>2423</v>
      </c>
      <c r="B1647" t="s">
        <v>826</v>
      </c>
      <c r="C1647" t="s">
        <v>3526</v>
      </c>
      <c r="D1647" t="s">
        <v>584</v>
      </c>
      <c r="E1647" t="s">
        <v>894</v>
      </c>
      <c r="F1647" t="s">
        <v>43</v>
      </c>
      <c r="G1647" t="b">
        <v>0</v>
      </c>
      <c r="H1647" t="s">
        <v>173</v>
      </c>
      <c r="I1647" t="s">
        <v>180</v>
      </c>
      <c r="J1647" t="s">
        <v>7638</v>
      </c>
      <c r="K1647" t="s">
        <v>4769</v>
      </c>
      <c r="L1647" t="s">
        <v>7750</v>
      </c>
    </row>
    <row r="1648" spans="1:12">
      <c r="A1648" t="s">
        <v>7751</v>
      </c>
      <c r="B1648" t="s">
        <v>171</v>
      </c>
      <c r="C1648" t="s">
        <v>3522</v>
      </c>
      <c r="D1648" t="s">
        <v>1023</v>
      </c>
      <c r="E1648" t="s">
        <v>7752</v>
      </c>
      <c r="F1648" t="s">
        <v>24</v>
      </c>
      <c r="G1648" t="b">
        <v>0</v>
      </c>
      <c r="H1648" t="s">
        <v>173</v>
      </c>
      <c r="I1648" t="s">
        <v>180</v>
      </c>
      <c r="J1648" t="s">
        <v>7753</v>
      </c>
      <c r="K1648" t="s">
        <v>4769</v>
      </c>
      <c r="L1648" t="s">
        <v>7754</v>
      </c>
    </row>
    <row r="1649" spans="1:12">
      <c r="A1649" t="s">
        <v>2499</v>
      </c>
      <c r="B1649" t="s">
        <v>171</v>
      </c>
      <c r="C1649" t="s">
        <v>3526</v>
      </c>
      <c r="D1649" t="s">
        <v>1436</v>
      </c>
      <c r="E1649" t="s">
        <v>1437</v>
      </c>
      <c r="F1649" t="s">
        <v>60</v>
      </c>
      <c r="G1649" t="b">
        <v>0</v>
      </c>
      <c r="H1649" t="s">
        <v>173</v>
      </c>
      <c r="I1649" t="s">
        <v>180</v>
      </c>
      <c r="J1649" t="s">
        <v>7755</v>
      </c>
      <c r="K1649" t="s">
        <v>4769</v>
      </c>
      <c r="L1649" t="s">
        <v>7756</v>
      </c>
    </row>
    <row r="1650" spans="1:12">
      <c r="A1650" t="s">
        <v>2845</v>
      </c>
      <c r="B1650" t="s">
        <v>171</v>
      </c>
      <c r="C1650" t="s">
        <v>4806</v>
      </c>
      <c r="D1650" t="s">
        <v>2820</v>
      </c>
      <c r="E1650" t="s">
        <v>2921</v>
      </c>
      <c r="F1650" t="s">
        <v>47</v>
      </c>
      <c r="G1650" t="b">
        <v>0</v>
      </c>
      <c r="H1650" t="s">
        <v>654</v>
      </c>
      <c r="I1650" t="s">
        <v>180</v>
      </c>
      <c r="J1650" t="s">
        <v>5188</v>
      </c>
      <c r="K1650" t="s">
        <v>4769</v>
      </c>
      <c r="L1650" t="s">
        <v>7757</v>
      </c>
    </row>
    <row r="1651" spans="1:12">
      <c r="A1651" t="s">
        <v>1890</v>
      </c>
      <c r="B1651" t="s">
        <v>826</v>
      </c>
      <c r="C1651" t="s">
        <v>3522</v>
      </c>
      <c r="D1651" t="s">
        <v>1023</v>
      </c>
      <c r="E1651" t="s">
        <v>1892</v>
      </c>
      <c r="F1651" t="s">
        <v>133</v>
      </c>
      <c r="G1651" t="b">
        <v>0</v>
      </c>
      <c r="H1651" t="s">
        <v>173</v>
      </c>
      <c r="I1651" t="s">
        <v>180</v>
      </c>
      <c r="J1651" t="s">
        <v>7758</v>
      </c>
      <c r="K1651" t="s">
        <v>4769</v>
      </c>
      <c r="L1651" t="s">
        <v>7759</v>
      </c>
    </row>
    <row r="1652" spans="1:12">
      <c r="A1652" t="s">
        <v>1252</v>
      </c>
      <c r="B1652" t="s">
        <v>826</v>
      </c>
      <c r="C1652" t="s">
        <v>3522</v>
      </c>
      <c r="D1652" t="s">
        <v>659</v>
      </c>
      <c r="E1652" t="s">
        <v>679</v>
      </c>
      <c r="F1652" t="s">
        <v>109</v>
      </c>
      <c r="G1652" t="b">
        <v>0</v>
      </c>
      <c r="H1652" t="s">
        <v>654</v>
      </c>
      <c r="I1652" t="s">
        <v>180</v>
      </c>
      <c r="J1652" t="s">
        <v>7760</v>
      </c>
      <c r="K1652" t="s">
        <v>4769</v>
      </c>
      <c r="L1652" t="s">
        <v>7761</v>
      </c>
    </row>
    <row r="1653" spans="1:12">
      <c r="A1653" t="s">
        <v>276</v>
      </c>
      <c r="B1653" t="s">
        <v>182</v>
      </c>
      <c r="C1653" t="s">
        <v>3522</v>
      </c>
      <c r="D1653" t="s">
        <v>192</v>
      </c>
      <c r="E1653" t="s">
        <v>275</v>
      </c>
      <c r="F1653" t="s">
        <v>18</v>
      </c>
      <c r="G1653" t="b">
        <v>0</v>
      </c>
      <c r="H1653" t="s">
        <v>189</v>
      </c>
      <c r="I1653" t="s">
        <v>180</v>
      </c>
      <c r="J1653" t="s">
        <v>7762</v>
      </c>
      <c r="K1653" t="s">
        <v>4769</v>
      </c>
      <c r="L1653" t="s">
        <v>7763</v>
      </c>
    </row>
    <row r="1654" spans="1:12">
      <c r="A1654" t="s">
        <v>2501</v>
      </c>
      <c r="B1654" t="s">
        <v>182</v>
      </c>
      <c r="C1654" t="s">
        <v>3526</v>
      </c>
      <c r="D1654" t="s">
        <v>737</v>
      </c>
      <c r="E1654" t="s">
        <v>738</v>
      </c>
      <c r="F1654" t="s">
        <v>29</v>
      </c>
      <c r="G1654" t="b">
        <v>0</v>
      </c>
      <c r="H1654" t="s">
        <v>735</v>
      </c>
      <c r="I1654" t="s">
        <v>180</v>
      </c>
      <c r="J1654" t="s">
        <v>7764</v>
      </c>
      <c r="K1654" t="s">
        <v>4769</v>
      </c>
      <c r="L1654" t="s">
        <v>7765</v>
      </c>
    </row>
    <row r="1655" spans="1:12">
      <c r="A1655" t="s">
        <v>1486</v>
      </c>
      <c r="B1655" t="s">
        <v>826</v>
      </c>
      <c r="C1655" t="s">
        <v>3522</v>
      </c>
      <c r="D1655" t="s">
        <v>178</v>
      </c>
      <c r="E1655" t="s">
        <v>561</v>
      </c>
      <c r="F1655" t="s">
        <v>73</v>
      </c>
      <c r="G1655" t="b">
        <v>0</v>
      </c>
      <c r="H1655" t="s">
        <v>173</v>
      </c>
      <c r="I1655" t="s">
        <v>180</v>
      </c>
      <c r="J1655" t="s">
        <v>5465</v>
      </c>
      <c r="K1655" t="s">
        <v>4769</v>
      </c>
      <c r="L1655" t="s">
        <v>7766</v>
      </c>
    </row>
    <row r="1656" spans="1:12">
      <c r="A1656" t="s">
        <v>1207</v>
      </c>
      <c r="B1656" t="s">
        <v>826</v>
      </c>
      <c r="C1656" t="s">
        <v>3526</v>
      </c>
      <c r="D1656" t="s">
        <v>1189</v>
      </c>
      <c r="E1656" t="s">
        <v>1190</v>
      </c>
      <c r="F1656" t="s">
        <v>73</v>
      </c>
      <c r="G1656" t="b">
        <v>0</v>
      </c>
      <c r="H1656" t="s">
        <v>173</v>
      </c>
      <c r="I1656" t="s">
        <v>180</v>
      </c>
      <c r="J1656" t="s">
        <v>7570</v>
      </c>
      <c r="K1656" t="s">
        <v>4769</v>
      </c>
      <c r="L1656" t="s">
        <v>7767</v>
      </c>
    </row>
    <row r="1657" spans="1:12">
      <c r="A1657" t="s">
        <v>2417</v>
      </c>
      <c r="B1657" t="s">
        <v>826</v>
      </c>
      <c r="C1657" t="s">
        <v>3526</v>
      </c>
      <c r="D1657" t="s">
        <v>192</v>
      </c>
      <c r="E1657" t="s">
        <v>198</v>
      </c>
      <c r="F1657" t="s">
        <v>127</v>
      </c>
      <c r="G1657" t="b">
        <v>0</v>
      </c>
      <c r="H1657" t="s">
        <v>189</v>
      </c>
      <c r="I1657" t="s">
        <v>180</v>
      </c>
      <c r="J1657" t="s">
        <v>5336</v>
      </c>
      <c r="K1657" t="s">
        <v>4769</v>
      </c>
      <c r="L1657" t="s">
        <v>7768</v>
      </c>
    </row>
    <row r="1658" spans="1:12">
      <c r="A1658" t="s">
        <v>2992</v>
      </c>
      <c r="B1658" t="s">
        <v>171</v>
      </c>
      <c r="C1658" t="s">
        <v>4913</v>
      </c>
      <c r="D1658" t="s">
        <v>2942</v>
      </c>
      <c r="E1658" t="s">
        <v>2981</v>
      </c>
      <c r="F1658" t="s">
        <v>64</v>
      </c>
      <c r="G1658" t="b">
        <v>1</v>
      </c>
      <c r="H1658" t="s">
        <v>173</v>
      </c>
      <c r="I1658" t="s">
        <v>180</v>
      </c>
      <c r="J1658" t="s">
        <v>7769</v>
      </c>
      <c r="K1658" t="s">
        <v>4769</v>
      </c>
      <c r="L1658" t="s">
        <v>7770</v>
      </c>
    </row>
    <row r="1659" spans="1:12">
      <c r="A1659" t="s">
        <v>797</v>
      </c>
      <c r="B1659" t="s">
        <v>171</v>
      </c>
      <c r="C1659" t="s">
        <v>3522</v>
      </c>
      <c r="D1659" t="s">
        <v>4654</v>
      </c>
      <c r="E1659" t="s">
        <v>793</v>
      </c>
      <c r="F1659" t="s">
        <v>43</v>
      </c>
      <c r="G1659" t="b">
        <v>0</v>
      </c>
      <c r="H1659" t="s">
        <v>496</v>
      </c>
      <c r="I1659" t="s">
        <v>180</v>
      </c>
      <c r="J1659" t="s">
        <v>7771</v>
      </c>
      <c r="K1659" t="s">
        <v>4769</v>
      </c>
      <c r="L1659" t="s">
        <v>7772</v>
      </c>
    </row>
    <row r="1660" spans="1:12">
      <c r="A1660" t="s">
        <v>2424</v>
      </c>
      <c r="B1660" t="s">
        <v>826</v>
      </c>
      <c r="C1660" t="s">
        <v>3526</v>
      </c>
      <c r="D1660" t="s">
        <v>248</v>
      </c>
      <c r="E1660" t="s">
        <v>249</v>
      </c>
      <c r="F1660" t="s">
        <v>57</v>
      </c>
      <c r="G1660" t="b">
        <v>0</v>
      </c>
      <c r="H1660" t="s">
        <v>245</v>
      </c>
      <c r="I1660" t="s">
        <v>180</v>
      </c>
      <c r="J1660" t="s">
        <v>4820</v>
      </c>
      <c r="K1660" t="s">
        <v>4769</v>
      </c>
      <c r="L1660" t="s">
        <v>7773</v>
      </c>
    </row>
    <row r="1661" spans="1:12">
      <c r="A1661" t="s">
        <v>866</v>
      </c>
      <c r="B1661" t="s">
        <v>826</v>
      </c>
      <c r="C1661" t="s">
        <v>3522</v>
      </c>
      <c r="D1661" t="s">
        <v>204</v>
      </c>
      <c r="E1661" t="s">
        <v>205</v>
      </c>
      <c r="F1661" t="s">
        <v>97</v>
      </c>
      <c r="G1661" t="b">
        <v>0</v>
      </c>
      <c r="H1661" t="s">
        <v>173</v>
      </c>
      <c r="I1661" t="s">
        <v>180</v>
      </c>
      <c r="J1661" t="s">
        <v>5652</v>
      </c>
      <c r="K1661" t="s">
        <v>4769</v>
      </c>
      <c r="L1661" t="s">
        <v>7774</v>
      </c>
    </row>
    <row r="1662" spans="1:12">
      <c r="A1662" t="s">
        <v>871</v>
      </c>
      <c r="B1662" t="s">
        <v>826</v>
      </c>
      <c r="C1662" t="s">
        <v>3526</v>
      </c>
      <c r="D1662" t="s">
        <v>192</v>
      </c>
      <c r="E1662" t="s">
        <v>198</v>
      </c>
      <c r="F1662" t="s">
        <v>84</v>
      </c>
      <c r="G1662" t="b">
        <v>0</v>
      </c>
      <c r="H1662" t="s">
        <v>189</v>
      </c>
      <c r="I1662" t="s">
        <v>180</v>
      </c>
      <c r="J1662" t="s">
        <v>4881</v>
      </c>
      <c r="K1662" t="s">
        <v>4769</v>
      </c>
      <c r="L1662" t="s">
        <v>7775</v>
      </c>
    </row>
    <row r="1663" spans="1:12">
      <c r="A1663" t="s">
        <v>776</v>
      </c>
      <c r="B1663" t="s">
        <v>171</v>
      </c>
      <c r="C1663" t="s">
        <v>3526</v>
      </c>
      <c r="D1663" t="s">
        <v>778</v>
      </c>
      <c r="E1663" t="s">
        <v>779</v>
      </c>
      <c r="F1663" t="s">
        <v>43</v>
      </c>
      <c r="G1663" t="b">
        <v>0</v>
      </c>
      <c r="H1663" t="s">
        <v>173</v>
      </c>
      <c r="I1663" t="s">
        <v>180</v>
      </c>
      <c r="J1663" t="s">
        <v>7776</v>
      </c>
      <c r="K1663" t="s">
        <v>4769</v>
      </c>
      <c r="L1663" t="s">
        <v>7777</v>
      </c>
    </row>
    <row r="1664" spans="1:12">
      <c r="A1664" t="s">
        <v>7778</v>
      </c>
      <c r="B1664" t="s">
        <v>826</v>
      </c>
      <c r="C1664" t="s">
        <v>3522</v>
      </c>
      <c r="D1664" t="s">
        <v>778</v>
      </c>
      <c r="E1664" t="s">
        <v>1540</v>
      </c>
      <c r="F1664" t="s">
        <v>90</v>
      </c>
      <c r="G1664" t="b">
        <v>1</v>
      </c>
      <c r="H1664" t="s">
        <v>173</v>
      </c>
      <c r="I1664" t="s">
        <v>180</v>
      </c>
      <c r="J1664" t="s">
        <v>7779</v>
      </c>
      <c r="K1664" t="s">
        <v>4769</v>
      </c>
      <c r="L1664" t="s">
        <v>7780</v>
      </c>
    </row>
    <row r="1665" spans="1:12">
      <c r="A1665" t="s">
        <v>1513</v>
      </c>
      <c r="B1665" t="s">
        <v>826</v>
      </c>
      <c r="C1665" t="s">
        <v>3526</v>
      </c>
      <c r="D1665" t="s">
        <v>204</v>
      </c>
      <c r="E1665" t="s">
        <v>205</v>
      </c>
      <c r="F1665" t="s">
        <v>93</v>
      </c>
      <c r="G1665" t="b">
        <v>0</v>
      </c>
      <c r="H1665" t="s">
        <v>173</v>
      </c>
      <c r="I1665" t="s">
        <v>180</v>
      </c>
      <c r="J1665" t="s">
        <v>5652</v>
      </c>
      <c r="K1665" t="s">
        <v>4769</v>
      </c>
      <c r="L1665" t="s">
        <v>7781</v>
      </c>
    </row>
    <row r="1666" spans="1:12">
      <c r="A1666" t="s">
        <v>7782</v>
      </c>
      <c r="B1666" t="s">
        <v>171</v>
      </c>
      <c r="C1666" t="s">
        <v>2553</v>
      </c>
      <c r="D1666" t="s">
        <v>428</v>
      </c>
      <c r="E1666" t="s">
        <v>2241</v>
      </c>
      <c r="F1666" t="s">
        <v>57</v>
      </c>
      <c r="G1666" t="b">
        <v>0</v>
      </c>
      <c r="H1666" t="s">
        <v>173</v>
      </c>
      <c r="I1666" t="s">
        <v>180</v>
      </c>
      <c r="J1666" t="s">
        <v>7783</v>
      </c>
      <c r="K1666" t="s">
        <v>4769</v>
      </c>
      <c r="L1666" t="s">
        <v>7784</v>
      </c>
    </row>
    <row r="1667" spans="1:12">
      <c r="A1667" t="s">
        <v>2418</v>
      </c>
      <c r="B1667" t="s">
        <v>523</v>
      </c>
      <c r="C1667" t="s">
        <v>3526</v>
      </c>
      <c r="D1667" t="s">
        <v>248</v>
      </c>
      <c r="E1667" t="s">
        <v>296</v>
      </c>
      <c r="F1667" t="s">
        <v>133</v>
      </c>
      <c r="G1667" t="b">
        <v>0</v>
      </c>
      <c r="H1667" t="s">
        <v>245</v>
      </c>
      <c r="I1667" t="s">
        <v>180</v>
      </c>
      <c r="J1667" t="s">
        <v>5082</v>
      </c>
      <c r="K1667" t="s">
        <v>4769</v>
      </c>
      <c r="L1667" t="s">
        <v>7785</v>
      </c>
    </row>
    <row r="1668" spans="1:12">
      <c r="A1668" t="s">
        <v>7786</v>
      </c>
      <c r="B1668" t="s">
        <v>182</v>
      </c>
      <c r="C1668" t="s">
        <v>3522</v>
      </c>
      <c r="D1668" t="s">
        <v>248</v>
      </c>
      <c r="E1668" t="s">
        <v>296</v>
      </c>
      <c r="F1668" t="s">
        <v>18</v>
      </c>
      <c r="G1668" t="b">
        <v>0</v>
      </c>
      <c r="H1668" t="s">
        <v>245</v>
      </c>
      <c r="I1668" t="s">
        <v>180</v>
      </c>
      <c r="J1668" t="s">
        <v>7787</v>
      </c>
      <c r="K1668" t="s">
        <v>4769</v>
      </c>
      <c r="L1668" t="s">
        <v>7788</v>
      </c>
    </row>
    <row r="1669" spans="1:12">
      <c r="A1669" t="s">
        <v>475</v>
      </c>
      <c r="B1669" t="s">
        <v>171</v>
      </c>
      <c r="C1669" t="s">
        <v>3522</v>
      </c>
      <c r="D1669" t="s">
        <v>445</v>
      </c>
      <c r="E1669" t="s">
        <v>476</v>
      </c>
      <c r="F1669" t="s">
        <v>18</v>
      </c>
      <c r="G1669" t="b">
        <v>0</v>
      </c>
      <c r="H1669" t="s">
        <v>443</v>
      </c>
      <c r="I1669" t="s">
        <v>180</v>
      </c>
      <c r="J1669" t="s">
        <v>7789</v>
      </c>
      <c r="K1669" t="s">
        <v>4769</v>
      </c>
      <c r="L1669" t="s">
        <v>7790</v>
      </c>
    </row>
    <row r="1670" spans="1:12">
      <c r="A1670" t="s">
        <v>3226</v>
      </c>
      <c r="B1670" t="s">
        <v>2772</v>
      </c>
      <c r="C1670" t="s">
        <v>4775</v>
      </c>
      <c r="D1670" t="s">
        <v>2820</v>
      </c>
      <c r="E1670" t="s">
        <v>2921</v>
      </c>
      <c r="F1670" t="s">
        <v>18</v>
      </c>
      <c r="G1670" t="b">
        <v>0</v>
      </c>
      <c r="H1670" t="s">
        <v>654</v>
      </c>
      <c r="I1670" t="s">
        <v>180</v>
      </c>
      <c r="J1670" t="s">
        <v>6262</v>
      </c>
      <c r="K1670" t="s">
        <v>4769</v>
      </c>
      <c r="L1670" t="s">
        <v>7791</v>
      </c>
    </row>
    <row r="1671" spans="1:12">
      <c r="A1671" t="s">
        <v>1814</v>
      </c>
      <c r="B1671" t="s">
        <v>826</v>
      </c>
      <c r="C1671" t="s">
        <v>3522</v>
      </c>
      <c r="D1671" t="s">
        <v>3917</v>
      </c>
      <c r="E1671" t="s">
        <v>627</v>
      </c>
      <c r="F1671" t="s">
        <v>60</v>
      </c>
      <c r="G1671" t="b">
        <v>0</v>
      </c>
      <c r="H1671" t="s">
        <v>443</v>
      </c>
      <c r="I1671" t="s">
        <v>180</v>
      </c>
      <c r="J1671" t="s">
        <v>5780</v>
      </c>
      <c r="K1671" t="s">
        <v>4769</v>
      </c>
      <c r="L1671" t="s">
        <v>7792</v>
      </c>
    </row>
    <row r="1672" spans="1:12">
      <c r="A1672" t="s">
        <v>798</v>
      </c>
      <c r="B1672" t="s">
        <v>171</v>
      </c>
      <c r="C1672" t="s">
        <v>3522</v>
      </c>
      <c r="D1672" t="s">
        <v>4654</v>
      </c>
      <c r="E1672" t="s">
        <v>793</v>
      </c>
      <c r="F1672" t="s">
        <v>43</v>
      </c>
      <c r="G1672" t="b">
        <v>0</v>
      </c>
      <c r="H1672" t="s">
        <v>496</v>
      </c>
      <c r="I1672" t="s">
        <v>180</v>
      </c>
      <c r="J1672" t="s">
        <v>7793</v>
      </c>
      <c r="K1672" t="s">
        <v>4769</v>
      </c>
      <c r="L1672" t="s">
        <v>7794</v>
      </c>
    </row>
    <row r="1673" spans="1:12">
      <c r="A1673" t="s">
        <v>7795</v>
      </c>
      <c r="B1673" t="s">
        <v>826</v>
      </c>
      <c r="C1673" t="s">
        <v>3522</v>
      </c>
      <c r="D1673" t="s">
        <v>3420</v>
      </c>
      <c r="E1673" t="s">
        <v>5226</v>
      </c>
      <c r="F1673" t="s">
        <v>80</v>
      </c>
      <c r="G1673" t="b">
        <v>0</v>
      </c>
      <c r="H1673" t="s">
        <v>173</v>
      </c>
      <c r="I1673" t="s">
        <v>180</v>
      </c>
      <c r="J1673" t="s">
        <v>7796</v>
      </c>
      <c r="K1673" t="s">
        <v>4769</v>
      </c>
      <c r="L1673" t="s">
        <v>7797</v>
      </c>
    </row>
    <row r="1674" spans="1:12">
      <c r="A1674" t="s">
        <v>2962</v>
      </c>
      <c r="B1674" t="s">
        <v>182</v>
      </c>
      <c r="C1674" t="s">
        <v>4806</v>
      </c>
      <c r="D1674" t="s">
        <v>192</v>
      </c>
      <c r="E1674" t="s">
        <v>198</v>
      </c>
      <c r="F1674" t="s">
        <v>18</v>
      </c>
      <c r="G1674" t="b">
        <v>0</v>
      </c>
      <c r="H1674" t="s">
        <v>189</v>
      </c>
      <c r="I1674" t="s">
        <v>180</v>
      </c>
      <c r="J1674" t="s">
        <v>7798</v>
      </c>
      <c r="K1674" t="s">
        <v>4769</v>
      </c>
      <c r="L1674" t="s">
        <v>7799</v>
      </c>
    </row>
    <row r="1675" spans="1:12">
      <c r="A1675" t="s">
        <v>1038</v>
      </c>
      <c r="B1675" t="s">
        <v>826</v>
      </c>
      <c r="C1675" t="s">
        <v>3522</v>
      </c>
      <c r="D1675" t="s">
        <v>1040</v>
      </c>
      <c r="E1675" t="s">
        <v>1041</v>
      </c>
      <c r="F1675" t="s">
        <v>130</v>
      </c>
      <c r="G1675" t="b">
        <v>0</v>
      </c>
      <c r="H1675" t="s">
        <v>173</v>
      </c>
      <c r="I1675" t="s">
        <v>180</v>
      </c>
      <c r="J1675" t="s">
        <v>7800</v>
      </c>
      <c r="K1675" t="s">
        <v>4769</v>
      </c>
      <c r="L1675" t="s">
        <v>7801</v>
      </c>
    </row>
    <row r="1676" spans="1:12">
      <c r="A1676" t="s">
        <v>2979</v>
      </c>
      <c r="B1676" t="s">
        <v>171</v>
      </c>
      <c r="C1676" t="s">
        <v>4913</v>
      </c>
      <c r="D1676" t="s">
        <v>2942</v>
      </c>
      <c r="E1676" t="s">
        <v>2943</v>
      </c>
      <c r="F1676" t="s">
        <v>57</v>
      </c>
      <c r="G1676" t="b">
        <v>1</v>
      </c>
      <c r="H1676" t="s">
        <v>173</v>
      </c>
      <c r="I1676" t="s">
        <v>180</v>
      </c>
      <c r="J1676" t="s">
        <v>7802</v>
      </c>
      <c r="K1676" t="s">
        <v>4769</v>
      </c>
      <c r="L1676" t="s">
        <v>7803</v>
      </c>
    </row>
    <row r="1677" spans="1:12">
      <c r="A1677" t="s">
        <v>1765</v>
      </c>
      <c r="B1677" t="s">
        <v>826</v>
      </c>
      <c r="C1677" t="s">
        <v>3522</v>
      </c>
      <c r="D1677" t="s">
        <v>737</v>
      </c>
      <c r="E1677" t="s">
        <v>738</v>
      </c>
      <c r="F1677" t="s">
        <v>121</v>
      </c>
      <c r="G1677" t="b">
        <v>0</v>
      </c>
      <c r="H1677" t="s">
        <v>735</v>
      </c>
      <c r="I1677" t="s">
        <v>180</v>
      </c>
      <c r="J1677" t="s">
        <v>7804</v>
      </c>
      <c r="K1677" t="s">
        <v>4769</v>
      </c>
      <c r="L1677" t="s">
        <v>7805</v>
      </c>
    </row>
    <row r="1678" spans="1:12">
      <c r="A1678" t="s">
        <v>2890</v>
      </c>
      <c r="B1678" t="s">
        <v>826</v>
      </c>
      <c r="C1678" t="s">
        <v>4775</v>
      </c>
      <c r="D1678" t="s">
        <v>2647</v>
      </c>
      <c r="E1678" t="s">
        <v>2889</v>
      </c>
      <c r="F1678" t="s">
        <v>121</v>
      </c>
      <c r="G1678" t="b">
        <v>0</v>
      </c>
      <c r="H1678" t="s">
        <v>245</v>
      </c>
      <c r="I1678" t="s">
        <v>180</v>
      </c>
      <c r="J1678" t="s">
        <v>4777</v>
      </c>
      <c r="K1678" t="s">
        <v>4769</v>
      </c>
      <c r="L1678" t="s">
        <v>7806</v>
      </c>
    </row>
    <row r="1679" spans="1:12">
      <c r="A1679" t="s">
        <v>964</v>
      </c>
      <c r="B1679" t="s">
        <v>826</v>
      </c>
      <c r="C1679" t="s">
        <v>3522</v>
      </c>
      <c r="D1679" t="s">
        <v>248</v>
      </c>
      <c r="E1679" t="s">
        <v>296</v>
      </c>
      <c r="F1679" t="s">
        <v>100</v>
      </c>
      <c r="G1679" t="b">
        <v>0</v>
      </c>
      <c r="H1679" t="s">
        <v>245</v>
      </c>
      <c r="I1679" t="s">
        <v>180</v>
      </c>
      <c r="J1679" t="s">
        <v>7150</v>
      </c>
      <c r="K1679" t="s">
        <v>4769</v>
      </c>
      <c r="L1679" t="s">
        <v>7807</v>
      </c>
    </row>
    <row r="1680" spans="1:12">
      <c r="A1680" t="s">
        <v>2803</v>
      </c>
      <c r="B1680" t="s">
        <v>171</v>
      </c>
      <c r="C1680" t="s">
        <v>4775</v>
      </c>
      <c r="D1680" t="s">
        <v>2647</v>
      </c>
      <c r="E1680" t="s">
        <v>6001</v>
      </c>
      <c r="F1680" t="s">
        <v>76</v>
      </c>
      <c r="G1680" t="b">
        <v>0</v>
      </c>
      <c r="H1680" t="s">
        <v>245</v>
      </c>
      <c r="I1680" t="s">
        <v>180</v>
      </c>
      <c r="J1680" t="s">
        <v>7808</v>
      </c>
      <c r="K1680" t="s">
        <v>4769</v>
      </c>
      <c r="L1680" t="s">
        <v>7809</v>
      </c>
    </row>
    <row r="1681" spans="1:12">
      <c r="A1681" t="s">
        <v>1407</v>
      </c>
      <c r="B1681" t="s">
        <v>826</v>
      </c>
      <c r="C1681" t="s">
        <v>3526</v>
      </c>
      <c r="D1681" t="s">
        <v>1405</v>
      </c>
      <c r="E1681" t="s">
        <v>1406</v>
      </c>
      <c r="F1681" t="s">
        <v>97</v>
      </c>
      <c r="G1681" t="b">
        <v>0</v>
      </c>
      <c r="H1681" t="s">
        <v>448</v>
      </c>
      <c r="I1681" t="s">
        <v>180</v>
      </c>
      <c r="J1681" t="s">
        <v>7810</v>
      </c>
      <c r="K1681" t="s">
        <v>4769</v>
      </c>
      <c r="L1681" t="s">
        <v>7811</v>
      </c>
    </row>
    <row r="1682" spans="1:12">
      <c r="A1682" t="s">
        <v>1779</v>
      </c>
      <c r="B1682" t="s">
        <v>826</v>
      </c>
      <c r="C1682" t="s">
        <v>3522</v>
      </c>
      <c r="D1682" t="s">
        <v>1774</v>
      </c>
      <c r="E1682" t="s">
        <v>1775</v>
      </c>
      <c r="F1682" t="s">
        <v>100</v>
      </c>
      <c r="G1682" t="b">
        <v>0</v>
      </c>
      <c r="H1682" t="s">
        <v>372</v>
      </c>
      <c r="I1682" t="s">
        <v>180</v>
      </c>
      <c r="J1682" t="s">
        <v>7812</v>
      </c>
      <c r="K1682" t="s">
        <v>4769</v>
      </c>
      <c r="L1682" t="s">
        <v>7813</v>
      </c>
    </row>
    <row r="1683" spans="1:12">
      <c r="A1683" t="s">
        <v>2430</v>
      </c>
      <c r="B1683" t="s">
        <v>182</v>
      </c>
      <c r="C1683" t="s">
        <v>3526</v>
      </c>
      <c r="D1683" t="s">
        <v>1335</v>
      </c>
      <c r="E1683" t="s">
        <v>1336</v>
      </c>
      <c r="F1683" t="s">
        <v>24</v>
      </c>
      <c r="G1683" t="b">
        <v>0</v>
      </c>
      <c r="H1683" t="s">
        <v>173</v>
      </c>
      <c r="I1683" t="s">
        <v>180</v>
      </c>
      <c r="J1683" t="s">
        <v>7814</v>
      </c>
      <c r="K1683" t="s">
        <v>4769</v>
      </c>
      <c r="L1683" t="s">
        <v>7815</v>
      </c>
    </row>
    <row r="1684" spans="1:12">
      <c r="A1684" t="s">
        <v>976</v>
      </c>
      <c r="B1684" t="s">
        <v>826</v>
      </c>
      <c r="C1684" t="s">
        <v>3526</v>
      </c>
      <c r="D1684" t="s">
        <v>248</v>
      </c>
      <c r="E1684" t="s">
        <v>296</v>
      </c>
      <c r="F1684" t="s">
        <v>100</v>
      </c>
      <c r="G1684" t="b">
        <v>0</v>
      </c>
      <c r="H1684" t="s">
        <v>245</v>
      </c>
      <c r="I1684" t="s">
        <v>180</v>
      </c>
      <c r="J1684" t="s">
        <v>7816</v>
      </c>
      <c r="K1684" t="s">
        <v>4769</v>
      </c>
      <c r="L1684" t="s">
        <v>7817</v>
      </c>
    </row>
    <row r="1685" spans="1:12">
      <c r="A1685" t="s">
        <v>1375</v>
      </c>
      <c r="B1685" t="s">
        <v>826</v>
      </c>
      <c r="C1685" t="s">
        <v>3522</v>
      </c>
      <c r="D1685" t="s">
        <v>1320</v>
      </c>
      <c r="E1685" t="s">
        <v>1374</v>
      </c>
      <c r="F1685" t="s">
        <v>118</v>
      </c>
      <c r="G1685" t="b">
        <v>0</v>
      </c>
      <c r="H1685" t="s">
        <v>173</v>
      </c>
      <c r="I1685" t="s">
        <v>180</v>
      </c>
      <c r="J1685" t="s">
        <v>5527</v>
      </c>
      <c r="K1685" t="s">
        <v>4769</v>
      </c>
      <c r="L1685" t="s">
        <v>7818</v>
      </c>
    </row>
    <row r="1686" spans="1:12">
      <c r="A1686" t="s">
        <v>244</v>
      </c>
      <c r="B1686" t="s">
        <v>182</v>
      </c>
      <c r="C1686" t="s">
        <v>3522</v>
      </c>
      <c r="D1686" t="s">
        <v>248</v>
      </c>
      <c r="E1686" t="s">
        <v>249</v>
      </c>
      <c r="F1686" t="s">
        <v>24</v>
      </c>
      <c r="G1686" t="b">
        <v>0</v>
      </c>
      <c r="H1686" t="s">
        <v>245</v>
      </c>
      <c r="I1686" t="s">
        <v>180</v>
      </c>
      <c r="J1686" t="s">
        <v>4949</v>
      </c>
      <c r="K1686" t="s">
        <v>4769</v>
      </c>
      <c r="L1686" t="s">
        <v>7819</v>
      </c>
    </row>
    <row r="1687" spans="1:12">
      <c r="A1687" t="s">
        <v>7820</v>
      </c>
      <c r="B1687" t="s">
        <v>2772</v>
      </c>
      <c r="C1687" t="s">
        <v>4913</v>
      </c>
      <c r="D1687" t="s">
        <v>428</v>
      </c>
      <c r="E1687" t="s">
        <v>2241</v>
      </c>
      <c r="F1687" t="s">
        <v>39</v>
      </c>
      <c r="G1687" t="b">
        <v>0</v>
      </c>
      <c r="H1687" t="s">
        <v>173</v>
      </c>
      <c r="I1687" t="s">
        <v>180</v>
      </c>
      <c r="J1687" t="s">
        <v>7821</v>
      </c>
      <c r="K1687" t="s">
        <v>4769</v>
      </c>
      <c r="L1687" t="s">
        <v>7822</v>
      </c>
    </row>
    <row r="1688" spans="1:12">
      <c r="A1688" t="s">
        <v>2503</v>
      </c>
      <c r="B1688" t="s">
        <v>298</v>
      </c>
      <c r="C1688" t="s">
        <v>3526</v>
      </c>
      <c r="D1688" t="s">
        <v>547</v>
      </c>
      <c r="E1688" t="s">
        <v>548</v>
      </c>
      <c r="F1688" t="s">
        <v>24</v>
      </c>
      <c r="G1688" t="b">
        <v>1</v>
      </c>
      <c r="H1688" t="s">
        <v>173</v>
      </c>
      <c r="I1688" t="s">
        <v>180</v>
      </c>
      <c r="J1688" t="s">
        <v>6045</v>
      </c>
      <c r="K1688" t="s">
        <v>4769</v>
      </c>
      <c r="L1688" t="s">
        <v>7823</v>
      </c>
    </row>
    <row r="1689" spans="1:12">
      <c r="A1689" t="s">
        <v>430</v>
      </c>
      <c r="B1689" t="s">
        <v>171</v>
      </c>
      <c r="C1689" t="s">
        <v>3522</v>
      </c>
      <c r="D1689" t="s">
        <v>432</v>
      </c>
      <c r="E1689" t="s">
        <v>433</v>
      </c>
      <c r="F1689" t="s">
        <v>124</v>
      </c>
      <c r="G1689" t="b">
        <v>0</v>
      </c>
      <c r="H1689" t="s">
        <v>173</v>
      </c>
      <c r="I1689" t="s">
        <v>180</v>
      </c>
      <c r="J1689" t="s">
        <v>218</v>
      </c>
      <c r="K1689" t="s">
        <v>4769</v>
      </c>
      <c r="L1689" t="s">
        <v>7824</v>
      </c>
    </row>
    <row r="1690" spans="1:12">
      <c r="A1690" t="s">
        <v>3134</v>
      </c>
      <c r="B1690" t="s">
        <v>826</v>
      </c>
      <c r="C1690" t="s">
        <v>4775</v>
      </c>
      <c r="D1690" t="s">
        <v>248</v>
      </c>
      <c r="E1690" t="s">
        <v>3132</v>
      </c>
      <c r="F1690" t="s">
        <v>100</v>
      </c>
      <c r="G1690" t="b">
        <v>1</v>
      </c>
      <c r="H1690" t="s">
        <v>245</v>
      </c>
      <c r="I1690" t="s">
        <v>180</v>
      </c>
      <c r="J1690" t="s">
        <v>4838</v>
      </c>
      <c r="K1690" t="s">
        <v>4769</v>
      </c>
      <c r="L1690" t="s">
        <v>7825</v>
      </c>
    </row>
    <row r="1691" spans="1:12">
      <c r="A1691" t="s">
        <v>2420</v>
      </c>
      <c r="B1691" t="s">
        <v>826</v>
      </c>
      <c r="C1691" t="s">
        <v>3526</v>
      </c>
      <c r="D1691" t="s">
        <v>406</v>
      </c>
      <c r="E1691" t="s">
        <v>407</v>
      </c>
      <c r="F1691" t="s">
        <v>80</v>
      </c>
      <c r="G1691" t="b">
        <v>0</v>
      </c>
      <c r="H1691" t="s">
        <v>173</v>
      </c>
      <c r="I1691" t="s">
        <v>180</v>
      </c>
      <c r="J1691" t="s">
        <v>7613</v>
      </c>
      <c r="K1691" t="s">
        <v>4769</v>
      </c>
      <c r="L1691" t="s">
        <v>7826</v>
      </c>
    </row>
    <row r="1692" spans="1:12">
      <c r="A1692" t="s">
        <v>2422</v>
      </c>
      <c r="B1692" t="s">
        <v>766</v>
      </c>
      <c r="C1692" t="s">
        <v>3526</v>
      </c>
      <c r="D1692" t="s">
        <v>754</v>
      </c>
      <c r="E1692" t="s">
        <v>756</v>
      </c>
      <c r="F1692" t="s">
        <v>29</v>
      </c>
      <c r="G1692" t="b">
        <v>0</v>
      </c>
      <c r="H1692" t="s">
        <v>448</v>
      </c>
      <c r="I1692" t="s">
        <v>180</v>
      </c>
      <c r="J1692" t="s">
        <v>4941</v>
      </c>
      <c r="K1692" t="s">
        <v>4769</v>
      </c>
      <c r="L1692" t="s">
        <v>7827</v>
      </c>
    </row>
    <row r="1693" spans="1:12">
      <c r="A1693" t="s">
        <v>2434</v>
      </c>
      <c r="B1693" t="s">
        <v>298</v>
      </c>
      <c r="C1693" t="s">
        <v>3526</v>
      </c>
      <c r="D1693" t="s">
        <v>1161</v>
      </c>
      <c r="E1693" t="s">
        <v>1162</v>
      </c>
      <c r="F1693" t="s">
        <v>90</v>
      </c>
      <c r="G1693" t="b">
        <v>1</v>
      </c>
      <c r="H1693" t="s">
        <v>448</v>
      </c>
      <c r="I1693" t="s">
        <v>180</v>
      </c>
      <c r="J1693" t="s">
        <v>7828</v>
      </c>
      <c r="K1693" t="s">
        <v>4769</v>
      </c>
      <c r="L1693" t="s">
        <v>7829</v>
      </c>
    </row>
    <row r="1694" spans="1:12">
      <c r="A1694" t="s">
        <v>1224</v>
      </c>
      <c r="B1694" t="s">
        <v>826</v>
      </c>
      <c r="C1694" t="s">
        <v>4865</v>
      </c>
      <c r="D1694" t="s">
        <v>1217</v>
      </c>
      <c r="E1694" t="s">
        <v>1225</v>
      </c>
      <c r="F1694" t="s">
        <v>118</v>
      </c>
      <c r="G1694" t="b">
        <v>0</v>
      </c>
      <c r="H1694" t="s">
        <v>173</v>
      </c>
      <c r="I1694" t="s">
        <v>283</v>
      </c>
      <c r="J1694" t="s">
        <v>7830</v>
      </c>
      <c r="K1694" t="s">
        <v>4769</v>
      </c>
      <c r="L1694" t="s">
        <v>7831</v>
      </c>
    </row>
    <row r="1695" spans="1:12">
      <c r="A1695" t="s">
        <v>391</v>
      </c>
      <c r="B1695" t="s">
        <v>196</v>
      </c>
      <c r="C1695" t="s">
        <v>3522</v>
      </c>
      <c r="D1695" t="s">
        <v>192</v>
      </c>
      <c r="E1695" t="s">
        <v>198</v>
      </c>
      <c r="F1695" t="s">
        <v>29</v>
      </c>
      <c r="G1695" t="b">
        <v>0</v>
      </c>
      <c r="H1695" t="s">
        <v>189</v>
      </c>
      <c r="I1695" t="s">
        <v>180</v>
      </c>
      <c r="J1695" t="s">
        <v>7832</v>
      </c>
      <c r="K1695" t="s">
        <v>4769</v>
      </c>
      <c r="L1695" t="s">
        <v>7833</v>
      </c>
    </row>
    <row r="1696" spans="1:12">
      <c r="A1696" t="s">
        <v>2105</v>
      </c>
      <c r="B1696" t="s">
        <v>171</v>
      </c>
      <c r="C1696" t="s">
        <v>3522</v>
      </c>
      <c r="D1696" t="s">
        <v>248</v>
      </c>
      <c r="E1696" t="s">
        <v>296</v>
      </c>
      <c r="F1696" t="s">
        <v>29</v>
      </c>
      <c r="G1696" t="b">
        <v>0</v>
      </c>
      <c r="H1696" t="s">
        <v>245</v>
      </c>
      <c r="I1696" t="s">
        <v>180</v>
      </c>
      <c r="J1696" t="s">
        <v>7834</v>
      </c>
      <c r="K1696" t="s">
        <v>4769</v>
      </c>
      <c r="L1696" t="s">
        <v>7835</v>
      </c>
    </row>
    <row r="1697" spans="1:12">
      <c r="A1697" t="s">
        <v>970</v>
      </c>
      <c r="B1697" t="s">
        <v>826</v>
      </c>
      <c r="C1697" t="s">
        <v>3526</v>
      </c>
      <c r="D1697" t="s">
        <v>248</v>
      </c>
      <c r="E1697" t="s">
        <v>296</v>
      </c>
      <c r="F1697" t="s">
        <v>57</v>
      </c>
      <c r="G1697" t="b">
        <v>0</v>
      </c>
      <c r="H1697" t="s">
        <v>245</v>
      </c>
      <c r="I1697" t="s">
        <v>180</v>
      </c>
      <c r="J1697" t="s">
        <v>4886</v>
      </c>
      <c r="K1697" t="s">
        <v>4769</v>
      </c>
      <c r="L1697" t="s">
        <v>7836</v>
      </c>
    </row>
    <row r="1698" spans="1:12">
      <c r="A1698" t="s">
        <v>1935</v>
      </c>
      <c r="B1698" t="s">
        <v>171</v>
      </c>
      <c r="C1698" t="s">
        <v>3526</v>
      </c>
      <c r="D1698" t="s">
        <v>1938</v>
      </c>
      <c r="E1698" t="s">
        <v>218</v>
      </c>
      <c r="F1698" t="s">
        <v>18</v>
      </c>
      <c r="G1698" t="b">
        <v>0</v>
      </c>
      <c r="H1698" t="s">
        <v>496</v>
      </c>
      <c r="I1698" t="s">
        <v>180</v>
      </c>
      <c r="J1698" t="s">
        <v>7837</v>
      </c>
      <c r="K1698" t="s">
        <v>4769</v>
      </c>
      <c r="L1698" t="s">
        <v>7838</v>
      </c>
    </row>
    <row r="1699" spans="1:12">
      <c r="A1699" t="s">
        <v>1786</v>
      </c>
      <c r="B1699" t="s">
        <v>826</v>
      </c>
      <c r="C1699" t="s">
        <v>3522</v>
      </c>
      <c r="D1699" t="s">
        <v>557</v>
      </c>
      <c r="E1699" t="s">
        <v>1787</v>
      </c>
      <c r="F1699" t="s">
        <v>100</v>
      </c>
      <c r="G1699" t="b">
        <v>0</v>
      </c>
      <c r="H1699" t="s">
        <v>173</v>
      </c>
      <c r="I1699" t="s">
        <v>180</v>
      </c>
      <c r="J1699" t="s">
        <v>7839</v>
      </c>
      <c r="K1699" t="s">
        <v>4769</v>
      </c>
      <c r="L1699" t="s">
        <v>7840</v>
      </c>
    </row>
    <row r="1700" spans="1:12">
      <c r="A1700" t="s">
        <v>2435</v>
      </c>
      <c r="B1700" t="s">
        <v>298</v>
      </c>
      <c r="C1700" t="s">
        <v>3526</v>
      </c>
      <c r="D1700" t="s">
        <v>4641</v>
      </c>
      <c r="E1700" t="s">
        <v>2436</v>
      </c>
      <c r="F1700" t="s">
        <v>64</v>
      </c>
      <c r="G1700" t="b">
        <v>0</v>
      </c>
      <c r="H1700" t="s">
        <v>448</v>
      </c>
      <c r="I1700" t="s">
        <v>180</v>
      </c>
      <c r="J1700" t="s">
        <v>7841</v>
      </c>
      <c r="K1700" t="s">
        <v>4769</v>
      </c>
      <c r="L1700" t="s">
        <v>7842</v>
      </c>
    </row>
    <row r="1701" spans="1:12">
      <c r="A1701" t="s">
        <v>1317</v>
      </c>
      <c r="B1701" t="s">
        <v>826</v>
      </c>
      <c r="C1701" t="s">
        <v>3526</v>
      </c>
      <c r="D1701" t="s">
        <v>1309</v>
      </c>
      <c r="E1701" t="s">
        <v>1313</v>
      </c>
      <c r="F1701" t="s">
        <v>76</v>
      </c>
      <c r="G1701" t="b">
        <v>0</v>
      </c>
      <c r="H1701" t="s">
        <v>173</v>
      </c>
      <c r="I1701" t="s">
        <v>180</v>
      </c>
      <c r="J1701" t="s">
        <v>7843</v>
      </c>
      <c r="K1701" t="s">
        <v>4769</v>
      </c>
      <c r="L1701" t="s">
        <v>7844</v>
      </c>
    </row>
    <row r="1702" spans="1:12">
      <c r="A1702" t="s">
        <v>7845</v>
      </c>
      <c r="B1702" t="s">
        <v>826</v>
      </c>
      <c r="C1702" t="s">
        <v>3522</v>
      </c>
      <c r="D1702" t="s">
        <v>3827</v>
      </c>
      <c r="E1702" t="s">
        <v>5373</v>
      </c>
      <c r="F1702" t="s">
        <v>67</v>
      </c>
      <c r="G1702" t="b">
        <v>1</v>
      </c>
      <c r="H1702" t="s">
        <v>654</v>
      </c>
      <c r="I1702" t="s">
        <v>180</v>
      </c>
      <c r="J1702" t="s">
        <v>7846</v>
      </c>
      <c r="K1702" t="s">
        <v>4769</v>
      </c>
      <c r="L1702" t="s">
        <v>7847</v>
      </c>
    </row>
    <row r="1703" spans="1:12">
      <c r="A1703" t="s">
        <v>7848</v>
      </c>
      <c r="B1703" t="s">
        <v>826</v>
      </c>
      <c r="C1703" t="s">
        <v>3522</v>
      </c>
      <c r="D1703" t="s">
        <v>4216</v>
      </c>
      <c r="E1703" t="s">
        <v>7849</v>
      </c>
      <c r="F1703" t="s">
        <v>109</v>
      </c>
      <c r="G1703" t="b">
        <v>0</v>
      </c>
      <c r="H1703" t="s">
        <v>654</v>
      </c>
      <c r="I1703" t="s">
        <v>180</v>
      </c>
      <c r="J1703" t="s">
        <v>7850</v>
      </c>
      <c r="K1703" t="s">
        <v>4769</v>
      </c>
      <c r="L1703" t="s">
        <v>7851</v>
      </c>
    </row>
    <row r="1704" spans="1:12">
      <c r="A1704" t="s">
        <v>3150</v>
      </c>
      <c r="B1704" t="s">
        <v>171</v>
      </c>
      <c r="C1704" t="s">
        <v>4775</v>
      </c>
      <c r="D1704" t="s">
        <v>248</v>
      </c>
      <c r="E1704" t="s">
        <v>3117</v>
      </c>
      <c r="F1704" t="s">
        <v>18</v>
      </c>
      <c r="G1704" t="b">
        <v>0</v>
      </c>
      <c r="H1704" t="s">
        <v>245</v>
      </c>
      <c r="I1704" t="s">
        <v>180</v>
      </c>
      <c r="J1704" t="s">
        <v>4777</v>
      </c>
      <c r="K1704" t="s">
        <v>4769</v>
      </c>
      <c r="L1704" t="s">
        <v>7852</v>
      </c>
    </row>
    <row r="1705" spans="1:12">
      <c r="A1705" t="s">
        <v>897</v>
      </c>
      <c r="B1705" t="s">
        <v>826</v>
      </c>
      <c r="C1705" t="s">
        <v>3522</v>
      </c>
      <c r="D1705" t="s">
        <v>584</v>
      </c>
      <c r="E1705" t="s">
        <v>894</v>
      </c>
      <c r="F1705" t="s">
        <v>43</v>
      </c>
      <c r="G1705" t="b">
        <v>0</v>
      </c>
      <c r="H1705" t="s">
        <v>173</v>
      </c>
      <c r="I1705" t="s">
        <v>180</v>
      </c>
      <c r="J1705" t="s">
        <v>5852</v>
      </c>
      <c r="K1705" t="s">
        <v>4769</v>
      </c>
      <c r="L1705" t="s">
        <v>7853</v>
      </c>
    </row>
    <row r="1706" spans="1:12">
      <c r="A1706" t="s">
        <v>2504</v>
      </c>
      <c r="B1706" t="s">
        <v>171</v>
      </c>
      <c r="C1706" t="s">
        <v>3526</v>
      </c>
      <c r="D1706" t="s">
        <v>1821</v>
      </c>
      <c r="E1706" t="s">
        <v>1822</v>
      </c>
      <c r="F1706" t="s">
        <v>18</v>
      </c>
      <c r="G1706" t="b">
        <v>0</v>
      </c>
      <c r="H1706" t="s">
        <v>448</v>
      </c>
      <c r="I1706" t="s">
        <v>180</v>
      </c>
      <c r="J1706" t="s">
        <v>5301</v>
      </c>
      <c r="K1706" t="s">
        <v>4769</v>
      </c>
      <c r="L1706" t="s">
        <v>7854</v>
      </c>
    </row>
    <row r="1707" spans="1:12">
      <c r="A1707" t="s">
        <v>2437</v>
      </c>
      <c r="B1707" t="s">
        <v>298</v>
      </c>
      <c r="C1707" t="s">
        <v>3526</v>
      </c>
      <c r="D1707" t="s">
        <v>248</v>
      </c>
      <c r="E1707" t="s">
        <v>249</v>
      </c>
      <c r="F1707" t="s">
        <v>67</v>
      </c>
      <c r="G1707" t="b">
        <v>0</v>
      </c>
      <c r="H1707" t="s">
        <v>245</v>
      </c>
      <c r="I1707" t="s">
        <v>180</v>
      </c>
      <c r="J1707" t="s">
        <v>5037</v>
      </c>
      <c r="K1707" t="s">
        <v>4769</v>
      </c>
      <c r="L1707" t="s">
        <v>7855</v>
      </c>
    </row>
    <row r="1708" spans="1:12">
      <c r="A1708" t="s">
        <v>1117</v>
      </c>
      <c r="B1708" t="s">
        <v>826</v>
      </c>
      <c r="C1708" t="s">
        <v>3526</v>
      </c>
      <c r="D1708" t="s">
        <v>1118</v>
      </c>
      <c r="E1708" t="s">
        <v>1119</v>
      </c>
      <c r="F1708" t="s">
        <v>121</v>
      </c>
      <c r="G1708" t="b">
        <v>1</v>
      </c>
      <c r="H1708" t="s">
        <v>448</v>
      </c>
      <c r="I1708" t="s">
        <v>180</v>
      </c>
      <c r="J1708" t="s">
        <v>7856</v>
      </c>
      <c r="K1708" t="s">
        <v>4769</v>
      </c>
      <c r="L1708" t="s">
        <v>7857</v>
      </c>
    </row>
    <row r="1709" spans="1:12">
      <c r="A1709" t="s">
        <v>2630</v>
      </c>
      <c r="B1709" t="s">
        <v>826</v>
      </c>
      <c r="C1709" t="s">
        <v>4775</v>
      </c>
      <c r="D1709" t="s">
        <v>2611</v>
      </c>
      <c r="E1709" t="s">
        <v>6238</v>
      </c>
      <c r="F1709" t="s">
        <v>76</v>
      </c>
      <c r="G1709" t="b">
        <v>0</v>
      </c>
      <c r="H1709" t="s">
        <v>173</v>
      </c>
      <c r="I1709" t="s">
        <v>180</v>
      </c>
      <c r="J1709" t="s">
        <v>4779</v>
      </c>
      <c r="K1709" t="s">
        <v>4769</v>
      </c>
      <c r="L1709" t="s">
        <v>7858</v>
      </c>
    </row>
    <row r="1710" spans="1:12">
      <c r="A1710" t="s">
        <v>1183</v>
      </c>
      <c r="B1710" t="s">
        <v>826</v>
      </c>
      <c r="C1710" t="s">
        <v>5086</v>
      </c>
      <c r="D1710" t="s">
        <v>4654</v>
      </c>
      <c r="E1710" t="s">
        <v>482</v>
      </c>
      <c r="F1710" t="s">
        <v>90</v>
      </c>
      <c r="G1710" t="b">
        <v>0</v>
      </c>
      <c r="H1710" t="s">
        <v>478</v>
      </c>
      <c r="I1710" t="s">
        <v>283</v>
      </c>
      <c r="J1710" t="s">
        <v>6313</v>
      </c>
      <c r="K1710" t="s">
        <v>4769</v>
      </c>
      <c r="L1710" t="s">
        <v>7859</v>
      </c>
    </row>
    <row r="1711" spans="1:12">
      <c r="A1711" t="s">
        <v>2880</v>
      </c>
      <c r="B1711" t="s">
        <v>826</v>
      </c>
      <c r="C1711" t="s">
        <v>4775</v>
      </c>
      <c r="D1711" t="s">
        <v>248</v>
      </c>
      <c r="E1711" t="s">
        <v>2881</v>
      </c>
      <c r="F1711" t="s">
        <v>76</v>
      </c>
      <c r="G1711" t="b">
        <v>0</v>
      </c>
      <c r="H1711" t="s">
        <v>245</v>
      </c>
      <c r="I1711" t="s">
        <v>180</v>
      </c>
      <c r="J1711" t="s">
        <v>4777</v>
      </c>
      <c r="K1711" t="s">
        <v>4769</v>
      </c>
      <c r="L1711" t="s">
        <v>7860</v>
      </c>
    </row>
    <row r="1712" spans="1:12">
      <c r="A1712" t="s">
        <v>370</v>
      </c>
      <c r="B1712" t="s">
        <v>298</v>
      </c>
      <c r="C1712" t="s">
        <v>3522</v>
      </c>
      <c r="D1712" t="s">
        <v>356</v>
      </c>
      <c r="E1712" t="s">
        <v>366</v>
      </c>
      <c r="F1712" t="s">
        <v>90</v>
      </c>
      <c r="G1712" t="b">
        <v>0</v>
      </c>
      <c r="H1712" t="s">
        <v>369</v>
      </c>
      <c r="I1712" t="s">
        <v>180</v>
      </c>
      <c r="J1712" t="s">
        <v>5065</v>
      </c>
      <c r="K1712" t="s">
        <v>4769</v>
      </c>
      <c r="L1712" t="s">
        <v>7861</v>
      </c>
    </row>
    <row r="1713" spans="1:12">
      <c r="A1713" t="s">
        <v>1291</v>
      </c>
      <c r="B1713" t="s">
        <v>826</v>
      </c>
      <c r="C1713" t="s">
        <v>3522</v>
      </c>
      <c r="D1713" t="s">
        <v>737</v>
      </c>
      <c r="E1713" t="s">
        <v>738</v>
      </c>
      <c r="F1713" t="s">
        <v>121</v>
      </c>
      <c r="G1713" t="b">
        <v>0</v>
      </c>
      <c r="H1713" t="s">
        <v>735</v>
      </c>
      <c r="I1713" t="s">
        <v>180</v>
      </c>
      <c r="J1713" t="s">
        <v>7862</v>
      </c>
      <c r="K1713" t="s">
        <v>4769</v>
      </c>
      <c r="L1713" t="s">
        <v>7863</v>
      </c>
    </row>
    <row r="1714" spans="1:12">
      <c r="A1714" t="s">
        <v>633</v>
      </c>
      <c r="B1714" t="s">
        <v>182</v>
      </c>
      <c r="C1714" t="s">
        <v>3522</v>
      </c>
      <c r="D1714" t="s">
        <v>3917</v>
      </c>
      <c r="E1714" t="s">
        <v>627</v>
      </c>
      <c r="F1714" t="s">
        <v>80</v>
      </c>
      <c r="G1714" t="b">
        <v>0</v>
      </c>
      <c r="H1714" t="s">
        <v>443</v>
      </c>
      <c r="I1714" t="s">
        <v>180</v>
      </c>
      <c r="J1714" t="s">
        <v>7864</v>
      </c>
      <c r="K1714" t="s">
        <v>4769</v>
      </c>
      <c r="L1714" t="s">
        <v>7865</v>
      </c>
    </row>
    <row r="1715" spans="1:12">
      <c r="A1715" t="s">
        <v>2425</v>
      </c>
      <c r="B1715" t="s">
        <v>523</v>
      </c>
      <c r="C1715" t="s">
        <v>3526</v>
      </c>
      <c r="D1715" t="s">
        <v>1128</v>
      </c>
      <c r="E1715" t="s">
        <v>1170</v>
      </c>
      <c r="F1715" t="s">
        <v>24</v>
      </c>
      <c r="G1715" t="b">
        <v>0</v>
      </c>
      <c r="H1715" t="s">
        <v>448</v>
      </c>
      <c r="I1715" t="s">
        <v>180</v>
      </c>
      <c r="J1715" t="s">
        <v>7866</v>
      </c>
      <c r="K1715" t="s">
        <v>4769</v>
      </c>
      <c r="L1715" t="s">
        <v>7867</v>
      </c>
    </row>
    <row r="1716" spans="1:12">
      <c r="A1716" t="s">
        <v>7868</v>
      </c>
      <c r="B1716" t="s">
        <v>826</v>
      </c>
      <c r="C1716" t="s">
        <v>4865</v>
      </c>
      <c r="D1716" t="s">
        <v>1217</v>
      </c>
      <c r="E1716" t="s">
        <v>1218</v>
      </c>
      <c r="F1716" t="s">
        <v>57</v>
      </c>
      <c r="G1716" t="b">
        <v>0</v>
      </c>
      <c r="H1716" t="s">
        <v>173</v>
      </c>
      <c r="I1716" t="s">
        <v>283</v>
      </c>
      <c r="J1716" t="s">
        <v>7869</v>
      </c>
      <c r="K1716" t="s">
        <v>4769</v>
      </c>
      <c r="L1716" t="s">
        <v>7870</v>
      </c>
    </row>
    <row r="1717" spans="1:12">
      <c r="A1717" t="s">
        <v>7871</v>
      </c>
      <c r="B1717" t="s">
        <v>826</v>
      </c>
      <c r="C1717" t="s">
        <v>3526</v>
      </c>
      <c r="D1717" t="s">
        <v>248</v>
      </c>
      <c r="E1717" t="s">
        <v>296</v>
      </c>
      <c r="F1717" t="s">
        <v>106</v>
      </c>
      <c r="G1717" t="b">
        <v>0</v>
      </c>
      <c r="H1717" t="s">
        <v>245</v>
      </c>
      <c r="I1717" t="s">
        <v>180</v>
      </c>
      <c r="J1717" t="s">
        <v>7872</v>
      </c>
      <c r="K1717" t="s">
        <v>4769</v>
      </c>
      <c r="L1717" t="s">
        <v>7873</v>
      </c>
    </row>
    <row r="1718" spans="1:12">
      <c r="A1718" t="s">
        <v>213</v>
      </c>
      <c r="B1718" t="s">
        <v>182</v>
      </c>
      <c r="C1718" t="s">
        <v>3522</v>
      </c>
      <c r="D1718" t="s">
        <v>204</v>
      </c>
      <c r="E1718" t="s">
        <v>205</v>
      </c>
      <c r="F1718" t="s">
        <v>51</v>
      </c>
      <c r="G1718" t="b">
        <v>0</v>
      </c>
      <c r="H1718" t="s">
        <v>173</v>
      </c>
      <c r="I1718" t="s">
        <v>180</v>
      </c>
      <c r="J1718" t="s">
        <v>5717</v>
      </c>
      <c r="K1718" t="s">
        <v>4769</v>
      </c>
      <c r="L1718" t="s">
        <v>7874</v>
      </c>
    </row>
    <row r="1719" spans="1:12">
      <c r="A1719" t="s">
        <v>382</v>
      </c>
      <c r="B1719" t="s">
        <v>171</v>
      </c>
      <c r="C1719" t="s">
        <v>3522</v>
      </c>
      <c r="D1719" t="s">
        <v>384</v>
      </c>
      <c r="E1719" t="s">
        <v>385</v>
      </c>
      <c r="F1719" t="s">
        <v>103</v>
      </c>
      <c r="G1719" t="b">
        <v>0</v>
      </c>
      <c r="H1719" t="s">
        <v>173</v>
      </c>
      <c r="I1719" t="s">
        <v>180</v>
      </c>
      <c r="J1719" t="s">
        <v>7875</v>
      </c>
      <c r="K1719" t="s">
        <v>4769</v>
      </c>
      <c r="L1719" t="s">
        <v>7876</v>
      </c>
    </row>
    <row r="1720" spans="1:12">
      <c r="A1720" t="s">
        <v>7877</v>
      </c>
      <c r="B1720" t="s">
        <v>182</v>
      </c>
      <c r="C1720" t="s">
        <v>4913</v>
      </c>
      <c r="D1720" t="s">
        <v>3006</v>
      </c>
      <c r="E1720" t="s">
        <v>3007</v>
      </c>
      <c r="F1720" t="s">
        <v>29</v>
      </c>
      <c r="G1720" t="b">
        <v>0</v>
      </c>
      <c r="H1720" t="s">
        <v>735</v>
      </c>
      <c r="I1720" t="s">
        <v>180</v>
      </c>
      <c r="J1720" t="s">
        <v>7878</v>
      </c>
      <c r="K1720" t="s">
        <v>4769</v>
      </c>
      <c r="L1720" t="s">
        <v>7879</v>
      </c>
    </row>
    <row r="1721" spans="1:12">
      <c r="A1721" t="s">
        <v>1761</v>
      </c>
      <c r="B1721" t="s">
        <v>826</v>
      </c>
      <c r="C1721" t="s">
        <v>3526</v>
      </c>
      <c r="D1721" t="s">
        <v>1189</v>
      </c>
      <c r="E1721" t="s">
        <v>1190</v>
      </c>
      <c r="F1721" t="s">
        <v>57</v>
      </c>
      <c r="G1721" t="b">
        <v>0</v>
      </c>
      <c r="H1721" t="s">
        <v>173</v>
      </c>
      <c r="I1721" t="s">
        <v>180</v>
      </c>
      <c r="J1721" t="s">
        <v>5751</v>
      </c>
      <c r="K1721" t="s">
        <v>4769</v>
      </c>
      <c r="L1721" t="s">
        <v>7880</v>
      </c>
    </row>
    <row r="1722" spans="1:12">
      <c r="A1722" t="s">
        <v>2751</v>
      </c>
      <c r="B1722" t="s">
        <v>826</v>
      </c>
      <c r="C1722" t="s">
        <v>4775</v>
      </c>
      <c r="D1722" t="s">
        <v>2647</v>
      </c>
      <c r="E1722" t="s">
        <v>4776</v>
      </c>
      <c r="F1722" t="s">
        <v>121</v>
      </c>
      <c r="G1722" t="b">
        <v>0</v>
      </c>
      <c r="H1722" t="s">
        <v>245</v>
      </c>
      <c r="I1722" t="s">
        <v>180</v>
      </c>
      <c r="J1722" t="s">
        <v>4777</v>
      </c>
      <c r="K1722" t="s">
        <v>4769</v>
      </c>
      <c r="L1722" t="s">
        <v>7881</v>
      </c>
    </row>
    <row r="1723" spans="1:12">
      <c r="A1723" t="s">
        <v>2427</v>
      </c>
      <c r="B1723" t="s">
        <v>826</v>
      </c>
      <c r="C1723" t="s">
        <v>3526</v>
      </c>
      <c r="D1723" t="s">
        <v>248</v>
      </c>
      <c r="E1723" t="s">
        <v>296</v>
      </c>
      <c r="F1723" t="s">
        <v>106</v>
      </c>
      <c r="G1723" t="b">
        <v>0</v>
      </c>
      <c r="H1723" t="s">
        <v>245</v>
      </c>
      <c r="I1723" t="s">
        <v>180</v>
      </c>
      <c r="J1723" t="s">
        <v>6137</v>
      </c>
      <c r="K1723" t="s">
        <v>4769</v>
      </c>
      <c r="L1723" t="s">
        <v>7882</v>
      </c>
    </row>
    <row r="1724" spans="1:12">
      <c r="A1724" t="s">
        <v>7883</v>
      </c>
      <c r="B1724" t="s">
        <v>298</v>
      </c>
      <c r="C1724" t="s">
        <v>3522</v>
      </c>
      <c r="D1724" t="e" cm="1">
        <f t="array" ref="D1724">- Gujjula</f>
        <v>#NAME?</v>
      </c>
      <c r="E1724" t="s">
        <v>4861</v>
      </c>
      <c r="F1724" t="s">
        <v>24</v>
      </c>
      <c r="G1724" t="b">
        <v>0</v>
      </c>
      <c r="H1724" t="s">
        <v>173</v>
      </c>
      <c r="I1724" t="s">
        <v>180</v>
      </c>
      <c r="J1724" t="s">
        <v>4862</v>
      </c>
      <c r="K1724" t="s">
        <v>4769</v>
      </c>
      <c r="L1724" t="s">
        <v>7884</v>
      </c>
    </row>
    <row r="1725" spans="1:12">
      <c r="A1725" t="s">
        <v>1221</v>
      </c>
      <c r="B1725" t="s">
        <v>826</v>
      </c>
      <c r="C1725" t="s">
        <v>3522</v>
      </c>
      <c r="D1725" t="s">
        <v>1217</v>
      </c>
      <c r="E1725" t="s">
        <v>1223</v>
      </c>
      <c r="F1725" t="s">
        <v>127</v>
      </c>
      <c r="G1725" t="b">
        <v>0</v>
      </c>
      <c r="H1725" t="s">
        <v>173</v>
      </c>
      <c r="I1725" t="s">
        <v>180</v>
      </c>
      <c r="J1725" t="s">
        <v>7885</v>
      </c>
      <c r="K1725" t="s">
        <v>4769</v>
      </c>
      <c r="L1725" t="s">
        <v>7886</v>
      </c>
    </row>
    <row r="1726" spans="1:12">
      <c r="A1726" t="s">
        <v>7887</v>
      </c>
      <c r="B1726" t="s">
        <v>182</v>
      </c>
      <c r="C1726" t="s">
        <v>4775</v>
      </c>
      <c r="D1726" t="s">
        <v>291</v>
      </c>
      <c r="E1726" t="s">
        <v>3043</v>
      </c>
      <c r="F1726" t="s">
        <v>18</v>
      </c>
      <c r="G1726" t="b">
        <v>0</v>
      </c>
      <c r="H1726" t="s">
        <v>245</v>
      </c>
      <c r="I1726" t="s">
        <v>180</v>
      </c>
      <c r="J1726" t="s">
        <v>7888</v>
      </c>
      <c r="K1726" t="s">
        <v>4769</v>
      </c>
      <c r="L1726" t="s">
        <v>7889</v>
      </c>
    </row>
    <row r="1727" spans="1:12">
      <c r="A1727" t="s">
        <v>2609</v>
      </c>
      <c r="B1727" t="s">
        <v>826</v>
      </c>
      <c r="C1727" t="s">
        <v>4806</v>
      </c>
      <c r="D1727" t="s">
        <v>2611</v>
      </c>
      <c r="E1727" t="s">
        <v>6238</v>
      </c>
      <c r="F1727" t="s">
        <v>76</v>
      </c>
      <c r="G1727" t="b">
        <v>0</v>
      </c>
      <c r="H1727" t="s">
        <v>173</v>
      </c>
      <c r="I1727" t="s">
        <v>180</v>
      </c>
      <c r="J1727" t="s">
        <v>7890</v>
      </c>
      <c r="K1727" t="s">
        <v>4769</v>
      </c>
      <c r="L1727" t="s">
        <v>7891</v>
      </c>
    </row>
    <row r="1728" spans="1:12">
      <c r="A1728" t="s">
        <v>2482</v>
      </c>
      <c r="B1728" t="s">
        <v>826</v>
      </c>
      <c r="C1728" t="s">
        <v>3526</v>
      </c>
      <c r="D1728" t="s">
        <v>248</v>
      </c>
      <c r="E1728" t="s">
        <v>249</v>
      </c>
      <c r="F1728" t="s">
        <v>115</v>
      </c>
      <c r="G1728" t="b">
        <v>0</v>
      </c>
      <c r="H1728" t="s">
        <v>245</v>
      </c>
      <c r="I1728" t="s">
        <v>180</v>
      </c>
      <c r="J1728" t="s">
        <v>5037</v>
      </c>
      <c r="K1728" t="s">
        <v>4769</v>
      </c>
      <c r="L1728" t="s">
        <v>7892</v>
      </c>
    </row>
    <row r="1729" spans="1:12">
      <c r="A1729" t="s">
        <v>2521</v>
      </c>
      <c r="B1729" t="s">
        <v>171</v>
      </c>
      <c r="C1729" t="s">
        <v>3526</v>
      </c>
      <c r="D1729" t="s">
        <v>751</v>
      </c>
      <c r="E1729" t="s">
        <v>752</v>
      </c>
      <c r="F1729" t="s">
        <v>112</v>
      </c>
      <c r="G1729" t="b">
        <v>1</v>
      </c>
      <c r="H1729" t="s">
        <v>448</v>
      </c>
      <c r="I1729" t="s">
        <v>180</v>
      </c>
      <c r="J1729" t="s">
        <v>7893</v>
      </c>
      <c r="K1729" t="s">
        <v>4769</v>
      </c>
      <c r="L1729" t="s">
        <v>7894</v>
      </c>
    </row>
    <row r="1730" spans="1:12">
      <c r="A1730" t="s">
        <v>7895</v>
      </c>
      <c r="B1730" t="s">
        <v>182</v>
      </c>
      <c r="C1730" t="s">
        <v>3522</v>
      </c>
      <c r="D1730" t="s">
        <v>3637</v>
      </c>
      <c r="E1730" t="s">
        <v>7525</v>
      </c>
      <c r="F1730" t="s">
        <v>57</v>
      </c>
      <c r="G1730" t="b">
        <v>0</v>
      </c>
      <c r="H1730" t="s">
        <v>654</v>
      </c>
      <c r="I1730" t="s">
        <v>180</v>
      </c>
      <c r="J1730" t="s">
        <v>7896</v>
      </c>
      <c r="K1730" t="s">
        <v>4769</v>
      </c>
      <c r="L1730" t="s">
        <v>7897</v>
      </c>
    </row>
    <row r="1731" spans="1:12">
      <c r="A1731" t="s">
        <v>924</v>
      </c>
      <c r="B1731" t="s">
        <v>826</v>
      </c>
      <c r="C1731" t="s">
        <v>3526</v>
      </c>
      <c r="D1731" t="s">
        <v>248</v>
      </c>
      <c r="E1731" t="s">
        <v>287</v>
      </c>
      <c r="F1731" t="s">
        <v>106</v>
      </c>
      <c r="G1731" t="b">
        <v>0</v>
      </c>
      <c r="H1731" t="s">
        <v>245</v>
      </c>
      <c r="I1731" t="s">
        <v>180</v>
      </c>
      <c r="J1731" t="s">
        <v>7898</v>
      </c>
      <c r="K1731" t="s">
        <v>4769</v>
      </c>
      <c r="L1731" t="s">
        <v>7899</v>
      </c>
    </row>
    <row r="1732" spans="1:12">
      <c r="A1732" t="s">
        <v>1202</v>
      </c>
      <c r="B1732" t="s">
        <v>826</v>
      </c>
      <c r="C1732" t="s">
        <v>3522</v>
      </c>
      <c r="D1732" t="s">
        <v>1189</v>
      </c>
      <c r="E1732" t="s">
        <v>1190</v>
      </c>
      <c r="F1732" t="s">
        <v>87</v>
      </c>
      <c r="G1732" t="b">
        <v>0</v>
      </c>
      <c r="H1732" t="s">
        <v>173</v>
      </c>
      <c r="I1732" t="s">
        <v>180</v>
      </c>
      <c r="J1732" t="s">
        <v>7900</v>
      </c>
      <c r="K1732" t="s">
        <v>4769</v>
      </c>
      <c r="L1732" t="s">
        <v>7901</v>
      </c>
    </row>
    <row r="1733" spans="1:12">
      <c r="A1733" t="s">
        <v>2428</v>
      </c>
      <c r="B1733" t="s">
        <v>171</v>
      </c>
      <c r="C1733" t="s">
        <v>3526</v>
      </c>
      <c r="D1733" t="s">
        <v>830</v>
      </c>
      <c r="E1733" t="s">
        <v>2429</v>
      </c>
      <c r="F1733" t="s">
        <v>29</v>
      </c>
      <c r="G1733" t="b">
        <v>0</v>
      </c>
      <c r="H1733" t="s">
        <v>173</v>
      </c>
      <c r="I1733" t="s">
        <v>180</v>
      </c>
      <c r="J1733" t="s">
        <v>7902</v>
      </c>
      <c r="K1733" t="s">
        <v>4769</v>
      </c>
      <c r="L1733" t="s">
        <v>7903</v>
      </c>
    </row>
    <row r="1734" spans="1:12">
      <c r="A1734" t="s">
        <v>2484</v>
      </c>
      <c r="B1734" t="s">
        <v>826</v>
      </c>
      <c r="C1734" t="s">
        <v>3526</v>
      </c>
      <c r="D1734" t="s">
        <v>248</v>
      </c>
      <c r="E1734" t="s">
        <v>296</v>
      </c>
      <c r="F1734" t="s">
        <v>112</v>
      </c>
      <c r="G1734" t="b">
        <v>0</v>
      </c>
      <c r="H1734" t="s">
        <v>245</v>
      </c>
      <c r="I1734" t="s">
        <v>180</v>
      </c>
      <c r="J1734" t="s">
        <v>6240</v>
      </c>
      <c r="K1734" t="s">
        <v>4769</v>
      </c>
      <c r="L1734" t="s">
        <v>7904</v>
      </c>
    </row>
    <row r="1735" spans="1:12">
      <c r="A1735" t="s">
        <v>1925</v>
      </c>
      <c r="B1735" t="s">
        <v>826</v>
      </c>
      <c r="C1735" t="s">
        <v>3522</v>
      </c>
      <c r="D1735" t="s">
        <v>547</v>
      </c>
      <c r="E1735" t="s">
        <v>548</v>
      </c>
      <c r="F1735" t="s">
        <v>100</v>
      </c>
      <c r="G1735" t="b">
        <v>1</v>
      </c>
      <c r="H1735" t="s">
        <v>173</v>
      </c>
      <c r="I1735" t="s">
        <v>180</v>
      </c>
      <c r="J1735" t="s">
        <v>7905</v>
      </c>
      <c r="K1735" t="s">
        <v>4769</v>
      </c>
      <c r="L1735" t="s">
        <v>7906</v>
      </c>
    </row>
    <row r="1736" spans="1:12">
      <c r="A1736" t="s">
        <v>7907</v>
      </c>
      <c r="B1736" t="s">
        <v>826</v>
      </c>
      <c r="C1736" t="s">
        <v>3526</v>
      </c>
      <c r="D1736" t="s">
        <v>547</v>
      </c>
      <c r="E1736" t="s">
        <v>723</v>
      </c>
      <c r="F1736" t="s">
        <v>90</v>
      </c>
      <c r="G1736" t="b">
        <v>0</v>
      </c>
      <c r="H1736" t="s">
        <v>173</v>
      </c>
      <c r="I1736" t="s">
        <v>180</v>
      </c>
      <c r="J1736" t="s">
        <v>7908</v>
      </c>
      <c r="K1736" t="s">
        <v>4769</v>
      </c>
      <c r="L1736" t="s">
        <v>7909</v>
      </c>
    </row>
    <row r="1737" spans="1:12">
      <c r="A1737" t="s">
        <v>2718</v>
      </c>
      <c r="B1737" t="s">
        <v>182</v>
      </c>
      <c r="C1737" t="s">
        <v>4806</v>
      </c>
      <c r="D1737" t="s">
        <v>1589</v>
      </c>
      <c r="E1737" t="s">
        <v>2927</v>
      </c>
      <c r="F1737" t="s">
        <v>18</v>
      </c>
      <c r="G1737" t="b">
        <v>0</v>
      </c>
      <c r="H1737" t="s">
        <v>372</v>
      </c>
      <c r="I1737" t="s">
        <v>180</v>
      </c>
      <c r="J1737" t="s">
        <v>7910</v>
      </c>
      <c r="K1737" t="s">
        <v>4769</v>
      </c>
      <c r="L1737" t="s">
        <v>7911</v>
      </c>
    </row>
    <row r="1738" spans="1:12">
      <c r="A1738" t="s">
        <v>1030</v>
      </c>
      <c r="B1738" t="s">
        <v>826</v>
      </c>
      <c r="C1738" t="s">
        <v>3526</v>
      </c>
      <c r="D1738" t="s">
        <v>1032</v>
      </c>
      <c r="E1738" t="s">
        <v>1033</v>
      </c>
      <c r="F1738" t="s">
        <v>87</v>
      </c>
      <c r="G1738" t="b">
        <v>0</v>
      </c>
      <c r="H1738" t="s">
        <v>448</v>
      </c>
      <c r="I1738" t="s">
        <v>180</v>
      </c>
      <c r="J1738" t="s">
        <v>7912</v>
      </c>
      <c r="K1738" t="s">
        <v>4769</v>
      </c>
      <c r="L1738" t="s">
        <v>7913</v>
      </c>
    </row>
    <row r="1739" spans="1:12">
      <c r="A1739" t="s">
        <v>1203</v>
      </c>
      <c r="B1739" t="s">
        <v>826</v>
      </c>
      <c r="C1739" t="s">
        <v>3522</v>
      </c>
      <c r="D1739" t="s">
        <v>1189</v>
      </c>
      <c r="E1739" t="s">
        <v>1190</v>
      </c>
      <c r="F1739" t="s">
        <v>87</v>
      </c>
      <c r="G1739" t="b">
        <v>0</v>
      </c>
      <c r="H1739" t="s">
        <v>173</v>
      </c>
      <c r="I1739" t="s">
        <v>180</v>
      </c>
      <c r="J1739" t="s">
        <v>7914</v>
      </c>
      <c r="K1739" t="s">
        <v>4769</v>
      </c>
      <c r="L1739" t="s">
        <v>7915</v>
      </c>
    </row>
    <row r="1740" spans="1:12">
      <c r="A1740" t="s">
        <v>7916</v>
      </c>
      <c r="B1740" t="s">
        <v>171</v>
      </c>
      <c r="C1740" t="s">
        <v>4775</v>
      </c>
      <c r="D1740" t="s">
        <v>3475</v>
      </c>
      <c r="E1740" t="s">
        <v>218</v>
      </c>
      <c r="F1740" t="s">
        <v>18</v>
      </c>
      <c r="G1740" t="b">
        <v>0</v>
      </c>
      <c r="H1740" t="s">
        <v>173</v>
      </c>
      <c r="I1740" t="s">
        <v>180</v>
      </c>
      <c r="J1740" t="s">
        <v>7266</v>
      </c>
      <c r="K1740" t="s">
        <v>4769</v>
      </c>
      <c r="L1740" t="s">
        <v>7917</v>
      </c>
    </row>
    <row r="1741" spans="1:12">
      <c r="A1741" t="s">
        <v>2813</v>
      </c>
      <c r="B1741" t="s">
        <v>826</v>
      </c>
      <c r="C1741" t="s">
        <v>4775</v>
      </c>
      <c r="D1741" t="s">
        <v>2792</v>
      </c>
      <c r="E1741" t="s">
        <v>2912</v>
      </c>
      <c r="F1741" t="s">
        <v>124</v>
      </c>
      <c r="G1741" t="b">
        <v>0</v>
      </c>
      <c r="H1741" t="s">
        <v>372</v>
      </c>
      <c r="I1741" t="s">
        <v>180</v>
      </c>
      <c r="J1741" t="s">
        <v>7918</v>
      </c>
      <c r="K1741" t="s">
        <v>4769</v>
      </c>
      <c r="L1741" t="s">
        <v>7919</v>
      </c>
    </row>
    <row r="1742" spans="1:12">
      <c r="A1742" t="s">
        <v>252</v>
      </c>
      <c r="B1742" t="s">
        <v>182</v>
      </c>
      <c r="C1742" t="s">
        <v>3522</v>
      </c>
      <c r="D1742" t="s">
        <v>192</v>
      </c>
      <c r="E1742" t="s">
        <v>198</v>
      </c>
      <c r="F1742" t="s">
        <v>18</v>
      </c>
      <c r="G1742" t="b">
        <v>0</v>
      </c>
      <c r="H1742" t="s">
        <v>189</v>
      </c>
      <c r="I1742" t="s">
        <v>180</v>
      </c>
      <c r="J1742" t="s">
        <v>7920</v>
      </c>
      <c r="K1742" t="s">
        <v>4769</v>
      </c>
      <c r="L1742" t="s">
        <v>7921</v>
      </c>
    </row>
    <row r="1743" spans="1:12">
      <c r="A1743" t="s">
        <v>7922</v>
      </c>
      <c r="B1743" t="s">
        <v>2772</v>
      </c>
      <c r="C1743" t="s">
        <v>4806</v>
      </c>
      <c r="D1743" t="s">
        <v>291</v>
      </c>
      <c r="E1743" t="s">
        <v>3043</v>
      </c>
      <c r="F1743" t="s">
        <v>18</v>
      </c>
      <c r="G1743" t="b">
        <v>0</v>
      </c>
      <c r="H1743" t="s">
        <v>245</v>
      </c>
      <c r="I1743" t="s">
        <v>180</v>
      </c>
      <c r="J1743" t="s">
        <v>5202</v>
      </c>
      <c r="K1743" t="s">
        <v>4769</v>
      </c>
      <c r="L1743" t="s">
        <v>7923</v>
      </c>
    </row>
    <row r="1744" spans="1:12">
      <c r="A1744" t="s">
        <v>7924</v>
      </c>
      <c r="B1744" t="s">
        <v>826</v>
      </c>
      <c r="C1744" t="s">
        <v>4806</v>
      </c>
      <c r="D1744" t="s">
        <v>2611</v>
      </c>
      <c r="E1744" t="s">
        <v>6238</v>
      </c>
      <c r="F1744" t="s">
        <v>76</v>
      </c>
      <c r="G1744" t="b">
        <v>0</v>
      </c>
      <c r="H1744" t="s">
        <v>173</v>
      </c>
      <c r="I1744" t="s">
        <v>180</v>
      </c>
      <c r="J1744" t="s">
        <v>4779</v>
      </c>
      <c r="K1744" t="s">
        <v>4769</v>
      </c>
      <c r="L1744" t="s">
        <v>7925</v>
      </c>
    </row>
    <row r="1745" spans="1:12">
      <c r="A1745" t="s">
        <v>2486</v>
      </c>
      <c r="B1745" t="s">
        <v>182</v>
      </c>
      <c r="C1745" t="s">
        <v>3526</v>
      </c>
      <c r="D1745" t="s">
        <v>737</v>
      </c>
      <c r="E1745" t="s">
        <v>738</v>
      </c>
      <c r="F1745" t="s">
        <v>29</v>
      </c>
      <c r="G1745" t="b">
        <v>0</v>
      </c>
      <c r="H1745" t="s">
        <v>735</v>
      </c>
      <c r="I1745" t="s">
        <v>180</v>
      </c>
      <c r="J1745" t="s">
        <v>7926</v>
      </c>
      <c r="K1745" t="s">
        <v>4769</v>
      </c>
      <c r="L1745" t="s">
        <v>7927</v>
      </c>
    </row>
    <row r="1746" spans="1:12">
      <c r="A1746" t="s">
        <v>7928</v>
      </c>
      <c r="B1746" t="s">
        <v>298</v>
      </c>
      <c r="C1746" t="s">
        <v>3526</v>
      </c>
      <c r="D1746" t="s">
        <v>248</v>
      </c>
      <c r="E1746" t="s">
        <v>296</v>
      </c>
      <c r="F1746" t="s">
        <v>57</v>
      </c>
      <c r="G1746" t="b">
        <v>0</v>
      </c>
      <c r="H1746" t="s">
        <v>245</v>
      </c>
      <c r="I1746" t="s">
        <v>180</v>
      </c>
      <c r="J1746" t="s">
        <v>7929</v>
      </c>
      <c r="K1746" t="s">
        <v>4769</v>
      </c>
      <c r="L1746" t="s">
        <v>7930</v>
      </c>
    </row>
    <row r="1747" spans="1:12">
      <c r="A1747" t="s">
        <v>1112</v>
      </c>
      <c r="B1747" t="s">
        <v>826</v>
      </c>
      <c r="C1747" t="s">
        <v>3522</v>
      </c>
      <c r="D1747" t="s">
        <v>445</v>
      </c>
      <c r="E1747" t="s">
        <v>446</v>
      </c>
      <c r="F1747" t="s">
        <v>76</v>
      </c>
      <c r="G1747" t="b">
        <v>0</v>
      </c>
      <c r="H1747" t="s">
        <v>173</v>
      </c>
      <c r="I1747" t="s">
        <v>180</v>
      </c>
      <c r="J1747" t="s">
        <v>7931</v>
      </c>
      <c r="K1747" t="s">
        <v>4769</v>
      </c>
      <c r="L1747" t="s">
        <v>7932</v>
      </c>
    </row>
    <row r="1748" spans="1:12">
      <c r="A1748" t="s">
        <v>2824</v>
      </c>
      <c r="B1748" t="s">
        <v>171</v>
      </c>
      <c r="C1748" t="s">
        <v>4775</v>
      </c>
      <c r="D1748" t="s">
        <v>1589</v>
      </c>
      <c r="E1748" t="s">
        <v>2927</v>
      </c>
      <c r="F1748" t="s">
        <v>47</v>
      </c>
      <c r="G1748" t="b">
        <v>0</v>
      </c>
      <c r="H1748" t="s">
        <v>372</v>
      </c>
      <c r="I1748" t="s">
        <v>180</v>
      </c>
      <c r="J1748" t="s">
        <v>7933</v>
      </c>
      <c r="K1748" t="s">
        <v>4769</v>
      </c>
      <c r="L1748" t="s">
        <v>7934</v>
      </c>
    </row>
    <row r="1749" spans="1:12">
      <c r="A1749" t="s">
        <v>2928</v>
      </c>
      <c r="B1749" t="s">
        <v>182</v>
      </c>
      <c r="C1749" t="s">
        <v>4858</v>
      </c>
      <c r="D1749" t="s">
        <v>2863</v>
      </c>
      <c r="E1749" t="s">
        <v>2884</v>
      </c>
      <c r="F1749" t="s">
        <v>34</v>
      </c>
      <c r="G1749" t="b">
        <v>0</v>
      </c>
      <c r="H1749" t="s">
        <v>173</v>
      </c>
      <c r="I1749" t="s">
        <v>180</v>
      </c>
      <c r="J1749" t="s">
        <v>218</v>
      </c>
      <c r="K1749" t="s">
        <v>4769</v>
      </c>
      <c r="L1749" t="s">
        <v>7935</v>
      </c>
    </row>
    <row r="1750" spans="1:12">
      <c r="A1750" t="s">
        <v>2994</v>
      </c>
      <c r="B1750" t="s">
        <v>826</v>
      </c>
      <c r="C1750" t="s">
        <v>4775</v>
      </c>
      <c r="D1750" t="s">
        <v>2647</v>
      </c>
      <c r="E1750" t="s">
        <v>2889</v>
      </c>
      <c r="F1750" t="s">
        <v>73</v>
      </c>
      <c r="G1750" t="b">
        <v>0</v>
      </c>
      <c r="H1750" t="s">
        <v>245</v>
      </c>
      <c r="I1750" t="s">
        <v>180</v>
      </c>
      <c r="J1750" t="s">
        <v>5532</v>
      </c>
      <c r="K1750" t="s">
        <v>4769</v>
      </c>
      <c r="L1750" t="s">
        <v>7936</v>
      </c>
    </row>
    <row r="1751" spans="1:12">
      <c r="A1751" t="s">
        <v>2431</v>
      </c>
      <c r="B1751" t="s">
        <v>826</v>
      </c>
      <c r="C1751" t="s">
        <v>3526</v>
      </c>
      <c r="D1751" t="s">
        <v>192</v>
      </c>
      <c r="E1751" t="s">
        <v>275</v>
      </c>
      <c r="F1751" t="s">
        <v>127</v>
      </c>
      <c r="G1751" t="b">
        <v>0</v>
      </c>
      <c r="H1751" t="s">
        <v>189</v>
      </c>
      <c r="I1751" t="s">
        <v>180</v>
      </c>
      <c r="J1751" t="s">
        <v>5315</v>
      </c>
      <c r="K1751" t="s">
        <v>4769</v>
      </c>
      <c r="L1751" t="s">
        <v>7937</v>
      </c>
    </row>
    <row r="1752" spans="1:12">
      <c r="A1752" t="s">
        <v>330</v>
      </c>
      <c r="B1752" t="s">
        <v>182</v>
      </c>
      <c r="C1752" t="s">
        <v>3522</v>
      </c>
      <c r="D1752" t="s">
        <v>248</v>
      </c>
      <c r="E1752" t="s">
        <v>296</v>
      </c>
      <c r="F1752" t="s">
        <v>24</v>
      </c>
      <c r="G1752" t="b">
        <v>0</v>
      </c>
      <c r="H1752" t="s">
        <v>245</v>
      </c>
      <c r="I1752" t="s">
        <v>180</v>
      </c>
      <c r="J1752" t="s">
        <v>7938</v>
      </c>
      <c r="K1752" t="s">
        <v>4769</v>
      </c>
      <c r="L1752" t="s">
        <v>7939</v>
      </c>
    </row>
    <row r="1753" spans="1:12">
      <c r="A1753" t="s">
        <v>994</v>
      </c>
      <c r="B1753" t="s">
        <v>826</v>
      </c>
      <c r="C1753" t="s">
        <v>3522</v>
      </c>
      <c r="D1753" t="s">
        <v>360</v>
      </c>
      <c r="E1753" t="s">
        <v>995</v>
      </c>
      <c r="F1753" t="s">
        <v>127</v>
      </c>
      <c r="G1753" t="b">
        <v>0</v>
      </c>
      <c r="H1753" t="s">
        <v>372</v>
      </c>
      <c r="I1753" t="s">
        <v>180</v>
      </c>
      <c r="J1753" t="s">
        <v>5756</v>
      </c>
      <c r="K1753" t="s">
        <v>4769</v>
      </c>
      <c r="L1753" t="s">
        <v>7940</v>
      </c>
    </row>
    <row r="1754" spans="1:12">
      <c r="A1754" t="s">
        <v>1416</v>
      </c>
      <c r="B1754" t="s">
        <v>826</v>
      </c>
      <c r="C1754" t="s">
        <v>3522</v>
      </c>
      <c r="D1754" t="s">
        <v>1299</v>
      </c>
      <c r="E1754" t="s">
        <v>1300</v>
      </c>
      <c r="F1754" t="s">
        <v>57</v>
      </c>
      <c r="G1754" t="b">
        <v>0</v>
      </c>
      <c r="H1754" t="s">
        <v>173</v>
      </c>
      <c r="I1754" t="s">
        <v>180</v>
      </c>
      <c r="J1754" t="s">
        <v>7941</v>
      </c>
      <c r="K1754" t="s">
        <v>4769</v>
      </c>
      <c r="L1754" t="s">
        <v>7942</v>
      </c>
    </row>
    <row r="1755" spans="1:12">
      <c r="A1755" t="s">
        <v>2674</v>
      </c>
      <c r="B1755" t="s">
        <v>171</v>
      </c>
      <c r="C1755" t="s">
        <v>4775</v>
      </c>
      <c r="D1755" t="s">
        <v>2647</v>
      </c>
      <c r="E1755" t="s">
        <v>4776</v>
      </c>
      <c r="F1755" t="s">
        <v>34</v>
      </c>
      <c r="G1755" t="b">
        <v>0</v>
      </c>
      <c r="H1755" t="s">
        <v>245</v>
      </c>
      <c r="I1755" t="s">
        <v>180</v>
      </c>
      <c r="J1755" t="s">
        <v>4777</v>
      </c>
      <c r="K1755" t="s">
        <v>4769</v>
      </c>
      <c r="L1755" t="s">
        <v>7943</v>
      </c>
    </row>
    <row r="1756" spans="1:12">
      <c r="A1756" t="s">
        <v>1825</v>
      </c>
      <c r="B1756" t="s">
        <v>826</v>
      </c>
      <c r="C1756" t="s">
        <v>3526</v>
      </c>
      <c r="D1756" t="s">
        <v>1821</v>
      </c>
      <c r="E1756" t="s">
        <v>1822</v>
      </c>
      <c r="F1756" t="s">
        <v>100</v>
      </c>
      <c r="G1756" t="b">
        <v>1</v>
      </c>
      <c r="H1756" t="s">
        <v>448</v>
      </c>
      <c r="I1756" t="s">
        <v>180</v>
      </c>
      <c r="J1756" t="s">
        <v>5301</v>
      </c>
      <c r="K1756" t="s">
        <v>4769</v>
      </c>
      <c r="L1756" t="s">
        <v>7944</v>
      </c>
    </row>
    <row r="1757" spans="1:12">
      <c r="A1757" t="s">
        <v>7945</v>
      </c>
      <c r="B1757" t="s">
        <v>826</v>
      </c>
      <c r="C1757" t="s">
        <v>3526</v>
      </c>
      <c r="D1757" t="s">
        <v>248</v>
      </c>
      <c r="E1757" t="s">
        <v>296</v>
      </c>
      <c r="F1757" t="s">
        <v>100</v>
      </c>
      <c r="G1757" t="b">
        <v>0</v>
      </c>
      <c r="H1757" t="s">
        <v>245</v>
      </c>
      <c r="I1757" t="s">
        <v>180</v>
      </c>
      <c r="J1757" t="s">
        <v>7946</v>
      </c>
      <c r="K1757" t="s">
        <v>4769</v>
      </c>
      <c r="L1757" t="s">
        <v>7947</v>
      </c>
    </row>
    <row r="1758" spans="1:12">
      <c r="A1758" t="s">
        <v>495</v>
      </c>
      <c r="B1758" t="s">
        <v>171</v>
      </c>
      <c r="C1758" t="s">
        <v>4865</v>
      </c>
      <c r="D1758" t="s">
        <v>4654</v>
      </c>
      <c r="E1758" t="s">
        <v>482</v>
      </c>
      <c r="F1758" t="s">
        <v>43</v>
      </c>
      <c r="G1758" t="b">
        <v>0</v>
      </c>
      <c r="H1758" t="s">
        <v>496</v>
      </c>
      <c r="I1758" t="s">
        <v>283</v>
      </c>
      <c r="J1758" t="s">
        <v>7948</v>
      </c>
      <c r="K1758" t="s">
        <v>4769</v>
      </c>
      <c r="L1758" t="s">
        <v>7949</v>
      </c>
    </row>
    <row r="1759" spans="1:12">
      <c r="A1759" t="s">
        <v>3047</v>
      </c>
      <c r="B1759" t="s">
        <v>826</v>
      </c>
      <c r="C1759" t="s">
        <v>4775</v>
      </c>
      <c r="D1759" t="s">
        <v>291</v>
      </c>
      <c r="E1759" t="s">
        <v>3043</v>
      </c>
      <c r="F1759" t="s">
        <v>100</v>
      </c>
      <c r="G1759" t="b">
        <v>0</v>
      </c>
      <c r="H1759" t="s">
        <v>245</v>
      </c>
      <c r="I1759" t="s">
        <v>180</v>
      </c>
      <c r="J1759" t="s">
        <v>4777</v>
      </c>
      <c r="K1759" t="s">
        <v>4769</v>
      </c>
      <c r="L1759" t="s">
        <v>7950</v>
      </c>
    </row>
    <row r="1760" spans="1:12">
      <c r="A1760" t="s">
        <v>1711</v>
      </c>
      <c r="B1760" t="s">
        <v>826</v>
      </c>
      <c r="C1760" t="s">
        <v>3526</v>
      </c>
      <c r="D1760" t="s">
        <v>754</v>
      </c>
      <c r="E1760" t="s">
        <v>756</v>
      </c>
      <c r="F1760" t="s">
        <v>39</v>
      </c>
      <c r="G1760" t="b">
        <v>0</v>
      </c>
      <c r="H1760" t="s">
        <v>448</v>
      </c>
      <c r="I1760" t="s">
        <v>180</v>
      </c>
      <c r="J1760" t="s">
        <v>5497</v>
      </c>
      <c r="K1760" t="s">
        <v>4769</v>
      </c>
      <c r="L1760" t="s">
        <v>7951</v>
      </c>
    </row>
    <row r="1761" spans="1:12">
      <c r="A1761" t="s">
        <v>900</v>
      </c>
      <c r="B1761" t="s">
        <v>826</v>
      </c>
      <c r="C1761" t="s">
        <v>3522</v>
      </c>
      <c r="D1761" t="s">
        <v>584</v>
      </c>
      <c r="E1761" t="s">
        <v>894</v>
      </c>
      <c r="F1761" t="s">
        <v>43</v>
      </c>
      <c r="G1761" t="b">
        <v>0</v>
      </c>
      <c r="H1761" t="s">
        <v>173</v>
      </c>
      <c r="I1761" t="s">
        <v>180</v>
      </c>
      <c r="J1761" t="s">
        <v>5852</v>
      </c>
      <c r="K1761" t="s">
        <v>4769</v>
      </c>
      <c r="L1761" t="s">
        <v>7952</v>
      </c>
    </row>
    <row r="1762" spans="1:12">
      <c r="A1762" t="s">
        <v>1749</v>
      </c>
      <c r="B1762" t="s">
        <v>826</v>
      </c>
      <c r="C1762" t="s">
        <v>3522</v>
      </c>
      <c r="D1762" t="s">
        <v>782</v>
      </c>
      <c r="E1762" t="s">
        <v>783</v>
      </c>
      <c r="F1762" t="s">
        <v>60</v>
      </c>
      <c r="G1762" t="b">
        <v>0</v>
      </c>
      <c r="H1762" t="s">
        <v>173</v>
      </c>
      <c r="I1762" t="s">
        <v>180</v>
      </c>
      <c r="J1762" t="s">
        <v>5013</v>
      </c>
      <c r="K1762" t="s">
        <v>4769</v>
      </c>
      <c r="L1762" t="s">
        <v>7953</v>
      </c>
    </row>
    <row r="1763" spans="1:12">
      <c r="A1763" t="s">
        <v>2013</v>
      </c>
      <c r="B1763" t="s">
        <v>171</v>
      </c>
      <c r="C1763" t="s">
        <v>3522</v>
      </c>
      <c r="D1763" t="s">
        <v>248</v>
      </c>
      <c r="E1763" t="s">
        <v>296</v>
      </c>
      <c r="F1763" t="s">
        <v>29</v>
      </c>
      <c r="G1763" t="b">
        <v>0</v>
      </c>
      <c r="H1763" t="s">
        <v>245</v>
      </c>
      <c r="I1763" t="s">
        <v>180</v>
      </c>
      <c r="J1763" t="s">
        <v>7954</v>
      </c>
      <c r="K1763" t="s">
        <v>4769</v>
      </c>
      <c r="L1763" t="s">
        <v>7955</v>
      </c>
    </row>
    <row r="1764" spans="1:12">
      <c r="A1764" t="s">
        <v>7956</v>
      </c>
      <c r="B1764" t="s">
        <v>826</v>
      </c>
      <c r="C1764" t="s">
        <v>3526</v>
      </c>
      <c r="D1764" t="s">
        <v>248</v>
      </c>
      <c r="E1764" t="s">
        <v>296</v>
      </c>
      <c r="F1764" t="s">
        <v>100</v>
      </c>
      <c r="G1764" t="b">
        <v>0</v>
      </c>
      <c r="H1764" t="s">
        <v>245</v>
      </c>
      <c r="I1764" t="s">
        <v>180</v>
      </c>
      <c r="J1764" t="s">
        <v>7957</v>
      </c>
      <c r="K1764" t="s">
        <v>4769</v>
      </c>
      <c r="L1764" t="s">
        <v>7958</v>
      </c>
    </row>
    <row r="1765" spans="1:12">
      <c r="A1765" t="s">
        <v>7959</v>
      </c>
      <c r="B1765" t="s">
        <v>826</v>
      </c>
      <c r="C1765" t="s">
        <v>3526</v>
      </c>
      <c r="D1765" t="s">
        <v>248</v>
      </c>
      <c r="E1765" t="s">
        <v>296</v>
      </c>
      <c r="F1765" t="s">
        <v>109</v>
      </c>
      <c r="G1765" t="b">
        <v>0</v>
      </c>
      <c r="H1765" t="s">
        <v>245</v>
      </c>
      <c r="I1765" t="s">
        <v>180</v>
      </c>
      <c r="J1765" t="s">
        <v>7960</v>
      </c>
      <c r="K1765" t="s">
        <v>4769</v>
      </c>
      <c r="L1765" t="s">
        <v>7961</v>
      </c>
    </row>
    <row r="1766" spans="1:12">
      <c r="A1766" t="s">
        <v>7962</v>
      </c>
      <c r="B1766" t="s">
        <v>826</v>
      </c>
      <c r="C1766" t="s">
        <v>4775</v>
      </c>
      <c r="D1766" t="s">
        <v>4273</v>
      </c>
      <c r="E1766" t="s">
        <v>7963</v>
      </c>
      <c r="F1766" t="s">
        <v>100</v>
      </c>
      <c r="G1766" t="b">
        <v>0</v>
      </c>
      <c r="H1766" t="s">
        <v>173</v>
      </c>
      <c r="I1766" t="s">
        <v>180</v>
      </c>
      <c r="J1766" t="s">
        <v>7964</v>
      </c>
      <c r="K1766" t="s">
        <v>4769</v>
      </c>
      <c r="L1766" t="s">
        <v>7965</v>
      </c>
    </row>
    <row r="1767" spans="1:12">
      <c r="A1767" t="s">
        <v>2447</v>
      </c>
      <c r="B1767" t="s">
        <v>171</v>
      </c>
      <c r="C1767" t="s">
        <v>3526</v>
      </c>
      <c r="D1767" t="s">
        <v>1821</v>
      </c>
      <c r="E1767" t="s">
        <v>2292</v>
      </c>
      <c r="F1767" t="s">
        <v>103</v>
      </c>
      <c r="G1767" t="b">
        <v>1</v>
      </c>
      <c r="H1767" t="s">
        <v>448</v>
      </c>
      <c r="I1767" t="s">
        <v>180</v>
      </c>
      <c r="J1767" t="s">
        <v>7966</v>
      </c>
      <c r="K1767" t="s">
        <v>4769</v>
      </c>
      <c r="L1767" t="s">
        <v>7967</v>
      </c>
    </row>
    <row r="1768" spans="1:12">
      <c r="A1768" t="s">
        <v>702</v>
      </c>
      <c r="B1768" t="s">
        <v>171</v>
      </c>
      <c r="C1768" t="s">
        <v>3522</v>
      </c>
      <c r="D1768" t="s">
        <v>2101</v>
      </c>
      <c r="E1768" t="s">
        <v>699</v>
      </c>
      <c r="F1768" t="s">
        <v>29</v>
      </c>
      <c r="G1768" t="b">
        <v>0</v>
      </c>
      <c r="H1768" t="s">
        <v>443</v>
      </c>
      <c r="I1768" t="s">
        <v>180</v>
      </c>
      <c r="J1768" t="s">
        <v>7968</v>
      </c>
      <c r="K1768" t="s">
        <v>4769</v>
      </c>
      <c r="L1768" t="s">
        <v>7969</v>
      </c>
    </row>
    <row r="1769" spans="1:12">
      <c r="A1769" t="s">
        <v>7970</v>
      </c>
      <c r="B1769" t="s">
        <v>182</v>
      </c>
      <c r="C1769" t="s">
        <v>4913</v>
      </c>
      <c r="D1769" t="s">
        <v>834</v>
      </c>
      <c r="E1769" t="s">
        <v>835</v>
      </c>
      <c r="F1769" t="s">
        <v>29</v>
      </c>
      <c r="G1769" t="b">
        <v>0</v>
      </c>
      <c r="H1769" t="s">
        <v>735</v>
      </c>
      <c r="I1769" t="s">
        <v>180</v>
      </c>
      <c r="J1769" t="s">
        <v>7971</v>
      </c>
      <c r="K1769" t="s">
        <v>4769</v>
      </c>
      <c r="L1769" t="s">
        <v>7972</v>
      </c>
    </row>
    <row r="1770" spans="1:12">
      <c r="A1770" t="s">
        <v>2438</v>
      </c>
      <c r="B1770" t="s">
        <v>171</v>
      </c>
      <c r="C1770" t="s">
        <v>3526</v>
      </c>
      <c r="D1770" t="s">
        <v>248</v>
      </c>
      <c r="E1770" t="s">
        <v>987</v>
      </c>
      <c r="F1770" t="s">
        <v>47</v>
      </c>
      <c r="G1770" t="b">
        <v>0</v>
      </c>
      <c r="H1770" t="s">
        <v>245</v>
      </c>
      <c r="I1770" t="s">
        <v>180</v>
      </c>
      <c r="J1770" t="s">
        <v>7973</v>
      </c>
      <c r="K1770" t="s">
        <v>4769</v>
      </c>
      <c r="L1770" t="s">
        <v>7974</v>
      </c>
    </row>
    <row r="1771" spans="1:12">
      <c r="A1771" t="s">
        <v>2625</v>
      </c>
      <c r="B1771" t="s">
        <v>826</v>
      </c>
      <c r="C1771" t="s">
        <v>4775</v>
      </c>
      <c r="D1771" t="s">
        <v>2611</v>
      </c>
      <c r="E1771" t="s">
        <v>6238</v>
      </c>
      <c r="F1771" t="s">
        <v>76</v>
      </c>
      <c r="G1771" t="b">
        <v>0</v>
      </c>
      <c r="H1771" t="s">
        <v>173</v>
      </c>
      <c r="I1771" t="s">
        <v>180</v>
      </c>
      <c r="J1771" t="s">
        <v>4779</v>
      </c>
      <c r="K1771" t="s">
        <v>4769</v>
      </c>
      <c r="L1771" t="s">
        <v>7975</v>
      </c>
    </row>
    <row r="1772" spans="1:12">
      <c r="A1772" t="s">
        <v>2990</v>
      </c>
      <c r="B1772" t="s">
        <v>171</v>
      </c>
      <c r="C1772" t="s">
        <v>4913</v>
      </c>
      <c r="D1772" t="s">
        <v>2942</v>
      </c>
      <c r="E1772" t="s">
        <v>2981</v>
      </c>
      <c r="F1772" t="s">
        <v>57</v>
      </c>
      <c r="G1772" t="b">
        <v>1</v>
      </c>
      <c r="H1772" t="s">
        <v>173</v>
      </c>
      <c r="I1772" t="s">
        <v>180</v>
      </c>
      <c r="J1772" t="s">
        <v>7976</v>
      </c>
      <c r="K1772" t="s">
        <v>4769</v>
      </c>
      <c r="L1772" t="s">
        <v>7977</v>
      </c>
    </row>
    <row r="1773" spans="1:12">
      <c r="A1773" t="s">
        <v>2799</v>
      </c>
      <c r="B1773" t="s">
        <v>826</v>
      </c>
      <c r="C1773" t="s">
        <v>4806</v>
      </c>
      <c r="D1773" t="s">
        <v>2801</v>
      </c>
      <c r="E1773" t="s">
        <v>5814</v>
      </c>
      <c r="F1773" t="s">
        <v>76</v>
      </c>
      <c r="G1773" t="b">
        <v>0</v>
      </c>
      <c r="H1773" t="s">
        <v>173</v>
      </c>
      <c r="I1773" t="s">
        <v>180</v>
      </c>
      <c r="J1773" t="s">
        <v>7978</v>
      </c>
      <c r="K1773" t="s">
        <v>4769</v>
      </c>
      <c r="L1773" t="s">
        <v>7979</v>
      </c>
    </row>
    <row r="1774" spans="1:12">
      <c r="A1774" t="s">
        <v>3544</v>
      </c>
      <c r="B1774" t="s">
        <v>826</v>
      </c>
      <c r="C1774" t="s">
        <v>2553</v>
      </c>
      <c r="D1774" t="s">
        <v>770</v>
      </c>
      <c r="E1774" t="s">
        <v>771</v>
      </c>
      <c r="F1774" t="s">
        <v>90</v>
      </c>
      <c r="G1774" t="b">
        <v>0</v>
      </c>
      <c r="H1774" t="s">
        <v>173</v>
      </c>
      <c r="I1774" t="s">
        <v>180</v>
      </c>
      <c r="J1774" t="s">
        <v>7980</v>
      </c>
      <c r="K1774" t="s">
        <v>4769</v>
      </c>
      <c r="L1774" t="s">
        <v>7981</v>
      </c>
    </row>
    <row r="1775" spans="1:12">
      <c r="A1775" t="s">
        <v>226</v>
      </c>
      <c r="B1775" t="s">
        <v>171</v>
      </c>
      <c r="C1775" t="s">
        <v>3522</v>
      </c>
      <c r="D1775" t="s">
        <v>192</v>
      </c>
      <c r="E1775" t="s">
        <v>193</v>
      </c>
      <c r="F1775" t="s">
        <v>47</v>
      </c>
      <c r="G1775" t="b">
        <v>0</v>
      </c>
      <c r="H1775" t="s">
        <v>189</v>
      </c>
      <c r="I1775" t="s">
        <v>180</v>
      </c>
      <c r="J1775" t="s">
        <v>4881</v>
      </c>
      <c r="K1775" t="s">
        <v>4769</v>
      </c>
      <c r="L1775" t="s">
        <v>7982</v>
      </c>
    </row>
    <row r="1776" spans="1:12">
      <c r="A1776" t="s">
        <v>2773</v>
      </c>
      <c r="B1776" t="s">
        <v>826</v>
      </c>
      <c r="C1776" t="s">
        <v>4806</v>
      </c>
      <c r="D1776" t="s">
        <v>1589</v>
      </c>
      <c r="E1776" t="s">
        <v>2927</v>
      </c>
      <c r="F1776" t="s">
        <v>93</v>
      </c>
      <c r="G1776" t="b">
        <v>0</v>
      </c>
      <c r="H1776" t="s">
        <v>372</v>
      </c>
      <c r="I1776" t="s">
        <v>180</v>
      </c>
      <c r="J1776" t="s">
        <v>7983</v>
      </c>
      <c r="K1776" t="s">
        <v>4769</v>
      </c>
      <c r="L1776" t="s">
        <v>7984</v>
      </c>
    </row>
    <row r="1777" spans="1:12">
      <c r="A1777" t="s">
        <v>2448</v>
      </c>
      <c r="B1777" t="s">
        <v>523</v>
      </c>
      <c r="C1777" t="s">
        <v>3526</v>
      </c>
      <c r="D1777" t="s">
        <v>1642</v>
      </c>
      <c r="E1777" t="s">
        <v>1644</v>
      </c>
      <c r="F1777" t="s">
        <v>39</v>
      </c>
      <c r="G1777" t="b">
        <v>0</v>
      </c>
      <c r="H1777" t="s">
        <v>173</v>
      </c>
      <c r="I1777" t="s">
        <v>180</v>
      </c>
      <c r="J1777" t="s">
        <v>5430</v>
      </c>
      <c r="K1777" t="s">
        <v>4769</v>
      </c>
      <c r="L1777" t="s">
        <v>7985</v>
      </c>
    </row>
    <row r="1778" spans="1:12">
      <c r="A1778" t="s">
        <v>2732</v>
      </c>
      <c r="B1778" t="s">
        <v>826</v>
      </c>
      <c r="C1778" t="s">
        <v>4806</v>
      </c>
      <c r="D1778" t="s">
        <v>2730</v>
      </c>
      <c r="E1778" t="s">
        <v>5408</v>
      </c>
      <c r="F1778" t="s">
        <v>97</v>
      </c>
      <c r="G1778" t="b">
        <v>0</v>
      </c>
      <c r="H1778" t="s">
        <v>173</v>
      </c>
      <c r="I1778" t="s">
        <v>180</v>
      </c>
      <c r="J1778" t="s">
        <v>7986</v>
      </c>
      <c r="K1778" t="s">
        <v>4769</v>
      </c>
      <c r="L1778" t="s">
        <v>7987</v>
      </c>
    </row>
    <row r="1779" spans="1:12">
      <c r="A1779" t="s">
        <v>1215</v>
      </c>
      <c r="B1779" t="s">
        <v>826</v>
      </c>
      <c r="C1779" t="s">
        <v>3522</v>
      </c>
      <c r="D1779" t="s">
        <v>1217</v>
      </c>
      <c r="E1779" t="s">
        <v>1218</v>
      </c>
      <c r="F1779" t="s">
        <v>127</v>
      </c>
      <c r="G1779" t="b">
        <v>0</v>
      </c>
      <c r="H1779" t="s">
        <v>173</v>
      </c>
      <c r="I1779" t="s">
        <v>180</v>
      </c>
      <c r="J1779" t="s">
        <v>7988</v>
      </c>
      <c r="K1779" t="s">
        <v>4769</v>
      </c>
      <c r="L1779" t="s">
        <v>7989</v>
      </c>
    </row>
    <row r="1780" spans="1:12">
      <c r="A1780" t="s">
        <v>636</v>
      </c>
      <c r="B1780" t="s">
        <v>182</v>
      </c>
      <c r="C1780" t="s">
        <v>3522</v>
      </c>
      <c r="D1780" t="s">
        <v>3917</v>
      </c>
      <c r="E1780" t="s">
        <v>627</v>
      </c>
      <c r="F1780" t="s">
        <v>80</v>
      </c>
      <c r="G1780" t="b">
        <v>0</v>
      </c>
      <c r="H1780" t="s">
        <v>443</v>
      </c>
      <c r="I1780" t="s">
        <v>180</v>
      </c>
      <c r="J1780" t="s">
        <v>7990</v>
      </c>
      <c r="K1780" t="s">
        <v>4769</v>
      </c>
      <c r="L1780" t="s">
        <v>7991</v>
      </c>
    </row>
    <row r="1781" spans="1:12">
      <c r="A1781" t="s">
        <v>1926</v>
      </c>
      <c r="B1781" t="s">
        <v>826</v>
      </c>
      <c r="C1781" t="s">
        <v>3522</v>
      </c>
      <c r="D1781" t="s">
        <v>547</v>
      </c>
      <c r="E1781" t="s">
        <v>548</v>
      </c>
      <c r="F1781" t="s">
        <v>100</v>
      </c>
      <c r="G1781" t="b">
        <v>1</v>
      </c>
      <c r="H1781" t="s">
        <v>173</v>
      </c>
      <c r="I1781" t="s">
        <v>180</v>
      </c>
      <c r="J1781" t="s">
        <v>7992</v>
      </c>
      <c r="K1781" t="s">
        <v>4769</v>
      </c>
      <c r="L1781" t="s">
        <v>7993</v>
      </c>
    </row>
    <row r="1782" spans="1:12">
      <c r="A1782" t="s">
        <v>2798</v>
      </c>
      <c r="B1782" t="s">
        <v>826</v>
      </c>
      <c r="C1782" t="s">
        <v>4913</v>
      </c>
      <c r="D1782" t="s">
        <v>2786</v>
      </c>
      <c r="E1782" t="s">
        <v>7725</v>
      </c>
      <c r="F1782" t="s">
        <v>76</v>
      </c>
      <c r="G1782" t="b">
        <v>1</v>
      </c>
      <c r="H1782" t="s">
        <v>173</v>
      </c>
      <c r="I1782" t="s">
        <v>180</v>
      </c>
      <c r="J1782" t="s">
        <v>7726</v>
      </c>
      <c r="K1782" t="s">
        <v>4769</v>
      </c>
      <c r="L1782" t="s">
        <v>7994</v>
      </c>
    </row>
    <row r="1783" spans="1:12">
      <c r="A1783" t="s">
        <v>1947</v>
      </c>
      <c r="B1783" t="s">
        <v>298</v>
      </c>
      <c r="C1783" t="s">
        <v>3526</v>
      </c>
      <c r="D1783" t="s">
        <v>1949</v>
      </c>
      <c r="E1783" t="s">
        <v>7995</v>
      </c>
      <c r="F1783" t="s">
        <v>103</v>
      </c>
      <c r="G1783" t="b">
        <v>0</v>
      </c>
      <c r="H1783" t="s">
        <v>448</v>
      </c>
      <c r="I1783" t="s">
        <v>180</v>
      </c>
      <c r="J1783" t="s">
        <v>7996</v>
      </c>
      <c r="K1783" t="s">
        <v>4769</v>
      </c>
      <c r="L1783" t="s">
        <v>7997</v>
      </c>
    </row>
    <row r="1784" spans="1:12">
      <c r="A1784" t="s">
        <v>3130</v>
      </c>
      <c r="B1784" t="s">
        <v>826</v>
      </c>
      <c r="C1784" t="s">
        <v>4913</v>
      </c>
      <c r="D1784" t="s">
        <v>428</v>
      </c>
      <c r="E1784" t="s">
        <v>2924</v>
      </c>
      <c r="F1784" t="s">
        <v>100</v>
      </c>
      <c r="G1784" t="b">
        <v>1</v>
      </c>
      <c r="H1784" t="s">
        <v>173</v>
      </c>
      <c r="I1784" t="s">
        <v>180</v>
      </c>
      <c r="J1784" t="s">
        <v>7998</v>
      </c>
      <c r="K1784" t="s">
        <v>4769</v>
      </c>
      <c r="L1784" t="s">
        <v>7999</v>
      </c>
    </row>
    <row r="1785" spans="1:12">
      <c r="A1785" t="s">
        <v>2450</v>
      </c>
      <c r="B1785" t="s">
        <v>826</v>
      </c>
      <c r="C1785" t="s">
        <v>3526</v>
      </c>
      <c r="D1785" t="s">
        <v>432</v>
      </c>
      <c r="E1785" t="s">
        <v>433</v>
      </c>
      <c r="F1785" t="s">
        <v>67</v>
      </c>
      <c r="G1785" t="b">
        <v>0</v>
      </c>
      <c r="H1785" t="s">
        <v>173</v>
      </c>
      <c r="I1785" t="s">
        <v>180</v>
      </c>
      <c r="J1785" t="s">
        <v>4996</v>
      </c>
      <c r="K1785" t="s">
        <v>4769</v>
      </c>
      <c r="L1785" t="s">
        <v>8000</v>
      </c>
    </row>
    <row r="1786" spans="1:12">
      <c r="A1786" t="s">
        <v>208</v>
      </c>
      <c r="B1786" t="s">
        <v>171</v>
      </c>
      <c r="C1786" t="s">
        <v>3522</v>
      </c>
      <c r="D1786" t="s">
        <v>204</v>
      </c>
      <c r="E1786" t="s">
        <v>205</v>
      </c>
      <c r="F1786" t="s">
        <v>76</v>
      </c>
      <c r="G1786" t="b">
        <v>0</v>
      </c>
      <c r="H1786" t="s">
        <v>173</v>
      </c>
      <c r="I1786" t="s">
        <v>180</v>
      </c>
      <c r="J1786" t="s">
        <v>4829</v>
      </c>
      <c r="K1786" t="s">
        <v>4769</v>
      </c>
      <c r="L1786" t="s">
        <v>8001</v>
      </c>
    </row>
    <row r="1787" spans="1:12">
      <c r="A1787" t="s">
        <v>2440</v>
      </c>
      <c r="B1787" t="s">
        <v>826</v>
      </c>
      <c r="C1787" t="s">
        <v>3526</v>
      </c>
      <c r="D1787" t="s">
        <v>248</v>
      </c>
      <c r="E1787" t="s">
        <v>987</v>
      </c>
      <c r="F1787" t="s">
        <v>103</v>
      </c>
      <c r="G1787" t="b">
        <v>0</v>
      </c>
      <c r="H1787" t="s">
        <v>245</v>
      </c>
      <c r="I1787" t="s">
        <v>180</v>
      </c>
      <c r="J1787" t="s">
        <v>8002</v>
      </c>
      <c r="K1787" t="s">
        <v>4769</v>
      </c>
      <c r="L1787" t="s">
        <v>8003</v>
      </c>
    </row>
    <row r="1788" spans="1:12">
      <c r="A1788" t="s">
        <v>925</v>
      </c>
      <c r="B1788" t="s">
        <v>826</v>
      </c>
      <c r="C1788" t="s">
        <v>3522</v>
      </c>
      <c r="D1788" t="s">
        <v>248</v>
      </c>
      <c r="E1788" t="s">
        <v>296</v>
      </c>
      <c r="F1788" t="s">
        <v>115</v>
      </c>
      <c r="G1788" t="b">
        <v>0</v>
      </c>
      <c r="H1788" t="s">
        <v>245</v>
      </c>
      <c r="I1788" t="s">
        <v>180</v>
      </c>
      <c r="J1788" t="s">
        <v>5441</v>
      </c>
      <c r="K1788" t="s">
        <v>4769</v>
      </c>
      <c r="L1788" t="s">
        <v>8004</v>
      </c>
    </row>
    <row r="1789" spans="1:12">
      <c r="A1789" t="s">
        <v>1853</v>
      </c>
      <c r="B1789" t="s">
        <v>826</v>
      </c>
      <c r="C1789" t="s">
        <v>3526</v>
      </c>
      <c r="D1789" t="s">
        <v>4654</v>
      </c>
      <c r="E1789" t="s">
        <v>793</v>
      </c>
      <c r="F1789" t="s">
        <v>90</v>
      </c>
      <c r="G1789" t="b">
        <v>0</v>
      </c>
      <c r="H1789" t="s">
        <v>496</v>
      </c>
      <c r="I1789" t="s">
        <v>180</v>
      </c>
      <c r="J1789" t="s">
        <v>8005</v>
      </c>
      <c r="K1789" t="s">
        <v>4769</v>
      </c>
      <c r="L1789" t="s">
        <v>8006</v>
      </c>
    </row>
    <row r="1790" spans="1:12">
      <c r="A1790" t="s">
        <v>254</v>
      </c>
      <c r="B1790" t="s">
        <v>182</v>
      </c>
      <c r="C1790" t="s">
        <v>3522</v>
      </c>
      <c r="D1790" t="s">
        <v>192</v>
      </c>
      <c r="E1790" t="s">
        <v>198</v>
      </c>
      <c r="F1790" t="s">
        <v>18</v>
      </c>
      <c r="G1790" t="b">
        <v>0</v>
      </c>
      <c r="H1790" t="s">
        <v>189</v>
      </c>
      <c r="I1790" t="s">
        <v>180</v>
      </c>
      <c r="J1790" t="s">
        <v>8007</v>
      </c>
      <c r="K1790" t="s">
        <v>4769</v>
      </c>
      <c r="L1790" t="s">
        <v>8008</v>
      </c>
    </row>
    <row r="1791" spans="1:12">
      <c r="A1791" t="s">
        <v>1274</v>
      </c>
      <c r="B1791" t="s">
        <v>826</v>
      </c>
      <c r="C1791" t="s">
        <v>3522</v>
      </c>
      <c r="D1791" t="s">
        <v>1276</v>
      </c>
      <c r="E1791" t="s">
        <v>1277</v>
      </c>
      <c r="F1791" t="s">
        <v>51</v>
      </c>
      <c r="G1791" t="b">
        <v>0</v>
      </c>
      <c r="H1791" t="s">
        <v>448</v>
      </c>
      <c r="I1791" t="s">
        <v>180</v>
      </c>
      <c r="J1791" t="s">
        <v>8009</v>
      </c>
      <c r="K1791" t="s">
        <v>4769</v>
      </c>
      <c r="L1791" t="s">
        <v>8010</v>
      </c>
    </row>
    <row r="1792" spans="1:12">
      <c r="A1792" t="s">
        <v>1027</v>
      </c>
      <c r="B1792" t="s">
        <v>826</v>
      </c>
      <c r="C1792" t="s">
        <v>3522</v>
      </c>
      <c r="D1792" t="s">
        <v>178</v>
      </c>
      <c r="E1792" t="s">
        <v>1029</v>
      </c>
      <c r="F1792" t="s">
        <v>34</v>
      </c>
      <c r="G1792" t="b">
        <v>0</v>
      </c>
      <c r="H1792" t="s">
        <v>173</v>
      </c>
      <c r="I1792" t="s">
        <v>180</v>
      </c>
      <c r="J1792" t="s">
        <v>5390</v>
      </c>
      <c r="K1792" t="s">
        <v>4769</v>
      </c>
      <c r="L1792" t="s">
        <v>8011</v>
      </c>
    </row>
    <row r="1793" spans="1:12">
      <c r="A1793" t="s">
        <v>8012</v>
      </c>
      <c r="B1793" t="s">
        <v>182</v>
      </c>
      <c r="C1793" t="s">
        <v>4806</v>
      </c>
      <c r="D1793" t="s">
        <v>291</v>
      </c>
      <c r="E1793" t="s">
        <v>218</v>
      </c>
      <c r="F1793" t="s">
        <v>18</v>
      </c>
      <c r="G1793" t="b">
        <v>0</v>
      </c>
      <c r="H1793" t="s">
        <v>245</v>
      </c>
      <c r="I1793" t="s">
        <v>180</v>
      </c>
      <c r="J1793" t="s">
        <v>8013</v>
      </c>
      <c r="K1793" t="s">
        <v>4769</v>
      </c>
      <c r="L1793" t="s">
        <v>8014</v>
      </c>
    </row>
    <row r="1794" spans="1:12">
      <c r="A1794" t="s">
        <v>8015</v>
      </c>
      <c r="B1794" t="s">
        <v>826</v>
      </c>
      <c r="C1794" t="s">
        <v>3522</v>
      </c>
      <c r="D1794" t="s">
        <v>557</v>
      </c>
      <c r="E1794" t="s">
        <v>1784</v>
      </c>
      <c r="F1794" t="s">
        <v>100</v>
      </c>
      <c r="G1794" t="b">
        <v>0</v>
      </c>
      <c r="H1794" t="s">
        <v>173</v>
      </c>
      <c r="I1794" t="s">
        <v>180</v>
      </c>
      <c r="J1794" t="s">
        <v>8016</v>
      </c>
      <c r="K1794" t="s">
        <v>4769</v>
      </c>
      <c r="L1794" t="s">
        <v>8017</v>
      </c>
    </row>
    <row r="1795" spans="1:12">
      <c r="A1795" t="s">
        <v>3199</v>
      </c>
      <c r="B1795" t="s">
        <v>2772</v>
      </c>
      <c r="C1795" t="s">
        <v>4806</v>
      </c>
      <c r="D1795" t="s">
        <v>291</v>
      </c>
      <c r="E1795" t="s">
        <v>3043</v>
      </c>
      <c r="F1795" t="s">
        <v>18</v>
      </c>
      <c r="G1795" t="b">
        <v>1</v>
      </c>
      <c r="H1795" t="s">
        <v>245</v>
      </c>
      <c r="I1795" t="s">
        <v>180</v>
      </c>
      <c r="J1795" t="s">
        <v>6827</v>
      </c>
      <c r="K1795" t="s">
        <v>4769</v>
      </c>
      <c r="L1795" t="s">
        <v>8018</v>
      </c>
    </row>
    <row r="1796" spans="1:12">
      <c r="A1796" t="s">
        <v>1718</v>
      </c>
      <c r="B1796" t="s">
        <v>826</v>
      </c>
      <c r="C1796" t="s">
        <v>3526</v>
      </c>
      <c r="D1796" t="s">
        <v>1716</v>
      </c>
      <c r="E1796" t="s">
        <v>1717</v>
      </c>
      <c r="F1796" t="s">
        <v>39</v>
      </c>
      <c r="G1796" t="b">
        <v>0</v>
      </c>
      <c r="H1796" t="s">
        <v>448</v>
      </c>
      <c r="I1796" t="s">
        <v>180</v>
      </c>
      <c r="J1796" t="s">
        <v>8019</v>
      </c>
      <c r="K1796" t="s">
        <v>4769</v>
      </c>
      <c r="L1796" t="s">
        <v>8020</v>
      </c>
    </row>
    <row r="1797" spans="1:12">
      <c r="A1797" t="s">
        <v>1106</v>
      </c>
      <c r="B1797" t="s">
        <v>826</v>
      </c>
      <c r="C1797" t="s">
        <v>3526</v>
      </c>
      <c r="D1797" t="s">
        <v>4293</v>
      </c>
      <c r="E1797" t="s">
        <v>1109</v>
      </c>
      <c r="F1797" t="s">
        <v>100</v>
      </c>
      <c r="G1797" t="b">
        <v>0</v>
      </c>
      <c r="H1797" t="s">
        <v>173</v>
      </c>
      <c r="I1797" t="s">
        <v>180</v>
      </c>
      <c r="J1797" t="s">
        <v>8021</v>
      </c>
      <c r="K1797" t="s">
        <v>4769</v>
      </c>
      <c r="L1797" t="s">
        <v>8022</v>
      </c>
    </row>
    <row r="1798" spans="1:12">
      <c r="A1798" t="s">
        <v>2106</v>
      </c>
      <c r="B1798" t="s">
        <v>826</v>
      </c>
      <c r="C1798" t="s">
        <v>3526</v>
      </c>
      <c r="D1798" t="s">
        <v>248</v>
      </c>
      <c r="E1798" t="s">
        <v>296</v>
      </c>
      <c r="F1798" t="s">
        <v>106</v>
      </c>
      <c r="G1798" t="b">
        <v>0</v>
      </c>
      <c r="H1798" t="s">
        <v>245</v>
      </c>
      <c r="I1798" t="s">
        <v>180</v>
      </c>
      <c r="J1798" t="s">
        <v>8023</v>
      </c>
      <c r="K1798" t="s">
        <v>4769</v>
      </c>
      <c r="L1798" t="s">
        <v>8024</v>
      </c>
    </row>
    <row r="1799" spans="1:12">
      <c r="A1799" t="s">
        <v>8025</v>
      </c>
      <c r="B1799" t="s">
        <v>826</v>
      </c>
      <c r="C1799" t="s">
        <v>3522</v>
      </c>
      <c r="D1799" t="s">
        <v>3827</v>
      </c>
      <c r="E1799" t="s">
        <v>5373</v>
      </c>
      <c r="F1799" t="s">
        <v>118</v>
      </c>
      <c r="G1799" t="b">
        <v>1</v>
      </c>
      <c r="H1799" t="s">
        <v>654</v>
      </c>
      <c r="I1799" t="s">
        <v>180</v>
      </c>
      <c r="J1799" t="s">
        <v>8026</v>
      </c>
      <c r="K1799" t="s">
        <v>4769</v>
      </c>
      <c r="L1799" t="s">
        <v>8027</v>
      </c>
    </row>
    <row r="1800" spans="1:12">
      <c r="A1800" t="s">
        <v>2909</v>
      </c>
      <c r="B1800" t="s">
        <v>826</v>
      </c>
      <c r="C1800" t="s">
        <v>4775</v>
      </c>
      <c r="D1800" t="s">
        <v>2647</v>
      </c>
      <c r="E1800" t="s">
        <v>2889</v>
      </c>
      <c r="F1800" t="s">
        <v>121</v>
      </c>
      <c r="G1800" t="b">
        <v>0</v>
      </c>
      <c r="H1800" t="s">
        <v>245</v>
      </c>
      <c r="I1800" t="s">
        <v>180</v>
      </c>
      <c r="J1800" t="s">
        <v>4777</v>
      </c>
      <c r="K1800" t="s">
        <v>4769</v>
      </c>
      <c r="L1800" t="s">
        <v>8028</v>
      </c>
    </row>
    <row r="1801" spans="1:12">
      <c r="A1801" t="s">
        <v>966</v>
      </c>
      <c r="B1801" t="s">
        <v>826</v>
      </c>
      <c r="C1801" t="s">
        <v>3526</v>
      </c>
      <c r="D1801" t="s">
        <v>248</v>
      </c>
      <c r="E1801" t="s">
        <v>249</v>
      </c>
      <c r="F1801" t="s">
        <v>57</v>
      </c>
      <c r="G1801" t="b">
        <v>0</v>
      </c>
      <c r="H1801" t="s">
        <v>245</v>
      </c>
      <c r="I1801" t="s">
        <v>180</v>
      </c>
      <c r="J1801" t="s">
        <v>5037</v>
      </c>
      <c r="K1801" t="s">
        <v>4769</v>
      </c>
      <c r="L1801" t="s">
        <v>8029</v>
      </c>
    </row>
    <row r="1802" spans="1:12">
      <c r="A1802" t="s">
        <v>2733</v>
      </c>
      <c r="B1802" t="s">
        <v>171</v>
      </c>
      <c r="C1802" t="s">
        <v>4913</v>
      </c>
      <c r="D1802" t="s">
        <v>2725</v>
      </c>
      <c r="E1802" t="s">
        <v>6208</v>
      </c>
      <c r="F1802" t="s">
        <v>43</v>
      </c>
      <c r="G1802" t="b">
        <v>0</v>
      </c>
      <c r="H1802" t="s">
        <v>173</v>
      </c>
      <c r="I1802" t="s">
        <v>180</v>
      </c>
      <c r="J1802" t="s">
        <v>8030</v>
      </c>
      <c r="K1802" t="s">
        <v>4769</v>
      </c>
      <c r="L1802" t="s">
        <v>8031</v>
      </c>
    </row>
    <row r="1803" spans="1:12">
      <c r="A1803" t="s">
        <v>602</v>
      </c>
      <c r="B1803" t="s">
        <v>171</v>
      </c>
      <c r="C1803" t="s">
        <v>3522</v>
      </c>
      <c r="D1803" t="s">
        <v>603</v>
      </c>
      <c r="E1803" t="s">
        <v>604</v>
      </c>
      <c r="F1803" t="s">
        <v>87</v>
      </c>
      <c r="G1803" t="b">
        <v>0</v>
      </c>
      <c r="H1803" t="s">
        <v>173</v>
      </c>
      <c r="I1803" t="s">
        <v>180</v>
      </c>
      <c r="J1803" t="s">
        <v>8032</v>
      </c>
      <c r="K1803" t="s">
        <v>4769</v>
      </c>
      <c r="L1803" t="s">
        <v>8033</v>
      </c>
    </row>
    <row r="1804" spans="1:12">
      <c r="A1804" t="s">
        <v>2108</v>
      </c>
      <c r="B1804" t="s">
        <v>826</v>
      </c>
      <c r="C1804" t="s">
        <v>3522</v>
      </c>
      <c r="D1804" t="s">
        <v>248</v>
      </c>
      <c r="E1804" t="s">
        <v>296</v>
      </c>
      <c r="F1804" t="s">
        <v>106</v>
      </c>
      <c r="G1804" t="b">
        <v>0</v>
      </c>
      <c r="H1804" t="s">
        <v>245</v>
      </c>
      <c r="I1804" t="s">
        <v>180</v>
      </c>
      <c r="J1804" t="s">
        <v>6137</v>
      </c>
      <c r="K1804" t="s">
        <v>4769</v>
      </c>
      <c r="L1804" t="s">
        <v>8034</v>
      </c>
    </row>
    <row r="1805" spans="1:12">
      <c r="A1805" t="s">
        <v>2524</v>
      </c>
      <c r="B1805" t="s">
        <v>826</v>
      </c>
      <c r="C1805" t="s">
        <v>3526</v>
      </c>
      <c r="D1805" t="s">
        <v>2101</v>
      </c>
      <c r="E1805" t="s">
        <v>853</v>
      </c>
      <c r="F1805" t="s">
        <v>124</v>
      </c>
      <c r="G1805" t="b">
        <v>1</v>
      </c>
      <c r="H1805" t="s">
        <v>443</v>
      </c>
      <c r="I1805" t="s">
        <v>180</v>
      </c>
      <c r="J1805" t="s">
        <v>8035</v>
      </c>
      <c r="K1805" t="s">
        <v>4769</v>
      </c>
      <c r="L1805" t="s">
        <v>8036</v>
      </c>
    </row>
    <row r="1806" spans="1:12">
      <c r="A1806" t="s">
        <v>8037</v>
      </c>
      <c r="B1806" t="s">
        <v>826</v>
      </c>
      <c r="C1806" t="s">
        <v>3522</v>
      </c>
      <c r="D1806" t="s">
        <v>3827</v>
      </c>
      <c r="E1806" t="s">
        <v>5373</v>
      </c>
      <c r="F1806" t="s">
        <v>67</v>
      </c>
      <c r="G1806" t="b">
        <v>1</v>
      </c>
      <c r="H1806" t="s">
        <v>654</v>
      </c>
      <c r="I1806" t="s">
        <v>180</v>
      </c>
      <c r="J1806" t="s">
        <v>8038</v>
      </c>
      <c r="K1806" t="s">
        <v>4769</v>
      </c>
      <c r="L1806" t="s">
        <v>8039</v>
      </c>
    </row>
    <row r="1807" spans="1:12">
      <c r="A1807" t="s">
        <v>2457</v>
      </c>
      <c r="B1807" t="s">
        <v>171</v>
      </c>
      <c r="C1807" t="s">
        <v>3526</v>
      </c>
      <c r="D1807" t="s">
        <v>1065</v>
      </c>
      <c r="E1807" t="s">
        <v>2371</v>
      </c>
      <c r="F1807" t="s">
        <v>112</v>
      </c>
      <c r="G1807" t="b">
        <v>0</v>
      </c>
      <c r="H1807" t="s">
        <v>173</v>
      </c>
      <c r="I1807" t="s">
        <v>180</v>
      </c>
      <c r="J1807" t="s">
        <v>218</v>
      </c>
      <c r="K1807" t="s">
        <v>4769</v>
      </c>
      <c r="L1807" t="s">
        <v>8040</v>
      </c>
    </row>
    <row r="1808" spans="1:12">
      <c r="A1808" t="s">
        <v>3242</v>
      </c>
      <c r="B1808" t="s">
        <v>826</v>
      </c>
      <c r="C1808" t="s">
        <v>4775</v>
      </c>
      <c r="D1808" t="s">
        <v>1309</v>
      </c>
      <c r="E1808" t="s">
        <v>218</v>
      </c>
      <c r="F1808" t="s">
        <v>100</v>
      </c>
      <c r="G1808" t="b">
        <v>0</v>
      </c>
      <c r="H1808" t="s">
        <v>173</v>
      </c>
      <c r="I1808" t="s">
        <v>180</v>
      </c>
      <c r="J1808" t="s">
        <v>4779</v>
      </c>
      <c r="K1808" t="s">
        <v>4769</v>
      </c>
      <c r="L1808" t="s">
        <v>8041</v>
      </c>
    </row>
    <row r="1809" spans="1:12">
      <c r="A1809" t="s">
        <v>3167</v>
      </c>
      <c r="B1809" t="s">
        <v>182</v>
      </c>
      <c r="C1809" t="s">
        <v>4775</v>
      </c>
      <c r="D1809" t="s">
        <v>291</v>
      </c>
      <c r="E1809" t="s">
        <v>3043</v>
      </c>
      <c r="F1809" t="s">
        <v>18</v>
      </c>
      <c r="G1809" t="b">
        <v>0</v>
      </c>
      <c r="H1809" t="s">
        <v>245</v>
      </c>
      <c r="I1809" t="s">
        <v>180</v>
      </c>
      <c r="J1809" t="s">
        <v>4932</v>
      </c>
      <c r="K1809" t="s">
        <v>4769</v>
      </c>
      <c r="L1809" t="s">
        <v>8042</v>
      </c>
    </row>
    <row r="1810" spans="1:12">
      <c r="A1810" t="s">
        <v>2441</v>
      </c>
      <c r="B1810" t="s">
        <v>182</v>
      </c>
      <c r="C1810" t="s">
        <v>3526</v>
      </c>
      <c r="D1810" t="s">
        <v>1161</v>
      </c>
      <c r="E1810" t="s">
        <v>2442</v>
      </c>
      <c r="F1810" t="s">
        <v>24</v>
      </c>
      <c r="G1810" t="b">
        <v>0</v>
      </c>
      <c r="H1810" t="s">
        <v>448</v>
      </c>
      <c r="I1810" t="s">
        <v>180</v>
      </c>
      <c r="J1810" t="s">
        <v>8043</v>
      </c>
      <c r="K1810" t="s">
        <v>4769</v>
      </c>
      <c r="L1810" t="s">
        <v>8044</v>
      </c>
    </row>
    <row r="1811" spans="1:12">
      <c r="A1811" t="s">
        <v>2444</v>
      </c>
      <c r="B1811" t="s">
        <v>298</v>
      </c>
      <c r="C1811" t="s">
        <v>3526</v>
      </c>
      <c r="D1811" t="s">
        <v>754</v>
      </c>
      <c r="E1811" t="s">
        <v>756</v>
      </c>
      <c r="F1811" t="s">
        <v>97</v>
      </c>
      <c r="G1811" t="b">
        <v>1</v>
      </c>
      <c r="H1811" t="s">
        <v>448</v>
      </c>
      <c r="I1811" t="s">
        <v>180</v>
      </c>
      <c r="J1811" t="s">
        <v>4853</v>
      </c>
      <c r="K1811" t="s">
        <v>4769</v>
      </c>
      <c r="L1811" t="s">
        <v>8045</v>
      </c>
    </row>
    <row r="1812" spans="1:12">
      <c r="A1812" t="s">
        <v>2545</v>
      </c>
      <c r="B1812" t="s">
        <v>182</v>
      </c>
      <c r="C1812" t="s">
        <v>4913</v>
      </c>
      <c r="D1812" t="s">
        <v>1309</v>
      </c>
      <c r="E1812" t="s">
        <v>2548</v>
      </c>
      <c r="F1812" t="s">
        <v>80</v>
      </c>
      <c r="G1812" t="b">
        <v>0</v>
      </c>
      <c r="H1812" t="s">
        <v>173</v>
      </c>
      <c r="I1812" t="s">
        <v>180</v>
      </c>
      <c r="J1812" t="s">
        <v>218</v>
      </c>
      <c r="K1812" t="s">
        <v>4769</v>
      </c>
      <c r="L1812" t="s">
        <v>2546</v>
      </c>
    </row>
    <row r="1813" spans="1:12">
      <c r="A1813" t="s">
        <v>1856</v>
      </c>
      <c r="B1813" t="s">
        <v>826</v>
      </c>
      <c r="C1813" t="s">
        <v>3522</v>
      </c>
      <c r="D1813" t="s">
        <v>7013</v>
      </c>
      <c r="E1813" t="s">
        <v>819</v>
      </c>
      <c r="F1813" t="s">
        <v>100</v>
      </c>
      <c r="G1813" t="b">
        <v>1</v>
      </c>
      <c r="H1813" t="s">
        <v>173</v>
      </c>
      <c r="I1813" t="s">
        <v>180</v>
      </c>
      <c r="J1813" t="s">
        <v>8046</v>
      </c>
      <c r="K1813" t="s">
        <v>4769</v>
      </c>
      <c r="L1813" t="s">
        <v>8047</v>
      </c>
    </row>
    <row r="1814" spans="1:12">
      <c r="A1814" t="s">
        <v>1439</v>
      </c>
      <c r="B1814" t="s">
        <v>826</v>
      </c>
      <c r="C1814" t="s">
        <v>3522</v>
      </c>
      <c r="D1814" t="s">
        <v>1436</v>
      </c>
      <c r="E1814" t="s">
        <v>1437</v>
      </c>
      <c r="F1814" t="s">
        <v>87</v>
      </c>
      <c r="G1814" t="b">
        <v>0</v>
      </c>
      <c r="H1814" t="s">
        <v>173</v>
      </c>
      <c r="I1814" t="s">
        <v>180</v>
      </c>
      <c r="J1814" t="s">
        <v>4994</v>
      </c>
      <c r="K1814" t="s">
        <v>4769</v>
      </c>
      <c r="L1814" t="s">
        <v>8048</v>
      </c>
    </row>
    <row r="1815" spans="1:12">
      <c r="A1815" t="s">
        <v>2701</v>
      </c>
      <c r="B1815" t="s">
        <v>171</v>
      </c>
      <c r="C1815" t="s">
        <v>4775</v>
      </c>
      <c r="D1815" t="s">
        <v>2647</v>
      </c>
      <c r="E1815" t="s">
        <v>4776</v>
      </c>
      <c r="F1815" t="s">
        <v>47</v>
      </c>
      <c r="G1815" t="b">
        <v>0</v>
      </c>
      <c r="H1815" t="s">
        <v>245</v>
      </c>
      <c r="I1815" t="s">
        <v>180</v>
      </c>
      <c r="J1815" t="s">
        <v>4777</v>
      </c>
      <c r="K1815" t="s">
        <v>4769</v>
      </c>
      <c r="L1815" t="s">
        <v>8049</v>
      </c>
    </row>
    <row r="1816" spans="1:12">
      <c r="A1816" t="s">
        <v>3178</v>
      </c>
      <c r="B1816" t="s">
        <v>2772</v>
      </c>
      <c r="C1816" t="s">
        <v>4806</v>
      </c>
      <c r="D1816" t="s">
        <v>2647</v>
      </c>
      <c r="E1816" t="s">
        <v>2968</v>
      </c>
      <c r="F1816" t="s">
        <v>18</v>
      </c>
      <c r="G1816" t="b">
        <v>0</v>
      </c>
      <c r="H1816" t="s">
        <v>245</v>
      </c>
      <c r="I1816" t="s">
        <v>180</v>
      </c>
      <c r="J1816" t="s">
        <v>5219</v>
      </c>
      <c r="K1816" t="s">
        <v>4769</v>
      </c>
      <c r="L1816" t="s">
        <v>8050</v>
      </c>
    </row>
    <row r="1817" spans="1:12">
      <c r="A1817" t="s">
        <v>1075</v>
      </c>
      <c r="B1817" t="s">
        <v>826</v>
      </c>
      <c r="C1817" t="s">
        <v>3522</v>
      </c>
      <c r="D1817" t="s">
        <v>432</v>
      </c>
      <c r="E1817" t="s">
        <v>433</v>
      </c>
      <c r="F1817" t="s">
        <v>124</v>
      </c>
      <c r="G1817" t="b">
        <v>0</v>
      </c>
      <c r="H1817" t="s">
        <v>173</v>
      </c>
      <c r="I1817" t="s">
        <v>180</v>
      </c>
      <c r="J1817" t="s">
        <v>4996</v>
      </c>
      <c r="K1817" t="s">
        <v>4769</v>
      </c>
      <c r="L1817" t="s">
        <v>8051</v>
      </c>
    </row>
    <row r="1818" spans="1:12">
      <c r="A1818" t="s">
        <v>2443</v>
      </c>
      <c r="B1818" t="s">
        <v>298</v>
      </c>
      <c r="C1818" t="s">
        <v>3526</v>
      </c>
      <c r="D1818" t="s">
        <v>248</v>
      </c>
      <c r="E1818" t="s">
        <v>296</v>
      </c>
      <c r="F1818" t="s">
        <v>57</v>
      </c>
      <c r="G1818" t="b">
        <v>0</v>
      </c>
      <c r="H1818" t="s">
        <v>245</v>
      </c>
      <c r="I1818" t="s">
        <v>180</v>
      </c>
      <c r="J1818" t="s">
        <v>7226</v>
      </c>
      <c r="K1818" t="s">
        <v>4769</v>
      </c>
      <c r="L1818" t="s">
        <v>8052</v>
      </c>
    </row>
    <row r="1819" spans="1:12">
      <c r="A1819" t="s">
        <v>8053</v>
      </c>
      <c r="B1819" t="s">
        <v>171</v>
      </c>
      <c r="C1819" t="s">
        <v>4858</v>
      </c>
      <c r="D1819" t="s">
        <v>432</v>
      </c>
      <c r="E1819" t="s">
        <v>218</v>
      </c>
      <c r="F1819" t="s">
        <v>18</v>
      </c>
      <c r="G1819" t="b">
        <v>0</v>
      </c>
      <c r="H1819" t="s">
        <v>173</v>
      </c>
      <c r="I1819" t="s">
        <v>180</v>
      </c>
      <c r="J1819" t="s">
        <v>8054</v>
      </c>
      <c r="K1819" t="s">
        <v>4769</v>
      </c>
      <c r="L1819" t="s">
        <v>8055</v>
      </c>
    </row>
    <row r="1820" spans="1:12">
      <c r="A1820" t="s">
        <v>222</v>
      </c>
      <c r="B1820" t="s">
        <v>171</v>
      </c>
      <c r="C1820" t="s">
        <v>3522</v>
      </c>
      <c r="D1820" t="s">
        <v>192</v>
      </c>
      <c r="E1820" t="s">
        <v>193</v>
      </c>
      <c r="F1820" t="s">
        <v>43</v>
      </c>
      <c r="G1820" t="b">
        <v>0</v>
      </c>
      <c r="H1820" t="s">
        <v>189</v>
      </c>
      <c r="I1820" t="s">
        <v>180</v>
      </c>
      <c r="J1820" t="s">
        <v>5589</v>
      </c>
      <c r="K1820" t="s">
        <v>4769</v>
      </c>
      <c r="L1820" t="s">
        <v>8056</v>
      </c>
    </row>
    <row r="1821" spans="1:12">
      <c r="A1821" t="s">
        <v>1373</v>
      </c>
      <c r="B1821" t="s">
        <v>826</v>
      </c>
      <c r="C1821" t="s">
        <v>3522</v>
      </c>
      <c r="D1821" t="s">
        <v>1320</v>
      </c>
      <c r="E1821" t="s">
        <v>1374</v>
      </c>
      <c r="F1821" t="s">
        <v>118</v>
      </c>
      <c r="G1821" t="b">
        <v>0</v>
      </c>
      <c r="H1821" t="s">
        <v>173</v>
      </c>
      <c r="I1821" t="s">
        <v>180</v>
      </c>
      <c r="J1821" t="s">
        <v>5527</v>
      </c>
      <c r="K1821" t="s">
        <v>4769</v>
      </c>
      <c r="L1821" t="s">
        <v>8057</v>
      </c>
    </row>
    <row r="1822" spans="1:12">
      <c r="A1822" t="s">
        <v>2929</v>
      </c>
      <c r="B1822" t="s">
        <v>826</v>
      </c>
      <c r="C1822" t="s">
        <v>4858</v>
      </c>
      <c r="D1822" t="s">
        <v>1309</v>
      </c>
      <c r="E1822" t="s">
        <v>1316</v>
      </c>
      <c r="F1822" t="s">
        <v>67</v>
      </c>
      <c r="G1822" t="b">
        <v>0</v>
      </c>
      <c r="H1822" t="s">
        <v>173</v>
      </c>
      <c r="I1822" t="s">
        <v>180</v>
      </c>
      <c r="J1822" t="s">
        <v>6627</v>
      </c>
      <c r="K1822" t="s">
        <v>4769</v>
      </c>
      <c r="L1822" t="s">
        <v>8058</v>
      </c>
    </row>
    <row r="1823" spans="1:12">
      <c r="A1823" t="s">
        <v>1280</v>
      </c>
      <c r="B1823" t="s">
        <v>826</v>
      </c>
      <c r="C1823" t="s">
        <v>3522</v>
      </c>
      <c r="D1823" t="s">
        <v>1276</v>
      </c>
      <c r="E1823" t="s">
        <v>1279</v>
      </c>
      <c r="F1823" t="s">
        <v>51</v>
      </c>
      <c r="G1823" t="b">
        <v>0</v>
      </c>
      <c r="H1823" t="s">
        <v>173</v>
      </c>
      <c r="I1823" t="s">
        <v>180</v>
      </c>
      <c r="J1823" t="s">
        <v>8059</v>
      </c>
      <c r="K1823" t="s">
        <v>4769</v>
      </c>
      <c r="L1823" t="s">
        <v>8060</v>
      </c>
    </row>
    <row r="1824" spans="1:12">
      <c r="A1824" t="s">
        <v>1650</v>
      </c>
      <c r="B1824" t="s">
        <v>826</v>
      </c>
      <c r="C1824" t="s">
        <v>3526</v>
      </c>
      <c r="D1824" t="s">
        <v>4620</v>
      </c>
      <c r="E1824" t="s">
        <v>704</v>
      </c>
      <c r="F1824" t="s">
        <v>93</v>
      </c>
      <c r="G1824" t="b">
        <v>1</v>
      </c>
      <c r="H1824" t="s">
        <v>443</v>
      </c>
      <c r="I1824" t="s">
        <v>180</v>
      </c>
      <c r="J1824" t="s">
        <v>8061</v>
      </c>
      <c r="K1824" t="s">
        <v>4769</v>
      </c>
      <c r="L1824" t="s">
        <v>8062</v>
      </c>
    </row>
    <row r="1825" spans="1:12">
      <c r="A1825" t="s">
        <v>3161</v>
      </c>
      <c r="B1825" t="s">
        <v>171</v>
      </c>
      <c r="C1825" t="s">
        <v>4775</v>
      </c>
      <c r="D1825" t="s">
        <v>3017</v>
      </c>
      <c r="E1825" t="s">
        <v>3162</v>
      </c>
      <c r="F1825" t="s">
        <v>43</v>
      </c>
      <c r="G1825" t="b">
        <v>0</v>
      </c>
      <c r="H1825" t="s">
        <v>372</v>
      </c>
      <c r="I1825" t="s">
        <v>180</v>
      </c>
      <c r="J1825" t="s">
        <v>5568</v>
      </c>
      <c r="K1825" t="s">
        <v>4769</v>
      </c>
      <c r="L1825" t="s">
        <v>8063</v>
      </c>
    </row>
    <row r="1826" spans="1:12">
      <c r="A1826" t="s">
        <v>946</v>
      </c>
      <c r="B1826" t="s">
        <v>826</v>
      </c>
      <c r="C1826" t="s">
        <v>3526</v>
      </c>
      <c r="D1826" t="s">
        <v>248</v>
      </c>
      <c r="E1826" t="s">
        <v>296</v>
      </c>
      <c r="F1826" t="s">
        <v>106</v>
      </c>
      <c r="G1826" t="b">
        <v>0</v>
      </c>
      <c r="H1826" t="s">
        <v>245</v>
      </c>
      <c r="I1826" t="s">
        <v>180</v>
      </c>
      <c r="J1826" t="s">
        <v>8064</v>
      </c>
      <c r="K1826" t="s">
        <v>4769</v>
      </c>
      <c r="L1826" t="s">
        <v>8065</v>
      </c>
    </row>
    <row r="1827" spans="1:12">
      <c r="A1827" t="s">
        <v>1485</v>
      </c>
      <c r="B1827" t="s">
        <v>826</v>
      </c>
      <c r="C1827" t="s">
        <v>3522</v>
      </c>
      <c r="D1827" t="s">
        <v>178</v>
      </c>
      <c r="E1827" t="s">
        <v>561</v>
      </c>
      <c r="F1827" t="s">
        <v>73</v>
      </c>
      <c r="G1827" t="b">
        <v>0</v>
      </c>
      <c r="H1827" t="s">
        <v>173</v>
      </c>
      <c r="I1827" t="s">
        <v>180</v>
      </c>
      <c r="J1827" t="s">
        <v>7392</v>
      </c>
      <c r="K1827" t="s">
        <v>4769</v>
      </c>
      <c r="L1827" t="s">
        <v>8066</v>
      </c>
    </row>
    <row r="1828" spans="1:12">
      <c r="A1828" t="s">
        <v>2500</v>
      </c>
      <c r="B1828" t="s">
        <v>523</v>
      </c>
      <c r="C1828" t="s">
        <v>3526</v>
      </c>
      <c r="D1828" t="s">
        <v>1679</v>
      </c>
      <c r="E1828" t="s">
        <v>1680</v>
      </c>
      <c r="F1828" t="s">
        <v>24</v>
      </c>
      <c r="G1828" t="b">
        <v>0</v>
      </c>
      <c r="H1828" t="s">
        <v>448</v>
      </c>
      <c r="I1828" t="s">
        <v>180</v>
      </c>
      <c r="J1828" t="s">
        <v>6859</v>
      </c>
      <c r="K1828" t="s">
        <v>4769</v>
      </c>
      <c r="L1828" t="s">
        <v>8067</v>
      </c>
    </row>
    <row r="1829" spans="1:12">
      <c r="A1829" t="s">
        <v>674</v>
      </c>
      <c r="B1829" t="s">
        <v>171</v>
      </c>
      <c r="C1829" t="s">
        <v>3522</v>
      </c>
      <c r="D1829" t="s">
        <v>668</v>
      </c>
      <c r="E1829" t="s">
        <v>669</v>
      </c>
      <c r="F1829" t="s">
        <v>73</v>
      </c>
      <c r="G1829" t="b">
        <v>0</v>
      </c>
      <c r="H1829" t="s">
        <v>173</v>
      </c>
      <c r="I1829" t="s">
        <v>180</v>
      </c>
      <c r="J1829" t="s">
        <v>5152</v>
      </c>
      <c r="K1829" t="s">
        <v>4769</v>
      </c>
      <c r="L1829" t="s">
        <v>8068</v>
      </c>
    </row>
    <row r="1830" spans="1:12">
      <c r="A1830" t="s">
        <v>8069</v>
      </c>
      <c r="B1830" t="s">
        <v>298</v>
      </c>
      <c r="C1830" t="s">
        <v>3526</v>
      </c>
      <c r="D1830" t="s">
        <v>248</v>
      </c>
      <c r="E1830" t="s">
        <v>296</v>
      </c>
      <c r="F1830" t="s">
        <v>67</v>
      </c>
      <c r="G1830" t="b">
        <v>0</v>
      </c>
      <c r="H1830" t="s">
        <v>245</v>
      </c>
      <c r="I1830" t="s">
        <v>180</v>
      </c>
      <c r="J1830" t="s">
        <v>8070</v>
      </c>
      <c r="K1830" t="s">
        <v>4769</v>
      </c>
      <c r="L1830" t="s">
        <v>8071</v>
      </c>
    </row>
    <row r="1831" spans="1:12">
      <c r="A1831" t="s">
        <v>3054</v>
      </c>
      <c r="B1831" t="s">
        <v>171</v>
      </c>
      <c r="C1831" t="s">
        <v>4806</v>
      </c>
      <c r="D1831" t="s">
        <v>2820</v>
      </c>
      <c r="E1831" t="s">
        <v>2921</v>
      </c>
      <c r="F1831" t="s">
        <v>18</v>
      </c>
      <c r="G1831" t="b">
        <v>0</v>
      </c>
      <c r="H1831" t="s">
        <v>654</v>
      </c>
      <c r="I1831" t="s">
        <v>180</v>
      </c>
      <c r="J1831" t="s">
        <v>7684</v>
      </c>
      <c r="K1831" t="s">
        <v>4769</v>
      </c>
      <c r="L1831" t="s">
        <v>8072</v>
      </c>
    </row>
    <row r="1832" spans="1:12">
      <c r="A1832" t="s">
        <v>705</v>
      </c>
      <c r="B1832" t="s">
        <v>171</v>
      </c>
      <c r="C1832" t="s">
        <v>3522</v>
      </c>
      <c r="D1832" t="s">
        <v>4620</v>
      </c>
      <c r="E1832" t="s">
        <v>704</v>
      </c>
      <c r="F1832" t="s">
        <v>29</v>
      </c>
      <c r="G1832" t="b">
        <v>0</v>
      </c>
      <c r="H1832" t="s">
        <v>443</v>
      </c>
      <c r="I1832" t="s">
        <v>180</v>
      </c>
      <c r="J1832" t="s">
        <v>8073</v>
      </c>
      <c r="K1832" t="s">
        <v>4769</v>
      </c>
      <c r="L1832" t="s">
        <v>8074</v>
      </c>
    </row>
    <row r="1833" spans="1:12">
      <c r="A1833" t="s">
        <v>2445</v>
      </c>
      <c r="B1833" t="s">
        <v>523</v>
      </c>
      <c r="C1833" t="s">
        <v>3526</v>
      </c>
      <c r="D1833" t="s">
        <v>4490</v>
      </c>
      <c r="E1833" t="s">
        <v>1143</v>
      </c>
      <c r="F1833" t="s">
        <v>43</v>
      </c>
      <c r="G1833" t="b">
        <v>0</v>
      </c>
      <c r="H1833" t="s">
        <v>173</v>
      </c>
      <c r="I1833" t="s">
        <v>180</v>
      </c>
      <c r="J1833" t="s">
        <v>8075</v>
      </c>
      <c r="K1833" t="s">
        <v>4769</v>
      </c>
      <c r="L1833" t="s">
        <v>8076</v>
      </c>
    </row>
    <row r="1834" spans="1:12">
      <c r="A1834" t="s">
        <v>2109</v>
      </c>
      <c r="B1834" t="s">
        <v>171</v>
      </c>
      <c r="C1834" t="s">
        <v>3522</v>
      </c>
      <c r="D1834" t="s">
        <v>656</v>
      </c>
      <c r="E1834" t="s">
        <v>1259</v>
      </c>
      <c r="F1834" t="s">
        <v>70</v>
      </c>
      <c r="G1834" t="b">
        <v>0</v>
      </c>
      <c r="H1834" t="s">
        <v>654</v>
      </c>
      <c r="I1834" t="s">
        <v>180</v>
      </c>
      <c r="J1834" t="s">
        <v>8077</v>
      </c>
      <c r="K1834" t="s">
        <v>4769</v>
      </c>
      <c r="L1834" t="s">
        <v>8078</v>
      </c>
    </row>
    <row r="1835" spans="1:12">
      <c r="A1835" t="s">
        <v>2502</v>
      </c>
      <c r="B1835" t="s">
        <v>298</v>
      </c>
      <c r="C1835" t="s">
        <v>3526</v>
      </c>
      <c r="D1835" t="s">
        <v>1161</v>
      </c>
      <c r="E1835" t="s">
        <v>1162</v>
      </c>
      <c r="F1835" t="s">
        <v>90</v>
      </c>
      <c r="G1835" t="b">
        <v>1</v>
      </c>
      <c r="H1835" t="s">
        <v>448</v>
      </c>
      <c r="I1835" t="s">
        <v>180</v>
      </c>
      <c r="J1835" t="s">
        <v>8079</v>
      </c>
      <c r="K1835" t="s">
        <v>4769</v>
      </c>
      <c r="L1835" t="s">
        <v>8080</v>
      </c>
    </row>
    <row r="1836" spans="1:12">
      <c r="A1836" t="s">
        <v>517</v>
      </c>
      <c r="B1836" t="s">
        <v>182</v>
      </c>
      <c r="C1836" t="s">
        <v>3522</v>
      </c>
      <c r="D1836" t="s">
        <v>515</v>
      </c>
      <c r="E1836" t="s">
        <v>516</v>
      </c>
      <c r="F1836" t="s">
        <v>34</v>
      </c>
      <c r="G1836" t="b">
        <v>0</v>
      </c>
      <c r="H1836" t="s">
        <v>173</v>
      </c>
      <c r="I1836" t="s">
        <v>180</v>
      </c>
      <c r="J1836" t="s">
        <v>8081</v>
      </c>
      <c r="K1836" t="s">
        <v>4769</v>
      </c>
      <c r="L1836" t="s">
        <v>8082</v>
      </c>
    </row>
    <row r="1837" spans="1:12">
      <c r="A1837" t="s">
        <v>2459</v>
      </c>
      <c r="B1837" t="s">
        <v>298</v>
      </c>
      <c r="C1837" t="s">
        <v>3526</v>
      </c>
      <c r="D1837" t="s">
        <v>360</v>
      </c>
      <c r="E1837" t="s">
        <v>995</v>
      </c>
      <c r="F1837" t="s">
        <v>47</v>
      </c>
      <c r="G1837" t="b">
        <v>0</v>
      </c>
      <c r="H1837" t="s">
        <v>372</v>
      </c>
      <c r="I1837" t="s">
        <v>180</v>
      </c>
      <c r="J1837" t="s">
        <v>7000</v>
      </c>
      <c r="K1837" t="s">
        <v>4769</v>
      </c>
      <c r="L1837" t="s">
        <v>8083</v>
      </c>
    </row>
    <row r="1838" spans="1:12">
      <c r="A1838" t="s">
        <v>1194</v>
      </c>
      <c r="B1838" t="s">
        <v>826</v>
      </c>
      <c r="C1838" t="s">
        <v>3522</v>
      </c>
      <c r="D1838" t="s">
        <v>1189</v>
      </c>
      <c r="E1838" t="s">
        <v>1190</v>
      </c>
      <c r="F1838" t="s">
        <v>118</v>
      </c>
      <c r="G1838" t="b">
        <v>0</v>
      </c>
      <c r="H1838" t="s">
        <v>173</v>
      </c>
      <c r="I1838" t="s">
        <v>180</v>
      </c>
      <c r="J1838" t="s">
        <v>7900</v>
      </c>
      <c r="K1838" t="s">
        <v>4769</v>
      </c>
      <c r="L1838" t="s">
        <v>8084</v>
      </c>
    </row>
    <row r="1839" spans="1:12">
      <c r="A1839" t="s">
        <v>2449</v>
      </c>
      <c r="B1839" t="s">
        <v>298</v>
      </c>
      <c r="C1839" t="s">
        <v>3526</v>
      </c>
      <c r="D1839" t="s">
        <v>1405</v>
      </c>
      <c r="E1839" t="s">
        <v>1406</v>
      </c>
      <c r="F1839" t="s">
        <v>64</v>
      </c>
      <c r="G1839" t="b">
        <v>0</v>
      </c>
      <c r="H1839" t="s">
        <v>448</v>
      </c>
      <c r="I1839" t="s">
        <v>180</v>
      </c>
      <c r="J1839" t="s">
        <v>8085</v>
      </c>
      <c r="K1839" t="s">
        <v>4769</v>
      </c>
      <c r="L1839" t="s">
        <v>8086</v>
      </c>
    </row>
    <row r="1840" spans="1:12">
      <c r="A1840" t="s">
        <v>2969</v>
      </c>
      <c r="B1840" t="s">
        <v>2772</v>
      </c>
      <c r="C1840" t="s">
        <v>4806</v>
      </c>
      <c r="D1840" t="s">
        <v>2647</v>
      </c>
      <c r="E1840" t="s">
        <v>2968</v>
      </c>
      <c r="F1840" t="s">
        <v>57</v>
      </c>
      <c r="G1840" t="b">
        <v>0</v>
      </c>
      <c r="H1840" t="s">
        <v>245</v>
      </c>
      <c r="I1840" t="s">
        <v>180</v>
      </c>
      <c r="J1840" t="s">
        <v>5532</v>
      </c>
      <c r="K1840" t="s">
        <v>4769</v>
      </c>
      <c r="L1840" t="s">
        <v>8087</v>
      </c>
    </row>
    <row r="1841" spans="1:12">
      <c r="A1841" t="s">
        <v>268</v>
      </c>
      <c r="B1841" t="s">
        <v>182</v>
      </c>
      <c r="C1841" t="s">
        <v>3522</v>
      </c>
      <c r="D1841" t="s">
        <v>192</v>
      </c>
      <c r="E1841" t="s">
        <v>270</v>
      </c>
      <c r="F1841" t="s">
        <v>29</v>
      </c>
      <c r="G1841" t="b">
        <v>0</v>
      </c>
      <c r="H1841" t="s">
        <v>189</v>
      </c>
      <c r="I1841" t="s">
        <v>180</v>
      </c>
      <c r="J1841" t="s">
        <v>8088</v>
      </c>
      <c r="K1841" t="s">
        <v>4769</v>
      </c>
      <c r="L1841" t="s">
        <v>8089</v>
      </c>
    </row>
    <row r="1842" spans="1:12">
      <c r="A1842" t="s">
        <v>2844</v>
      </c>
      <c r="B1842" t="s">
        <v>826</v>
      </c>
      <c r="C1842" t="s">
        <v>4806</v>
      </c>
      <c r="D1842" t="s">
        <v>2820</v>
      </c>
      <c r="E1842" t="s">
        <v>2921</v>
      </c>
      <c r="F1842" t="s">
        <v>109</v>
      </c>
      <c r="G1842" t="b">
        <v>0</v>
      </c>
      <c r="H1842" t="s">
        <v>654</v>
      </c>
      <c r="I1842" t="s">
        <v>180</v>
      </c>
      <c r="J1842" t="s">
        <v>4893</v>
      </c>
      <c r="K1842" t="s">
        <v>4769</v>
      </c>
      <c r="L1842" t="s">
        <v>8090</v>
      </c>
    </row>
    <row r="1843" spans="1:12">
      <c r="A1843" t="s">
        <v>2853</v>
      </c>
      <c r="B1843" t="s">
        <v>171</v>
      </c>
      <c r="C1843" t="s">
        <v>2553</v>
      </c>
      <c r="D1843" t="s">
        <v>770</v>
      </c>
      <c r="E1843" t="s">
        <v>771</v>
      </c>
      <c r="F1843" t="s">
        <v>47</v>
      </c>
      <c r="G1843" t="b">
        <v>0</v>
      </c>
      <c r="H1843" t="s">
        <v>173</v>
      </c>
      <c r="I1843" t="s">
        <v>180</v>
      </c>
      <c r="J1843" t="s">
        <v>8091</v>
      </c>
      <c r="K1843" t="s">
        <v>4769</v>
      </c>
      <c r="L1843" t="s">
        <v>8092</v>
      </c>
    </row>
    <row r="1844" spans="1:12">
      <c r="A1844" t="s">
        <v>3000</v>
      </c>
      <c r="B1844" t="s">
        <v>826</v>
      </c>
      <c r="C1844" t="s">
        <v>4775</v>
      </c>
      <c r="D1844" t="s">
        <v>248</v>
      </c>
      <c r="E1844" t="s">
        <v>296</v>
      </c>
      <c r="F1844" t="s">
        <v>43</v>
      </c>
      <c r="G1844" t="b">
        <v>0</v>
      </c>
      <c r="H1844" t="s">
        <v>245</v>
      </c>
      <c r="I1844" t="s">
        <v>180</v>
      </c>
      <c r="J1844" t="s">
        <v>4777</v>
      </c>
      <c r="K1844" t="s">
        <v>4769</v>
      </c>
      <c r="L1844" t="s">
        <v>8093</v>
      </c>
    </row>
    <row r="1845" spans="1:12">
      <c r="A1845" t="s">
        <v>1236</v>
      </c>
      <c r="B1845" t="s">
        <v>826</v>
      </c>
      <c r="C1845" t="s">
        <v>3526</v>
      </c>
      <c r="D1845" t="s">
        <v>1238</v>
      </c>
      <c r="E1845" t="s">
        <v>1239</v>
      </c>
      <c r="F1845" t="s">
        <v>84</v>
      </c>
      <c r="G1845" t="b">
        <v>0</v>
      </c>
      <c r="H1845" t="s">
        <v>173</v>
      </c>
      <c r="I1845" t="s">
        <v>180</v>
      </c>
      <c r="J1845" t="s">
        <v>8094</v>
      </c>
      <c r="K1845" t="s">
        <v>4769</v>
      </c>
      <c r="L1845" t="s">
        <v>8095</v>
      </c>
    </row>
    <row r="1846" spans="1:12">
      <c r="A1846" t="s">
        <v>8096</v>
      </c>
      <c r="B1846" t="s">
        <v>826</v>
      </c>
      <c r="C1846" t="s">
        <v>3522</v>
      </c>
      <c r="D1846" t="s">
        <v>1771</v>
      </c>
      <c r="E1846" t="s">
        <v>2028</v>
      </c>
      <c r="F1846" t="s">
        <v>76</v>
      </c>
      <c r="G1846" t="b">
        <v>0</v>
      </c>
      <c r="H1846" t="s">
        <v>173</v>
      </c>
      <c r="I1846" t="s">
        <v>180</v>
      </c>
      <c r="J1846" t="s">
        <v>5045</v>
      </c>
      <c r="K1846" t="s">
        <v>4769</v>
      </c>
      <c r="L1846" t="s">
        <v>8097</v>
      </c>
    </row>
    <row r="1847" spans="1:12">
      <c r="A1847" t="s">
        <v>2624</v>
      </c>
      <c r="B1847" t="s">
        <v>826</v>
      </c>
      <c r="C1847" t="s">
        <v>4806</v>
      </c>
      <c r="D1847" t="s">
        <v>2611</v>
      </c>
      <c r="E1847" t="s">
        <v>6238</v>
      </c>
      <c r="F1847" t="s">
        <v>76</v>
      </c>
      <c r="G1847" t="b">
        <v>0</v>
      </c>
      <c r="H1847" t="s">
        <v>173</v>
      </c>
      <c r="I1847" t="s">
        <v>180</v>
      </c>
      <c r="J1847" t="s">
        <v>4779</v>
      </c>
      <c r="K1847" t="s">
        <v>4769</v>
      </c>
      <c r="L1847" t="s">
        <v>8098</v>
      </c>
    </row>
    <row r="1848" spans="1:12">
      <c r="A1848" t="s">
        <v>2446</v>
      </c>
      <c r="B1848" t="s">
        <v>298</v>
      </c>
      <c r="C1848" t="s">
        <v>3526</v>
      </c>
      <c r="D1848" t="s">
        <v>248</v>
      </c>
      <c r="E1848" t="s">
        <v>296</v>
      </c>
      <c r="F1848" t="s">
        <v>57</v>
      </c>
      <c r="G1848" t="b">
        <v>0</v>
      </c>
      <c r="H1848" t="s">
        <v>245</v>
      </c>
      <c r="I1848" t="s">
        <v>180</v>
      </c>
      <c r="J1848" t="s">
        <v>8099</v>
      </c>
      <c r="K1848" t="s">
        <v>4769</v>
      </c>
      <c r="L1848" t="s">
        <v>8100</v>
      </c>
    </row>
    <row r="1849" spans="1:12">
      <c r="A1849" t="s">
        <v>2451</v>
      </c>
      <c r="B1849" t="s">
        <v>298</v>
      </c>
      <c r="C1849" t="s">
        <v>3526</v>
      </c>
      <c r="D1849" t="s">
        <v>248</v>
      </c>
      <c r="E1849" t="s">
        <v>296</v>
      </c>
      <c r="F1849" t="s">
        <v>67</v>
      </c>
      <c r="G1849" t="b">
        <v>0</v>
      </c>
      <c r="H1849" t="s">
        <v>245</v>
      </c>
      <c r="I1849" t="s">
        <v>180</v>
      </c>
      <c r="J1849" t="s">
        <v>8101</v>
      </c>
      <c r="K1849" t="s">
        <v>4769</v>
      </c>
      <c r="L1849" t="s">
        <v>8102</v>
      </c>
    </row>
    <row r="1850" spans="1:12">
      <c r="A1850" t="s">
        <v>365</v>
      </c>
      <c r="B1850" t="s">
        <v>298</v>
      </c>
      <c r="C1850" t="s">
        <v>3522</v>
      </c>
      <c r="D1850" t="s">
        <v>356</v>
      </c>
      <c r="E1850" t="s">
        <v>366</v>
      </c>
      <c r="F1850" t="s">
        <v>90</v>
      </c>
      <c r="G1850" t="b">
        <v>0</v>
      </c>
      <c r="H1850" t="s">
        <v>173</v>
      </c>
      <c r="I1850" t="s">
        <v>180</v>
      </c>
      <c r="J1850" t="s">
        <v>5065</v>
      </c>
      <c r="K1850" t="s">
        <v>4769</v>
      </c>
      <c r="L1850" t="s">
        <v>8103</v>
      </c>
    </row>
    <row r="1851" spans="1:12">
      <c r="A1851" t="s">
        <v>1601</v>
      </c>
      <c r="B1851" t="s">
        <v>826</v>
      </c>
      <c r="C1851" t="s">
        <v>3522</v>
      </c>
      <c r="D1851" t="s">
        <v>406</v>
      </c>
      <c r="E1851" t="s">
        <v>1600</v>
      </c>
      <c r="F1851" t="s">
        <v>80</v>
      </c>
      <c r="G1851" t="b">
        <v>0</v>
      </c>
      <c r="H1851" t="s">
        <v>173</v>
      </c>
      <c r="I1851" t="s">
        <v>180</v>
      </c>
      <c r="J1851" t="s">
        <v>6685</v>
      </c>
      <c r="K1851" t="s">
        <v>4769</v>
      </c>
      <c r="L1851" t="s">
        <v>8104</v>
      </c>
    </row>
    <row r="1852" spans="1:12">
      <c r="A1852" t="s">
        <v>2453</v>
      </c>
      <c r="B1852" t="s">
        <v>298</v>
      </c>
      <c r="C1852" t="s">
        <v>3526</v>
      </c>
      <c r="D1852" t="s">
        <v>547</v>
      </c>
      <c r="E1852" t="s">
        <v>548</v>
      </c>
      <c r="F1852" t="s">
        <v>24</v>
      </c>
      <c r="G1852" t="b">
        <v>1</v>
      </c>
      <c r="H1852" t="s">
        <v>173</v>
      </c>
      <c r="I1852" t="s">
        <v>180</v>
      </c>
      <c r="J1852" t="s">
        <v>6045</v>
      </c>
      <c r="K1852" t="s">
        <v>4769</v>
      </c>
      <c r="L1852" t="s">
        <v>8105</v>
      </c>
    </row>
    <row r="1853" spans="1:12">
      <c r="A1853" t="s">
        <v>2987</v>
      </c>
      <c r="B1853" t="s">
        <v>171</v>
      </c>
      <c r="C1853" t="s">
        <v>4913</v>
      </c>
      <c r="D1853" t="s">
        <v>2942</v>
      </c>
      <c r="E1853" t="s">
        <v>2981</v>
      </c>
      <c r="F1853" t="s">
        <v>57</v>
      </c>
      <c r="G1853" t="b">
        <v>1</v>
      </c>
      <c r="H1853" t="s">
        <v>173</v>
      </c>
      <c r="I1853" t="s">
        <v>180</v>
      </c>
      <c r="J1853" t="s">
        <v>8106</v>
      </c>
      <c r="K1853" t="s">
        <v>4769</v>
      </c>
      <c r="L1853" t="s">
        <v>8107</v>
      </c>
    </row>
    <row r="1854" spans="1:12">
      <c r="A1854" t="s">
        <v>1659</v>
      </c>
      <c r="B1854" t="s">
        <v>826</v>
      </c>
      <c r="C1854" t="s">
        <v>3526</v>
      </c>
      <c r="D1854" t="s">
        <v>248</v>
      </c>
      <c r="E1854" t="s">
        <v>296</v>
      </c>
      <c r="F1854" t="s">
        <v>67</v>
      </c>
      <c r="G1854" t="b">
        <v>0</v>
      </c>
      <c r="H1854" t="s">
        <v>245</v>
      </c>
      <c r="I1854" t="s">
        <v>180</v>
      </c>
      <c r="J1854" t="s">
        <v>4886</v>
      </c>
      <c r="K1854" t="s">
        <v>4769</v>
      </c>
      <c r="L1854" t="s">
        <v>8108</v>
      </c>
    </row>
    <row r="1855" spans="1:12">
      <c r="A1855" t="s">
        <v>931</v>
      </c>
      <c r="B1855" t="s">
        <v>826</v>
      </c>
      <c r="C1855" t="s">
        <v>3526</v>
      </c>
      <c r="D1855" t="s">
        <v>248</v>
      </c>
      <c r="E1855" t="s">
        <v>296</v>
      </c>
      <c r="F1855" t="s">
        <v>115</v>
      </c>
      <c r="G1855" t="b">
        <v>0</v>
      </c>
      <c r="H1855" t="s">
        <v>245</v>
      </c>
      <c r="I1855" t="s">
        <v>180</v>
      </c>
      <c r="J1855" t="s">
        <v>4886</v>
      </c>
      <c r="K1855" t="s">
        <v>4769</v>
      </c>
      <c r="L1855" t="s">
        <v>8109</v>
      </c>
    </row>
    <row r="1856" spans="1:12">
      <c r="A1856" t="s">
        <v>748</v>
      </c>
      <c r="B1856" t="s">
        <v>182</v>
      </c>
      <c r="C1856" t="s">
        <v>3522</v>
      </c>
      <c r="D1856" t="s">
        <v>248</v>
      </c>
      <c r="E1856" t="s">
        <v>296</v>
      </c>
      <c r="F1856" t="s">
        <v>18</v>
      </c>
      <c r="G1856" t="b">
        <v>0</v>
      </c>
      <c r="H1856" t="s">
        <v>245</v>
      </c>
      <c r="I1856" t="s">
        <v>180</v>
      </c>
      <c r="J1856" t="s">
        <v>8110</v>
      </c>
      <c r="K1856" t="s">
        <v>4769</v>
      </c>
      <c r="L1856" t="s">
        <v>8111</v>
      </c>
    </row>
    <row r="1857" spans="1:12">
      <c r="A1857" t="s">
        <v>1157</v>
      </c>
      <c r="B1857" t="s">
        <v>826</v>
      </c>
      <c r="C1857" t="s">
        <v>3526</v>
      </c>
      <c r="D1857" t="s">
        <v>469</v>
      </c>
      <c r="E1857" t="s">
        <v>470</v>
      </c>
      <c r="F1857" t="s">
        <v>76</v>
      </c>
      <c r="G1857" t="b">
        <v>0</v>
      </c>
      <c r="H1857" t="s">
        <v>173</v>
      </c>
      <c r="I1857" t="s">
        <v>180</v>
      </c>
      <c r="J1857" t="s">
        <v>8112</v>
      </c>
      <c r="K1857" t="s">
        <v>4769</v>
      </c>
      <c r="L1857" t="s">
        <v>8113</v>
      </c>
    </row>
    <row r="1858" spans="1:12">
      <c r="A1858" t="s">
        <v>8114</v>
      </c>
      <c r="B1858" t="s">
        <v>826</v>
      </c>
      <c r="C1858" t="s">
        <v>3522</v>
      </c>
      <c r="D1858" t="s">
        <v>1189</v>
      </c>
      <c r="E1858" t="s">
        <v>1190</v>
      </c>
      <c r="F1858" t="s">
        <v>100</v>
      </c>
      <c r="G1858" t="b">
        <v>0</v>
      </c>
      <c r="H1858" t="s">
        <v>173</v>
      </c>
      <c r="I1858" t="s">
        <v>180</v>
      </c>
      <c r="J1858" t="s">
        <v>8115</v>
      </c>
      <c r="K1858" t="s">
        <v>4769</v>
      </c>
      <c r="L1858" t="s">
        <v>8116</v>
      </c>
    </row>
    <row r="1859" spans="1:12">
      <c r="A1859" t="s">
        <v>1434</v>
      </c>
      <c r="B1859" t="s">
        <v>826</v>
      </c>
      <c r="C1859" t="s">
        <v>3522</v>
      </c>
      <c r="D1859" t="s">
        <v>1436</v>
      </c>
      <c r="E1859" t="s">
        <v>1437</v>
      </c>
      <c r="F1859" t="s">
        <v>90</v>
      </c>
      <c r="G1859" t="b">
        <v>0</v>
      </c>
      <c r="H1859" t="s">
        <v>173</v>
      </c>
      <c r="I1859" t="s">
        <v>180</v>
      </c>
      <c r="J1859" t="s">
        <v>4994</v>
      </c>
      <c r="K1859" t="s">
        <v>4769</v>
      </c>
      <c r="L1859" t="s">
        <v>8117</v>
      </c>
    </row>
    <row r="1860" spans="1:12">
      <c r="A1860" t="s">
        <v>2525</v>
      </c>
      <c r="B1860" t="s">
        <v>171</v>
      </c>
      <c r="C1860" t="s">
        <v>3526</v>
      </c>
      <c r="D1860" t="s">
        <v>737</v>
      </c>
      <c r="E1860" t="s">
        <v>837</v>
      </c>
      <c r="F1860" t="s">
        <v>57</v>
      </c>
      <c r="G1860" t="b">
        <v>0</v>
      </c>
      <c r="H1860" t="s">
        <v>735</v>
      </c>
      <c r="I1860" t="s">
        <v>180</v>
      </c>
      <c r="J1860" t="s">
        <v>8118</v>
      </c>
      <c r="K1860" t="s">
        <v>4769</v>
      </c>
      <c r="L1860" t="s">
        <v>8119</v>
      </c>
    </row>
    <row r="1861" spans="1:12">
      <c r="A1861" t="s">
        <v>2778</v>
      </c>
      <c r="B1861" t="s">
        <v>826</v>
      </c>
      <c r="C1861" t="s">
        <v>4775</v>
      </c>
      <c r="D1861" t="s">
        <v>248</v>
      </c>
      <c r="E1861" t="s">
        <v>2881</v>
      </c>
      <c r="F1861" t="s">
        <v>109</v>
      </c>
      <c r="G1861" t="b">
        <v>0</v>
      </c>
      <c r="H1861" t="s">
        <v>245</v>
      </c>
      <c r="I1861" t="s">
        <v>180</v>
      </c>
      <c r="J1861" t="s">
        <v>4825</v>
      </c>
      <c r="K1861" t="s">
        <v>4769</v>
      </c>
      <c r="L1861" t="s">
        <v>8120</v>
      </c>
    </row>
    <row r="1862" spans="1:12">
      <c r="A1862" t="s">
        <v>8121</v>
      </c>
      <c r="B1862" t="s">
        <v>826</v>
      </c>
      <c r="C1862" t="s">
        <v>3526</v>
      </c>
      <c r="D1862" t="s">
        <v>1556</v>
      </c>
      <c r="E1862" t="s">
        <v>5271</v>
      </c>
      <c r="F1862" t="s">
        <v>67</v>
      </c>
      <c r="G1862" t="b">
        <v>0</v>
      </c>
      <c r="H1862" t="s">
        <v>173</v>
      </c>
      <c r="I1862" t="s">
        <v>180</v>
      </c>
      <c r="J1862" t="s">
        <v>8122</v>
      </c>
      <c r="K1862" t="s">
        <v>4769</v>
      </c>
      <c r="L1862" t="s">
        <v>8123</v>
      </c>
    </row>
    <row r="1863" spans="1:12">
      <c r="A1863" t="s">
        <v>2849</v>
      </c>
      <c r="B1863" t="s">
        <v>171</v>
      </c>
      <c r="C1863" t="s">
        <v>4806</v>
      </c>
      <c r="D1863" t="s">
        <v>2820</v>
      </c>
      <c r="E1863" t="s">
        <v>2921</v>
      </c>
      <c r="F1863" t="s">
        <v>47</v>
      </c>
      <c r="G1863" t="b">
        <v>0</v>
      </c>
      <c r="H1863" t="s">
        <v>654</v>
      </c>
      <c r="I1863" t="s">
        <v>180</v>
      </c>
      <c r="J1863" t="s">
        <v>8124</v>
      </c>
      <c r="K1863" t="s">
        <v>4769</v>
      </c>
      <c r="L1863" t="s">
        <v>8125</v>
      </c>
    </row>
    <row r="1864" spans="1:12">
      <c r="A1864" t="s">
        <v>956</v>
      </c>
      <c r="B1864" t="s">
        <v>826</v>
      </c>
      <c r="C1864" t="s">
        <v>3522</v>
      </c>
      <c r="D1864" t="s">
        <v>248</v>
      </c>
      <c r="E1864" t="s">
        <v>296</v>
      </c>
      <c r="F1864" t="s">
        <v>106</v>
      </c>
      <c r="G1864" t="b">
        <v>0</v>
      </c>
      <c r="H1864" t="s">
        <v>245</v>
      </c>
      <c r="I1864" t="s">
        <v>180</v>
      </c>
      <c r="J1864" t="s">
        <v>6145</v>
      </c>
      <c r="K1864" t="s">
        <v>4769</v>
      </c>
      <c r="L1864" t="s">
        <v>8126</v>
      </c>
    </row>
    <row r="1865" spans="1:12">
      <c r="A1865" t="s">
        <v>2717</v>
      </c>
      <c r="B1865" t="s">
        <v>182</v>
      </c>
      <c r="C1865" t="s">
        <v>4806</v>
      </c>
      <c r="D1865" t="s">
        <v>1589</v>
      </c>
      <c r="E1865" t="s">
        <v>2927</v>
      </c>
      <c r="F1865" t="s">
        <v>43</v>
      </c>
      <c r="G1865" t="b">
        <v>0</v>
      </c>
      <c r="H1865" t="s">
        <v>372</v>
      </c>
      <c r="I1865" t="s">
        <v>180</v>
      </c>
      <c r="J1865" t="s">
        <v>8127</v>
      </c>
      <c r="K1865" t="s">
        <v>4769</v>
      </c>
      <c r="L1865" t="s">
        <v>8128</v>
      </c>
    </row>
    <row r="1866" spans="1:12">
      <c r="A1866" t="s">
        <v>2452</v>
      </c>
      <c r="B1866" t="s">
        <v>298</v>
      </c>
      <c r="C1866" t="s">
        <v>3526</v>
      </c>
      <c r="D1866" t="s">
        <v>248</v>
      </c>
      <c r="E1866" t="s">
        <v>296</v>
      </c>
      <c r="F1866" t="s">
        <v>67</v>
      </c>
      <c r="G1866" t="b">
        <v>0</v>
      </c>
      <c r="H1866" t="s">
        <v>245</v>
      </c>
      <c r="I1866" t="s">
        <v>180</v>
      </c>
      <c r="J1866" t="s">
        <v>4886</v>
      </c>
      <c r="K1866" t="s">
        <v>4769</v>
      </c>
      <c r="L1866" t="s">
        <v>8129</v>
      </c>
    </row>
    <row r="1867" spans="1:12">
      <c r="A1867" t="s">
        <v>2454</v>
      </c>
      <c r="B1867" t="s">
        <v>200</v>
      </c>
      <c r="C1867" t="s">
        <v>3526</v>
      </c>
      <c r="D1867" t="s">
        <v>1161</v>
      </c>
      <c r="E1867" t="s">
        <v>1162</v>
      </c>
      <c r="F1867" t="s">
        <v>47</v>
      </c>
      <c r="G1867" t="b">
        <v>0</v>
      </c>
      <c r="H1867" t="s">
        <v>448</v>
      </c>
      <c r="I1867" t="s">
        <v>180</v>
      </c>
      <c r="J1867" t="s">
        <v>8130</v>
      </c>
      <c r="K1867" t="s">
        <v>4769</v>
      </c>
      <c r="L1867" t="s">
        <v>8131</v>
      </c>
    </row>
    <row r="1868" spans="1:12">
      <c r="A1868" t="s">
        <v>1812</v>
      </c>
      <c r="B1868" t="s">
        <v>826</v>
      </c>
      <c r="C1868" t="s">
        <v>3522</v>
      </c>
      <c r="D1868" t="s">
        <v>3917</v>
      </c>
      <c r="E1868" t="s">
        <v>627</v>
      </c>
      <c r="F1868" t="s">
        <v>60</v>
      </c>
      <c r="G1868" t="b">
        <v>0</v>
      </c>
      <c r="H1868" t="s">
        <v>443</v>
      </c>
      <c r="I1868" t="s">
        <v>180</v>
      </c>
      <c r="J1868" t="s">
        <v>5954</v>
      </c>
      <c r="K1868" t="s">
        <v>4769</v>
      </c>
      <c r="L1868" t="s">
        <v>8132</v>
      </c>
    </row>
    <row r="1869" spans="1:12">
      <c r="A1869" t="s">
        <v>419</v>
      </c>
      <c r="B1869" t="s">
        <v>196</v>
      </c>
      <c r="C1869" t="s">
        <v>3522</v>
      </c>
      <c r="D1869" t="s">
        <v>413</v>
      </c>
      <c r="E1869" t="s">
        <v>414</v>
      </c>
      <c r="F1869" t="s">
        <v>34</v>
      </c>
      <c r="G1869" t="b">
        <v>0</v>
      </c>
      <c r="H1869" t="s">
        <v>411</v>
      </c>
      <c r="I1869" t="s">
        <v>180</v>
      </c>
      <c r="J1869" t="s">
        <v>8133</v>
      </c>
      <c r="K1869" t="s">
        <v>4769</v>
      </c>
      <c r="L1869" t="s">
        <v>8134</v>
      </c>
    </row>
    <row r="1870" spans="1:12">
      <c r="A1870" t="s">
        <v>2614</v>
      </c>
      <c r="B1870" t="s">
        <v>826</v>
      </c>
      <c r="C1870" t="s">
        <v>2553</v>
      </c>
      <c r="D1870" t="s">
        <v>360</v>
      </c>
      <c r="E1870" t="s">
        <v>8135</v>
      </c>
      <c r="F1870" t="s">
        <v>76</v>
      </c>
      <c r="G1870" t="b">
        <v>0</v>
      </c>
      <c r="H1870" t="s">
        <v>173</v>
      </c>
      <c r="I1870" t="s">
        <v>180</v>
      </c>
      <c r="J1870" t="s">
        <v>8136</v>
      </c>
      <c r="K1870" t="s">
        <v>4769</v>
      </c>
      <c r="L1870" t="s">
        <v>8137</v>
      </c>
    </row>
    <row r="1871" spans="1:12">
      <c r="A1871" t="s">
        <v>8138</v>
      </c>
      <c r="B1871" t="s">
        <v>826</v>
      </c>
      <c r="C1871" t="s">
        <v>4775</v>
      </c>
      <c r="D1871" t="s">
        <v>248</v>
      </c>
      <c r="E1871" t="s">
        <v>4824</v>
      </c>
      <c r="F1871" t="s">
        <v>90</v>
      </c>
      <c r="G1871" t="b">
        <v>0</v>
      </c>
      <c r="H1871" t="s">
        <v>245</v>
      </c>
      <c r="I1871" t="s">
        <v>180</v>
      </c>
      <c r="J1871" t="s">
        <v>4777</v>
      </c>
      <c r="K1871" t="s">
        <v>4769</v>
      </c>
      <c r="L1871" t="s">
        <v>8139</v>
      </c>
    </row>
    <row r="1872" spans="1:12">
      <c r="A1872" t="s">
        <v>2851</v>
      </c>
      <c r="B1872" t="s">
        <v>826</v>
      </c>
      <c r="C1872" t="s">
        <v>4806</v>
      </c>
      <c r="D1872" t="s">
        <v>2820</v>
      </c>
      <c r="E1872" t="s">
        <v>2921</v>
      </c>
      <c r="F1872" t="s">
        <v>118</v>
      </c>
      <c r="G1872" t="b">
        <v>0</v>
      </c>
      <c r="H1872" t="s">
        <v>654</v>
      </c>
      <c r="I1872" t="s">
        <v>180</v>
      </c>
      <c r="J1872" t="s">
        <v>4893</v>
      </c>
      <c r="K1872" t="s">
        <v>4769</v>
      </c>
      <c r="L1872" t="s">
        <v>8140</v>
      </c>
    </row>
    <row r="1873" spans="1:12">
      <c r="A1873" t="s">
        <v>794</v>
      </c>
      <c r="B1873" t="s">
        <v>171</v>
      </c>
      <c r="C1873" t="s">
        <v>3522</v>
      </c>
      <c r="D1873" t="s">
        <v>4654</v>
      </c>
      <c r="E1873" t="s">
        <v>793</v>
      </c>
      <c r="F1873" t="s">
        <v>43</v>
      </c>
      <c r="G1873" t="b">
        <v>0</v>
      </c>
      <c r="H1873" t="s">
        <v>496</v>
      </c>
      <c r="I1873" t="s">
        <v>180</v>
      </c>
      <c r="J1873" t="s">
        <v>8141</v>
      </c>
      <c r="K1873" t="s">
        <v>4769</v>
      </c>
      <c r="L1873" t="s">
        <v>8142</v>
      </c>
    </row>
    <row r="1874" spans="1:12">
      <c r="A1874" t="s">
        <v>8143</v>
      </c>
      <c r="B1874" t="s">
        <v>826</v>
      </c>
      <c r="C1874" t="s">
        <v>3522</v>
      </c>
      <c r="D1874" t="s">
        <v>4206</v>
      </c>
      <c r="E1874" t="s">
        <v>5329</v>
      </c>
      <c r="F1874" t="s">
        <v>80</v>
      </c>
      <c r="G1874" t="b">
        <v>0</v>
      </c>
      <c r="H1874" t="s">
        <v>443</v>
      </c>
      <c r="I1874" t="s">
        <v>180</v>
      </c>
      <c r="J1874" t="s">
        <v>8144</v>
      </c>
      <c r="K1874" t="s">
        <v>4769</v>
      </c>
      <c r="L1874" t="s">
        <v>8145</v>
      </c>
    </row>
    <row r="1875" spans="1:12">
      <c r="A1875" t="s">
        <v>2455</v>
      </c>
      <c r="B1875" t="s">
        <v>171</v>
      </c>
      <c r="C1875" t="s">
        <v>3526</v>
      </c>
      <c r="D1875" t="s">
        <v>834</v>
      </c>
      <c r="E1875" t="s">
        <v>835</v>
      </c>
      <c r="F1875" t="s">
        <v>57</v>
      </c>
      <c r="G1875" t="b">
        <v>0</v>
      </c>
      <c r="H1875" t="s">
        <v>4756</v>
      </c>
      <c r="I1875" t="s">
        <v>180</v>
      </c>
      <c r="J1875" t="s">
        <v>5011</v>
      </c>
      <c r="K1875" t="s">
        <v>4769</v>
      </c>
      <c r="L1875" t="s">
        <v>8146</v>
      </c>
    </row>
    <row r="1876" spans="1:12">
      <c r="A1876" t="s">
        <v>488</v>
      </c>
      <c r="B1876" t="s">
        <v>200</v>
      </c>
      <c r="C1876" t="s">
        <v>4868</v>
      </c>
      <c r="D1876" t="s">
        <v>4654</v>
      </c>
      <c r="E1876" t="s">
        <v>482</v>
      </c>
      <c r="F1876" t="s">
        <v>80</v>
      </c>
      <c r="G1876" t="b">
        <v>0</v>
      </c>
      <c r="H1876" t="s">
        <v>478</v>
      </c>
      <c r="I1876" t="s">
        <v>283</v>
      </c>
      <c r="J1876" t="s">
        <v>8147</v>
      </c>
      <c r="K1876" t="s">
        <v>4769</v>
      </c>
      <c r="L1876" t="s">
        <v>8148</v>
      </c>
    </row>
    <row r="1877" spans="1:12">
      <c r="A1877" t="s">
        <v>759</v>
      </c>
      <c r="B1877" t="s">
        <v>298</v>
      </c>
      <c r="C1877" t="s">
        <v>3526</v>
      </c>
      <c r="D1877" t="s">
        <v>754</v>
      </c>
      <c r="E1877" t="s">
        <v>756</v>
      </c>
      <c r="F1877" t="s">
        <v>97</v>
      </c>
      <c r="G1877" t="b">
        <v>1</v>
      </c>
      <c r="H1877" t="s">
        <v>448</v>
      </c>
      <c r="I1877" t="s">
        <v>180</v>
      </c>
      <c r="J1877" t="s">
        <v>5497</v>
      </c>
      <c r="K1877" t="s">
        <v>4769</v>
      </c>
      <c r="L1877" t="s">
        <v>8149</v>
      </c>
    </row>
    <row r="1878" spans="1:12">
      <c r="A1878" t="s">
        <v>2963</v>
      </c>
      <c r="B1878" t="s">
        <v>182</v>
      </c>
      <c r="C1878" t="s">
        <v>4806</v>
      </c>
      <c r="D1878" t="s">
        <v>192</v>
      </c>
      <c r="E1878" t="s">
        <v>198</v>
      </c>
      <c r="F1878" t="s">
        <v>18</v>
      </c>
      <c r="G1878" t="b">
        <v>0</v>
      </c>
      <c r="H1878" t="s">
        <v>189</v>
      </c>
      <c r="I1878" t="s">
        <v>180</v>
      </c>
      <c r="J1878" t="s">
        <v>8150</v>
      </c>
      <c r="K1878" t="s">
        <v>4769</v>
      </c>
      <c r="L1878" t="s">
        <v>8151</v>
      </c>
    </row>
    <row r="1879" spans="1:12">
      <c r="A1879" t="s">
        <v>2461</v>
      </c>
      <c r="B1879" t="s">
        <v>298</v>
      </c>
      <c r="C1879" t="s">
        <v>3526</v>
      </c>
      <c r="D1879" t="s">
        <v>248</v>
      </c>
      <c r="E1879" t="s">
        <v>930</v>
      </c>
      <c r="F1879" t="s">
        <v>57</v>
      </c>
      <c r="G1879" t="b">
        <v>0</v>
      </c>
      <c r="H1879" t="s">
        <v>245</v>
      </c>
      <c r="I1879" t="s">
        <v>180</v>
      </c>
      <c r="J1879" t="s">
        <v>8152</v>
      </c>
      <c r="K1879" t="s">
        <v>4769</v>
      </c>
      <c r="L1879" t="s">
        <v>8153</v>
      </c>
    </row>
    <row r="1880" spans="1:12">
      <c r="A1880" t="s">
        <v>1573</v>
      </c>
      <c r="B1880" t="s">
        <v>826</v>
      </c>
      <c r="C1880" t="s">
        <v>3526</v>
      </c>
      <c r="D1880" t="s">
        <v>1276</v>
      </c>
      <c r="E1880" t="s">
        <v>1574</v>
      </c>
      <c r="F1880" t="s">
        <v>73</v>
      </c>
      <c r="G1880" t="b">
        <v>0</v>
      </c>
      <c r="H1880" t="s">
        <v>173</v>
      </c>
      <c r="I1880" t="s">
        <v>180</v>
      </c>
      <c r="J1880" t="s">
        <v>8154</v>
      </c>
      <c r="K1880" t="s">
        <v>4769</v>
      </c>
      <c r="L1880" t="s">
        <v>8155</v>
      </c>
    </row>
    <row r="1881" spans="1:12">
      <c r="A1881" t="s">
        <v>8156</v>
      </c>
      <c r="B1881" t="s">
        <v>171</v>
      </c>
      <c r="C1881" t="s">
        <v>3526</v>
      </c>
      <c r="D1881" t="s">
        <v>432</v>
      </c>
      <c r="E1881" t="s">
        <v>433</v>
      </c>
      <c r="F1881" t="s">
        <v>18</v>
      </c>
      <c r="G1881" t="b">
        <v>0</v>
      </c>
      <c r="H1881" t="s">
        <v>173</v>
      </c>
      <c r="I1881" t="s">
        <v>180</v>
      </c>
      <c r="J1881" t="s">
        <v>8157</v>
      </c>
      <c r="K1881" t="s">
        <v>4769</v>
      </c>
      <c r="L1881" t="s">
        <v>8158</v>
      </c>
    </row>
    <row r="1882" spans="1:12">
      <c r="A1882" t="s">
        <v>2456</v>
      </c>
      <c r="B1882" t="s">
        <v>298</v>
      </c>
      <c r="C1882" t="s">
        <v>3526</v>
      </c>
      <c r="D1882" t="s">
        <v>754</v>
      </c>
      <c r="E1882" t="s">
        <v>756</v>
      </c>
      <c r="F1882" t="s">
        <v>97</v>
      </c>
      <c r="G1882" t="b">
        <v>1</v>
      </c>
      <c r="H1882" t="s">
        <v>448</v>
      </c>
      <c r="I1882" t="s">
        <v>180</v>
      </c>
      <c r="J1882" t="s">
        <v>4853</v>
      </c>
      <c r="K1882" t="s">
        <v>4769</v>
      </c>
      <c r="L1882" t="s">
        <v>8159</v>
      </c>
    </row>
    <row r="1883" spans="1:12">
      <c r="A1883" t="s">
        <v>2506</v>
      </c>
      <c r="B1883" t="s">
        <v>826</v>
      </c>
      <c r="C1883" t="s">
        <v>3526</v>
      </c>
      <c r="D1883" t="s">
        <v>4293</v>
      </c>
      <c r="E1883" t="s">
        <v>1109</v>
      </c>
      <c r="F1883" t="s">
        <v>97</v>
      </c>
      <c r="G1883" t="b">
        <v>0</v>
      </c>
      <c r="H1883" t="s">
        <v>173</v>
      </c>
      <c r="I1883" t="s">
        <v>180</v>
      </c>
      <c r="J1883" t="s">
        <v>8160</v>
      </c>
      <c r="K1883" t="s">
        <v>4769</v>
      </c>
      <c r="L1883" t="s">
        <v>8161</v>
      </c>
    </row>
    <row r="1884" spans="1:12">
      <c r="A1884" t="s">
        <v>374</v>
      </c>
      <c r="B1884" t="s">
        <v>298</v>
      </c>
      <c r="C1884" t="s">
        <v>3522</v>
      </c>
      <c r="D1884" t="s">
        <v>360</v>
      </c>
      <c r="E1884" t="s">
        <v>373</v>
      </c>
      <c r="F1884" t="s">
        <v>34</v>
      </c>
      <c r="G1884" t="b">
        <v>0</v>
      </c>
      <c r="H1884" t="s">
        <v>372</v>
      </c>
      <c r="I1884" t="s">
        <v>180</v>
      </c>
      <c r="J1884" t="s">
        <v>8162</v>
      </c>
      <c r="K1884" t="s">
        <v>4769</v>
      </c>
      <c r="L1884" t="s">
        <v>8163</v>
      </c>
    </row>
    <row r="1885" spans="1:12">
      <c r="A1885" t="s">
        <v>8164</v>
      </c>
      <c r="B1885" t="s">
        <v>826</v>
      </c>
      <c r="C1885" t="s">
        <v>3522</v>
      </c>
      <c r="D1885" t="s">
        <v>1771</v>
      </c>
      <c r="E1885" t="s">
        <v>2028</v>
      </c>
      <c r="F1885" t="s">
        <v>76</v>
      </c>
      <c r="G1885" t="b">
        <v>0</v>
      </c>
      <c r="H1885" t="s">
        <v>173</v>
      </c>
      <c r="I1885" t="s">
        <v>180</v>
      </c>
      <c r="J1885" t="s">
        <v>5045</v>
      </c>
      <c r="K1885" t="s">
        <v>4769</v>
      </c>
      <c r="L1885" t="s">
        <v>8165</v>
      </c>
    </row>
    <row r="1886" spans="1:12">
      <c r="A1886" t="s">
        <v>2463</v>
      </c>
      <c r="B1886" t="s">
        <v>182</v>
      </c>
      <c r="C1886" t="s">
        <v>3526</v>
      </c>
      <c r="D1886" t="s">
        <v>2396</v>
      </c>
      <c r="E1886" t="s">
        <v>2464</v>
      </c>
      <c r="F1886" t="s">
        <v>51</v>
      </c>
      <c r="G1886" t="b">
        <v>0</v>
      </c>
      <c r="H1886" t="s">
        <v>2395</v>
      </c>
      <c r="I1886" t="s">
        <v>180</v>
      </c>
      <c r="J1886" t="s">
        <v>8166</v>
      </c>
      <c r="K1886" t="s">
        <v>4769</v>
      </c>
      <c r="L1886" t="s">
        <v>8167</v>
      </c>
    </row>
    <row r="1887" spans="1:12">
      <c r="A1887" t="s">
        <v>8168</v>
      </c>
      <c r="B1887" t="s">
        <v>182</v>
      </c>
      <c r="C1887" t="s">
        <v>4775</v>
      </c>
      <c r="D1887" t="s">
        <v>291</v>
      </c>
      <c r="E1887" t="s">
        <v>3043</v>
      </c>
      <c r="F1887" t="s">
        <v>18</v>
      </c>
      <c r="G1887" t="b">
        <v>0</v>
      </c>
      <c r="H1887" t="s">
        <v>245</v>
      </c>
      <c r="I1887" t="s">
        <v>180</v>
      </c>
      <c r="J1887" t="s">
        <v>8169</v>
      </c>
      <c r="K1887" t="s">
        <v>4769</v>
      </c>
      <c r="L1887" t="s">
        <v>8170</v>
      </c>
    </row>
    <row r="1888" spans="1:12">
      <c r="A1888" t="s">
        <v>211</v>
      </c>
      <c r="B1888" t="s">
        <v>182</v>
      </c>
      <c r="C1888" t="s">
        <v>3522</v>
      </c>
      <c r="D1888" t="s">
        <v>204</v>
      </c>
      <c r="E1888" t="s">
        <v>205</v>
      </c>
      <c r="F1888" t="s">
        <v>51</v>
      </c>
      <c r="G1888" t="b">
        <v>0</v>
      </c>
      <c r="H1888" t="s">
        <v>173</v>
      </c>
      <c r="I1888" t="s">
        <v>180</v>
      </c>
      <c r="J1888" t="s">
        <v>5717</v>
      </c>
      <c r="K1888" t="s">
        <v>4769</v>
      </c>
      <c r="L1888" t="s">
        <v>8171</v>
      </c>
    </row>
    <row r="1889" spans="1:12">
      <c r="A1889" t="s">
        <v>418</v>
      </c>
      <c r="B1889" t="s">
        <v>171</v>
      </c>
      <c r="C1889" t="s">
        <v>3522</v>
      </c>
      <c r="D1889" t="s">
        <v>413</v>
      </c>
      <c r="E1889" t="s">
        <v>414</v>
      </c>
      <c r="F1889" t="s">
        <v>34</v>
      </c>
      <c r="G1889" t="b">
        <v>0</v>
      </c>
      <c r="H1889" t="s">
        <v>411</v>
      </c>
      <c r="I1889" t="s">
        <v>180</v>
      </c>
      <c r="J1889" t="s">
        <v>8172</v>
      </c>
      <c r="K1889" t="s">
        <v>4769</v>
      </c>
      <c r="L1889" t="s">
        <v>8173</v>
      </c>
    </row>
    <row r="1890" spans="1:12">
      <c r="A1890" t="s">
        <v>8174</v>
      </c>
      <c r="B1890" t="s">
        <v>826</v>
      </c>
      <c r="C1890" t="s">
        <v>3526</v>
      </c>
      <c r="D1890" t="s">
        <v>248</v>
      </c>
      <c r="E1890" t="s">
        <v>296</v>
      </c>
      <c r="F1890" t="s">
        <v>109</v>
      </c>
      <c r="G1890" t="b">
        <v>0</v>
      </c>
      <c r="H1890" t="s">
        <v>245</v>
      </c>
      <c r="I1890" t="s">
        <v>180</v>
      </c>
      <c r="J1890" t="s">
        <v>8175</v>
      </c>
      <c r="K1890" t="s">
        <v>4769</v>
      </c>
      <c r="L1890" t="s">
        <v>8176</v>
      </c>
    </row>
    <row r="1891" spans="1:12">
      <c r="A1891" t="s">
        <v>1820</v>
      </c>
      <c r="B1891" t="s">
        <v>826</v>
      </c>
      <c r="C1891" t="s">
        <v>3522</v>
      </c>
      <c r="D1891" t="s">
        <v>1821</v>
      </c>
      <c r="E1891" t="s">
        <v>1822</v>
      </c>
      <c r="F1891" t="s">
        <v>100</v>
      </c>
      <c r="G1891" t="b">
        <v>0</v>
      </c>
      <c r="H1891" t="s">
        <v>448</v>
      </c>
      <c r="I1891" t="s">
        <v>180</v>
      </c>
      <c r="J1891" t="s">
        <v>5301</v>
      </c>
      <c r="K1891" t="s">
        <v>4769</v>
      </c>
      <c r="L1891" t="s">
        <v>8177</v>
      </c>
    </row>
    <row r="1892" spans="1:12">
      <c r="A1892" t="s">
        <v>8178</v>
      </c>
      <c r="B1892" t="s">
        <v>826</v>
      </c>
      <c r="C1892" t="s">
        <v>4775</v>
      </c>
      <c r="D1892" t="s">
        <v>1309</v>
      </c>
      <c r="E1892" t="s">
        <v>218</v>
      </c>
      <c r="F1892" t="s">
        <v>100</v>
      </c>
      <c r="G1892" t="b">
        <v>0</v>
      </c>
      <c r="H1892" t="s">
        <v>173</v>
      </c>
      <c r="I1892" t="s">
        <v>180</v>
      </c>
      <c r="J1892" t="s">
        <v>4779</v>
      </c>
      <c r="K1892" t="s">
        <v>4769</v>
      </c>
      <c r="L1892" t="s">
        <v>8179</v>
      </c>
    </row>
    <row r="1893" spans="1:12">
      <c r="A1893" t="s">
        <v>2768</v>
      </c>
      <c r="B1893" t="s">
        <v>171</v>
      </c>
      <c r="C1893" t="s">
        <v>4775</v>
      </c>
      <c r="D1893" t="s">
        <v>2647</v>
      </c>
      <c r="E1893" t="s">
        <v>4776</v>
      </c>
      <c r="F1893" t="s">
        <v>57</v>
      </c>
      <c r="G1893" t="b">
        <v>0</v>
      </c>
      <c r="H1893" t="s">
        <v>245</v>
      </c>
      <c r="I1893" t="s">
        <v>180</v>
      </c>
      <c r="J1893" t="s">
        <v>4777</v>
      </c>
      <c r="K1893" t="s">
        <v>4769</v>
      </c>
      <c r="L1893" t="s">
        <v>8180</v>
      </c>
    </row>
    <row r="1894" spans="1:12">
      <c r="A1894" t="s">
        <v>1204</v>
      </c>
      <c r="B1894" t="s">
        <v>826</v>
      </c>
      <c r="C1894" t="s">
        <v>3526</v>
      </c>
      <c r="D1894" t="s">
        <v>1189</v>
      </c>
      <c r="E1894" t="s">
        <v>1190</v>
      </c>
      <c r="F1894" t="s">
        <v>80</v>
      </c>
      <c r="G1894" t="b">
        <v>0</v>
      </c>
      <c r="H1894" t="s">
        <v>173</v>
      </c>
      <c r="I1894" t="s">
        <v>180</v>
      </c>
      <c r="J1894" t="s">
        <v>5247</v>
      </c>
      <c r="K1894" t="s">
        <v>4769</v>
      </c>
      <c r="L1894" t="s">
        <v>8181</v>
      </c>
    </row>
    <row r="1895" spans="1:12">
      <c r="A1895" t="s">
        <v>1658</v>
      </c>
      <c r="B1895" t="s">
        <v>826</v>
      </c>
      <c r="C1895" t="s">
        <v>3526</v>
      </c>
      <c r="D1895" t="s">
        <v>248</v>
      </c>
      <c r="E1895" t="s">
        <v>296</v>
      </c>
      <c r="F1895" t="s">
        <v>67</v>
      </c>
      <c r="G1895" t="b">
        <v>0</v>
      </c>
      <c r="H1895" t="s">
        <v>245</v>
      </c>
      <c r="I1895" t="s">
        <v>180</v>
      </c>
      <c r="J1895" t="s">
        <v>8182</v>
      </c>
      <c r="K1895" t="s">
        <v>4769</v>
      </c>
      <c r="L1895" t="s">
        <v>8183</v>
      </c>
    </row>
    <row r="1896" spans="1:12">
      <c r="A1896" t="s">
        <v>2458</v>
      </c>
      <c r="B1896" t="s">
        <v>298</v>
      </c>
      <c r="C1896" t="s">
        <v>3526</v>
      </c>
      <c r="D1896" t="s">
        <v>248</v>
      </c>
      <c r="E1896" t="s">
        <v>296</v>
      </c>
      <c r="F1896" t="s">
        <v>57</v>
      </c>
      <c r="G1896" t="b">
        <v>0</v>
      </c>
      <c r="H1896" t="s">
        <v>245</v>
      </c>
      <c r="I1896" t="s">
        <v>180</v>
      </c>
      <c r="J1896" t="s">
        <v>8184</v>
      </c>
      <c r="K1896" t="s">
        <v>4769</v>
      </c>
      <c r="L1896" t="s">
        <v>8185</v>
      </c>
    </row>
    <row r="1897" spans="1:12">
      <c r="A1897" t="s">
        <v>2508</v>
      </c>
      <c r="B1897" t="s">
        <v>182</v>
      </c>
      <c r="C1897" t="s">
        <v>3526</v>
      </c>
      <c r="D1897" t="s">
        <v>1462</v>
      </c>
      <c r="E1897" t="s">
        <v>1463</v>
      </c>
      <c r="F1897" t="s">
        <v>39</v>
      </c>
      <c r="G1897" t="b">
        <v>0</v>
      </c>
      <c r="H1897" t="s">
        <v>448</v>
      </c>
      <c r="I1897" t="s">
        <v>180</v>
      </c>
      <c r="J1897" t="s">
        <v>8186</v>
      </c>
      <c r="K1897" t="s">
        <v>4769</v>
      </c>
      <c r="L1897" t="s">
        <v>8187</v>
      </c>
    </row>
    <row r="1898" spans="1:12">
      <c r="A1898" t="s">
        <v>231</v>
      </c>
      <c r="B1898" t="s">
        <v>182</v>
      </c>
      <c r="C1898" t="s">
        <v>4865</v>
      </c>
      <c r="D1898" t="s">
        <v>192</v>
      </c>
      <c r="E1898" t="s">
        <v>235</v>
      </c>
      <c r="F1898" t="s">
        <v>18</v>
      </c>
      <c r="G1898" t="b">
        <v>0</v>
      </c>
      <c r="H1898" t="s">
        <v>189</v>
      </c>
      <c r="I1898" t="s">
        <v>180</v>
      </c>
      <c r="J1898" t="s">
        <v>8188</v>
      </c>
      <c r="K1898" t="s">
        <v>4769</v>
      </c>
      <c r="L1898" t="s">
        <v>8189</v>
      </c>
    </row>
    <row r="1899" spans="1:12">
      <c r="A1899" t="s">
        <v>8190</v>
      </c>
      <c r="B1899" t="s">
        <v>826</v>
      </c>
      <c r="C1899" t="s">
        <v>8191</v>
      </c>
      <c r="D1899" t="s">
        <v>2801</v>
      </c>
      <c r="E1899" t="s">
        <v>5814</v>
      </c>
      <c r="F1899" t="s">
        <v>100</v>
      </c>
      <c r="G1899" t="b">
        <v>0</v>
      </c>
      <c r="H1899" t="s">
        <v>173</v>
      </c>
      <c r="I1899" t="s">
        <v>180</v>
      </c>
      <c r="J1899" t="s">
        <v>8192</v>
      </c>
      <c r="K1899" t="s">
        <v>4769</v>
      </c>
      <c r="L1899" t="s">
        <v>8193</v>
      </c>
    </row>
    <row r="1900" spans="1:12">
      <c r="A1900" t="s">
        <v>672</v>
      </c>
      <c r="B1900" t="s">
        <v>171</v>
      </c>
      <c r="C1900" t="s">
        <v>3522</v>
      </c>
      <c r="D1900" t="s">
        <v>668</v>
      </c>
      <c r="E1900" t="s">
        <v>669</v>
      </c>
      <c r="F1900" t="s">
        <v>73</v>
      </c>
      <c r="G1900" t="b">
        <v>0</v>
      </c>
      <c r="H1900" t="s">
        <v>173</v>
      </c>
      <c r="I1900" t="s">
        <v>180</v>
      </c>
      <c r="J1900" t="s">
        <v>5152</v>
      </c>
      <c r="K1900" t="s">
        <v>4769</v>
      </c>
      <c r="L1900" t="s">
        <v>8194</v>
      </c>
    </row>
    <row r="1901" spans="1:12">
      <c r="A1901" t="s">
        <v>1470</v>
      </c>
      <c r="B1901" t="s">
        <v>826</v>
      </c>
      <c r="C1901" t="s">
        <v>3522</v>
      </c>
      <c r="D1901" t="s">
        <v>1472</v>
      </c>
      <c r="E1901" t="s">
        <v>1473</v>
      </c>
      <c r="F1901" t="s">
        <v>80</v>
      </c>
      <c r="G1901" t="b">
        <v>0</v>
      </c>
      <c r="H1901" t="s">
        <v>173</v>
      </c>
      <c r="I1901" t="s">
        <v>180</v>
      </c>
      <c r="J1901" t="s">
        <v>8195</v>
      </c>
      <c r="K1901" t="s">
        <v>4769</v>
      </c>
      <c r="L1901" t="s">
        <v>8196</v>
      </c>
    </row>
    <row r="1902" spans="1:12">
      <c r="A1902" t="s">
        <v>1927</v>
      </c>
      <c r="B1902" t="s">
        <v>826</v>
      </c>
      <c r="C1902" t="s">
        <v>3526</v>
      </c>
      <c r="D1902" t="s">
        <v>1918</v>
      </c>
      <c r="E1902" t="s">
        <v>8197</v>
      </c>
      <c r="F1902" t="s">
        <v>100</v>
      </c>
      <c r="G1902" t="b">
        <v>1</v>
      </c>
      <c r="H1902" t="s">
        <v>173</v>
      </c>
      <c r="I1902" t="s">
        <v>180</v>
      </c>
      <c r="J1902" t="s">
        <v>8198</v>
      </c>
      <c r="K1902" t="s">
        <v>4769</v>
      </c>
      <c r="L1902" t="s">
        <v>8199</v>
      </c>
    </row>
    <row r="1903" spans="1:12">
      <c r="A1903" t="s">
        <v>2860</v>
      </c>
      <c r="B1903" t="s">
        <v>171</v>
      </c>
      <c r="C1903" t="s">
        <v>4913</v>
      </c>
      <c r="D1903" t="s">
        <v>2725</v>
      </c>
      <c r="E1903" t="s">
        <v>8200</v>
      </c>
      <c r="F1903" t="s">
        <v>43</v>
      </c>
      <c r="G1903" t="b">
        <v>0</v>
      </c>
      <c r="H1903" t="s">
        <v>173</v>
      </c>
      <c r="I1903" t="s">
        <v>180</v>
      </c>
      <c r="J1903" t="s">
        <v>8201</v>
      </c>
      <c r="K1903" t="s">
        <v>4769</v>
      </c>
      <c r="L1903" t="s">
        <v>8202</v>
      </c>
    </row>
    <row r="1904" spans="1:12">
      <c r="A1904" t="s">
        <v>8203</v>
      </c>
      <c r="B1904" t="s">
        <v>182</v>
      </c>
      <c r="C1904" t="s">
        <v>3522</v>
      </c>
      <c r="D1904" t="s">
        <v>248</v>
      </c>
      <c r="E1904" t="s">
        <v>296</v>
      </c>
      <c r="F1904" t="s">
        <v>103</v>
      </c>
      <c r="G1904" t="b">
        <v>0</v>
      </c>
      <c r="H1904" t="s">
        <v>245</v>
      </c>
      <c r="I1904" t="s">
        <v>180</v>
      </c>
      <c r="J1904" t="s">
        <v>8204</v>
      </c>
      <c r="K1904" t="s">
        <v>4769</v>
      </c>
      <c r="L1904" t="s">
        <v>8205</v>
      </c>
    </row>
    <row r="1905" spans="1:12">
      <c r="A1905" t="s">
        <v>1603</v>
      </c>
      <c r="B1905" t="s">
        <v>826</v>
      </c>
      <c r="C1905" t="s">
        <v>3526</v>
      </c>
      <c r="D1905" t="s">
        <v>406</v>
      </c>
      <c r="E1905" t="s">
        <v>1600</v>
      </c>
      <c r="F1905" t="s">
        <v>80</v>
      </c>
      <c r="G1905" t="b">
        <v>0</v>
      </c>
      <c r="H1905" t="s">
        <v>173</v>
      </c>
      <c r="I1905" t="s">
        <v>180</v>
      </c>
      <c r="J1905" t="s">
        <v>6685</v>
      </c>
      <c r="K1905" t="s">
        <v>4769</v>
      </c>
      <c r="L1905" t="s">
        <v>8206</v>
      </c>
    </row>
    <row r="1906" spans="1:12">
      <c r="A1906" t="s">
        <v>8207</v>
      </c>
      <c r="B1906" t="s">
        <v>298</v>
      </c>
      <c r="C1906" t="s">
        <v>3526</v>
      </c>
      <c r="D1906" t="s">
        <v>248</v>
      </c>
      <c r="E1906" t="s">
        <v>296</v>
      </c>
      <c r="F1906" t="s">
        <v>67</v>
      </c>
      <c r="G1906" t="b">
        <v>0</v>
      </c>
      <c r="H1906" t="s">
        <v>245</v>
      </c>
      <c r="I1906" t="s">
        <v>180</v>
      </c>
      <c r="J1906" t="s">
        <v>8208</v>
      </c>
      <c r="K1906" t="s">
        <v>4769</v>
      </c>
      <c r="L1906" t="s">
        <v>8209</v>
      </c>
    </row>
    <row r="1907" spans="1:12">
      <c r="A1907" t="s">
        <v>577</v>
      </c>
      <c r="B1907" t="s">
        <v>171</v>
      </c>
      <c r="C1907" t="s">
        <v>3522</v>
      </c>
      <c r="D1907" t="s">
        <v>557</v>
      </c>
      <c r="E1907" t="s">
        <v>579</v>
      </c>
      <c r="F1907" t="s">
        <v>112</v>
      </c>
      <c r="G1907" t="b">
        <v>0</v>
      </c>
      <c r="H1907" t="s">
        <v>173</v>
      </c>
      <c r="I1907" t="s">
        <v>180</v>
      </c>
      <c r="J1907" t="s">
        <v>5007</v>
      </c>
      <c r="K1907" t="s">
        <v>4769</v>
      </c>
      <c r="L1907" t="s">
        <v>8210</v>
      </c>
    </row>
    <row r="1908" spans="1:12">
      <c r="A1908" t="s">
        <v>653</v>
      </c>
      <c r="B1908" t="s">
        <v>298</v>
      </c>
      <c r="C1908" t="s">
        <v>3522</v>
      </c>
      <c r="D1908" t="s">
        <v>656</v>
      </c>
      <c r="E1908" t="s">
        <v>657</v>
      </c>
      <c r="F1908" t="s">
        <v>67</v>
      </c>
      <c r="G1908" t="b">
        <v>0</v>
      </c>
      <c r="H1908" t="s">
        <v>654</v>
      </c>
      <c r="I1908" t="s">
        <v>180</v>
      </c>
      <c r="J1908" t="s">
        <v>8211</v>
      </c>
      <c r="K1908" t="s">
        <v>4769</v>
      </c>
      <c r="L1908" t="s">
        <v>8212</v>
      </c>
    </row>
    <row r="1909" spans="1:12">
      <c r="A1909" t="s">
        <v>442</v>
      </c>
      <c r="B1909" t="s">
        <v>171</v>
      </c>
      <c r="C1909" t="s">
        <v>3522</v>
      </c>
      <c r="D1909" t="s">
        <v>445</v>
      </c>
      <c r="E1909" t="s">
        <v>446</v>
      </c>
      <c r="F1909" t="s">
        <v>76</v>
      </c>
      <c r="G1909" t="b">
        <v>1</v>
      </c>
      <c r="H1909" t="s">
        <v>443</v>
      </c>
      <c r="I1909" t="s">
        <v>180</v>
      </c>
      <c r="J1909" t="s">
        <v>8213</v>
      </c>
      <c r="K1909" t="s">
        <v>4769</v>
      </c>
      <c r="L1909" t="s">
        <v>8214</v>
      </c>
    </row>
    <row r="1910" spans="1:12">
      <c r="A1910" t="s">
        <v>1148</v>
      </c>
      <c r="B1910" t="s">
        <v>826</v>
      </c>
      <c r="C1910" t="s">
        <v>3522</v>
      </c>
      <c r="D1910" t="s">
        <v>4490</v>
      </c>
      <c r="E1910" t="s">
        <v>1143</v>
      </c>
      <c r="F1910" t="s">
        <v>80</v>
      </c>
      <c r="G1910" t="b">
        <v>0</v>
      </c>
      <c r="H1910" t="s">
        <v>173</v>
      </c>
      <c r="I1910" t="s">
        <v>180</v>
      </c>
      <c r="J1910" t="s">
        <v>8215</v>
      </c>
      <c r="K1910" t="s">
        <v>4769</v>
      </c>
      <c r="L1910" t="s">
        <v>8216</v>
      </c>
    </row>
    <row r="1911" spans="1:12">
      <c r="A1911" t="s">
        <v>3239</v>
      </c>
      <c r="B1911" t="s">
        <v>826</v>
      </c>
      <c r="C1911" t="s">
        <v>4775</v>
      </c>
      <c r="D1911" t="s">
        <v>1309</v>
      </c>
      <c r="E1911" t="s">
        <v>218</v>
      </c>
      <c r="F1911" t="s">
        <v>100</v>
      </c>
      <c r="G1911" t="b">
        <v>0</v>
      </c>
      <c r="H1911" t="s">
        <v>173</v>
      </c>
      <c r="I1911" t="s">
        <v>180</v>
      </c>
      <c r="J1911" t="s">
        <v>4779</v>
      </c>
      <c r="K1911" t="s">
        <v>4769</v>
      </c>
      <c r="L1911" t="s">
        <v>8217</v>
      </c>
    </row>
    <row r="1912" spans="1:12">
      <c r="A1912" t="s">
        <v>2859</v>
      </c>
      <c r="B1912" t="s">
        <v>171</v>
      </c>
      <c r="C1912" t="s">
        <v>4913</v>
      </c>
      <c r="D1912" t="s">
        <v>2725</v>
      </c>
      <c r="E1912" t="s">
        <v>8200</v>
      </c>
      <c r="F1912" t="s">
        <v>43</v>
      </c>
      <c r="G1912" t="b">
        <v>0</v>
      </c>
      <c r="H1912" t="s">
        <v>173</v>
      </c>
      <c r="I1912" t="s">
        <v>180</v>
      </c>
      <c r="J1912" t="s">
        <v>8218</v>
      </c>
      <c r="K1912" t="s">
        <v>4769</v>
      </c>
      <c r="L1912" t="s">
        <v>8219</v>
      </c>
    </row>
    <row r="1913" spans="1:12">
      <c r="A1913" t="s">
        <v>1380</v>
      </c>
      <c r="B1913" t="s">
        <v>826</v>
      </c>
      <c r="C1913" t="s">
        <v>3526</v>
      </c>
      <c r="D1913" t="s">
        <v>1320</v>
      </c>
      <c r="E1913" t="s">
        <v>1374</v>
      </c>
      <c r="F1913" t="s">
        <v>118</v>
      </c>
      <c r="G1913" t="b">
        <v>0</v>
      </c>
      <c r="H1913" t="s">
        <v>173</v>
      </c>
      <c r="I1913" t="s">
        <v>180</v>
      </c>
      <c r="J1913" t="s">
        <v>5882</v>
      </c>
      <c r="K1913" t="s">
        <v>4769</v>
      </c>
      <c r="L1913" t="s">
        <v>8220</v>
      </c>
    </row>
    <row r="1914" spans="1:12">
      <c r="A1914" t="s">
        <v>840</v>
      </c>
      <c r="B1914" t="s">
        <v>826</v>
      </c>
      <c r="C1914" t="s">
        <v>3522</v>
      </c>
      <c r="D1914" t="s">
        <v>737</v>
      </c>
      <c r="E1914" t="s">
        <v>837</v>
      </c>
      <c r="F1914" t="s">
        <v>121</v>
      </c>
      <c r="G1914" t="b">
        <v>0</v>
      </c>
      <c r="H1914" t="s">
        <v>735</v>
      </c>
      <c r="I1914" t="s">
        <v>180</v>
      </c>
      <c r="J1914" t="s">
        <v>8221</v>
      </c>
      <c r="K1914" t="s">
        <v>4769</v>
      </c>
      <c r="L1914" t="s">
        <v>8222</v>
      </c>
    </row>
    <row r="1915" spans="1:12">
      <c r="A1915" t="s">
        <v>2953</v>
      </c>
      <c r="B1915" t="s">
        <v>182</v>
      </c>
      <c r="C1915" t="s">
        <v>4806</v>
      </c>
      <c r="D1915" t="s">
        <v>2918</v>
      </c>
      <c r="E1915" t="s">
        <v>2919</v>
      </c>
      <c r="F1915" t="s">
        <v>64</v>
      </c>
      <c r="G1915" t="b">
        <v>1</v>
      </c>
      <c r="H1915" t="s">
        <v>173</v>
      </c>
      <c r="I1915" t="s">
        <v>180</v>
      </c>
      <c r="J1915" t="s">
        <v>8223</v>
      </c>
      <c r="K1915" t="s">
        <v>4769</v>
      </c>
      <c r="L1915" t="s">
        <v>8224</v>
      </c>
    </row>
    <row r="1916" spans="1:12">
      <c r="A1916" t="s">
        <v>1780</v>
      </c>
      <c r="B1916" t="s">
        <v>826</v>
      </c>
      <c r="C1916" t="s">
        <v>3522</v>
      </c>
      <c r="D1916" t="s">
        <v>1347</v>
      </c>
      <c r="E1916" t="s">
        <v>1781</v>
      </c>
      <c r="F1916" t="s">
        <v>100</v>
      </c>
      <c r="G1916" t="b">
        <v>1</v>
      </c>
      <c r="H1916" t="s">
        <v>173</v>
      </c>
      <c r="I1916" t="s">
        <v>180</v>
      </c>
      <c r="J1916" t="s">
        <v>8225</v>
      </c>
      <c r="K1916" t="s">
        <v>4769</v>
      </c>
      <c r="L1916" t="s">
        <v>8226</v>
      </c>
    </row>
    <row r="1917" spans="1:12">
      <c r="A1917" t="s">
        <v>3088</v>
      </c>
      <c r="B1917" t="s">
        <v>171</v>
      </c>
      <c r="C1917" t="s">
        <v>4806</v>
      </c>
      <c r="D1917" t="s">
        <v>192</v>
      </c>
      <c r="E1917" t="s">
        <v>889</v>
      </c>
      <c r="F1917" t="s">
        <v>29</v>
      </c>
      <c r="G1917" t="b">
        <v>0</v>
      </c>
      <c r="H1917" t="s">
        <v>189</v>
      </c>
      <c r="I1917" t="s">
        <v>180</v>
      </c>
      <c r="J1917" t="s">
        <v>8227</v>
      </c>
      <c r="K1917" t="s">
        <v>4769</v>
      </c>
      <c r="L1917" t="s">
        <v>8228</v>
      </c>
    </row>
    <row r="1918" spans="1:12">
      <c r="A1918" t="s">
        <v>3065</v>
      </c>
      <c r="B1918" t="s">
        <v>182</v>
      </c>
      <c r="C1918" t="s">
        <v>4858</v>
      </c>
      <c r="D1918" t="s">
        <v>2863</v>
      </c>
      <c r="E1918" t="s">
        <v>2884</v>
      </c>
      <c r="F1918" t="s">
        <v>18</v>
      </c>
      <c r="G1918" t="b">
        <v>0</v>
      </c>
      <c r="H1918" t="s">
        <v>173</v>
      </c>
      <c r="I1918" t="s">
        <v>180</v>
      </c>
      <c r="J1918" t="s">
        <v>5511</v>
      </c>
      <c r="K1918" t="s">
        <v>4769</v>
      </c>
      <c r="L1918" t="s">
        <v>8229</v>
      </c>
    </row>
    <row r="1919" spans="1:12">
      <c r="A1919" t="s">
        <v>8230</v>
      </c>
      <c r="B1919" t="s">
        <v>826</v>
      </c>
      <c r="C1919" t="s">
        <v>3522</v>
      </c>
      <c r="D1919" t="s">
        <v>432</v>
      </c>
      <c r="E1919" t="s">
        <v>433</v>
      </c>
      <c r="F1919" t="s">
        <v>133</v>
      </c>
      <c r="G1919" t="b">
        <v>1</v>
      </c>
      <c r="H1919" t="s">
        <v>173</v>
      </c>
      <c r="I1919" t="s">
        <v>180</v>
      </c>
      <c r="J1919" t="s">
        <v>8231</v>
      </c>
      <c r="K1919" t="s">
        <v>4769</v>
      </c>
      <c r="L1919" t="s">
        <v>8232</v>
      </c>
    </row>
    <row r="1920" spans="1:12">
      <c r="A1920" t="s">
        <v>1758</v>
      </c>
      <c r="B1920" t="s">
        <v>826</v>
      </c>
      <c r="C1920" t="s">
        <v>3526</v>
      </c>
      <c r="D1920" t="s">
        <v>719</v>
      </c>
      <c r="E1920" t="s">
        <v>720</v>
      </c>
      <c r="F1920" t="s">
        <v>84</v>
      </c>
      <c r="G1920" t="b">
        <v>0</v>
      </c>
      <c r="H1920" t="s">
        <v>173</v>
      </c>
      <c r="I1920" t="s">
        <v>180</v>
      </c>
      <c r="J1920" t="s">
        <v>5067</v>
      </c>
      <c r="K1920" t="s">
        <v>4769</v>
      </c>
      <c r="L1920" t="s">
        <v>8233</v>
      </c>
    </row>
    <row r="1921" spans="1:12">
      <c r="A1921" t="s">
        <v>1592</v>
      </c>
      <c r="B1921" t="s">
        <v>826</v>
      </c>
      <c r="C1921" t="s">
        <v>3522</v>
      </c>
      <c r="D1921" t="s">
        <v>618</v>
      </c>
      <c r="E1921" t="s">
        <v>619</v>
      </c>
      <c r="F1921" t="s">
        <v>109</v>
      </c>
      <c r="G1921" t="b">
        <v>0</v>
      </c>
      <c r="H1921" t="s">
        <v>173</v>
      </c>
      <c r="I1921" t="s">
        <v>180</v>
      </c>
      <c r="J1921" t="s">
        <v>5007</v>
      </c>
      <c r="K1921" t="s">
        <v>4769</v>
      </c>
      <c r="L1921" t="s">
        <v>8234</v>
      </c>
    </row>
    <row r="1922" spans="1:12">
      <c r="A1922" t="s">
        <v>2904</v>
      </c>
      <c r="B1922" t="s">
        <v>826</v>
      </c>
      <c r="C1922" t="s">
        <v>4775</v>
      </c>
      <c r="D1922" t="s">
        <v>2647</v>
      </c>
      <c r="E1922" t="s">
        <v>2889</v>
      </c>
      <c r="F1922" t="s">
        <v>118</v>
      </c>
      <c r="G1922" t="b">
        <v>0</v>
      </c>
      <c r="H1922" t="s">
        <v>245</v>
      </c>
      <c r="I1922" t="s">
        <v>180</v>
      </c>
      <c r="J1922" t="s">
        <v>4777</v>
      </c>
      <c r="K1922" t="s">
        <v>4769</v>
      </c>
      <c r="L1922" t="s">
        <v>8235</v>
      </c>
    </row>
    <row r="1923" spans="1:12">
      <c r="A1923" t="s">
        <v>2940</v>
      </c>
      <c r="B1923" t="s">
        <v>182</v>
      </c>
      <c r="C1923" t="s">
        <v>2553</v>
      </c>
      <c r="D1923" t="s">
        <v>2942</v>
      </c>
      <c r="E1923" t="s">
        <v>2943</v>
      </c>
      <c r="F1923" t="s">
        <v>34</v>
      </c>
      <c r="G1923" t="b">
        <v>0</v>
      </c>
      <c r="H1923" t="s">
        <v>173</v>
      </c>
      <c r="I1923" t="s">
        <v>180</v>
      </c>
      <c r="J1923" t="s">
        <v>8236</v>
      </c>
      <c r="K1923" t="s">
        <v>4769</v>
      </c>
      <c r="L1923" t="s">
        <v>8237</v>
      </c>
    </row>
    <row r="1924" spans="1:12">
      <c r="A1924" t="s">
        <v>424</v>
      </c>
      <c r="B1924" t="s">
        <v>182</v>
      </c>
      <c r="C1924" t="s">
        <v>3522</v>
      </c>
      <c r="D1924" t="s">
        <v>413</v>
      </c>
      <c r="E1924" t="s">
        <v>414</v>
      </c>
      <c r="F1924" t="s">
        <v>34</v>
      </c>
      <c r="G1924" t="b">
        <v>0</v>
      </c>
      <c r="H1924" t="s">
        <v>411</v>
      </c>
      <c r="I1924" t="s">
        <v>180</v>
      </c>
      <c r="J1924" t="s">
        <v>8238</v>
      </c>
      <c r="K1924" t="s">
        <v>4769</v>
      </c>
      <c r="L1924" t="s">
        <v>8239</v>
      </c>
    </row>
    <row r="1925" spans="1:12">
      <c r="A1925" t="s">
        <v>538</v>
      </c>
      <c r="B1925" t="s">
        <v>171</v>
      </c>
      <c r="C1925" t="s">
        <v>5256</v>
      </c>
      <c r="D1925" t="s">
        <v>542</v>
      </c>
      <c r="E1925" t="s">
        <v>543</v>
      </c>
      <c r="F1925" t="s">
        <v>24</v>
      </c>
      <c r="G1925" t="b">
        <v>0</v>
      </c>
      <c r="H1925" t="s">
        <v>540</v>
      </c>
      <c r="I1925" t="s">
        <v>180</v>
      </c>
      <c r="J1925" t="s">
        <v>8240</v>
      </c>
      <c r="K1925" t="s">
        <v>4769</v>
      </c>
      <c r="L1925" t="s">
        <v>8241</v>
      </c>
    </row>
    <row r="1926" spans="1:12">
      <c r="A1926" t="s">
        <v>1939</v>
      </c>
      <c r="B1926" t="s">
        <v>826</v>
      </c>
      <c r="C1926" t="s">
        <v>3522</v>
      </c>
      <c r="D1926" t="s">
        <v>547</v>
      </c>
      <c r="E1926" t="s">
        <v>218</v>
      </c>
      <c r="F1926" t="s">
        <v>100</v>
      </c>
      <c r="G1926" t="b">
        <v>1</v>
      </c>
      <c r="H1926" t="s">
        <v>173</v>
      </c>
      <c r="I1926" t="s">
        <v>180</v>
      </c>
      <c r="J1926" t="s">
        <v>8242</v>
      </c>
      <c r="K1926" t="s">
        <v>4769</v>
      </c>
      <c r="L1926" t="s">
        <v>8243</v>
      </c>
    </row>
    <row r="1927" spans="1:12">
      <c r="A1927" t="s">
        <v>658</v>
      </c>
      <c r="B1927" t="s">
        <v>171</v>
      </c>
      <c r="C1927" t="s">
        <v>3522</v>
      </c>
      <c r="D1927" t="s">
        <v>659</v>
      </c>
      <c r="E1927" t="s">
        <v>660</v>
      </c>
      <c r="F1927" t="s">
        <v>70</v>
      </c>
      <c r="G1927" t="b">
        <v>0</v>
      </c>
      <c r="H1927" t="s">
        <v>654</v>
      </c>
      <c r="I1927" t="s">
        <v>180</v>
      </c>
      <c r="J1927" t="s">
        <v>8244</v>
      </c>
      <c r="K1927" t="s">
        <v>4769</v>
      </c>
      <c r="L1927" t="s">
        <v>8245</v>
      </c>
    </row>
    <row r="1928" spans="1:12">
      <c r="A1928" t="s">
        <v>8246</v>
      </c>
      <c r="B1928" t="s">
        <v>826</v>
      </c>
      <c r="C1928" t="s">
        <v>4775</v>
      </c>
      <c r="D1928" t="s">
        <v>2611</v>
      </c>
      <c r="E1928" t="s">
        <v>6238</v>
      </c>
      <c r="F1928" t="s">
        <v>76</v>
      </c>
      <c r="G1928" t="b">
        <v>0</v>
      </c>
      <c r="H1928" t="s">
        <v>173</v>
      </c>
      <c r="I1928" t="s">
        <v>180</v>
      </c>
      <c r="J1928" t="s">
        <v>4779</v>
      </c>
      <c r="K1928" t="s">
        <v>4769</v>
      </c>
      <c r="L1928" t="s">
        <v>8247</v>
      </c>
    </row>
    <row r="1929" spans="1:12">
      <c r="A1929" t="s">
        <v>408</v>
      </c>
      <c r="B1929" t="s">
        <v>182</v>
      </c>
      <c r="C1929" t="s">
        <v>3522</v>
      </c>
      <c r="D1929" t="s">
        <v>406</v>
      </c>
      <c r="E1929" t="s">
        <v>407</v>
      </c>
      <c r="F1929" t="s">
        <v>34</v>
      </c>
      <c r="G1929" t="b">
        <v>0</v>
      </c>
      <c r="H1929" t="s">
        <v>173</v>
      </c>
      <c r="I1929" t="s">
        <v>180</v>
      </c>
      <c r="J1929" t="s">
        <v>7613</v>
      </c>
      <c r="K1929" t="s">
        <v>4769</v>
      </c>
      <c r="L1929" t="s">
        <v>8248</v>
      </c>
    </row>
    <row r="1930" spans="1:12">
      <c r="A1930" t="s">
        <v>1945</v>
      </c>
      <c r="B1930" t="s">
        <v>826</v>
      </c>
      <c r="C1930" t="s">
        <v>3526</v>
      </c>
      <c r="D1930" t="s">
        <v>192</v>
      </c>
      <c r="E1930" t="s">
        <v>198</v>
      </c>
      <c r="F1930" t="s">
        <v>84</v>
      </c>
      <c r="G1930" t="b">
        <v>0</v>
      </c>
      <c r="H1930" t="s">
        <v>189</v>
      </c>
      <c r="I1930" t="s">
        <v>180</v>
      </c>
      <c r="J1930" t="s">
        <v>5915</v>
      </c>
      <c r="K1930" t="s">
        <v>4769</v>
      </c>
      <c r="L1930" t="s">
        <v>8249</v>
      </c>
    </row>
    <row r="1931" spans="1:12">
      <c r="A1931" t="s">
        <v>2526</v>
      </c>
      <c r="B1931" t="s">
        <v>182</v>
      </c>
      <c r="C1931" t="s">
        <v>3526</v>
      </c>
      <c r="D1931" t="s">
        <v>511</v>
      </c>
      <c r="E1931" t="s">
        <v>509</v>
      </c>
      <c r="F1931" t="s">
        <v>103</v>
      </c>
      <c r="G1931" t="b">
        <v>0</v>
      </c>
      <c r="H1931" t="s">
        <v>173</v>
      </c>
      <c r="I1931" t="s">
        <v>180</v>
      </c>
      <c r="J1931" t="s">
        <v>5231</v>
      </c>
      <c r="K1931" t="s">
        <v>4769</v>
      </c>
      <c r="L1931" t="s">
        <v>8250</v>
      </c>
    </row>
    <row r="1932" spans="1:12">
      <c r="A1932" t="s">
        <v>3210</v>
      </c>
      <c r="B1932" t="s">
        <v>171</v>
      </c>
      <c r="C1932" t="s">
        <v>4806</v>
      </c>
      <c r="D1932" t="s">
        <v>192</v>
      </c>
      <c r="E1932" t="s">
        <v>3211</v>
      </c>
      <c r="F1932" t="s">
        <v>57</v>
      </c>
      <c r="G1932" t="b">
        <v>0</v>
      </c>
      <c r="H1932" t="s">
        <v>189</v>
      </c>
      <c r="I1932" t="s">
        <v>180</v>
      </c>
      <c r="J1932" t="s">
        <v>8251</v>
      </c>
      <c r="K1932" t="s">
        <v>4769</v>
      </c>
      <c r="L1932" t="s">
        <v>8252</v>
      </c>
    </row>
    <row r="1933" spans="1:12">
      <c r="A1933" t="s">
        <v>8253</v>
      </c>
      <c r="B1933" t="s">
        <v>826</v>
      </c>
      <c r="C1933" t="s">
        <v>3522</v>
      </c>
      <c r="D1933" t="s">
        <v>1771</v>
      </c>
      <c r="E1933" t="s">
        <v>2028</v>
      </c>
      <c r="F1933" t="s">
        <v>76</v>
      </c>
      <c r="G1933" t="b">
        <v>0</v>
      </c>
      <c r="H1933" t="s">
        <v>173</v>
      </c>
      <c r="I1933" t="s">
        <v>180</v>
      </c>
      <c r="J1933" t="s">
        <v>5045</v>
      </c>
      <c r="K1933" t="s">
        <v>4769</v>
      </c>
      <c r="L1933" t="s">
        <v>8254</v>
      </c>
    </row>
    <row r="1934" spans="1:12">
      <c r="A1934" t="s">
        <v>1341</v>
      </c>
      <c r="B1934" t="s">
        <v>826</v>
      </c>
      <c r="C1934" t="s">
        <v>3522</v>
      </c>
      <c r="D1934" t="s">
        <v>1339</v>
      </c>
      <c r="E1934" t="s">
        <v>1340</v>
      </c>
      <c r="F1934" t="s">
        <v>47</v>
      </c>
      <c r="G1934" t="b">
        <v>0</v>
      </c>
      <c r="H1934" t="s">
        <v>173</v>
      </c>
      <c r="I1934" t="s">
        <v>180</v>
      </c>
      <c r="J1934" t="s">
        <v>8255</v>
      </c>
      <c r="K1934" t="s">
        <v>4769</v>
      </c>
      <c r="L1934" t="s">
        <v>8256</v>
      </c>
    </row>
    <row r="1935" spans="1:12">
      <c r="A1935" t="s">
        <v>913</v>
      </c>
      <c r="B1935" t="s">
        <v>826</v>
      </c>
      <c r="C1935" t="s">
        <v>3526</v>
      </c>
      <c r="D1935" t="s">
        <v>907</v>
      </c>
      <c r="E1935" t="s">
        <v>909</v>
      </c>
      <c r="F1935" t="s">
        <v>103</v>
      </c>
      <c r="G1935" t="b">
        <v>0</v>
      </c>
      <c r="H1935" t="s">
        <v>173</v>
      </c>
      <c r="I1935" t="s">
        <v>180</v>
      </c>
      <c r="J1935" t="s">
        <v>8257</v>
      </c>
      <c r="K1935" t="s">
        <v>4769</v>
      </c>
      <c r="L1935" t="s">
        <v>8258</v>
      </c>
    </row>
    <row r="1936" spans="1:12">
      <c r="A1936" t="s">
        <v>2870</v>
      </c>
      <c r="B1936" t="s">
        <v>826</v>
      </c>
      <c r="C1936" t="s">
        <v>4806</v>
      </c>
      <c r="D1936" t="s">
        <v>1589</v>
      </c>
      <c r="E1936" t="s">
        <v>2927</v>
      </c>
      <c r="F1936" t="s">
        <v>93</v>
      </c>
      <c r="G1936" t="b">
        <v>0</v>
      </c>
      <c r="H1936" t="s">
        <v>372</v>
      </c>
      <c r="I1936" t="s">
        <v>180</v>
      </c>
      <c r="J1936" t="s">
        <v>8259</v>
      </c>
      <c r="K1936" t="s">
        <v>4769</v>
      </c>
      <c r="L1936" t="s">
        <v>8260</v>
      </c>
    </row>
    <row r="1937" spans="1:12">
      <c r="A1937" t="s">
        <v>1026</v>
      </c>
      <c r="B1937" t="s">
        <v>826</v>
      </c>
      <c r="C1937" t="s">
        <v>3526</v>
      </c>
      <c r="D1937" t="s">
        <v>192</v>
      </c>
      <c r="E1937" t="s">
        <v>198</v>
      </c>
      <c r="F1937" t="s">
        <v>127</v>
      </c>
      <c r="G1937" t="b">
        <v>0</v>
      </c>
      <c r="H1937" t="s">
        <v>189</v>
      </c>
      <c r="I1937" t="s">
        <v>180</v>
      </c>
      <c r="J1937" t="s">
        <v>6589</v>
      </c>
      <c r="K1937" t="s">
        <v>4769</v>
      </c>
      <c r="L1937" t="s">
        <v>8261</v>
      </c>
    </row>
    <row r="1938" spans="1:12">
      <c r="A1938" t="s">
        <v>389</v>
      </c>
      <c r="B1938" t="s">
        <v>171</v>
      </c>
      <c r="C1938" t="s">
        <v>3522</v>
      </c>
      <c r="D1938" t="s">
        <v>192</v>
      </c>
      <c r="E1938" t="s">
        <v>193</v>
      </c>
      <c r="F1938" t="s">
        <v>43</v>
      </c>
      <c r="G1938" t="b">
        <v>0</v>
      </c>
      <c r="H1938" t="s">
        <v>189</v>
      </c>
      <c r="I1938" t="s">
        <v>180</v>
      </c>
      <c r="J1938" t="s">
        <v>5208</v>
      </c>
      <c r="K1938" t="s">
        <v>4769</v>
      </c>
      <c r="L1938" t="s">
        <v>8262</v>
      </c>
    </row>
    <row r="1939" spans="1:12">
      <c r="A1939" t="s">
        <v>1587</v>
      </c>
      <c r="B1939" t="s">
        <v>826</v>
      </c>
      <c r="C1939" t="s">
        <v>3522</v>
      </c>
      <c r="D1939" t="s">
        <v>440</v>
      </c>
      <c r="E1939" t="s">
        <v>601</v>
      </c>
      <c r="F1939" t="s">
        <v>118</v>
      </c>
      <c r="G1939" t="b">
        <v>0</v>
      </c>
      <c r="H1939" t="s">
        <v>173</v>
      </c>
      <c r="I1939" t="s">
        <v>283</v>
      </c>
      <c r="J1939" t="s">
        <v>8263</v>
      </c>
      <c r="K1939" t="s">
        <v>4769</v>
      </c>
      <c r="L1939" t="s">
        <v>8264</v>
      </c>
    </row>
    <row r="1940" spans="1:12">
      <c r="A1940" t="s">
        <v>801</v>
      </c>
      <c r="B1940" t="s">
        <v>523</v>
      </c>
      <c r="C1940" t="s">
        <v>3526</v>
      </c>
      <c r="D1940" t="s">
        <v>804</v>
      </c>
      <c r="E1940" t="s">
        <v>805</v>
      </c>
      <c r="F1940" t="s">
        <v>18</v>
      </c>
      <c r="G1940" t="b">
        <v>0</v>
      </c>
      <c r="H1940" t="s">
        <v>802</v>
      </c>
      <c r="I1940" t="s">
        <v>180</v>
      </c>
      <c r="J1940" t="s">
        <v>8265</v>
      </c>
      <c r="K1940" t="s">
        <v>4769</v>
      </c>
      <c r="L1940" t="s">
        <v>8266</v>
      </c>
    </row>
    <row r="1941" spans="1:12">
      <c r="A1941" t="s">
        <v>3005</v>
      </c>
      <c r="B1941" t="s">
        <v>171</v>
      </c>
      <c r="C1941" t="s">
        <v>4913</v>
      </c>
      <c r="D1941" t="s">
        <v>3006</v>
      </c>
      <c r="E1941" t="s">
        <v>3007</v>
      </c>
      <c r="F1941" t="s">
        <v>57</v>
      </c>
      <c r="G1941" t="b">
        <v>0</v>
      </c>
      <c r="H1941" t="s">
        <v>735</v>
      </c>
      <c r="I1941" t="s">
        <v>180</v>
      </c>
      <c r="J1941" t="s">
        <v>8267</v>
      </c>
      <c r="K1941" t="s">
        <v>4769</v>
      </c>
      <c r="L1941" t="s">
        <v>8268</v>
      </c>
    </row>
    <row r="1942" spans="1:12">
      <c r="A1942" t="s">
        <v>682</v>
      </c>
      <c r="B1942" t="s">
        <v>523</v>
      </c>
      <c r="C1942" t="s">
        <v>3522</v>
      </c>
      <c r="D1942" t="s">
        <v>553</v>
      </c>
      <c r="E1942" t="s">
        <v>683</v>
      </c>
      <c r="F1942" t="s">
        <v>24</v>
      </c>
      <c r="G1942" t="b">
        <v>0</v>
      </c>
      <c r="H1942" t="s">
        <v>173</v>
      </c>
      <c r="I1942" t="s">
        <v>180</v>
      </c>
      <c r="J1942" t="s">
        <v>5430</v>
      </c>
      <c r="K1942" t="s">
        <v>4769</v>
      </c>
      <c r="L1942" t="s">
        <v>8269</v>
      </c>
    </row>
    <row r="1943" spans="1:12">
      <c r="A1943" t="s">
        <v>2841</v>
      </c>
      <c r="B1943" t="s">
        <v>826</v>
      </c>
      <c r="C1943" t="s">
        <v>4806</v>
      </c>
      <c r="D1943" t="s">
        <v>2820</v>
      </c>
      <c r="E1943" t="s">
        <v>2921</v>
      </c>
      <c r="F1943" t="s">
        <v>106</v>
      </c>
      <c r="G1943" t="b">
        <v>0</v>
      </c>
      <c r="H1943" t="s">
        <v>654</v>
      </c>
      <c r="I1943" t="s">
        <v>180</v>
      </c>
      <c r="J1943" t="s">
        <v>4893</v>
      </c>
      <c r="K1943" t="s">
        <v>4769</v>
      </c>
      <c r="L1943" t="s">
        <v>8270</v>
      </c>
    </row>
    <row r="1944" spans="1:12">
      <c r="A1944" t="s">
        <v>3543</v>
      </c>
      <c r="B1944" t="s">
        <v>826</v>
      </c>
      <c r="C1944" t="s">
        <v>2553</v>
      </c>
      <c r="D1944" t="s">
        <v>770</v>
      </c>
      <c r="E1944" t="s">
        <v>771</v>
      </c>
      <c r="F1944" t="s">
        <v>93</v>
      </c>
      <c r="G1944" t="b">
        <v>0</v>
      </c>
      <c r="H1944" t="s">
        <v>173</v>
      </c>
      <c r="I1944" t="s">
        <v>180</v>
      </c>
      <c r="J1944" t="s">
        <v>5478</v>
      </c>
      <c r="K1944" t="s">
        <v>4769</v>
      </c>
      <c r="L1944" t="s">
        <v>8271</v>
      </c>
    </row>
    <row r="1945" spans="1:12">
      <c r="A1945" t="s">
        <v>2527</v>
      </c>
      <c r="B1945" t="s">
        <v>182</v>
      </c>
      <c r="C1945" t="s">
        <v>3526</v>
      </c>
      <c r="D1945" t="s">
        <v>737</v>
      </c>
      <c r="E1945" t="s">
        <v>738</v>
      </c>
      <c r="F1945" t="s">
        <v>29</v>
      </c>
      <c r="G1945" t="b">
        <v>0</v>
      </c>
      <c r="H1945" t="s">
        <v>735</v>
      </c>
      <c r="I1945" t="s">
        <v>180</v>
      </c>
      <c r="J1945" t="s">
        <v>8272</v>
      </c>
      <c r="K1945" t="s">
        <v>4769</v>
      </c>
      <c r="L1945" t="s">
        <v>8273</v>
      </c>
    </row>
    <row r="1946" spans="1:12">
      <c r="A1946" t="s">
        <v>2770</v>
      </c>
      <c r="B1946" t="s">
        <v>171</v>
      </c>
      <c r="C1946" t="s">
        <v>4775</v>
      </c>
      <c r="D1946" t="s">
        <v>2647</v>
      </c>
      <c r="E1946" t="s">
        <v>4776</v>
      </c>
      <c r="F1946" t="s">
        <v>57</v>
      </c>
      <c r="G1946" t="b">
        <v>0</v>
      </c>
      <c r="H1946" t="s">
        <v>245</v>
      </c>
      <c r="I1946" t="s">
        <v>180</v>
      </c>
      <c r="J1946" t="s">
        <v>4777</v>
      </c>
      <c r="K1946" t="s">
        <v>4769</v>
      </c>
      <c r="L1946" t="s">
        <v>8274</v>
      </c>
    </row>
    <row r="1947" spans="1:12">
      <c r="A1947" t="s">
        <v>3084</v>
      </c>
      <c r="B1947" t="s">
        <v>2772</v>
      </c>
      <c r="C1947" t="s">
        <v>4913</v>
      </c>
      <c r="D1947" t="s">
        <v>428</v>
      </c>
      <c r="E1947" t="s">
        <v>2924</v>
      </c>
      <c r="F1947" t="s">
        <v>18</v>
      </c>
      <c r="G1947" t="b">
        <v>0</v>
      </c>
      <c r="H1947" t="s">
        <v>173</v>
      </c>
      <c r="I1947" t="s">
        <v>180</v>
      </c>
      <c r="J1947" t="s">
        <v>8275</v>
      </c>
      <c r="K1947" t="s">
        <v>4769</v>
      </c>
      <c r="L1947" t="s">
        <v>8276</v>
      </c>
    </row>
    <row r="1948" spans="1:12">
      <c r="A1948" t="s">
        <v>1928</v>
      </c>
      <c r="B1948" t="s">
        <v>826</v>
      </c>
      <c r="C1948" t="s">
        <v>3522</v>
      </c>
      <c r="D1948" t="s">
        <v>1918</v>
      </c>
      <c r="E1948" t="s">
        <v>7199</v>
      </c>
      <c r="F1948" t="s">
        <v>100</v>
      </c>
      <c r="G1948" t="b">
        <v>1</v>
      </c>
      <c r="H1948" t="s">
        <v>173</v>
      </c>
      <c r="I1948" t="s">
        <v>180</v>
      </c>
      <c r="J1948" t="s">
        <v>8277</v>
      </c>
      <c r="K1948" t="s">
        <v>4769</v>
      </c>
      <c r="L1948" t="s">
        <v>8278</v>
      </c>
    </row>
    <row r="1949" spans="1:12">
      <c r="A1949" t="s">
        <v>2025</v>
      </c>
      <c r="B1949" t="s">
        <v>826</v>
      </c>
      <c r="C1949" t="s">
        <v>3526</v>
      </c>
      <c r="D1949" t="s">
        <v>248</v>
      </c>
      <c r="E1949" t="s">
        <v>296</v>
      </c>
      <c r="F1949" t="s">
        <v>100</v>
      </c>
      <c r="G1949" t="b">
        <v>0</v>
      </c>
      <c r="H1949" t="s">
        <v>245</v>
      </c>
      <c r="I1949" t="s">
        <v>180</v>
      </c>
      <c r="J1949" t="s">
        <v>6880</v>
      </c>
      <c r="K1949" t="s">
        <v>4769</v>
      </c>
      <c r="L1949" t="s">
        <v>8279</v>
      </c>
    </row>
    <row r="1950" spans="1:12">
      <c r="A1950" t="s">
        <v>1782</v>
      </c>
      <c r="B1950" t="s">
        <v>826</v>
      </c>
      <c r="C1950" t="s">
        <v>3522</v>
      </c>
      <c r="D1950" t="s">
        <v>1098</v>
      </c>
      <c r="E1950" t="s">
        <v>1099</v>
      </c>
      <c r="F1950" t="s">
        <v>90</v>
      </c>
      <c r="G1950" t="b">
        <v>1</v>
      </c>
      <c r="H1950" t="s">
        <v>173</v>
      </c>
      <c r="I1950" t="s">
        <v>180</v>
      </c>
      <c r="J1950" t="s">
        <v>6900</v>
      </c>
      <c r="K1950" t="s">
        <v>4769</v>
      </c>
      <c r="L1950" t="s">
        <v>8280</v>
      </c>
    </row>
    <row r="1951" spans="1:12">
      <c r="A1951" t="s">
        <v>1235</v>
      </c>
      <c r="B1951" t="s">
        <v>826</v>
      </c>
      <c r="C1951" t="s">
        <v>3522</v>
      </c>
      <c r="D1951" t="s">
        <v>499</v>
      </c>
      <c r="E1951" t="s">
        <v>5353</v>
      </c>
      <c r="F1951" t="s">
        <v>124</v>
      </c>
      <c r="G1951" t="b">
        <v>0</v>
      </c>
      <c r="H1951" t="s">
        <v>173</v>
      </c>
      <c r="I1951" t="s">
        <v>180</v>
      </c>
      <c r="J1951" t="s">
        <v>8281</v>
      </c>
      <c r="K1951" t="s">
        <v>4769</v>
      </c>
      <c r="L1951" t="s">
        <v>8282</v>
      </c>
    </row>
    <row r="1952" spans="1:12">
      <c r="A1952" t="s">
        <v>8283</v>
      </c>
      <c r="B1952" t="s">
        <v>826</v>
      </c>
      <c r="C1952" t="s">
        <v>3522</v>
      </c>
      <c r="D1952" t="s">
        <v>3827</v>
      </c>
      <c r="E1952" t="s">
        <v>5373</v>
      </c>
      <c r="F1952" t="s">
        <v>67</v>
      </c>
      <c r="G1952" t="b">
        <v>1</v>
      </c>
      <c r="H1952" t="s">
        <v>654</v>
      </c>
      <c r="I1952" t="s">
        <v>180</v>
      </c>
      <c r="J1952" t="s">
        <v>8284</v>
      </c>
      <c r="K1952" t="s">
        <v>4769</v>
      </c>
      <c r="L1952" t="s">
        <v>8285</v>
      </c>
    </row>
    <row r="1953" spans="1:12">
      <c r="A1953" t="s">
        <v>2640</v>
      </c>
      <c r="B1953" t="s">
        <v>826</v>
      </c>
      <c r="C1953" t="s">
        <v>4858</v>
      </c>
      <c r="D1953" t="s">
        <v>2636</v>
      </c>
      <c r="E1953" t="s">
        <v>4920</v>
      </c>
      <c r="F1953" t="s">
        <v>67</v>
      </c>
      <c r="G1953" t="b">
        <v>0</v>
      </c>
      <c r="H1953" t="s">
        <v>443</v>
      </c>
      <c r="I1953" t="s">
        <v>180</v>
      </c>
      <c r="J1953" t="s">
        <v>4921</v>
      </c>
      <c r="K1953" t="s">
        <v>4769</v>
      </c>
      <c r="L1953" t="s">
        <v>2641</v>
      </c>
    </row>
    <row r="1954" spans="1:12">
      <c r="A1954" t="s">
        <v>1823</v>
      </c>
      <c r="B1954" t="s">
        <v>826</v>
      </c>
      <c r="C1954" t="s">
        <v>3522</v>
      </c>
      <c r="D1954" t="s">
        <v>1821</v>
      </c>
      <c r="E1954" t="s">
        <v>1822</v>
      </c>
      <c r="F1954" t="s">
        <v>100</v>
      </c>
      <c r="G1954" t="b">
        <v>0</v>
      </c>
      <c r="H1954" t="s">
        <v>448</v>
      </c>
      <c r="I1954" t="s">
        <v>180</v>
      </c>
      <c r="J1954" t="s">
        <v>5301</v>
      </c>
      <c r="K1954" t="s">
        <v>4769</v>
      </c>
      <c r="L1954" t="s">
        <v>8286</v>
      </c>
    </row>
    <row r="1955" spans="1:12">
      <c r="A1955" t="s">
        <v>2026</v>
      </c>
      <c r="B1955" t="s">
        <v>826</v>
      </c>
      <c r="C1955" t="s">
        <v>3526</v>
      </c>
      <c r="D1955" t="s">
        <v>248</v>
      </c>
      <c r="E1955" t="s">
        <v>296</v>
      </c>
      <c r="F1955" t="s">
        <v>100</v>
      </c>
      <c r="G1955" t="b">
        <v>0</v>
      </c>
      <c r="H1955" t="s">
        <v>245</v>
      </c>
      <c r="I1955" t="s">
        <v>180</v>
      </c>
      <c r="J1955" t="s">
        <v>8287</v>
      </c>
      <c r="K1955" t="s">
        <v>4769</v>
      </c>
      <c r="L1955" t="s">
        <v>8288</v>
      </c>
    </row>
    <row r="1956" spans="1:12">
      <c r="A1956" t="s">
        <v>2460</v>
      </c>
      <c r="B1956" t="s">
        <v>826</v>
      </c>
      <c r="C1956" t="s">
        <v>3526</v>
      </c>
      <c r="D1956" t="s">
        <v>192</v>
      </c>
      <c r="E1956" t="s">
        <v>198</v>
      </c>
      <c r="F1956" t="s">
        <v>84</v>
      </c>
      <c r="G1956" t="b">
        <v>0</v>
      </c>
      <c r="H1956" t="s">
        <v>189</v>
      </c>
      <c r="I1956" t="s">
        <v>180</v>
      </c>
      <c r="J1956" t="s">
        <v>5589</v>
      </c>
      <c r="K1956" t="s">
        <v>4769</v>
      </c>
      <c r="L1956" t="s">
        <v>8289</v>
      </c>
    </row>
    <row r="1957" spans="1:12">
      <c r="A1957" t="s">
        <v>1929</v>
      </c>
      <c r="B1957" t="s">
        <v>826</v>
      </c>
      <c r="C1957" t="s">
        <v>3526</v>
      </c>
      <c r="D1957" t="s">
        <v>1918</v>
      </c>
      <c r="E1957" t="s">
        <v>7199</v>
      </c>
      <c r="F1957" t="s">
        <v>100</v>
      </c>
      <c r="G1957" t="b">
        <v>1</v>
      </c>
      <c r="H1957" t="s">
        <v>173</v>
      </c>
      <c r="I1957" t="s">
        <v>180</v>
      </c>
      <c r="J1957" t="s">
        <v>8290</v>
      </c>
      <c r="K1957" t="s">
        <v>4769</v>
      </c>
      <c r="L1957" t="s">
        <v>8291</v>
      </c>
    </row>
    <row r="1958" spans="1:12">
      <c r="A1958" t="s">
        <v>1501</v>
      </c>
      <c r="B1958" t="s">
        <v>826</v>
      </c>
      <c r="C1958" t="s">
        <v>3522</v>
      </c>
      <c r="D1958" t="s">
        <v>1498</v>
      </c>
      <c r="E1958" t="s">
        <v>1499</v>
      </c>
      <c r="F1958" t="s">
        <v>84</v>
      </c>
      <c r="G1958" t="b">
        <v>0</v>
      </c>
      <c r="H1958" t="s">
        <v>1496</v>
      </c>
      <c r="I1958" t="s">
        <v>180</v>
      </c>
      <c r="J1958" t="s">
        <v>8292</v>
      </c>
      <c r="K1958" t="s">
        <v>4769</v>
      </c>
      <c r="L1958" t="s">
        <v>8293</v>
      </c>
    </row>
    <row r="1959" spans="1:12">
      <c r="A1959" t="s">
        <v>1809</v>
      </c>
      <c r="B1959" t="s">
        <v>826</v>
      </c>
      <c r="C1959" t="s">
        <v>3522</v>
      </c>
      <c r="D1959" t="s">
        <v>606</v>
      </c>
      <c r="E1959" t="s">
        <v>607</v>
      </c>
      <c r="F1959" t="s">
        <v>60</v>
      </c>
      <c r="G1959" t="b">
        <v>0</v>
      </c>
      <c r="H1959" t="s">
        <v>173</v>
      </c>
      <c r="I1959" t="s">
        <v>180</v>
      </c>
      <c r="J1959" t="s">
        <v>5525</v>
      </c>
      <c r="K1959" t="s">
        <v>4769</v>
      </c>
      <c r="L1959" t="s">
        <v>8294</v>
      </c>
    </row>
    <row r="1960" spans="1:12">
      <c r="A1960" t="s">
        <v>3225</v>
      </c>
      <c r="B1960" t="s">
        <v>2772</v>
      </c>
      <c r="C1960" t="s">
        <v>4775</v>
      </c>
      <c r="D1960" t="s">
        <v>2820</v>
      </c>
      <c r="E1960" t="s">
        <v>2921</v>
      </c>
      <c r="F1960" t="s">
        <v>18</v>
      </c>
      <c r="G1960" t="b">
        <v>0</v>
      </c>
      <c r="H1960" t="s">
        <v>654</v>
      </c>
      <c r="I1960" t="s">
        <v>180</v>
      </c>
      <c r="J1960" t="s">
        <v>8295</v>
      </c>
      <c r="K1960" t="s">
        <v>4769</v>
      </c>
      <c r="L1960" t="s">
        <v>8296</v>
      </c>
    </row>
    <row r="1961" spans="1:12">
      <c r="A1961" t="s">
        <v>3101</v>
      </c>
      <c r="B1961" t="s">
        <v>826</v>
      </c>
      <c r="C1961" t="s">
        <v>2553</v>
      </c>
      <c r="D1961" t="s">
        <v>2942</v>
      </c>
      <c r="E1961" t="s">
        <v>3096</v>
      </c>
      <c r="F1961" t="s">
        <v>109</v>
      </c>
      <c r="G1961" t="b">
        <v>1</v>
      </c>
      <c r="H1961" t="s">
        <v>173</v>
      </c>
      <c r="I1961" t="s">
        <v>180</v>
      </c>
      <c r="J1961" t="s">
        <v>8297</v>
      </c>
      <c r="K1961" t="s">
        <v>4769</v>
      </c>
      <c r="L1961" t="s">
        <v>8298</v>
      </c>
    </row>
    <row r="1962" spans="1:12">
      <c r="A1962" t="s">
        <v>2982</v>
      </c>
      <c r="B1962" t="s">
        <v>182</v>
      </c>
      <c r="C1962" t="s">
        <v>4913</v>
      </c>
      <c r="D1962" t="s">
        <v>2983</v>
      </c>
      <c r="E1962" t="s">
        <v>2984</v>
      </c>
      <c r="F1962" t="s">
        <v>39</v>
      </c>
      <c r="G1962" t="b">
        <v>0</v>
      </c>
      <c r="H1962" t="s">
        <v>173</v>
      </c>
      <c r="I1962" t="s">
        <v>180</v>
      </c>
      <c r="J1962" t="s">
        <v>8299</v>
      </c>
      <c r="K1962" t="s">
        <v>4769</v>
      </c>
      <c r="L1962" t="s">
        <v>8300</v>
      </c>
    </row>
    <row r="1963" spans="1:12">
      <c r="A1963" t="s">
        <v>1018</v>
      </c>
      <c r="B1963" t="s">
        <v>826</v>
      </c>
      <c r="C1963" t="s">
        <v>3526</v>
      </c>
      <c r="D1963" t="s">
        <v>1019</v>
      </c>
      <c r="E1963" t="s">
        <v>1020</v>
      </c>
      <c r="F1963" t="s">
        <v>51</v>
      </c>
      <c r="G1963" t="b">
        <v>1</v>
      </c>
      <c r="H1963" t="s">
        <v>173</v>
      </c>
      <c r="I1963" t="s">
        <v>180</v>
      </c>
      <c r="J1963" t="s">
        <v>8301</v>
      </c>
      <c r="K1963" t="s">
        <v>4769</v>
      </c>
      <c r="L1963" t="s">
        <v>8302</v>
      </c>
    </row>
    <row r="1964" spans="1:12">
      <c r="A1964" t="s">
        <v>8303</v>
      </c>
      <c r="B1964" t="s">
        <v>826</v>
      </c>
      <c r="C1964" t="s">
        <v>4775</v>
      </c>
      <c r="D1964" t="s">
        <v>291</v>
      </c>
      <c r="E1964" t="s">
        <v>3043</v>
      </c>
      <c r="F1964" t="s">
        <v>100</v>
      </c>
      <c r="G1964" t="b">
        <v>0</v>
      </c>
      <c r="H1964" t="s">
        <v>245</v>
      </c>
      <c r="I1964" t="s">
        <v>180</v>
      </c>
      <c r="J1964" t="s">
        <v>4777</v>
      </c>
      <c r="K1964" t="s">
        <v>4769</v>
      </c>
      <c r="L1964" t="s">
        <v>8304</v>
      </c>
    </row>
    <row r="1965" spans="1:12">
      <c r="A1965" t="s">
        <v>2816</v>
      </c>
      <c r="B1965" t="s">
        <v>826</v>
      </c>
      <c r="C1965" t="s">
        <v>2553</v>
      </c>
      <c r="D1965" t="s">
        <v>428</v>
      </c>
      <c r="E1965" t="s">
        <v>8305</v>
      </c>
      <c r="F1965" t="s">
        <v>121</v>
      </c>
      <c r="G1965" t="b">
        <v>0</v>
      </c>
      <c r="H1965" t="s">
        <v>173</v>
      </c>
      <c r="I1965" t="s">
        <v>180</v>
      </c>
      <c r="J1965" t="s">
        <v>8306</v>
      </c>
      <c r="K1965" t="s">
        <v>4769</v>
      </c>
      <c r="L1965" t="s">
        <v>8307</v>
      </c>
    </row>
    <row r="1966" spans="1:12">
      <c r="A1966" t="s">
        <v>1602</v>
      </c>
      <c r="B1966" t="s">
        <v>826</v>
      </c>
      <c r="C1966" t="s">
        <v>3526</v>
      </c>
      <c r="D1966" t="s">
        <v>406</v>
      </c>
      <c r="E1966" t="s">
        <v>1600</v>
      </c>
      <c r="F1966" t="s">
        <v>87</v>
      </c>
      <c r="G1966" t="b">
        <v>0</v>
      </c>
      <c r="H1966" t="s">
        <v>173</v>
      </c>
      <c r="I1966" t="s">
        <v>180</v>
      </c>
      <c r="J1966" t="s">
        <v>6685</v>
      </c>
      <c r="K1966" t="s">
        <v>4769</v>
      </c>
      <c r="L1966" t="s">
        <v>8308</v>
      </c>
    </row>
    <row r="1967" spans="1:12">
      <c r="A1967" t="s">
        <v>8309</v>
      </c>
      <c r="B1967" t="s">
        <v>182</v>
      </c>
      <c r="C1967" t="s">
        <v>4806</v>
      </c>
      <c r="D1967" t="s">
        <v>2792</v>
      </c>
      <c r="E1967" t="s">
        <v>3068</v>
      </c>
      <c r="F1967" t="s">
        <v>18</v>
      </c>
      <c r="G1967" t="b">
        <v>0</v>
      </c>
      <c r="H1967" t="s">
        <v>372</v>
      </c>
      <c r="I1967" t="s">
        <v>180</v>
      </c>
      <c r="J1967" t="s">
        <v>8310</v>
      </c>
      <c r="K1967" t="s">
        <v>4769</v>
      </c>
      <c r="L1967" t="s">
        <v>8311</v>
      </c>
    </row>
    <row r="1968" spans="1:12">
      <c r="A1968" t="s">
        <v>2551</v>
      </c>
      <c r="B1968" t="s">
        <v>182</v>
      </c>
      <c r="C1968" t="s">
        <v>2553</v>
      </c>
      <c r="D1968" t="s">
        <v>1309</v>
      </c>
      <c r="E1968" t="s">
        <v>2548</v>
      </c>
      <c r="F1968" t="s">
        <v>80</v>
      </c>
      <c r="G1968" t="b">
        <v>0</v>
      </c>
      <c r="H1968" t="s">
        <v>173</v>
      </c>
      <c r="I1968" t="s">
        <v>180</v>
      </c>
      <c r="J1968" t="s">
        <v>218</v>
      </c>
      <c r="K1968" t="s">
        <v>4769</v>
      </c>
      <c r="L1968" t="s">
        <v>8312</v>
      </c>
    </row>
    <row r="1969" spans="1:12">
      <c r="A1969" t="s">
        <v>8313</v>
      </c>
      <c r="B1969" t="s">
        <v>2772</v>
      </c>
      <c r="C1969" t="s">
        <v>4806</v>
      </c>
      <c r="D1969" t="s">
        <v>291</v>
      </c>
      <c r="E1969" t="s">
        <v>3043</v>
      </c>
      <c r="F1969" t="s">
        <v>18</v>
      </c>
      <c r="G1969" t="b">
        <v>0</v>
      </c>
      <c r="H1969" t="s">
        <v>245</v>
      </c>
      <c r="I1969" t="s">
        <v>180</v>
      </c>
      <c r="J1969" t="s">
        <v>8314</v>
      </c>
      <c r="K1969" t="s">
        <v>4769</v>
      </c>
      <c r="L1969" t="s">
        <v>8315</v>
      </c>
    </row>
    <row r="1970" spans="1:12">
      <c r="A1970" t="s">
        <v>940</v>
      </c>
      <c r="B1970" t="s">
        <v>826</v>
      </c>
      <c r="C1970" t="s">
        <v>3526</v>
      </c>
      <c r="D1970" t="s">
        <v>248</v>
      </c>
      <c r="E1970" t="s">
        <v>249</v>
      </c>
      <c r="F1970" t="s">
        <v>67</v>
      </c>
      <c r="G1970" t="b">
        <v>0</v>
      </c>
      <c r="H1970" t="s">
        <v>245</v>
      </c>
      <c r="I1970" t="s">
        <v>180</v>
      </c>
      <c r="J1970" t="s">
        <v>4820</v>
      </c>
      <c r="K1970" t="s">
        <v>4769</v>
      </c>
      <c r="L1970" t="s">
        <v>8316</v>
      </c>
    </row>
    <row r="1971" spans="1:12">
      <c r="A1971" t="s">
        <v>1449</v>
      </c>
      <c r="B1971" t="s">
        <v>826</v>
      </c>
      <c r="C1971" t="s">
        <v>4868</v>
      </c>
      <c r="D1971" t="s">
        <v>1136</v>
      </c>
      <c r="E1971" t="s">
        <v>1450</v>
      </c>
      <c r="F1971" t="s">
        <v>130</v>
      </c>
      <c r="G1971" t="b">
        <v>0</v>
      </c>
      <c r="H1971" t="s">
        <v>540</v>
      </c>
      <c r="I1971" t="s">
        <v>283</v>
      </c>
      <c r="J1971" t="s">
        <v>8317</v>
      </c>
      <c r="K1971" t="s">
        <v>4769</v>
      </c>
      <c r="L1971" t="s">
        <v>8318</v>
      </c>
    </row>
    <row r="1972" spans="1:12">
      <c r="A1972" t="s">
        <v>8319</v>
      </c>
      <c r="B1972" t="s">
        <v>826</v>
      </c>
      <c r="C1972" t="s">
        <v>4775</v>
      </c>
      <c r="D1972" t="s">
        <v>4719</v>
      </c>
      <c r="E1972" t="s">
        <v>8320</v>
      </c>
      <c r="F1972" t="s">
        <v>100</v>
      </c>
      <c r="G1972" t="b">
        <v>0</v>
      </c>
      <c r="H1972" t="s">
        <v>245</v>
      </c>
      <c r="I1972" t="s">
        <v>180</v>
      </c>
      <c r="J1972" t="s">
        <v>4777</v>
      </c>
      <c r="K1972" t="s">
        <v>4769</v>
      </c>
      <c r="L1972" t="s">
        <v>8321</v>
      </c>
    </row>
    <row r="1973" spans="1:12">
      <c r="A1973" t="s">
        <v>1022</v>
      </c>
      <c r="B1973" t="s">
        <v>826</v>
      </c>
      <c r="C1973" t="s">
        <v>3522</v>
      </c>
      <c r="D1973" t="s">
        <v>1023</v>
      </c>
      <c r="E1973" t="s">
        <v>1024</v>
      </c>
      <c r="F1973" t="s">
        <v>118</v>
      </c>
      <c r="G1973" t="b">
        <v>1</v>
      </c>
      <c r="H1973" t="s">
        <v>458</v>
      </c>
      <c r="I1973" t="s">
        <v>180</v>
      </c>
      <c r="J1973" t="s">
        <v>218</v>
      </c>
      <c r="K1973" t="s">
        <v>4769</v>
      </c>
      <c r="L1973" t="s">
        <v>8322</v>
      </c>
    </row>
    <row r="1974" spans="1:12">
      <c r="A1974" t="s">
        <v>8323</v>
      </c>
      <c r="B1974" t="s">
        <v>826</v>
      </c>
      <c r="C1974" t="s">
        <v>4858</v>
      </c>
      <c r="D1974" t="s">
        <v>2792</v>
      </c>
      <c r="E1974" t="s">
        <v>3068</v>
      </c>
      <c r="F1974" t="s">
        <v>124</v>
      </c>
      <c r="G1974" t="b">
        <v>0</v>
      </c>
      <c r="H1974" t="s">
        <v>372</v>
      </c>
      <c r="I1974" t="s">
        <v>180</v>
      </c>
      <c r="J1974" t="s">
        <v>8324</v>
      </c>
      <c r="K1974" t="s">
        <v>4769</v>
      </c>
      <c r="L1974" t="s">
        <v>8325</v>
      </c>
    </row>
    <row r="1975" spans="1:12">
      <c r="A1975" t="s">
        <v>1951</v>
      </c>
      <c r="B1975" t="s">
        <v>826</v>
      </c>
      <c r="C1975" t="s">
        <v>3526</v>
      </c>
      <c r="D1975" t="s">
        <v>413</v>
      </c>
      <c r="E1975" t="s">
        <v>414</v>
      </c>
      <c r="F1975" t="s">
        <v>84</v>
      </c>
      <c r="G1975" t="b">
        <v>0</v>
      </c>
      <c r="H1975" t="s">
        <v>411</v>
      </c>
      <c r="I1975" t="s">
        <v>180</v>
      </c>
      <c r="J1975" t="s">
        <v>8238</v>
      </c>
      <c r="K1975" t="s">
        <v>4769</v>
      </c>
      <c r="L1975" t="s">
        <v>8326</v>
      </c>
    </row>
    <row r="1976" spans="1:12">
      <c r="A1976" t="s">
        <v>2937</v>
      </c>
      <c r="B1976" t="s">
        <v>182</v>
      </c>
      <c r="C1976" t="s">
        <v>4806</v>
      </c>
      <c r="D1976" t="s">
        <v>1589</v>
      </c>
      <c r="E1976" t="s">
        <v>2927</v>
      </c>
      <c r="F1976" t="s">
        <v>18</v>
      </c>
      <c r="G1976" t="b">
        <v>0</v>
      </c>
      <c r="H1976" t="s">
        <v>372</v>
      </c>
      <c r="I1976" t="s">
        <v>180</v>
      </c>
      <c r="J1976" t="s">
        <v>8327</v>
      </c>
      <c r="K1976" t="s">
        <v>4769</v>
      </c>
      <c r="L1976" t="s">
        <v>8328</v>
      </c>
    </row>
    <row r="1977" spans="1:12">
      <c r="A1977" t="s">
        <v>902</v>
      </c>
      <c r="B1977" t="s">
        <v>826</v>
      </c>
      <c r="C1977" t="s">
        <v>3522</v>
      </c>
      <c r="D1977" t="s">
        <v>584</v>
      </c>
      <c r="E1977" t="s">
        <v>894</v>
      </c>
      <c r="F1977" t="s">
        <v>80</v>
      </c>
      <c r="G1977" t="b">
        <v>0</v>
      </c>
      <c r="H1977" t="s">
        <v>173</v>
      </c>
      <c r="I1977" t="s">
        <v>180</v>
      </c>
      <c r="J1977" t="s">
        <v>6119</v>
      </c>
      <c r="K1977" t="s">
        <v>4769</v>
      </c>
      <c r="L1977" t="s">
        <v>8329</v>
      </c>
    </row>
    <row r="1978" spans="1:12">
      <c r="A1978" t="s">
        <v>707</v>
      </c>
      <c r="B1978" t="s">
        <v>171</v>
      </c>
      <c r="C1978" t="s">
        <v>3522</v>
      </c>
      <c r="D1978" t="s">
        <v>4620</v>
      </c>
      <c r="E1978" t="s">
        <v>704</v>
      </c>
      <c r="F1978" t="s">
        <v>29</v>
      </c>
      <c r="G1978" t="b">
        <v>0</v>
      </c>
      <c r="H1978" t="s">
        <v>443</v>
      </c>
      <c r="I1978" t="s">
        <v>180</v>
      </c>
      <c r="J1978" t="s">
        <v>8330</v>
      </c>
      <c r="K1978" t="s">
        <v>4769</v>
      </c>
      <c r="L1978" t="s">
        <v>8331</v>
      </c>
    </row>
    <row r="1979" spans="1:12">
      <c r="A1979" t="s">
        <v>8332</v>
      </c>
      <c r="B1979" t="s">
        <v>826</v>
      </c>
      <c r="C1979" t="s">
        <v>3522</v>
      </c>
      <c r="D1979" t="s">
        <v>4059</v>
      </c>
      <c r="E1979" t="s">
        <v>8333</v>
      </c>
      <c r="F1979" t="s">
        <v>47</v>
      </c>
      <c r="G1979" t="b">
        <v>0</v>
      </c>
      <c r="H1979" t="s">
        <v>173</v>
      </c>
      <c r="I1979" t="s">
        <v>180</v>
      </c>
      <c r="J1979" t="s">
        <v>8334</v>
      </c>
      <c r="K1979" t="s">
        <v>4769</v>
      </c>
      <c r="L1979" t="s">
        <v>8335</v>
      </c>
    </row>
    <row r="1980" spans="1:12">
      <c r="A1980" t="s">
        <v>3220</v>
      </c>
      <c r="B1980" t="s">
        <v>826</v>
      </c>
      <c r="C1980" t="s">
        <v>4775</v>
      </c>
      <c r="D1980" t="s">
        <v>192</v>
      </c>
      <c r="E1980" t="s">
        <v>3211</v>
      </c>
      <c r="F1980" t="s">
        <v>84</v>
      </c>
      <c r="G1980" t="b">
        <v>0</v>
      </c>
      <c r="H1980" t="s">
        <v>189</v>
      </c>
      <c r="I1980" t="s">
        <v>180</v>
      </c>
      <c r="J1980" t="s">
        <v>8336</v>
      </c>
      <c r="K1980" t="s">
        <v>4769</v>
      </c>
      <c r="L1980" t="s">
        <v>8337</v>
      </c>
    </row>
    <row r="1981" spans="1:12">
      <c r="A1981" t="s">
        <v>3112</v>
      </c>
      <c r="B1981" t="s">
        <v>826</v>
      </c>
      <c r="C1981" t="s">
        <v>4913</v>
      </c>
      <c r="D1981" t="s">
        <v>2983</v>
      </c>
      <c r="E1981" t="s">
        <v>3113</v>
      </c>
      <c r="F1981" t="s">
        <v>109</v>
      </c>
      <c r="G1981" t="b">
        <v>0</v>
      </c>
      <c r="H1981" t="s">
        <v>173</v>
      </c>
      <c r="I1981" t="s">
        <v>180</v>
      </c>
      <c r="J1981" t="s">
        <v>8338</v>
      </c>
      <c r="K1981" t="s">
        <v>4769</v>
      </c>
      <c r="L1981" t="s">
        <v>8339</v>
      </c>
    </row>
    <row r="1982" spans="1:12">
      <c r="A1982" t="s">
        <v>1144</v>
      </c>
      <c r="B1982" t="s">
        <v>826</v>
      </c>
      <c r="C1982" t="s">
        <v>3522</v>
      </c>
      <c r="D1982" t="s">
        <v>4490</v>
      </c>
      <c r="E1982" t="s">
        <v>1143</v>
      </c>
      <c r="F1982" t="s">
        <v>80</v>
      </c>
      <c r="G1982" t="b">
        <v>0</v>
      </c>
      <c r="H1982" t="s">
        <v>173</v>
      </c>
      <c r="I1982" t="s">
        <v>180</v>
      </c>
      <c r="J1982" t="s">
        <v>8340</v>
      </c>
      <c r="K1982" t="s">
        <v>4769</v>
      </c>
      <c r="L1982" t="s">
        <v>8341</v>
      </c>
    </row>
    <row r="1983" spans="1:12">
      <c r="A1983" t="s">
        <v>1201</v>
      </c>
      <c r="B1983" t="s">
        <v>826</v>
      </c>
      <c r="C1983" t="s">
        <v>3522</v>
      </c>
      <c r="D1983" t="s">
        <v>1189</v>
      </c>
      <c r="E1983" t="s">
        <v>1190</v>
      </c>
      <c r="F1983" t="s">
        <v>87</v>
      </c>
      <c r="G1983" t="b">
        <v>0</v>
      </c>
      <c r="H1983" t="s">
        <v>173</v>
      </c>
      <c r="I1983" t="s">
        <v>180</v>
      </c>
      <c r="J1983" t="s">
        <v>6149</v>
      </c>
      <c r="K1983" t="s">
        <v>4769</v>
      </c>
      <c r="L1983" t="s">
        <v>8342</v>
      </c>
    </row>
    <row r="1984" spans="1:12">
      <c r="A1984" t="s">
        <v>1631</v>
      </c>
      <c r="B1984" t="s">
        <v>826</v>
      </c>
      <c r="C1984" t="s">
        <v>3522</v>
      </c>
      <c r="D1984" t="s">
        <v>668</v>
      </c>
      <c r="E1984" t="s">
        <v>669</v>
      </c>
      <c r="F1984" t="s">
        <v>130</v>
      </c>
      <c r="G1984" t="b">
        <v>0</v>
      </c>
      <c r="H1984" t="s">
        <v>173</v>
      </c>
      <c r="I1984" t="s">
        <v>180</v>
      </c>
      <c r="J1984" t="s">
        <v>6580</v>
      </c>
      <c r="K1984" t="s">
        <v>4769</v>
      </c>
      <c r="L1984" t="s">
        <v>8343</v>
      </c>
    </row>
    <row r="1985" spans="1:12">
      <c r="A1985" t="s">
        <v>2017</v>
      </c>
      <c r="B1985" t="s">
        <v>171</v>
      </c>
      <c r="C1985" t="s">
        <v>3526</v>
      </c>
      <c r="D1985" t="s">
        <v>2018</v>
      </c>
      <c r="E1985" t="s">
        <v>8344</v>
      </c>
      <c r="F1985" t="s">
        <v>54</v>
      </c>
      <c r="G1985" t="b">
        <v>0</v>
      </c>
      <c r="H1985" t="s">
        <v>448</v>
      </c>
      <c r="I1985" t="s">
        <v>180</v>
      </c>
      <c r="J1985" t="s">
        <v>8345</v>
      </c>
      <c r="K1985" t="s">
        <v>4769</v>
      </c>
      <c r="L1985" t="s">
        <v>8346</v>
      </c>
    </row>
    <row r="1986" spans="1:12">
      <c r="A1986" t="s">
        <v>1512</v>
      </c>
      <c r="B1986" t="s">
        <v>826</v>
      </c>
      <c r="C1986" t="s">
        <v>3522</v>
      </c>
      <c r="D1986" t="s">
        <v>204</v>
      </c>
      <c r="E1986" t="s">
        <v>205</v>
      </c>
      <c r="F1986" t="s">
        <v>93</v>
      </c>
      <c r="G1986" t="b">
        <v>0</v>
      </c>
      <c r="H1986" t="s">
        <v>173</v>
      </c>
      <c r="I1986" t="s">
        <v>180</v>
      </c>
      <c r="J1986" t="s">
        <v>5652</v>
      </c>
      <c r="K1986" t="s">
        <v>4769</v>
      </c>
      <c r="L1986" t="s">
        <v>8347</v>
      </c>
    </row>
    <row r="1987" spans="1:12">
      <c r="A1987" t="s">
        <v>1944</v>
      </c>
      <c r="B1987" t="s">
        <v>826</v>
      </c>
      <c r="C1987" t="s">
        <v>3522</v>
      </c>
      <c r="D1987" t="s">
        <v>737</v>
      </c>
      <c r="E1987" t="s">
        <v>738</v>
      </c>
      <c r="F1987" t="s">
        <v>121</v>
      </c>
      <c r="G1987" t="b">
        <v>0</v>
      </c>
      <c r="H1987" t="s">
        <v>735</v>
      </c>
      <c r="I1987" t="s">
        <v>180</v>
      </c>
      <c r="J1987" t="s">
        <v>8348</v>
      </c>
      <c r="K1987" t="s">
        <v>4769</v>
      </c>
      <c r="L1987" t="s">
        <v>8349</v>
      </c>
    </row>
    <row r="1988" spans="1:12">
      <c r="A1988" t="s">
        <v>214</v>
      </c>
      <c r="B1988" t="s">
        <v>182</v>
      </c>
      <c r="C1988" t="s">
        <v>3522</v>
      </c>
      <c r="D1988" t="s">
        <v>204</v>
      </c>
      <c r="E1988" t="s">
        <v>205</v>
      </c>
      <c r="F1988" t="s">
        <v>24</v>
      </c>
      <c r="G1988" t="b">
        <v>0</v>
      </c>
      <c r="H1988" t="s">
        <v>173</v>
      </c>
      <c r="I1988" t="s">
        <v>180</v>
      </c>
      <c r="J1988" t="s">
        <v>5876</v>
      </c>
      <c r="K1988" t="s">
        <v>4769</v>
      </c>
      <c r="L1988" t="s">
        <v>8350</v>
      </c>
    </row>
    <row r="1989" spans="1:12">
      <c r="A1989" t="s">
        <v>2737</v>
      </c>
      <c r="B1989" t="s">
        <v>826</v>
      </c>
      <c r="C1989" t="s">
        <v>2553</v>
      </c>
      <c r="D1989" t="s">
        <v>360</v>
      </c>
      <c r="E1989" t="s">
        <v>5452</v>
      </c>
      <c r="F1989" t="s">
        <v>76</v>
      </c>
      <c r="G1989" t="b">
        <v>0</v>
      </c>
      <c r="H1989" t="s">
        <v>173</v>
      </c>
      <c r="I1989" t="s">
        <v>180</v>
      </c>
      <c r="J1989" t="s">
        <v>8351</v>
      </c>
      <c r="K1989" t="s">
        <v>4769</v>
      </c>
      <c r="L1989" t="s">
        <v>8352</v>
      </c>
    </row>
    <row r="1990" spans="1:12">
      <c r="A1990" t="s">
        <v>8353</v>
      </c>
      <c r="B1990" t="s">
        <v>298</v>
      </c>
      <c r="C1990" t="s">
        <v>3526</v>
      </c>
      <c r="D1990" t="s">
        <v>248</v>
      </c>
      <c r="E1990" t="s">
        <v>296</v>
      </c>
      <c r="F1990" t="s">
        <v>57</v>
      </c>
      <c r="G1990" t="b">
        <v>0</v>
      </c>
      <c r="H1990" t="s">
        <v>245</v>
      </c>
      <c r="I1990" t="s">
        <v>180</v>
      </c>
      <c r="J1990" t="s">
        <v>8070</v>
      </c>
      <c r="K1990" t="s">
        <v>4769</v>
      </c>
      <c r="L1990" t="s">
        <v>8354</v>
      </c>
    </row>
    <row r="1991" spans="1:12">
      <c r="A1991" t="s">
        <v>1930</v>
      </c>
      <c r="B1991" t="s">
        <v>826</v>
      </c>
      <c r="C1991" t="s">
        <v>3526</v>
      </c>
      <c r="D1991" t="s">
        <v>1918</v>
      </c>
      <c r="E1991" t="s">
        <v>7199</v>
      </c>
      <c r="F1991" t="s">
        <v>100</v>
      </c>
      <c r="G1991" t="b">
        <v>1</v>
      </c>
      <c r="H1991" t="s">
        <v>173</v>
      </c>
      <c r="I1991" t="s">
        <v>180</v>
      </c>
      <c r="J1991" t="s">
        <v>8355</v>
      </c>
      <c r="K1991" t="s">
        <v>4769</v>
      </c>
      <c r="L1991" t="s">
        <v>8356</v>
      </c>
    </row>
    <row r="1992" spans="1:12">
      <c r="A1992" t="s">
        <v>2462</v>
      </c>
      <c r="B1992" t="s">
        <v>171</v>
      </c>
      <c r="C1992" t="s">
        <v>3526</v>
      </c>
      <c r="D1992" t="s">
        <v>754</v>
      </c>
      <c r="E1992" t="s">
        <v>756</v>
      </c>
      <c r="F1992" t="s">
        <v>29</v>
      </c>
      <c r="G1992" t="b">
        <v>0</v>
      </c>
      <c r="H1992" t="s">
        <v>448</v>
      </c>
      <c r="I1992" t="s">
        <v>180</v>
      </c>
      <c r="J1992" t="s">
        <v>4941</v>
      </c>
      <c r="K1992" t="s">
        <v>4769</v>
      </c>
      <c r="L1992" t="s">
        <v>8357</v>
      </c>
    </row>
    <row r="1993" spans="1:12">
      <c r="A1993" t="s">
        <v>2465</v>
      </c>
      <c r="B1993" t="s">
        <v>171</v>
      </c>
      <c r="C1993" t="s">
        <v>3526</v>
      </c>
      <c r="D1993" t="s">
        <v>737</v>
      </c>
      <c r="E1993" t="s">
        <v>738</v>
      </c>
      <c r="F1993" t="s">
        <v>57</v>
      </c>
      <c r="G1993" t="b">
        <v>0</v>
      </c>
      <c r="H1993" t="s">
        <v>735</v>
      </c>
      <c r="I1993" t="s">
        <v>180</v>
      </c>
      <c r="J1993" t="s">
        <v>8358</v>
      </c>
      <c r="K1993" t="s">
        <v>4769</v>
      </c>
      <c r="L1993" t="s">
        <v>8359</v>
      </c>
    </row>
    <row r="1994" spans="1:12">
      <c r="A1994" t="s">
        <v>8360</v>
      </c>
      <c r="B1994" t="s">
        <v>826</v>
      </c>
      <c r="C1994" t="s">
        <v>3522</v>
      </c>
      <c r="D1994" t="s">
        <v>1771</v>
      </c>
      <c r="E1994" t="s">
        <v>1772</v>
      </c>
      <c r="F1994" t="s">
        <v>133</v>
      </c>
      <c r="G1994" t="b">
        <v>0</v>
      </c>
      <c r="H1994" t="s">
        <v>173</v>
      </c>
      <c r="I1994" t="s">
        <v>180</v>
      </c>
      <c r="J1994" t="s">
        <v>5045</v>
      </c>
      <c r="K1994" t="s">
        <v>4769</v>
      </c>
      <c r="L1994" t="s">
        <v>8361</v>
      </c>
    </row>
    <row r="1995" spans="1:12">
      <c r="A1995" t="s">
        <v>2965</v>
      </c>
      <c r="B1995" t="s">
        <v>2772</v>
      </c>
      <c r="C1995" t="s">
        <v>4775</v>
      </c>
      <c r="D1995" t="s">
        <v>2792</v>
      </c>
      <c r="E1995" t="s">
        <v>2912</v>
      </c>
      <c r="F1995" t="s">
        <v>18</v>
      </c>
      <c r="G1995" t="b">
        <v>0</v>
      </c>
      <c r="H1995" t="s">
        <v>372</v>
      </c>
      <c r="I1995" t="s">
        <v>180</v>
      </c>
      <c r="J1995" t="s">
        <v>8362</v>
      </c>
      <c r="K1995" t="s">
        <v>4769</v>
      </c>
      <c r="L1995" t="s">
        <v>8363</v>
      </c>
    </row>
    <row r="1996" spans="1:12">
      <c r="A1996" t="s">
        <v>857</v>
      </c>
      <c r="B1996" t="s">
        <v>826</v>
      </c>
      <c r="C1996" t="s">
        <v>3526</v>
      </c>
      <c r="D1996" t="s">
        <v>2101</v>
      </c>
      <c r="E1996" t="s">
        <v>853</v>
      </c>
      <c r="F1996" t="s">
        <v>124</v>
      </c>
      <c r="G1996" t="b">
        <v>1</v>
      </c>
      <c r="H1996" t="s">
        <v>443</v>
      </c>
      <c r="I1996" t="s">
        <v>180</v>
      </c>
      <c r="J1996" t="s">
        <v>8364</v>
      </c>
      <c r="K1996" t="s">
        <v>4769</v>
      </c>
      <c r="L1996" t="s">
        <v>8365</v>
      </c>
    </row>
    <row r="1997" spans="1:12">
      <c r="A1997" t="s">
        <v>566</v>
      </c>
      <c r="B1997" t="s">
        <v>182</v>
      </c>
      <c r="C1997" t="s">
        <v>3522</v>
      </c>
      <c r="D1997" t="s">
        <v>178</v>
      </c>
      <c r="E1997" t="s">
        <v>561</v>
      </c>
      <c r="F1997" t="s">
        <v>29</v>
      </c>
      <c r="G1997" t="b">
        <v>0</v>
      </c>
      <c r="H1997" t="s">
        <v>173</v>
      </c>
      <c r="I1997" t="s">
        <v>180</v>
      </c>
      <c r="J1997" t="s">
        <v>5390</v>
      </c>
      <c r="K1997" t="s">
        <v>4769</v>
      </c>
      <c r="L1997" t="s">
        <v>8366</v>
      </c>
    </row>
    <row r="1998" spans="1:12">
      <c r="A1998" t="s">
        <v>533</v>
      </c>
      <c r="B1998" t="s">
        <v>171</v>
      </c>
      <c r="C1998" t="s">
        <v>3522</v>
      </c>
      <c r="D1998" t="s">
        <v>192</v>
      </c>
      <c r="E1998" t="s">
        <v>193</v>
      </c>
      <c r="F1998" t="s">
        <v>43</v>
      </c>
      <c r="G1998" t="b">
        <v>0</v>
      </c>
      <c r="H1998" t="s">
        <v>189</v>
      </c>
      <c r="I1998" t="s">
        <v>180</v>
      </c>
      <c r="J1998" t="s">
        <v>8367</v>
      </c>
      <c r="K1998" t="s">
        <v>4769</v>
      </c>
      <c r="L1998" t="s">
        <v>8368</v>
      </c>
    </row>
    <row r="1999" spans="1:12">
      <c r="A1999" t="s">
        <v>8369</v>
      </c>
      <c r="B1999" t="s">
        <v>826</v>
      </c>
      <c r="C1999" t="s">
        <v>3522</v>
      </c>
      <c r="D1999" t="s">
        <v>4206</v>
      </c>
      <c r="E1999" t="s">
        <v>5329</v>
      </c>
      <c r="F1999" t="s">
        <v>43</v>
      </c>
      <c r="G1999" t="b">
        <v>0</v>
      </c>
      <c r="H1999" t="s">
        <v>443</v>
      </c>
      <c r="I1999" t="s">
        <v>180</v>
      </c>
      <c r="J1999" t="s">
        <v>8144</v>
      </c>
      <c r="K1999" t="s">
        <v>4769</v>
      </c>
      <c r="L1999" t="s">
        <v>8370</v>
      </c>
    </row>
    <row r="2000" spans="1:12">
      <c r="A2000" t="s">
        <v>2980</v>
      </c>
      <c r="B2000" t="s">
        <v>171</v>
      </c>
      <c r="C2000" t="s">
        <v>4913</v>
      </c>
      <c r="D2000" t="s">
        <v>2942</v>
      </c>
      <c r="E2000" t="s">
        <v>2981</v>
      </c>
      <c r="F2000" t="s">
        <v>57</v>
      </c>
      <c r="G2000" t="b">
        <v>1</v>
      </c>
      <c r="H2000" t="s">
        <v>173</v>
      </c>
      <c r="I2000" t="s">
        <v>180</v>
      </c>
      <c r="J2000" t="s">
        <v>8371</v>
      </c>
      <c r="K2000" t="s">
        <v>4769</v>
      </c>
      <c r="L2000" t="s">
        <v>8372</v>
      </c>
    </row>
    <row r="2001" spans="1:12">
      <c r="A2001" t="s">
        <v>1894</v>
      </c>
      <c r="B2001" t="s">
        <v>826</v>
      </c>
      <c r="C2001" t="s">
        <v>3526</v>
      </c>
      <c r="D2001" t="s">
        <v>1023</v>
      </c>
      <c r="E2001" t="s">
        <v>1895</v>
      </c>
      <c r="F2001" t="s">
        <v>133</v>
      </c>
      <c r="G2001" t="b">
        <v>0</v>
      </c>
      <c r="H2001" t="s">
        <v>173</v>
      </c>
      <c r="I2001" t="s">
        <v>180</v>
      </c>
      <c r="J2001" t="s">
        <v>7412</v>
      </c>
      <c r="K2001" t="s">
        <v>4769</v>
      </c>
      <c r="L2001" t="s">
        <v>8373</v>
      </c>
    </row>
    <row r="2002" spans="1:12">
      <c r="A2002" t="s">
        <v>8374</v>
      </c>
      <c r="B2002" t="s">
        <v>171</v>
      </c>
      <c r="C2002" t="s">
        <v>3522</v>
      </c>
      <c r="D2002" t="s">
        <v>547</v>
      </c>
      <c r="E2002" t="s">
        <v>723</v>
      </c>
      <c r="F2002" t="s">
        <v>47</v>
      </c>
      <c r="G2002" t="b">
        <v>0</v>
      </c>
      <c r="H2002" t="s">
        <v>173</v>
      </c>
      <c r="I2002" t="s">
        <v>180</v>
      </c>
      <c r="J2002" t="s">
        <v>8375</v>
      </c>
      <c r="K2002" t="s">
        <v>4769</v>
      </c>
      <c r="L2002" t="s">
        <v>8376</v>
      </c>
    </row>
    <row r="2003" spans="1:12">
      <c r="A2003" t="s">
        <v>2467</v>
      </c>
      <c r="B2003" t="s">
        <v>182</v>
      </c>
      <c r="C2003" t="s">
        <v>3526</v>
      </c>
      <c r="D2003" t="s">
        <v>737</v>
      </c>
      <c r="E2003" t="s">
        <v>837</v>
      </c>
      <c r="F2003" t="s">
        <v>29</v>
      </c>
      <c r="G2003" t="b">
        <v>0</v>
      </c>
      <c r="H2003" t="s">
        <v>735</v>
      </c>
      <c r="I2003" t="s">
        <v>180</v>
      </c>
      <c r="J2003" t="s">
        <v>8377</v>
      </c>
      <c r="K2003" t="s">
        <v>4769</v>
      </c>
      <c r="L2003" t="s">
        <v>8378</v>
      </c>
    </row>
    <row r="2004" spans="1:12">
      <c r="A2004" t="s">
        <v>2655</v>
      </c>
      <c r="B2004" t="s">
        <v>171</v>
      </c>
      <c r="C2004" t="s">
        <v>4775</v>
      </c>
      <c r="D2004" t="s">
        <v>2647</v>
      </c>
      <c r="E2004" t="s">
        <v>4776</v>
      </c>
      <c r="F2004" t="s">
        <v>34</v>
      </c>
      <c r="G2004" t="b">
        <v>0</v>
      </c>
      <c r="H2004" t="s">
        <v>245</v>
      </c>
      <c r="I2004" t="s">
        <v>180</v>
      </c>
      <c r="J2004" t="s">
        <v>4777</v>
      </c>
      <c r="K2004" t="s">
        <v>4769</v>
      </c>
      <c r="L2004" t="s">
        <v>8379</v>
      </c>
    </row>
    <row r="2005" spans="1:12">
      <c r="A2005" t="s">
        <v>3244</v>
      </c>
      <c r="B2005" t="s">
        <v>2772</v>
      </c>
      <c r="C2005" t="s">
        <v>4806</v>
      </c>
      <c r="D2005" t="s">
        <v>291</v>
      </c>
      <c r="E2005" t="s">
        <v>218</v>
      </c>
      <c r="F2005" t="s">
        <v>18</v>
      </c>
      <c r="G2005" t="b">
        <v>0</v>
      </c>
      <c r="H2005" t="s">
        <v>245</v>
      </c>
      <c r="I2005" t="s">
        <v>180</v>
      </c>
      <c r="J2005" t="s">
        <v>6827</v>
      </c>
      <c r="K2005" t="s">
        <v>4769</v>
      </c>
      <c r="L2005" t="s">
        <v>8380</v>
      </c>
    </row>
    <row r="2006" spans="1:12">
      <c r="A2006" t="s">
        <v>2107</v>
      </c>
      <c r="B2006" t="s">
        <v>826</v>
      </c>
      <c r="C2006" t="s">
        <v>3526</v>
      </c>
      <c r="D2006" t="s">
        <v>922</v>
      </c>
      <c r="E2006" t="s">
        <v>923</v>
      </c>
      <c r="F2006" t="s">
        <v>127</v>
      </c>
      <c r="G2006" t="b">
        <v>0</v>
      </c>
      <c r="H2006" t="s">
        <v>245</v>
      </c>
      <c r="I2006" t="s">
        <v>180</v>
      </c>
      <c r="J2006" t="s">
        <v>8381</v>
      </c>
      <c r="K2006" t="s">
        <v>4769</v>
      </c>
      <c r="L2006" t="s">
        <v>8382</v>
      </c>
    </row>
    <row r="2007" spans="1:12">
      <c r="A2007" t="s">
        <v>563</v>
      </c>
      <c r="B2007" t="s">
        <v>182</v>
      </c>
      <c r="C2007" t="s">
        <v>3522</v>
      </c>
      <c r="D2007" t="s">
        <v>178</v>
      </c>
      <c r="E2007" t="s">
        <v>561</v>
      </c>
      <c r="F2007" t="s">
        <v>29</v>
      </c>
      <c r="G2007" t="b">
        <v>0</v>
      </c>
      <c r="H2007" t="s">
        <v>173</v>
      </c>
      <c r="I2007" t="s">
        <v>180</v>
      </c>
      <c r="J2007" t="s">
        <v>5390</v>
      </c>
      <c r="K2007" t="s">
        <v>4769</v>
      </c>
      <c r="L2007" t="s">
        <v>8383</v>
      </c>
    </row>
    <row r="2008" spans="1:12">
      <c r="A2008" t="s">
        <v>2466</v>
      </c>
      <c r="B2008" t="s">
        <v>171</v>
      </c>
      <c r="C2008" t="s">
        <v>3526</v>
      </c>
      <c r="D2008" t="s">
        <v>668</v>
      </c>
      <c r="E2008" t="s">
        <v>669</v>
      </c>
      <c r="F2008" t="s">
        <v>133</v>
      </c>
      <c r="G2008" t="b">
        <v>0</v>
      </c>
      <c r="H2008" t="s">
        <v>173</v>
      </c>
      <c r="I2008" t="s">
        <v>180</v>
      </c>
      <c r="J2008" t="s">
        <v>8384</v>
      </c>
      <c r="K2008" t="s">
        <v>4769</v>
      </c>
      <c r="L2008" t="s">
        <v>8385</v>
      </c>
    </row>
    <row r="2009" spans="1:12">
      <c r="A2009" t="s">
        <v>2471</v>
      </c>
      <c r="B2009" t="s">
        <v>523</v>
      </c>
      <c r="C2009" t="s">
        <v>3526</v>
      </c>
      <c r="D2009" t="s">
        <v>178</v>
      </c>
      <c r="E2009" t="s">
        <v>561</v>
      </c>
      <c r="F2009" t="s">
        <v>47</v>
      </c>
      <c r="G2009" t="b">
        <v>0</v>
      </c>
      <c r="H2009" t="s">
        <v>173</v>
      </c>
      <c r="I2009" t="s">
        <v>180</v>
      </c>
      <c r="J2009" t="s">
        <v>8386</v>
      </c>
      <c r="K2009" t="s">
        <v>4769</v>
      </c>
      <c r="L2009" t="s">
        <v>8387</v>
      </c>
    </row>
    <row r="2010" spans="1:12">
      <c r="A2010" t="s">
        <v>2021</v>
      </c>
      <c r="B2010" t="s">
        <v>826</v>
      </c>
      <c r="C2010" t="s">
        <v>3526</v>
      </c>
      <c r="D2010" t="s">
        <v>248</v>
      </c>
      <c r="E2010" t="s">
        <v>296</v>
      </c>
      <c r="F2010" t="s">
        <v>106</v>
      </c>
      <c r="G2010" t="b">
        <v>0</v>
      </c>
      <c r="H2010" t="s">
        <v>245</v>
      </c>
      <c r="I2010" t="s">
        <v>180</v>
      </c>
      <c r="J2010" t="s">
        <v>8388</v>
      </c>
      <c r="K2010" t="s">
        <v>4769</v>
      </c>
      <c r="L2010" t="s">
        <v>8389</v>
      </c>
    </row>
    <row r="2011" spans="1:12">
      <c r="A2011" t="s">
        <v>1068</v>
      </c>
      <c r="B2011" t="s">
        <v>826</v>
      </c>
      <c r="C2011" t="s">
        <v>3522</v>
      </c>
      <c r="D2011" t="s">
        <v>1065</v>
      </c>
      <c r="E2011" t="s">
        <v>1066</v>
      </c>
      <c r="F2011" t="s">
        <v>90</v>
      </c>
      <c r="G2011" t="b">
        <v>0</v>
      </c>
      <c r="H2011" t="s">
        <v>173</v>
      </c>
      <c r="I2011" t="s">
        <v>180</v>
      </c>
      <c r="J2011" t="s">
        <v>8390</v>
      </c>
      <c r="K2011" t="s">
        <v>4769</v>
      </c>
      <c r="L2011" t="s">
        <v>8391</v>
      </c>
    </row>
    <row r="2012" spans="1:12">
      <c r="A2012" t="s">
        <v>2842</v>
      </c>
      <c r="B2012" t="s">
        <v>826</v>
      </c>
      <c r="C2012" t="s">
        <v>4806</v>
      </c>
      <c r="D2012" t="s">
        <v>2820</v>
      </c>
      <c r="E2012" t="s">
        <v>2921</v>
      </c>
      <c r="F2012" t="s">
        <v>109</v>
      </c>
      <c r="G2012" t="b">
        <v>0</v>
      </c>
      <c r="H2012" t="s">
        <v>654</v>
      </c>
      <c r="I2012" t="s">
        <v>180</v>
      </c>
      <c r="J2012" t="s">
        <v>8392</v>
      </c>
      <c r="K2012" t="s">
        <v>4769</v>
      </c>
      <c r="L2012" t="s">
        <v>8393</v>
      </c>
    </row>
    <row r="2013" spans="1:12">
      <c r="A2013" t="s">
        <v>1381</v>
      </c>
      <c r="B2013" t="s">
        <v>826</v>
      </c>
      <c r="C2013" t="s">
        <v>3526</v>
      </c>
      <c r="D2013" t="s">
        <v>1320</v>
      </c>
      <c r="E2013" t="s">
        <v>1374</v>
      </c>
      <c r="F2013" t="s">
        <v>118</v>
      </c>
      <c r="G2013" t="b">
        <v>0</v>
      </c>
      <c r="H2013" t="s">
        <v>173</v>
      </c>
      <c r="I2013" t="s">
        <v>180</v>
      </c>
      <c r="J2013" t="s">
        <v>5882</v>
      </c>
      <c r="K2013" t="s">
        <v>4769</v>
      </c>
      <c r="L2013" t="s">
        <v>8394</v>
      </c>
    </row>
    <row r="2014" spans="1:12">
      <c r="A2014" t="s">
        <v>2468</v>
      </c>
      <c r="B2014" t="s">
        <v>182</v>
      </c>
      <c r="C2014" t="s">
        <v>3526</v>
      </c>
      <c r="D2014" t="s">
        <v>597</v>
      </c>
      <c r="E2014" t="s">
        <v>2470</v>
      </c>
      <c r="F2014" t="s">
        <v>34</v>
      </c>
      <c r="G2014" t="b">
        <v>0</v>
      </c>
      <c r="H2014" t="s">
        <v>173</v>
      </c>
      <c r="I2014" t="s">
        <v>180</v>
      </c>
      <c r="J2014" t="s">
        <v>8395</v>
      </c>
      <c r="K2014" t="s">
        <v>4769</v>
      </c>
      <c r="L2014" t="s">
        <v>8396</v>
      </c>
    </row>
    <row r="2015" spans="1:12">
      <c r="A2015" t="s">
        <v>8397</v>
      </c>
      <c r="B2015" t="s">
        <v>826</v>
      </c>
      <c r="C2015" t="s">
        <v>3526</v>
      </c>
      <c r="D2015" t="s">
        <v>1771</v>
      </c>
      <c r="E2015" t="s">
        <v>2028</v>
      </c>
      <c r="F2015" t="s">
        <v>47</v>
      </c>
      <c r="G2015" t="b">
        <v>0</v>
      </c>
      <c r="H2015" t="s">
        <v>173</v>
      </c>
      <c r="I2015" t="s">
        <v>180</v>
      </c>
      <c r="J2015" t="s">
        <v>5045</v>
      </c>
      <c r="K2015" t="s">
        <v>4769</v>
      </c>
      <c r="L2015" t="s">
        <v>8398</v>
      </c>
    </row>
    <row r="2016" spans="1:12">
      <c r="A2016" t="s">
        <v>2948</v>
      </c>
      <c r="B2016" t="s">
        <v>182</v>
      </c>
      <c r="C2016" t="s">
        <v>4806</v>
      </c>
      <c r="D2016" t="s">
        <v>2950</v>
      </c>
      <c r="E2016" t="s">
        <v>2951</v>
      </c>
      <c r="F2016" t="s">
        <v>54</v>
      </c>
      <c r="G2016" t="b">
        <v>0</v>
      </c>
      <c r="H2016" t="s">
        <v>173</v>
      </c>
      <c r="I2016" t="s">
        <v>180</v>
      </c>
      <c r="J2016" t="s">
        <v>8399</v>
      </c>
      <c r="K2016" t="s">
        <v>4769</v>
      </c>
      <c r="L2016" t="s">
        <v>8400</v>
      </c>
    </row>
    <row r="2017" spans="1:12">
      <c r="A2017" t="s">
        <v>1667</v>
      </c>
      <c r="B2017" t="s">
        <v>826</v>
      </c>
      <c r="C2017" t="s">
        <v>3526</v>
      </c>
      <c r="D2017" t="s">
        <v>737</v>
      </c>
      <c r="E2017" t="s">
        <v>738</v>
      </c>
      <c r="F2017" t="s">
        <v>57</v>
      </c>
      <c r="G2017" t="b">
        <v>0</v>
      </c>
      <c r="H2017" t="s">
        <v>735</v>
      </c>
      <c r="I2017" t="s">
        <v>180</v>
      </c>
      <c r="J2017" t="s">
        <v>8401</v>
      </c>
      <c r="K2017" t="s">
        <v>4769</v>
      </c>
      <c r="L2017" t="s">
        <v>8402</v>
      </c>
    </row>
    <row r="2018" spans="1:12">
      <c r="A2018" t="s">
        <v>890</v>
      </c>
      <c r="B2018" t="s">
        <v>826</v>
      </c>
      <c r="C2018" t="s">
        <v>3526</v>
      </c>
      <c r="D2018" t="s">
        <v>192</v>
      </c>
      <c r="E2018" t="s">
        <v>275</v>
      </c>
      <c r="F2018" t="s">
        <v>127</v>
      </c>
      <c r="G2018" t="b">
        <v>0</v>
      </c>
      <c r="H2018" t="s">
        <v>189</v>
      </c>
      <c r="I2018" t="s">
        <v>180</v>
      </c>
      <c r="J2018" t="s">
        <v>8403</v>
      </c>
      <c r="K2018" t="s">
        <v>4769</v>
      </c>
      <c r="L2018" t="s">
        <v>8404</v>
      </c>
    </row>
    <row r="2019" spans="1:12">
      <c r="A2019" t="s">
        <v>2476</v>
      </c>
      <c r="B2019" t="s">
        <v>826</v>
      </c>
      <c r="C2019" t="s">
        <v>3526</v>
      </c>
      <c r="D2019" t="s">
        <v>248</v>
      </c>
      <c r="E2019" t="s">
        <v>296</v>
      </c>
      <c r="F2019" t="s">
        <v>97</v>
      </c>
      <c r="G2019" t="b">
        <v>0</v>
      </c>
      <c r="H2019" t="s">
        <v>245</v>
      </c>
      <c r="I2019" t="s">
        <v>180</v>
      </c>
      <c r="J2019" t="s">
        <v>8405</v>
      </c>
      <c r="K2019" t="s">
        <v>4769</v>
      </c>
      <c r="L2019" t="s">
        <v>8406</v>
      </c>
    </row>
    <row r="2020" spans="1:12">
      <c r="A2020" t="s">
        <v>1715</v>
      </c>
      <c r="B2020" t="s">
        <v>826</v>
      </c>
      <c r="C2020" t="s">
        <v>3526</v>
      </c>
      <c r="D2020" t="s">
        <v>1716</v>
      </c>
      <c r="E2020" t="s">
        <v>1717</v>
      </c>
      <c r="F2020" t="s">
        <v>39</v>
      </c>
      <c r="G2020" t="b">
        <v>0</v>
      </c>
      <c r="H2020" t="s">
        <v>448</v>
      </c>
      <c r="I2020" t="s">
        <v>180</v>
      </c>
      <c r="J2020" t="s">
        <v>8019</v>
      </c>
      <c r="K2020" t="s">
        <v>4769</v>
      </c>
      <c r="L2020" t="s">
        <v>8407</v>
      </c>
    </row>
    <row r="2021" spans="1:12">
      <c r="A2021" t="s">
        <v>2776</v>
      </c>
      <c r="B2021" t="s">
        <v>826</v>
      </c>
      <c r="C2021" t="s">
        <v>4775</v>
      </c>
      <c r="D2021" t="s">
        <v>248</v>
      </c>
      <c r="E2021" t="s">
        <v>2881</v>
      </c>
      <c r="F2021" t="s">
        <v>115</v>
      </c>
      <c r="G2021" t="b">
        <v>0</v>
      </c>
      <c r="H2021" t="s">
        <v>245</v>
      </c>
      <c r="I2021" t="s">
        <v>180</v>
      </c>
      <c r="J2021" t="s">
        <v>4825</v>
      </c>
      <c r="K2021" t="s">
        <v>4769</v>
      </c>
      <c r="L2021" t="s">
        <v>8408</v>
      </c>
    </row>
    <row r="2022" spans="1:12">
      <c r="A2022" t="s">
        <v>895</v>
      </c>
      <c r="B2022" t="s">
        <v>826</v>
      </c>
      <c r="C2022" t="s">
        <v>3522</v>
      </c>
      <c r="D2022" t="s">
        <v>584</v>
      </c>
      <c r="E2022" t="s">
        <v>894</v>
      </c>
      <c r="F2022" t="s">
        <v>80</v>
      </c>
      <c r="G2022" t="b">
        <v>0</v>
      </c>
      <c r="H2022" t="s">
        <v>173</v>
      </c>
      <c r="I2022" t="s">
        <v>180</v>
      </c>
      <c r="J2022" t="s">
        <v>5852</v>
      </c>
      <c r="K2022" t="s">
        <v>4769</v>
      </c>
      <c r="L2022" t="s">
        <v>8409</v>
      </c>
    </row>
    <row r="2023" spans="1:12">
      <c r="A2023" t="s">
        <v>2999</v>
      </c>
      <c r="B2023" t="s">
        <v>826</v>
      </c>
      <c r="C2023" t="s">
        <v>4775</v>
      </c>
      <c r="D2023" t="s">
        <v>248</v>
      </c>
      <c r="E2023" t="s">
        <v>296</v>
      </c>
      <c r="F2023" t="s">
        <v>90</v>
      </c>
      <c r="G2023" t="b">
        <v>0</v>
      </c>
      <c r="H2023" t="s">
        <v>245</v>
      </c>
      <c r="I2023" t="s">
        <v>180</v>
      </c>
      <c r="J2023" t="s">
        <v>4777</v>
      </c>
      <c r="K2023" t="s">
        <v>4769</v>
      </c>
      <c r="L2023" t="s">
        <v>8410</v>
      </c>
    </row>
    <row r="2024" spans="1:12">
      <c r="A2024" t="s">
        <v>8411</v>
      </c>
      <c r="B2024" t="s">
        <v>826</v>
      </c>
      <c r="C2024" t="s">
        <v>3522</v>
      </c>
      <c r="D2024" t="s">
        <v>1771</v>
      </c>
      <c r="E2024" t="s">
        <v>2028</v>
      </c>
      <c r="F2024" t="s">
        <v>76</v>
      </c>
      <c r="G2024" t="b">
        <v>0</v>
      </c>
      <c r="H2024" t="s">
        <v>173</v>
      </c>
      <c r="I2024" t="s">
        <v>180</v>
      </c>
      <c r="J2024" t="s">
        <v>5045</v>
      </c>
      <c r="K2024" t="s">
        <v>4769</v>
      </c>
      <c r="L2024" t="s">
        <v>8412</v>
      </c>
    </row>
    <row r="2025" spans="1:12">
      <c r="A2025" t="s">
        <v>648</v>
      </c>
      <c r="B2025" t="s">
        <v>182</v>
      </c>
      <c r="C2025" t="s">
        <v>3522</v>
      </c>
      <c r="D2025" t="s">
        <v>3917</v>
      </c>
      <c r="E2025" t="s">
        <v>627</v>
      </c>
      <c r="F2025" t="s">
        <v>80</v>
      </c>
      <c r="G2025" t="b">
        <v>0</v>
      </c>
      <c r="H2025" t="s">
        <v>443</v>
      </c>
      <c r="I2025" t="s">
        <v>180</v>
      </c>
      <c r="J2025" t="s">
        <v>8413</v>
      </c>
      <c r="K2025" t="s">
        <v>4769</v>
      </c>
      <c r="L2025" t="s">
        <v>8414</v>
      </c>
    </row>
    <row r="2026" spans="1:12">
      <c r="A2026" t="s">
        <v>1612</v>
      </c>
      <c r="B2026" t="s">
        <v>826</v>
      </c>
      <c r="C2026" t="s">
        <v>3522</v>
      </c>
      <c r="D2026" t="s">
        <v>3917</v>
      </c>
      <c r="E2026" t="s">
        <v>627</v>
      </c>
      <c r="F2026" t="s">
        <v>80</v>
      </c>
      <c r="G2026" t="b">
        <v>0</v>
      </c>
      <c r="H2026" t="s">
        <v>443</v>
      </c>
      <c r="I2026" t="s">
        <v>180</v>
      </c>
      <c r="J2026" t="s">
        <v>8415</v>
      </c>
      <c r="K2026" t="s">
        <v>4769</v>
      </c>
      <c r="L2026" t="s">
        <v>8416</v>
      </c>
    </row>
    <row r="2027" spans="1:12">
      <c r="A2027" t="s">
        <v>3110</v>
      </c>
      <c r="B2027" t="s">
        <v>171</v>
      </c>
      <c r="C2027" t="s">
        <v>4806</v>
      </c>
      <c r="D2027" t="s">
        <v>4717</v>
      </c>
      <c r="E2027" t="s">
        <v>3111</v>
      </c>
      <c r="F2027" t="s">
        <v>18</v>
      </c>
      <c r="G2027" t="b">
        <v>0</v>
      </c>
      <c r="H2027" t="s">
        <v>173</v>
      </c>
      <c r="I2027" t="s">
        <v>180</v>
      </c>
      <c r="J2027" t="s">
        <v>7066</v>
      </c>
      <c r="K2027" t="s">
        <v>4769</v>
      </c>
      <c r="L2027" t="s">
        <v>8417</v>
      </c>
    </row>
    <row r="2028" spans="1:12">
      <c r="A2028" t="s">
        <v>1153</v>
      </c>
      <c r="B2028" t="s">
        <v>826</v>
      </c>
      <c r="C2028" t="s">
        <v>3522</v>
      </c>
      <c r="D2028" t="s">
        <v>584</v>
      </c>
      <c r="E2028" t="s">
        <v>1152</v>
      </c>
      <c r="F2028" t="s">
        <v>80</v>
      </c>
      <c r="G2028" t="b">
        <v>0</v>
      </c>
      <c r="H2028" t="s">
        <v>173</v>
      </c>
      <c r="I2028" t="s">
        <v>180</v>
      </c>
      <c r="J2028" t="s">
        <v>5378</v>
      </c>
      <c r="K2028" t="s">
        <v>4769</v>
      </c>
      <c r="L2028" t="s">
        <v>8418</v>
      </c>
    </row>
    <row r="2029" spans="1:12">
      <c r="A2029" t="s">
        <v>2472</v>
      </c>
      <c r="B2029" t="s">
        <v>298</v>
      </c>
      <c r="C2029" t="s">
        <v>3526</v>
      </c>
      <c r="D2029" t="s">
        <v>547</v>
      </c>
      <c r="E2029" t="s">
        <v>548</v>
      </c>
      <c r="F2029" t="s">
        <v>24</v>
      </c>
      <c r="G2029" t="b">
        <v>1</v>
      </c>
      <c r="H2029" t="s">
        <v>173</v>
      </c>
      <c r="I2029" t="s">
        <v>180</v>
      </c>
      <c r="J2029" t="s">
        <v>6045</v>
      </c>
      <c r="K2029" t="s">
        <v>4769</v>
      </c>
      <c r="L2029" t="s">
        <v>8419</v>
      </c>
    </row>
    <row r="2030" spans="1:12">
      <c r="A2030" t="s">
        <v>2111</v>
      </c>
      <c r="B2030" t="s">
        <v>826</v>
      </c>
      <c r="C2030" t="s">
        <v>3526</v>
      </c>
      <c r="D2030" t="s">
        <v>248</v>
      </c>
      <c r="E2030" t="s">
        <v>296</v>
      </c>
      <c r="F2030" t="s">
        <v>106</v>
      </c>
      <c r="G2030" t="b">
        <v>0</v>
      </c>
      <c r="H2030" t="s">
        <v>245</v>
      </c>
      <c r="I2030" t="s">
        <v>180</v>
      </c>
      <c r="J2030" t="s">
        <v>8420</v>
      </c>
      <c r="K2030" t="s">
        <v>4769</v>
      </c>
      <c r="L2030" t="s">
        <v>8421</v>
      </c>
    </row>
    <row r="2031" spans="1:12">
      <c r="A2031" t="s">
        <v>209</v>
      </c>
      <c r="B2031" t="s">
        <v>182</v>
      </c>
      <c r="C2031" t="s">
        <v>3522</v>
      </c>
      <c r="D2031" t="s">
        <v>204</v>
      </c>
      <c r="E2031" t="s">
        <v>205</v>
      </c>
      <c r="F2031" t="s">
        <v>76</v>
      </c>
      <c r="G2031" t="b">
        <v>0</v>
      </c>
      <c r="H2031" t="s">
        <v>173</v>
      </c>
      <c r="I2031" t="s">
        <v>180</v>
      </c>
      <c r="J2031" t="s">
        <v>8422</v>
      </c>
      <c r="K2031" t="s">
        <v>4769</v>
      </c>
      <c r="L2031" t="s">
        <v>8423</v>
      </c>
    </row>
    <row r="2032" spans="1:12">
      <c r="A2032" t="s">
        <v>1138</v>
      </c>
      <c r="B2032" t="s">
        <v>826</v>
      </c>
      <c r="C2032" t="s">
        <v>3522</v>
      </c>
      <c r="D2032" t="s">
        <v>1140</v>
      </c>
      <c r="E2032" t="s">
        <v>1141</v>
      </c>
      <c r="F2032" t="s">
        <v>130</v>
      </c>
      <c r="G2032" t="b">
        <v>0</v>
      </c>
      <c r="H2032" t="s">
        <v>173</v>
      </c>
      <c r="I2032" t="s">
        <v>180</v>
      </c>
      <c r="J2032" t="s">
        <v>5835</v>
      </c>
      <c r="K2032" t="s">
        <v>4769</v>
      </c>
      <c r="L2032" t="s">
        <v>8424</v>
      </c>
    </row>
    <row r="2033" spans="1:12">
      <c r="A2033" t="s">
        <v>3095</v>
      </c>
      <c r="B2033" t="s">
        <v>826</v>
      </c>
      <c r="C2033" t="s">
        <v>2553</v>
      </c>
      <c r="D2033" t="s">
        <v>2942</v>
      </c>
      <c r="E2033" t="s">
        <v>3096</v>
      </c>
      <c r="F2033" t="s">
        <v>109</v>
      </c>
      <c r="G2033" t="b">
        <v>1</v>
      </c>
      <c r="H2033" t="s">
        <v>173</v>
      </c>
      <c r="I2033" t="s">
        <v>180</v>
      </c>
      <c r="J2033" t="s">
        <v>8425</v>
      </c>
      <c r="K2033" t="s">
        <v>4769</v>
      </c>
      <c r="L2033" t="s">
        <v>8426</v>
      </c>
    </row>
    <row r="2034" spans="1:12">
      <c r="A2034" t="s">
        <v>739</v>
      </c>
      <c r="B2034" t="s">
        <v>171</v>
      </c>
      <c r="C2034" t="s">
        <v>3526</v>
      </c>
      <c r="D2034" t="s">
        <v>737</v>
      </c>
      <c r="E2034" t="s">
        <v>738</v>
      </c>
      <c r="F2034" t="s">
        <v>57</v>
      </c>
      <c r="G2034" t="b">
        <v>0</v>
      </c>
      <c r="H2034" t="s">
        <v>735</v>
      </c>
      <c r="I2034" t="s">
        <v>180</v>
      </c>
      <c r="J2034" t="s">
        <v>8427</v>
      </c>
      <c r="K2034" t="s">
        <v>4769</v>
      </c>
      <c r="L2034" t="s">
        <v>8428</v>
      </c>
    </row>
    <row r="2035" spans="1:12">
      <c r="A2035" t="s">
        <v>1287</v>
      </c>
      <c r="B2035" t="s">
        <v>826</v>
      </c>
      <c r="C2035" t="s">
        <v>3522</v>
      </c>
      <c r="D2035" t="s">
        <v>737</v>
      </c>
      <c r="E2035" t="s">
        <v>738</v>
      </c>
      <c r="F2035" t="s">
        <v>121</v>
      </c>
      <c r="G2035" t="b">
        <v>0</v>
      </c>
      <c r="H2035" t="s">
        <v>735</v>
      </c>
      <c r="I2035" t="s">
        <v>180</v>
      </c>
      <c r="J2035" t="s">
        <v>8429</v>
      </c>
      <c r="K2035" t="s">
        <v>4769</v>
      </c>
      <c r="L2035" t="s">
        <v>8430</v>
      </c>
    </row>
    <row r="2036" spans="1:12">
      <c r="A2036" t="s">
        <v>1352</v>
      </c>
      <c r="B2036" t="s">
        <v>826</v>
      </c>
      <c r="C2036" t="s">
        <v>3526</v>
      </c>
      <c r="D2036" t="s">
        <v>511</v>
      </c>
      <c r="E2036" t="s">
        <v>509</v>
      </c>
      <c r="F2036" t="s">
        <v>43</v>
      </c>
      <c r="G2036" t="b">
        <v>0</v>
      </c>
      <c r="H2036" t="s">
        <v>173</v>
      </c>
      <c r="I2036" t="s">
        <v>180</v>
      </c>
      <c r="J2036" t="s">
        <v>5847</v>
      </c>
      <c r="K2036" t="s">
        <v>4769</v>
      </c>
      <c r="L2036" t="s">
        <v>8431</v>
      </c>
    </row>
    <row r="2037" spans="1:12">
      <c r="A2037" t="s">
        <v>1062</v>
      </c>
      <c r="B2037" t="s">
        <v>826</v>
      </c>
      <c r="C2037" t="s">
        <v>3526</v>
      </c>
      <c r="D2037" t="s">
        <v>1056</v>
      </c>
      <c r="E2037" t="s">
        <v>1057</v>
      </c>
      <c r="F2037" t="s">
        <v>109</v>
      </c>
      <c r="G2037" t="b">
        <v>1</v>
      </c>
      <c r="H2037" t="s">
        <v>173</v>
      </c>
      <c r="I2037" t="s">
        <v>180</v>
      </c>
      <c r="J2037" t="s">
        <v>8432</v>
      </c>
      <c r="K2037" t="s">
        <v>4769</v>
      </c>
      <c r="L2037" t="s">
        <v>8433</v>
      </c>
    </row>
    <row r="2038" spans="1:12">
      <c r="A2038" t="s">
        <v>8434</v>
      </c>
      <c r="B2038" t="s">
        <v>826</v>
      </c>
      <c r="C2038" t="s">
        <v>3526</v>
      </c>
      <c r="D2038" t="s">
        <v>248</v>
      </c>
      <c r="E2038" t="s">
        <v>296</v>
      </c>
      <c r="F2038" t="s">
        <v>106</v>
      </c>
      <c r="G2038" t="b">
        <v>0</v>
      </c>
      <c r="H2038" t="s">
        <v>245</v>
      </c>
      <c r="I2038" t="s">
        <v>180</v>
      </c>
      <c r="J2038" t="s">
        <v>8435</v>
      </c>
      <c r="K2038" t="s">
        <v>4769</v>
      </c>
      <c r="L2038" t="s">
        <v>8436</v>
      </c>
    </row>
    <row r="2039" spans="1:12">
      <c r="A2039" t="s">
        <v>8437</v>
      </c>
      <c r="B2039" t="s">
        <v>182</v>
      </c>
      <c r="C2039" t="s">
        <v>4775</v>
      </c>
      <c r="D2039" t="s">
        <v>291</v>
      </c>
      <c r="E2039" t="s">
        <v>3043</v>
      </c>
      <c r="F2039" t="s">
        <v>18</v>
      </c>
      <c r="G2039" t="b">
        <v>0</v>
      </c>
      <c r="H2039" t="s">
        <v>245</v>
      </c>
      <c r="I2039" t="s">
        <v>180</v>
      </c>
      <c r="J2039" t="s">
        <v>5370</v>
      </c>
      <c r="K2039" t="s">
        <v>4769</v>
      </c>
      <c r="L2039" t="s">
        <v>8438</v>
      </c>
    </row>
    <row r="2040" spans="1:12">
      <c r="A2040" t="s">
        <v>3203</v>
      </c>
      <c r="B2040" t="s">
        <v>182</v>
      </c>
      <c r="C2040" t="s">
        <v>4775</v>
      </c>
      <c r="D2040" t="s">
        <v>291</v>
      </c>
      <c r="E2040" t="s">
        <v>3043</v>
      </c>
      <c r="F2040" t="s">
        <v>18</v>
      </c>
      <c r="G2040" t="b">
        <v>0</v>
      </c>
      <c r="H2040" t="s">
        <v>245</v>
      </c>
      <c r="I2040" t="s">
        <v>180</v>
      </c>
      <c r="J2040" t="s">
        <v>4932</v>
      </c>
      <c r="K2040" t="s">
        <v>4769</v>
      </c>
      <c r="L2040" t="s">
        <v>8439</v>
      </c>
    </row>
    <row r="2041" spans="1:12">
      <c r="A2041" t="s">
        <v>2528</v>
      </c>
      <c r="B2041" t="s">
        <v>523</v>
      </c>
      <c r="C2041" t="s">
        <v>3526</v>
      </c>
      <c r="D2041" t="s">
        <v>804</v>
      </c>
      <c r="E2041" t="s">
        <v>2529</v>
      </c>
      <c r="F2041" t="s">
        <v>43</v>
      </c>
      <c r="G2041" t="b">
        <v>0</v>
      </c>
      <c r="H2041" t="s">
        <v>802</v>
      </c>
      <c r="I2041" t="s">
        <v>180</v>
      </c>
      <c r="J2041" t="s">
        <v>8440</v>
      </c>
      <c r="K2041" t="s">
        <v>4769</v>
      </c>
      <c r="L2041" t="s">
        <v>8441</v>
      </c>
    </row>
    <row r="2042" spans="1:12">
      <c r="A2042" t="s">
        <v>806</v>
      </c>
      <c r="B2042" t="s">
        <v>171</v>
      </c>
      <c r="C2042" t="s">
        <v>3526</v>
      </c>
      <c r="D2042" t="s">
        <v>804</v>
      </c>
      <c r="E2042" t="s">
        <v>805</v>
      </c>
      <c r="F2042" t="s">
        <v>18</v>
      </c>
      <c r="G2042" t="b">
        <v>0</v>
      </c>
      <c r="H2042" t="s">
        <v>802</v>
      </c>
      <c r="I2042" t="s">
        <v>180</v>
      </c>
      <c r="J2042" t="s">
        <v>8265</v>
      </c>
      <c r="K2042" t="s">
        <v>4769</v>
      </c>
      <c r="L2042" t="s">
        <v>8442</v>
      </c>
    </row>
    <row r="2043" spans="1:12">
      <c r="A2043" t="s">
        <v>2473</v>
      </c>
      <c r="B2043" t="s">
        <v>298</v>
      </c>
      <c r="C2043" t="s">
        <v>3526</v>
      </c>
      <c r="D2043" t="s">
        <v>248</v>
      </c>
      <c r="E2043" t="s">
        <v>249</v>
      </c>
      <c r="F2043" t="s">
        <v>67</v>
      </c>
      <c r="G2043" t="b">
        <v>0</v>
      </c>
      <c r="H2043" t="s">
        <v>245</v>
      </c>
      <c r="I2043" t="s">
        <v>180</v>
      </c>
      <c r="J2043" t="s">
        <v>5037</v>
      </c>
      <c r="K2043" t="s">
        <v>4769</v>
      </c>
      <c r="L2043" t="s">
        <v>8443</v>
      </c>
    </row>
    <row r="2044" spans="1:12">
      <c r="A2044" t="s">
        <v>1284</v>
      </c>
      <c r="B2044" t="s">
        <v>826</v>
      </c>
      <c r="C2044" t="s">
        <v>3522</v>
      </c>
      <c r="D2044" t="s">
        <v>737</v>
      </c>
      <c r="E2044" t="s">
        <v>738</v>
      </c>
      <c r="F2044" t="s">
        <v>124</v>
      </c>
      <c r="G2044" t="b">
        <v>0</v>
      </c>
      <c r="H2044" t="s">
        <v>735</v>
      </c>
      <c r="I2044" t="s">
        <v>180</v>
      </c>
      <c r="J2044" t="s">
        <v>8444</v>
      </c>
      <c r="K2044" t="s">
        <v>4769</v>
      </c>
      <c r="L2044" t="s">
        <v>8445</v>
      </c>
    </row>
    <row r="2045" spans="1:12">
      <c r="A2045" t="s">
        <v>2510</v>
      </c>
      <c r="B2045" t="s">
        <v>200</v>
      </c>
      <c r="C2045" t="s">
        <v>5086</v>
      </c>
      <c r="D2045" t="s">
        <v>4462</v>
      </c>
      <c r="E2045" t="s">
        <v>1173</v>
      </c>
      <c r="F2045" t="s">
        <v>43</v>
      </c>
      <c r="G2045" t="b">
        <v>0</v>
      </c>
      <c r="H2045" t="s">
        <v>496</v>
      </c>
      <c r="I2045" t="s">
        <v>283</v>
      </c>
      <c r="J2045" t="s">
        <v>6186</v>
      </c>
      <c r="K2045" t="s">
        <v>4769</v>
      </c>
      <c r="L2045" t="s">
        <v>8446</v>
      </c>
    </row>
    <row r="2046" spans="1:12">
      <c r="A2046" t="s">
        <v>993</v>
      </c>
      <c r="B2046" t="s">
        <v>826</v>
      </c>
      <c r="C2046" t="s">
        <v>3522</v>
      </c>
      <c r="D2046" t="s">
        <v>360</v>
      </c>
      <c r="E2046" t="s">
        <v>361</v>
      </c>
      <c r="F2046" t="s">
        <v>133</v>
      </c>
      <c r="G2046" t="b">
        <v>0</v>
      </c>
      <c r="H2046" t="s">
        <v>173</v>
      </c>
      <c r="I2046" t="s">
        <v>180</v>
      </c>
      <c r="J2046" t="s">
        <v>8447</v>
      </c>
      <c r="K2046" t="s">
        <v>4769</v>
      </c>
      <c r="L2046" t="s">
        <v>8448</v>
      </c>
    </row>
    <row r="2047" spans="1:12">
      <c r="A2047" t="s">
        <v>2685</v>
      </c>
      <c r="B2047" t="s">
        <v>826</v>
      </c>
      <c r="C2047" t="s">
        <v>2553</v>
      </c>
      <c r="D2047" t="s">
        <v>360</v>
      </c>
      <c r="E2047" t="s">
        <v>5452</v>
      </c>
      <c r="F2047" t="s">
        <v>109</v>
      </c>
      <c r="G2047" t="b">
        <v>0</v>
      </c>
      <c r="H2047" t="s">
        <v>173</v>
      </c>
      <c r="I2047" t="s">
        <v>180</v>
      </c>
      <c r="J2047" t="s">
        <v>8449</v>
      </c>
      <c r="K2047" t="s">
        <v>4769</v>
      </c>
      <c r="L2047" t="s">
        <v>8450</v>
      </c>
    </row>
    <row r="2048" spans="1:12">
      <c r="A2048" t="s">
        <v>2734</v>
      </c>
      <c r="B2048" t="s">
        <v>826</v>
      </c>
      <c r="C2048" t="s">
        <v>2553</v>
      </c>
      <c r="D2048" t="s">
        <v>2735</v>
      </c>
      <c r="E2048" t="s">
        <v>8451</v>
      </c>
      <c r="F2048" t="s">
        <v>80</v>
      </c>
      <c r="G2048" t="b">
        <v>0</v>
      </c>
      <c r="H2048" t="s">
        <v>443</v>
      </c>
      <c r="I2048" t="s">
        <v>180</v>
      </c>
      <c r="J2048" t="s">
        <v>8452</v>
      </c>
      <c r="K2048" t="s">
        <v>4769</v>
      </c>
      <c r="L2048" t="s">
        <v>8453</v>
      </c>
    </row>
    <row r="2049" spans="1:12">
      <c r="A2049" t="s">
        <v>2721</v>
      </c>
      <c r="B2049" t="s">
        <v>171</v>
      </c>
      <c r="C2049" t="s">
        <v>4775</v>
      </c>
      <c r="D2049" t="s">
        <v>248</v>
      </c>
      <c r="E2049" t="s">
        <v>4824</v>
      </c>
      <c r="F2049" t="s">
        <v>57</v>
      </c>
      <c r="G2049" t="b">
        <v>0</v>
      </c>
      <c r="H2049" t="s">
        <v>245</v>
      </c>
      <c r="I2049" t="s">
        <v>180</v>
      </c>
      <c r="J2049" t="s">
        <v>4825</v>
      </c>
      <c r="K2049" t="s">
        <v>4769</v>
      </c>
      <c r="L2049" t="s">
        <v>8454</v>
      </c>
    </row>
    <row r="2050" spans="1:12">
      <c r="A2050" t="s">
        <v>3169</v>
      </c>
      <c r="B2050" t="s">
        <v>182</v>
      </c>
      <c r="C2050" t="s">
        <v>4806</v>
      </c>
      <c r="D2050" t="s">
        <v>291</v>
      </c>
      <c r="E2050" t="s">
        <v>3043</v>
      </c>
      <c r="F2050" t="s">
        <v>18</v>
      </c>
      <c r="G2050" t="b">
        <v>0</v>
      </c>
      <c r="H2050" t="s">
        <v>245</v>
      </c>
      <c r="I2050" t="s">
        <v>180</v>
      </c>
      <c r="J2050" t="s">
        <v>6827</v>
      </c>
      <c r="K2050" t="s">
        <v>4769</v>
      </c>
      <c r="L2050" t="s">
        <v>8455</v>
      </c>
    </row>
    <row r="2051" spans="1:12">
      <c r="A2051" t="s">
        <v>2483</v>
      </c>
      <c r="B2051" t="s">
        <v>523</v>
      </c>
      <c r="C2051" t="s">
        <v>3526</v>
      </c>
      <c r="D2051" t="s">
        <v>178</v>
      </c>
      <c r="E2051" t="s">
        <v>561</v>
      </c>
      <c r="F2051" t="s">
        <v>47</v>
      </c>
      <c r="G2051" t="b">
        <v>0</v>
      </c>
      <c r="H2051" t="s">
        <v>173</v>
      </c>
      <c r="I2051" t="s">
        <v>180</v>
      </c>
      <c r="J2051" t="s">
        <v>5390</v>
      </c>
      <c r="K2051" t="s">
        <v>4769</v>
      </c>
      <c r="L2051" t="s">
        <v>8456</v>
      </c>
    </row>
    <row r="2052" spans="1:12">
      <c r="A2052" t="s">
        <v>2608</v>
      </c>
      <c r="B2052" t="s">
        <v>182</v>
      </c>
      <c r="C2052" t="s">
        <v>4913</v>
      </c>
      <c r="D2052" t="s">
        <v>2595</v>
      </c>
      <c r="E2052" t="s">
        <v>5621</v>
      </c>
      <c r="F2052" t="s">
        <v>43</v>
      </c>
      <c r="G2052" t="b">
        <v>0</v>
      </c>
      <c r="H2052" t="s">
        <v>173</v>
      </c>
      <c r="I2052" t="s">
        <v>180</v>
      </c>
      <c r="J2052" t="s">
        <v>8457</v>
      </c>
      <c r="K2052" t="s">
        <v>4769</v>
      </c>
      <c r="L2052" t="s">
        <v>8458</v>
      </c>
    </row>
    <row r="2053" spans="1:12">
      <c r="A2053" t="s">
        <v>1475</v>
      </c>
      <c r="B2053" t="s">
        <v>826</v>
      </c>
      <c r="C2053" t="s">
        <v>3522</v>
      </c>
      <c r="D2053" t="s">
        <v>178</v>
      </c>
      <c r="E2053" t="s">
        <v>561</v>
      </c>
      <c r="F2053" t="s">
        <v>87</v>
      </c>
      <c r="G2053" t="b">
        <v>0</v>
      </c>
      <c r="H2053" t="s">
        <v>173</v>
      </c>
      <c r="I2053" t="s">
        <v>180</v>
      </c>
      <c r="J2053" t="s">
        <v>5390</v>
      </c>
      <c r="K2053" t="s">
        <v>4769</v>
      </c>
      <c r="L2053" t="s">
        <v>8459</v>
      </c>
    </row>
    <row r="2054" spans="1:12">
      <c r="A2054" t="s">
        <v>3540</v>
      </c>
      <c r="B2054" t="s">
        <v>826</v>
      </c>
      <c r="C2054" t="s">
        <v>2553</v>
      </c>
      <c r="D2054" t="s">
        <v>770</v>
      </c>
      <c r="E2054" t="s">
        <v>771</v>
      </c>
      <c r="F2054" t="s">
        <v>93</v>
      </c>
      <c r="G2054" t="b">
        <v>0</v>
      </c>
      <c r="H2054" t="s">
        <v>173</v>
      </c>
      <c r="I2054" t="s">
        <v>180</v>
      </c>
      <c r="J2054" t="s">
        <v>8460</v>
      </c>
      <c r="K2054" t="s">
        <v>4769</v>
      </c>
      <c r="L2054" t="s">
        <v>8461</v>
      </c>
    </row>
    <row r="2055" spans="1:12">
      <c r="A2055" t="s">
        <v>1688</v>
      </c>
      <c r="B2055" t="s">
        <v>826</v>
      </c>
      <c r="C2055" t="s">
        <v>3526</v>
      </c>
      <c r="D2055" t="s">
        <v>754</v>
      </c>
      <c r="E2055" t="s">
        <v>756</v>
      </c>
      <c r="F2055" t="s">
        <v>121</v>
      </c>
      <c r="G2055" t="b">
        <v>1</v>
      </c>
      <c r="H2055" t="s">
        <v>448</v>
      </c>
      <c r="I2055" t="s">
        <v>180</v>
      </c>
      <c r="J2055" t="s">
        <v>8462</v>
      </c>
      <c r="K2055" t="s">
        <v>4769</v>
      </c>
      <c r="L2055" t="s">
        <v>8463</v>
      </c>
    </row>
    <row r="2056" spans="1:12">
      <c r="A2056" t="s">
        <v>2973</v>
      </c>
      <c r="B2056" t="s">
        <v>826</v>
      </c>
      <c r="C2056" t="s">
        <v>4806</v>
      </c>
      <c r="D2056" t="s">
        <v>2792</v>
      </c>
      <c r="E2056" t="s">
        <v>2912</v>
      </c>
      <c r="F2056" t="s">
        <v>124</v>
      </c>
      <c r="G2056" t="b">
        <v>0</v>
      </c>
      <c r="H2056" t="s">
        <v>372</v>
      </c>
      <c r="I2056" t="s">
        <v>180</v>
      </c>
      <c r="J2056" t="s">
        <v>8464</v>
      </c>
      <c r="K2056" t="s">
        <v>4769</v>
      </c>
      <c r="L2056" t="s">
        <v>8465</v>
      </c>
    </row>
    <row r="2057" spans="1:12">
      <c r="A2057" t="s">
        <v>1686</v>
      </c>
      <c r="B2057" t="s">
        <v>826</v>
      </c>
      <c r="C2057" t="s">
        <v>3526</v>
      </c>
      <c r="D2057" t="s">
        <v>751</v>
      </c>
      <c r="E2057" t="s">
        <v>752</v>
      </c>
      <c r="F2057" t="s">
        <v>124</v>
      </c>
      <c r="G2057" t="b">
        <v>1</v>
      </c>
      <c r="H2057" t="s">
        <v>448</v>
      </c>
      <c r="I2057" t="s">
        <v>180</v>
      </c>
      <c r="J2057" t="s">
        <v>8466</v>
      </c>
      <c r="K2057" t="s">
        <v>4769</v>
      </c>
      <c r="L2057" t="s">
        <v>8467</v>
      </c>
    </row>
    <row r="2058" spans="1:12">
      <c r="A2058" t="s">
        <v>1840</v>
      </c>
      <c r="B2058" t="s">
        <v>826</v>
      </c>
      <c r="C2058" t="s">
        <v>3522</v>
      </c>
      <c r="D2058" t="s">
        <v>432</v>
      </c>
      <c r="E2058" t="s">
        <v>433</v>
      </c>
      <c r="F2058" t="s">
        <v>130</v>
      </c>
      <c r="G2058" t="b">
        <v>0</v>
      </c>
      <c r="H2058" t="s">
        <v>173</v>
      </c>
      <c r="I2058" t="s">
        <v>180</v>
      </c>
      <c r="J2058" t="s">
        <v>4996</v>
      </c>
      <c r="K2058" t="s">
        <v>4769</v>
      </c>
      <c r="L2058" t="s">
        <v>8468</v>
      </c>
    </row>
    <row r="2059" spans="1:12">
      <c r="A2059" t="s">
        <v>8469</v>
      </c>
      <c r="B2059" t="s">
        <v>171</v>
      </c>
      <c r="C2059" t="s">
        <v>4913</v>
      </c>
      <c r="D2059" t="s">
        <v>432</v>
      </c>
      <c r="E2059" t="s">
        <v>218</v>
      </c>
      <c r="F2059" t="s">
        <v>18</v>
      </c>
      <c r="G2059" t="b">
        <v>0</v>
      </c>
      <c r="H2059" t="s">
        <v>173</v>
      </c>
      <c r="I2059" t="s">
        <v>180</v>
      </c>
      <c r="J2059" t="s">
        <v>8470</v>
      </c>
      <c r="K2059" t="s">
        <v>4769</v>
      </c>
      <c r="L2059" t="s">
        <v>8471</v>
      </c>
    </row>
    <row r="2060" spans="1:12">
      <c r="A2060" t="s">
        <v>983</v>
      </c>
      <c r="B2060" t="s">
        <v>826</v>
      </c>
      <c r="C2060" t="s">
        <v>3526</v>
      </c>
      <c r="D2060" t="s">
        <v>248</v>
      </c>
      <c r="E2060" t="s">
        <v>296</v>
      </c>
      <c r="F2060" t="s">
        <v>100</v>
      </c>
      <c r="G2060" t="b">
        <v>0</v>
      </c>
      <c r="H2060" t="s">
        <v>245</v>
      </c>
      <c r="I2060" t="s">
        <v>180</v>
      </c>
      <c r="J2060" t="s">
        <v>8472</v>
      </c>
      <c r="K2060" t="s">
        <v>4769</v>
      </c>
      <c r="L2060" t="s">
        <v>8473</v>
      </c>
    </row>
    <row r="2061" spans="1:12">
      <c r="A2061" t="s">
        <v>1251</v>
      </c>
      <c r="B2061" t="s">
        <v>826</v>
      </c>
      <c r="C2061" t="s">
        <v>3522</v>
      </c>
      <c r="D2061" t="s">
        <v>659</v>
      </c>
      <c r="E2061" t="s">
        <v>679</v>
      </c>
      <c r="F2061" t="s">
        <v>109</v>
      </c>
      <c r="G2061" t="b">
        <v>0</v>
      </c>
      <c r="H2061" t="s">
        <v>654</v>
      </c>
      <c r="I2061" t="s">
        <v>180</v>
      </c>
      <c r="J2061" t="s">
        <v>4893</v>
      </c>
      <c r="K2061" t="s">
        <v>4769</v>
      </c>
      <c r="L2061" t="s">
        <v>8474</v>
      </c>
    </row>
    <row r="2062" spans="1:12">
      <c r="A2062" t="s">
        <v>1051</v>
      </c>
      <c r="B2062" t="s">
        <v>826</v>
      </c>
      <c r="C2062" t="s">
        <v>3526</v>
      </c>
      <c r="D2062" t="s">
        <v>413</v>
      </c>
      <c r="E2062" t="s">
        <v>414</v>
      </c>
      <c r="F2062" t="s">
        <v>84</v>
      </c>
      <c r="G2062" t="b">
        <v>0</v>
      </c>
      <c r="H2062" t="s">
        <v>411</v>
      </c>
      <c r="I2062" t="s">
        <v>180</v>
      </c>
      <c r="J2062" t="s">
        <v>8475</v>
      </c>
      <c r="K2062" t="s">
        <v>4769</v>
      </c>
      <c r="L2062" t="s">
        <v>8476</v>
      </c>
    </row>
    <row r="2063" spans="1:12">
      <c r="A2063" t="s">
        <v>919</v>
      </c>
      <c r="B2063" t="s">
        <v>826</v>
      </c>
      <c r="C2063" t="s">
        <v>3522</v>
      </c>
      <c r="D2063" t="s">
        <v>907</v>
      </c>
      <c r="E2063" t="s">
        <v>917</v>
      </c>
      <c r="F2063" t="s">
        <v>47</v>
      </c>
      <c r="G2063" t="b">
        <v>0</v>
      </c>
      <c r="H2063" t="s">
        <v>458</v>
      </c>
      <c r="I2063" t="s">
        <v>180</v>
      </c>
      <c r="J2063" t="s">
        <v>5345</v>
      </c>
      <c r="K2063" t="s">
        <v>4769</v>
      </c>
      <c r="L2063" t="s">
        <v>8477</v>
      </c>
    </row>
    <row r="2064" spans="1:12">
      <c r="A2064" t="s">
        <v>2690</v>
      </c>
      <c r="B2064" t="s">
        <v>826</v>
      </c>
      <c r="C2064" t="s">
        <v>4806</v>
      </c>
      <c r="D2064" t="s">
        <v>659</v>
      </c>
      <c r="E2064" t="s">
        <v>679</v>
      </c>
      <c r="F2064" t="s">
        <v>109</v>
      </c>
      <c r="G2064" t="b">
        <v>0</v>
      </c>
      <c r="H2064" t="s">
        <v>654</v>
      </c>
      <c r="I2064" t="s">
        <v>180</v>
      </c>
      <c r="J2064" t="s">
        <v>8478</v>
      </c>
      <c r="K2064" t="s">
        <v>4769</v>
      </c>
      <c r="L2064" t="s">
        <v>8479</v>
      </c>
    </row>
    <row r="2065" spans="1:12">
      <c r="A2065" t="s">
        <v>293</v>
      </c>
      <c r="B2065" t="s">
        <v>182</v>
      </c>
      <c r="C2065" t="s">
        <v>3522</v>
      </c>
      <c r="D2065" t="s">
        <v>248</v>
      </c>
      <c r="E2065" t="s">
        <v>294</v>
      </c>
      <c r="F2065" t="s">
        <v>24</v>
      </c>
      <c r="G2065" t="b">
        <v>0</v>
      </c>
      <c r="H2065" t="s">
        <v>245</v>
      </c>
      <c r="I2065" t="s">
        <v>180</v>
      </c>
      <c r="J2065" t="s">
        <v>8480</v>
      </c>
      <c r="K2065" t="s">
        <v>4769</v>
      </c>
      <c r="L2065" t="s">
        <v>8481</v>
      </c>
    </row>
    <row r="2066" spans="1:12">
      <c r="A2066" t="s">
        <v>2489</v>
      </c>
      <c r="B2066" t="s">
        <v>171</v>
      </c>
      <c r="C2066" t="s">
        <v>3526</v>
      </c>
      <c r="D2066" t="s">
        <v>1065</v>
      </c>
      <c r="E2066" t="s">
        <v>1066</v>
      </c>
      <c r="F2066" t="s">
        <v>47</v>
      </c>
      <c r="G2066" t="b">
        <v>0</v>
      </c>
      <c r="H2066" t="s">
        <v>173</v>
      </c>
      <c r="I2066" t="s">
        <v>180</v>
      </c>
      <c r="J2066" t="s">
        <v>8482</v>
      </c>
      <c r="K2066" t="s">
        <v>4769</v>
      </c>
      <c r="L2066" t="s">
        <v>8483</v>
      </c>
    </row>
    <row r="2067" spans="1:12">
      <c r="A2067" t="s">
        <v>2474</v>
      </c>
      <c r="B2067" t="s">
        <v>298</v>
      </c>
      <c r="C2067" t="s">
        <v>3526</v>
      </c>
      <c r="D2067" t="s">
        <v>751</v>
      </c>
      <c r="E2067" t="s">
        <v>752</v>
      </c>
      <c r="F2067" t="s">
        <v>124</v>
      </c>
      <c r="G2067" t="b">
        <v>1</v>
      </c>
      <c r="H2067" t="s">
        <v>448</v>
      </c>
      <c r="I2067" t="s">
        <v>180</v>
      </c>
      <c r="J2067" t="s">
        <v>8484</v>
      </c>
      <c r="K2067" t="s">
        <v>4769</v>
      </c>
      <c r="L2067" t="s">
        <v>8485</v>
      </c>
    </row>
    <row r="2068" spans="1:12">
      <c r="A2068" t="s">
        <v>969</v>
      </c>
      <c r="B2068" t="s">
        <v>826</v>
      </c>
      <c r="C2068" t="s">
        <v>3526</v>
      </c>
      <c r="D2068" t="s">
        <v>248</v>
      </c>
      <c r="E2068" t="s">
        <v>249</v>
      </c>
      <c r="F2068" t="s">
        <v>57</v>
      </c>
      <c r="G2068" t="b">
        <v>0</v>
      </c>
      <c r="H2068" t="s">
        <v>245</v>
      </c>
      <c r="I2068" t="s">
        <v>180</v>
      </c>
      <c r="J2068" t="s">
        <v>4820</v>
      </c>
      <c r="K2068" t="s">
        <v>4769</v>
      </c>
      <c r="L2068" t="s">
        <v>8486</v>
      </c>
    </row>
    <row r="2069" spans="1:12">
      <c r="A2069" t="s">
        <v>2511</v>
      </c>
      <c r="B2069" t="s">
        <v>298</v>
      </c>
      <c r="C2069" t="s">
        <v>3526</v>
      </c>
      <c r="D2069" t="s">
        <v>754</v>
      </c>
      <c r="E2069" t="s">
        <v>756</v>
      </c>
      <c r="F2069" t="s">
        <v>97</v>
      </c>
      <c r="G2069" t="b">
        <v>1</v>
      </c>
      <c r="H2069" t="s">
        <v>448</v>
      </c>
      <c r="I2069" t="s">
        <v>180</v>
      </c>
      <c r="J2069" t="s">
        <v>4853</v>
      </c>
      <c r="K2069" t="s">
        <v>4769</v>
      </c>
      <c r="L2069" t="s">
        <v>8487</v>
      </c>
    </row>
    <row r="2070" spans="1:12">
      <c r="A2070" t="s">
        <v>1069</v>
      </c>
      <c r="B2070" t="s">
        <v>826</v>
      </c>
      <c r="C2070" t="s">
        <v>3522</v>
      </c>
      <c r="D2070" t="s">
        <v>1065</v>
      </c>
      <c r="E2070" t="s">
        <v>1066</v>
      </c>
      <c r="F2070" t="s">
        <v>87</v>
      </c>
      <c r="G2070" t="b">
        <v>0</v>
      </c>
      <c r="H2070" t="s">
        <v>173</v>
      </c>
      <c r="I2070" t="s">
        <v>180</v>
      </c>
      <c r="J2070" t="s">
        <v>8488</v>
      </c>
      <c r="K2070" t="s">
        <v>4769</v>
      </c>
      <c r="L2070" t="s">
        <v>8489</v>
      </c>
    </row>
    <row r="2071" spans="1:12">
      <c r="A2071" t="s">
        <v>2491</v>
      </c>
      <c r="B2071" t="s">
        <v>182</v>
      </c>
      <c r="C2071" t="s">
        <v>3526</v>
      </c>
      <c r="D2071" t="s">
        <v>737</v>
      </c>
      <c r="E2071" t="s">
        <v>738</v>
      </c>
      <c r="F2071" t="s">
        <v>29</v>
      </c>
      <c r="G2071" t="b">
        <v>0</v>
      </c>
      <c r="H2071" t="s">
        <v>735</v>
      </c>
      <c r="I2071" t="s">
        <v>180</v>
      </c>
      <c r="J2071" t="s">
        <v>8490</v>
      </c>
      <c r="K2071" t="s">
        <v>4769</v>
      </c>
      <c r="L2071" t="s">
        <v>8491</v>
      </c>
    </row>
    <row r="2072" spans="1:12">
      <c r="A2072" t="s">
        <v>1757</v>
      </c>
      <c r="B2072" t="s">
        <v>826</v>
      </c>
      <c r="C2072" t="s">
        <v>3522</v>
      </c>
      <c r="D2072" t="s">
        <v>719</v>
      </c>
      <c r="E2072" t="s">
        <v>720</v>
      </c>
      <c r="F2072" t="s">
        <v>127</v>
      </c>
      <c r="G2072" t="b">
        <v>0</v>
      </c>
      <c r="H2072" t="s">
        <v>173</v>
      </c>
      <c r="I2072" t="s">
        <v>180</v>
      </c>
      <c r="J2072" t="s">
        <v>5067</v>
      </c>
      <c r="K2072" t="s">
        <v>4769</v>
      </c>
      <c r="L2072" t="s">
        <v>8492</v>
      </c>
    </row>
    <row r="2073" spans="1:12">
      <c r="A2073" t="s">
        <v>874</v>
      </c>
      <c r="B2073" t="s">
        <v>826</v>
      </c>
      <c r="C2073" t="s">
        <v>3526</v>
      </c>
      <c r="D2073" t="s">
        <v>192</v>
      </c>
      <c r="E2073" t="s">
        <v>198</v>
      </c>
      <c r="F2073" t="s">
        <v>127</v>
      </c>
      <c r="G2073" t="b">
        <v>0</v>
      </c>
      <c r="H2073" t="s">
        <v>189</v>
      </c>
      <c r="I2073" t="s">
        <v>180</v>
      </c>
      <c r="J2073" t="s">
        <v>8493</v>
      </c>
      <c r="K2073" t="s">
        <v>4769</v>
      </c>
      <c r="L2073" t="s">
        <v>8494</v>
      </c>
    </row>
    <row r="2074" spans="1:12">
      <c r="A2074" t="s">
        <v>1088</v>
      </c>
      <c r="B2074" t="s">
        <v>826</v>
      </c>
      <c r="C2074" t="s">
        <v>3522</v>
      </c>
      <c r="D2074" t="s">
        <v>440</v>
      </c>
      <c r="E2074" t="s">
        <v>441</v>
      </c>
      <c r="F2074" t="s">
        <v>121</v>
      </c>
      <c r="G2074" t="b">
        <v>0</v>
      </c>
      <c r="H2074" t="s">
        <v>173</v>
      </c>
      <c r="I2074" t="s">
        <v>180</v>
      </c>
      <c r="J2074" t="s">
        <v>5529</v>
      </c>
      <c r="K2074" t="s">
        <v>4769</v>
      </c>
      <c r="L2074" t="s">
        <v>8495</v>
      </c>
    </row>
    <row r="2075" spans="1:12">
      <c r="A2075" t="s">
        <v>2016</v>
      </c>
      <c r="B2075" t="s">
        <v>826</v>
      </c>
      <c r="C2075" t="s">
        <v>3526</v>
      </c>
      <c r="D2075" t="s">
        <v>413</v>
      </c>
      <c r="E2075" t="s">
        <v>414</v>
      </c>
      <c r="F2075" t="s">
        <v>84</v>
      </c>
      <c r="G2075" t="b">
        <v>0</v>
      </c>
      <c r="H2075" t="s">
        <v>411</v>
      </c>
      <c r="I2075" t="s">
        <v>180</v>
      </c>
      <c r="J2075" t="s">
        <v>8238</v>
      </c>
      <c r="K2075" t="s">
        <v>4769</v>
      </c>
      <c r="L2075" t="s">
        <v>8496</v>
      </c>
    </row>
    <row r="2076" spans="1:12">
      <c r="A2076" t="s">
        <v>8497</v>
      </c>
      <c r="B2076" t="s">
        <v>171</v>
      </c>
      <c r="C2076" t="s">
        <v>4806</v>
      </c>
      <c r="D2076" t="s">
        <v>618</v>
      </c>
      <c r="E2076" t="s">
        <v>619</v>
      </c>
      <c r="F2076" t="s">
        <v>18</v>
      </c>
      <c r="G2076" t="b">
        <v>0</v>
      </c>
      <c r="H2076" t="s">
        <v>173</v>
      </c>
      <c r="I2076" t="s">
        <v>180</v>
      </c>
      <c r="J2076" t="s">
        <v>6406</v>
      </c>
      <c r="K2076" t="s">
        <v>4769</v>
      </c>
      <c r="L2076" t="s">
        <v>8498</v>
      </c>
    </row>
    <row r="2077" spans="1:12">
      <c r="A2077" t="s">
        <v>2993</v>
      </c>
      <c r="B2077" t="s">
        <v>182</v>
      </c>
      <c r="C2077" t="s">
        <v>4806</v>
      </c>
      <c r="D2077" t="s">
        <v>192</v>
      </c>
      <c r="E2077" t="s">
        <v>198</v>
      </c>
      <c r="F2077" t="s">
        <v>18</v>
      </c>
      <c r="G2077" t="b">
        <v>0</v>
      </c>
      <c r="H2077" t="s">
        <v>189</v>
      </c>
      <c r="I2077" t="s">
        <v>180</v>
      </c>
      <c r="J2077" t="s">
        <v>8499</v>
      </c>
      <c r="K2077" t="s">
        <v>4769</v>
      </c>
      <c r="L2077" t="s">
        <v>8500</v>
      </c>
    </row>
    <row r="2078" spans="1:12">
      <c r="A2078" t="s">
        <v>8501</v>
      </c>
      <c r="B2078" t="s">
        <v>182</v>
      </c>
      <c r="C2078" t="s">
        <v>3522</v>
      </c>
      <c r="D2078" t="s">
        <v>440</v>
      </c>
      <c r="E2078" t="s">
        <v>601</v>
      </c>
      <c r="F2078" t="s">
        <v>67</v>
      </c>
      <c r="G2078" t="b">
        <v>0</v>
      </c>
      <c r="H2078" t="s">
        <v>173</v>
      </c>
      <c r="I2078" t="s">
        <v>180</v>
      </c>
      <c r="J2078" t="s">
        <v>5702</v>
      </c>
      <c r="K2078" t="s">
        <v>4769</v>
      </c>
      <c r="L2078" t="s">
        <v>8502</v>
      </c>
    </row>
    <row r="2079" spans="1:12">
      <c r="A2079" t="s">
        <v>549</v>
      </c>
      <c r="B2079" t="s">
        <v>182</v>
      </c>
      <c r="C2079" t="s">
        <v>3526</v>
      </c>
      <c r="D2079" t="s">
        <v>547</v>
      </c>
      <c r="E2079" t="s">
        <v>548</v>
      </c>
      <c r="F2079" t="s">
        <v>24</v>
      </c>
      <c r="G2079" t="b">
        <v>1</v>
      </c>
      <c r="H2079" t="s">
        <v>173</v>
      </c>
      <c r="I2079" t="s">
        <v>180</v>
      </c>
      <c r="J2079" t="s">
        <v>5898</v>
      </c>
      <c r="K2079" t="s">
        <v>4769</v>
      </c>
      <c r="L2079" t="s">
        <v>8503</v>
      </c>
    </row>
    <row r="2080" spans="1:12">
      <c r="A2080" t="s">
        <v>2653</v>
      </c>
      <c r="B2080" t="s">
        <v>182</v>
      </c>
      <c r="C2080" t="s">
        <v>4775</v>
      </c>
      <c r="D2080" t="s">
        <v>2647</v>
      </c>
      <c r="E2080" t="s">
        <v>4776</v>
      </c>
      <c r="F2080" t="s">
        <v>34</v>
      </c>
      <c r="G2080" t="b">
        <v>0</v>
      </c>
      <c r="H2080" t="s">
        <v>245</v>
      </c>
      <c r="I2080" t="s">
        <v>180</v>
      </c>
      <c r="J2080" t="s">
        <v>4777</v>
      </c>
      <c r="K2080" t="s">
        <v>4769</v>
      </c>
      <c r="L2080" t="s">
        <v>8504</v>
      </c>
    </row>
    <row r="2081" spans="1:12">
      <c r="A2081" t="s">
        <v>8505</v>
      </c>
      <c r="B2081" t="s">
        <v>826</v>
      </c>
      <c r="C2081" t="s">
        <v>3526</v>
      </c>
      <c r="D2081" t="s">
        <v>248</v>
      </c>
      <c r="E2081" t="s">
        <v>296</v>
      </c>
      <c r="F2081" t="s">
        <v>100</v>
      </c>
      <c r="G2081" t="b">
        <v>0</v>
      </c>
      <c r="H2081" t="s">
        <v>245</v>
      </c>
      <c r="I2081" t="s">
        <v>180</v>
      </c>
      <c r="J2081" t="s">
        <v>8506</v>
      </c>
      <c r="K2081" t="s">
        <v>4769</v>
      </c>
      <c r="L2081" t="s">
        <v>8507</v>
      </c>
    </row>
    <row r="2082" spans="1:12">
      <c r="A2082" t="s">
        <v>2658</v>
      </c>
      <c r="B2082" t="s">
        <v>171</v>
      </c>
      <c r="C2082" t="s">
        <v>4775</v>
      </c>
      <c r="D2082" t="s">
        <v>2647</v>
      </c>
      <c r="E2082" t="s">
        <v>4814</v>
      </c>
      <c r="F2082" t="s">
        <v>29</v>
      </c>
      <c r="G2082" t="b">
        <v>0</v>
      </c>
      <c r="H2082" t="s">
        <v>245</v>
      </c>
      <c r="I2082" t="s">
        <v>180</v>
      </c>
      <c r="J2082" t="s">
        <v>4777</v>
      </c>
      <c r="K2082" t="s">
        <v>4769</v>
      </c>
      <c r="L2082" t="s">
        <v>2659</v>
      </c>
    </row>
    <row r="2083" spans="1:12">
      <c r="A2083" t="s">
        <v>1063</v>
      </c>
      <c r="B2083" t="s">
        <v>826</v>
      </c>
      <c r="C2083" t="s">
        <v>3522</v>
      </c>
      <c r="D2083" t="s">
        <v>1056</v>
      </c>
      <c r="E2083" t="s">
        <v>1057</v>
      </c>
      <c r="F2083" t="s">
        <v>84</v>
      </c>
      <c r="G2083" t="b">
        <v>1</v>
      </c>
      <c r="H2083" t="s">
        <v>173</v>
      </c>
      <c r="I2083" t="s">
        <v>180</v>
      </c>
      <c r="J2083" t="s">
        <v>8508</v>
      </c>
      <c r="K2083" t="s">
        <v>4769</v>
      </c>
      <c r="L2083" t="s">
        <v>8509</v>
      </c>
    </row>
    <row r="2084" spans="1:12">
      <c r="A2084" t="s">
        <v>3100</v>
      </c>
      <c r="B2084" t="s">
        <v>826</v>
      </c>
      <c r="C2084" t="s">
        <v>2553</v>
      </c>
      <c r="D2084" t="s">
        <v>2942</v>
      </c>
      <c r="E2084" t="s">
        <v>3096</v>
      </c>
      <c r="F2084" t="s">
        <v>100</v>
      </c>
      <c r="G2084" t="b">
        <v>1</v>
      </c>
      <c r="H2084" t="s">
        <v>173</v>
      </c>
      <c r="I2084" t="s">
        <v>180</v>
      </c>
      <c r="J2084" t="s">
        <v>8510</v>
      </c>
      <c r="K2084" t="s">
        <v>4769</v>
      </c>
      <c r="L2084" t="s">
        <v>8511</v>
      </c>
    </row>
    <row r="2085" spans="1:12">
      <c r="A2085" t="s">
        <v>8512</v>
      </c>
      <c r="B2085" t="s">
        <v>298</v>
      </c>
      <c r="C2085" t="s">
        <v>3522</v>
      </c>
      <c r="D2085" t="e" cm="1">
        <f t="array" ref="D2085">- Gujjula</f>
        <v>#NAME?</v>
      </c>
      <c r="E2085" t="s">
        <v>4861</v>
      </c>
      <c r="F2085" t="s">
        <v>97</v>
      </c>
      <c r="G2085" t="b">
        <v>1</v>
      </c>
      <c r="H2085" t="s">
        <v>173</v>
      </c>
      <c r="I2085" t="s">
        <v>180</v>
      </c>
      <c r="J2085" t="s">
        <v>4862</v>
      </c>
      <c r="K2085" t="s">
        <v>4769</v>
      </c>
      <c r="L2085" t="s">
        <v>8513</v>
      </c>
    </row>
    <row r="2086" spans="1:12">
      <c r="A2086" t="s">
        <v>2709</v>
      </c>
      <c r="B2086" t="s">
        <v>826</v>
      </c>
      <c r="C2086" t="s">
        <v>4775</v>
      </c>
      <c r="D2086" t="s">
        <v>2679</v>
      </c>
      <c r="E2086" t="s">
        <v>6679</v>
      </c>
      <c r="F2086" t="s">
        <v>80</v>
      </c>
      <c r="G2086" t="b">
        <v>0</v>
      </c>
      <c r="H2086" t="s">
        <v>245</v>
      </c>
      <c r="I2086" t="s">
        <v>180</v>
      </c>
      <c r="J2086" t="s">
        <v>8514</v>
      </c>
      <c r="K2086" t="s">
        <v>4769</v>
      </c>
      <c r="L2086" t="s">
        <v>8515</v>
      </c>
    </row>
    <row r="2087" spans="1:12">
      <c r="A2087" t="s">
        <v>351</v>
      </c>
      <c r="B2087" t="s">
        <v>182</v>
      </c>
      <c r="C2087" t="s">
        <v>3522</v>
      </c>
      <c r="D2087" t="s">
        <v>248</v>
      </c>
      <c r="E2087" t="s">
        <v>296</v>
      </c>
      <c r="F2087" t="s">
        <v>18</v>
      </c>
      <c r="G2087" t="b">
        <v>0</v>
      </c>
      <c r="H2087" t="s">
        <v>245</v>
      </c>
      <c r="I2087" t="s">
        <v>180</v>
      </c>
      <c r="J2087" t="s">
        <v>8516</v>
      </c>
      <c r="K2087" t="s">
        <v>4769</v>
      </c>
      <c r="L2087" t="s">
        <v>8517</v>
      </c>
    </row>
    <row r="2088" spans="1:12">
      <c r="A2088" t="s">
        <v>2932</v>
      </c>
      <c r="B2088" t="s">
        <v>182</v>
      </c>
      <c r="C2088" t="s">
        <v>4913</v>
      </c>
      <c r="D2088" t="s">
        <v>2933</v>
      </c>
      <c r="E2088" t="s">
        <v>2934</v>
      </c>
      <c r="F2088" t="s">
        <v>39</v>
      </c>
      <c r="G2088" t="b">
        <v>0</v>
      </c>
      <c r="H2088" t="s">
        <v>173</v>
      </c>
      <c r="I2088" t="s">
        <v>180</v>
      </c>
      <c r="J2088" t="s">
        <v>8518</v>
      </c>
      <c r="K2088" t="s">
        <v>4769</v>
      </c>
      <c r="L2088" t="s">
        <v>8519</v>
      </c>
    </row>
    <row r="2089" spans="1:12">
      <c r="A2089" t="s">
        <v>2022</v>
      </c>
      <c r="B2089" t="s">
        <v>171</v>
      </c>
      <c r="C2089" t="s">
        <v>3526</v>
      </c>
      <c r="D2089" t="s">
        <v>737</v>
      </c>
      <c r="E2089" t="s">
        <v>738</v>
      </c>
      <c r="F2089" t="s">
        <v>57</v>
      </c>
      <c r="G2089" t="b">
        <v>0</v>
      </c>
      <c r="H2089" t="s">
        <v>735</v>
      </c>
      <c r="I2089" t="s">
        <v>180</v>
      </c>
      <c r="J2089" t="s">
        <v>8520</v>
      </c>
      <c r="K2089" t="s">
        <v>4769</v>
      </c>
      <c r="L2089" t="s">
        <v>8521</v>
      </c>
    </row>
    <row r="2090" spans="1:12">
      <c r="A2090" t="s">
        <v>1732</v>
      </c>
      <c r="B2090" t="s">
        <v>826</v>
      </c>
      <c r="C2090" t="s">
        <v>3522</v>
      </c>
      <c r="D2090" t="s">
        <v>1303</v>
      </c>
      <c r="E2090" t="s">
        <v>1730</v>
      </c>
      <c r="F2090" t="s">
        <v>106</v>
      </c>
      <c r="G2090" t="b">
        <v>1</v>
      </c>
      <c r="H2090" t="s">
        <v>173</v>
      </c>
      <c r="I2090" t="s">
        <v>180</v>
      </c>
      <c r="J2090" t="s">
        <v>4800</v>
      </c>
      <c r="K2090" t="s">
        <v>4769</v>
      </c>
      <c r="L2090" t="s">
        <v>8522</v>
      </c>
    </row>
    <row r="2091" spans="1:12">
      <c r="A2091" t="s">
        <v>1384</v>
      </c>
      <c r="B2091" t="s">
        <v>826</v>
      </c>
      <c r="C2091" t="s">
        <v>3522</v>
      </c>
      <c r="D2091" t="s">
        <v>1320</v>
      </c>
      <c r="E2091" t="s">
        <v>1374</v>
      </c>
      <c r="F2091" t="s">
        <v>118</v>
      </c>
      <c r="G2091" t="b">
        <v>0</v>
      </c>
      <c r="H2091" t="s">
        <v>173</v>
      </c>
      <c r="I2091" t="s">
        <v>180</v>
      </c>
      <c r="J2091" t="s">
        <v>5882</v>
      </c>
      <c r="K2091" t="s">
        <v>4769</v>
      </c>
      <c r="L2091" t="s">
        <v>8523</v>
      </c>
    </row>
    <row r="2092" spans="1:12">
      <c r="A2092" t="s">
        <v>2512</v>
      </c>
      <c r="B2092" t="s">
        <v>826</v>
      </c>
      <c r="C2092" t="s">
        <v>3526</v>
      </c>
      <c r="D2092" t="s">
        <v>248</v>
      </c>
      <c r="E2092" t="s">
        <v>296</v>
      </c>
      <c r="F2092" t="s">
        <v>100</v>
      </c>
      <c r="G2092" t="b">
        <v>0</v>
      </c>
      <c r="H2092" t="s">
        <v>245</v>
      </c>
      <c r="I2092" t="s">
        <v>180</v>
      </c>
      <c r="J2092" t="s">
        <v>5345</v>
      </c>
      <c r="K2092" t="s">
        <v>4769</v>
      </c>
      <c r="L2092" t="s">
        <v>8524</v>
      </c>
    </row>
    <row r="2093" spans="1:12">
      <c r="A2093" t="s">
        <v>2530</v>
      </c>
      <c r="B2093" t="s">
        <v>826</v>
      </c>
      <c r="C2093" t="s">
        <v>3526</v>
      </c>
      <c r="D2093" t="s">
        <v>413</v>
      </c>
      <c r="E2093" t="s">
        <v>414</v>
      </c>
      <c r="F2093" t="s">
        <v>84</v>
      </c>
      <c r="G2093" t="b">
        <v>0</v>
      </c>
      <c r="H2093" t="s">
        <v>411</v>
      </c>
      <c r="I2093" t="s">
        <v>180</v>
      </c>
      <c r="J2093" t="s">
        <v>8525</v>
      </c>
      <c r="K2093" t="s">
        <v>4769</v>
      </c>
      <c r="L2093" t="s">
        <v>8526</v>
      </c>
    </row>
    <row r="2094" spans="1:12">
      <c r="A2094" t="s">
        <v>1490</v>
      </c>
      <c r="B2094" t="s">
        <v>826</v>
      </c>
      <c r="C2094" t="s">
        <v>3526</v>
      </c>
      <c r="D2094" t="s">
        <v>178</v>
      </c>
      <c r="E2094" t="s">
        <v>561</v>
      </c>
      <c r="F2094" t="s">
        <v>43</v>
      </c>
      <c r="G2094" t="b">
        <v>0</v>
      </c>
      <c r="H2094" t="s">
        <v>173</v>
      </c>
      <c r="I2094" t="s">
        <v>180</v>
      </c>
      <c r="J2094" t="s">
        <v>5089</v>
      </c>
      <c r="K2094" t="s">
        <v>4769</v>
      </c>
      <c r="L2094" t="s">
        <v>8527</v>
      </c>
    </row>
    <row r="2095" spans="1:12">
      <c r="A2095" t="s">
        <v>1100</v>
      </c>
      <c r="B2095" t="s">
        <v>826</v>
      </c>
      <c r="C2095" t="s">
        <v>3526</v>
      </c>
      <c r="D2095" t="s">
        <v>1098</v>
      </c>
      <c r="E2095" t="s">
        <v>1099</v>
      </c>
      <c r="F2095" t="s">
        <v>90</v>
      </c>
      <c r="G2095" t="b">
        <v>1</v>
      </c>
      <c r="H2095" t="s">
        <v>173</v>
      </c>
      <c r="I2095" t="s">
        <v>180</v>
      </c>
      <c r="J2095" t="s">
        <v>5476</v>
      </c>
      <c r="K2095" t="s">
        <v>4769</v>
      </c>
      <c r="L2095" t="s">
        <v>8528</v>
      </c>
    </row>
    <row r="2096" spans="1:12">
      <c r="A2096" t="s">
        <v>2477</v>
      </c>
      <c r="B2096" t="s">
        <v>171</v>
      </c>
      <c r="C2096" t="s">
        <v>3526</v>
      </c>
      <c r="D2096" t="s">
        <v>1098</v>
      </c>
      <c r="E2096" t="s">
        <v>1099</v>
      </c>
      <c r="F2096" t="s">
        <v>47</v>
      </c>
      <c r="G2096" t="b">
        <v>0</v>
      </c>
      <c r="H2096" t="s">
        <v>173</v>
      </c>
      <c r="I2096" t="s">
        <v>180</v>
      </c>
      <c r="J2096" t="s">
        <v>6900</v>
      </c>
      <c r="K2096" t="s">
        <v>4769</v>
      </c>
      <c r="L2096" t="s">
        <v>8529</v>
      </c>
    </row>
    <row r="2097" spans="1:12">
      <c r="A2097" t="s">
        <v>2744</v>
      </c>
      <c r="B2097" t="s">
        <v>826</v>
      </c>
      <c r="C2097" t="s">
        <v>4775</v>
      </c>
      <c r="D2097" t="s">
        <v>248</v>
      </c>
      <c r="E2097" t="s">
        <v>4824</v>
      </c>
      <c r="F2097" t="s">
        <v>100</v>
      </c>
      <c r="G2097" t="b">
        <v>0</v>
      </c>
      <c r="H2097" t="s">
        <v>245</v>
      </c>
      <c r="I2097" t="s">
        <v>180</v>
      </c>
      <c r="J2097" t="s">
        <v>4777</v>
      </c>
      <c r="K2097" t="s">
        <v>4769</v>
      </c>
      <c r="L2097" t="s">
        <v>8530</v>
      </c>
    </row>
    <row r="2098" spans="1:12">
      <c r="A2098" t="s">
        <v>796</v>
      </c>
      <c r="B2098" t="s">
        <v>171</v>
      </c>
      <c r="C2098" t="s">
        <v>3522</v>
      </c>
      <c r="D2098" t="s">
        <v>4654</v>
      </c>
      <c r="E2098" t="s">
        <v>793</v>
      </c>
      <c r="F2098" t="s">
        <v>43</v>
      </c>
      <c r="G2098" t="b">
        <v>0</v>
      </c>
      <c r="H2098" t="s">
        <v>496</v>
      </c>
      <c r="I2098" t="s">
        <v>180</v>
      </c>
      <c r="J2098" t="s">
        <v>8531</v>
      </c>
      <c r="K2098" t="s">
        <v>4769</v>
      </c>
      <c r="L2098" t="s">
        <v>8532</v>
      </c>
    </row>
    <row r="2099" spans="1:12">
      <c r="A2099" t="s">
        <v>350</v>
      </c>
      <c r="B2099" t="s">
        <v>182</v>
      </c>
      <c r="C2099" t="s">
        <v>3522</v>
      </c>
      <c r="D2099" t="s">
        <v>248</v>
      </c>
      <c r="E2099" t="s">
        <v>296</v>
      </c>
      <c r="F2099" t="s">
        <v>18</v>
      </c>
      <c r="G2099" t="b">
        <v>0</v>
      </c>
      <c r="H2099" t="s">
        <v>245</v>
      </c>
      <c r="I2099" t="s">
        <v>180</v>
      </c>
      <c r="J2099" t="s">
        <v>8533</v>
      </c>
      <c r="K2099" t="s">
        <v>4769</v>
      </c>
      <c r="L2099" t="s">
        <v>8534</v>
      </c>
    </row>
    <row r="2100" spans="1:12">
      <c r="A2100" t="s">
        <v>1789</v>
      </c>
      <c r="B2100" t="s">
        <v>826</v>
      </c>
      <c r="C2100" t="s">
        <v>3522</v>
      </c>
      <c r="D2100" t="s">
        <v>778</v>
      </c>
      <c r="E2100" t="s">
        <v>1540</v>
      </c>
      <c r="F2100" t="s">
        <v>100</v>
      </c>
      <c r="G2100" t="b">
        <v>1</v>
      </c>
      <c r="H2100" t="s">
        <v>173</v>
      </c>
      <c r="I2100" t="s">
        <v>180</v>
      </c>
      <c r="J2100" t="s">
        <v>8535</v>
      </c>
      <c r="K2100" t="s">
        <v>4769</v>
      </c>
      <c r="L2100" t="s">
        <v>8536</v>
      </c>
    </row>
    <row r="2101" spans="1:12">
      <c r="A2101" t="s">
        <v>3249</v>
      </c>
      <c r="B2101" t="s">
        <v>826</v>
      </c>
      <c r="C2101" t="s">
        <v>4806</v>
      </c>
      <c r="D2101" t="s">
        <v>1309</v>
      </c>
      <c r="E2101" t="s">
        <v>218</v>
      </c>
      <c r="F2101" t="s">
        <v>100</v>
      </c>
      <c r="G2101" t="b">
        <v>0</v>
      </c>
      <c r="H2101" t="s">
        <v>173</v>
      </c>
      <c r="I2101" t="s">
        <v>180</v>
      </c>
      <c r="J2101" t="s">
        <v>4779</v>
      </c>
      <c r="K2101" t="s">
        <v>4769</v>
      </c>
      <c r="L2101" t="s">
        <v>8537</v>
      </c>
    </row>
    <row r="2102" spans="1:12">
      <c r="A2102" t="s">
        <v>2885</v>
      </c>
      <c r="B2102" t="s">
        <v>182</v>
      </c>
      <c r="C2102" t="s">
        <v>4858</v>
      </c>
      <c r="D2102" t="s">
        <v>2863</v>
      </c>
      <c r="E2102" t="s">
        <v>2884</v>
      </c>
      <c r="F2102" t="s">
        <v>76</v>
      </c>
      <c r="G2102" t="b">
        <v>1</v>
      </c>
      <c r="H2102" t="s">
        <v>173</v>
      </c>
      <c r="I2102" t="s">
        <v>180</v>
      </c>
      <c r="J2102" t="s">
        <v>218</v>
      </c>
      <c r="K2102" t="s">
        <v>4769</v>
      </c>
      <c r="L2102" t="s">
        <v>8538</v>
      </c>
    </row>
    <row r="2103" spans="1:12">
      <c r="A2103" t="s">
        <v>2475</v>
      </c>
      <c r="B2103" t="s">
        <v>298</v>
      </c>
      <c r="C2103" t="s">
        <v>3526</v>
      </c>
      <c r="D2103" t="s">
        <v>248</v>
      </c>
      <c r="E2103" t="s">
        <v>930</v>
      </c>
      <c r="F2103" t="s">
        <v>67</v>
      </c>
      <c r="G2103" t="b">
        <v>0</v>
      </c>
      <c r="H2103" t="s">
        <v>245</v>
      </c>
      <c r="I2103" t="s">
        <v>180</v>
      </c>
      <c r="J2103" t="s">
        <v>8539</v>
      </c>
      <c r="K2103" t="s">
        <v>4769</v>
      </c>
      <c r="L2103" t="s">
        <v>8540</v>
      </c>
    </row>
    <row r="2104" spans="1:12">
      <c r="A2104" t="s">
        <v>3016</v>
      </c>
      <c r="B2104" t="s">
        <v>182</v>
      </c>
      <c r="C2104" t="s">
        <v>4806</v>
      </c>
      <c r="D2104" t="s">
        <v>3017</v>
      </c>
      <c r="E2104" t="s">
        <v>3018</v>
      </c>
      <c r="F2104" t="s">
        <v>18</v>
      </c>
      <c r="G2104" t="b">
        <v>0</v>
      </c>
      <c r="H2104" t="s">
        <v>372</v>
      </c>
      <c r="I2104" t="s">
        <v>180</v>
      </c>
      <c r="J2104" t="s">
        <v>8541</v>
      </c>
      <c r="K2104" t="s">
        <v>4769</v>
      </c>
      <c r="L2104" t="s">
        <v>8542</v>
      </c>
    </row>
    <row r="2105" spans="1:12">
      <c r="A2105" t="s">
        <v>8543</v>
      </c>
      <c r="B2105" t="s">
        <v>182</v>
      </c>
      <c r="C2105" t="s">
        <v>4806</v>
      </c>
      <c r="D2105" t="s">
        <v>2792</v>
      </c>
      <c r="E2105" t="s">
        <v>2912</v>
      </c>
      <c r="F2105" t="s">
        <v>18</v>
      </c>
      <c r="G2105" t="b">
        <v>0</v>
      </c>
      <c r="H2105" t="s">
        <v>372</v>
      </c>
      <c r="I2105" t="s">
        <v>180</v>
      </c>
      <c r="J2105" t="s">
        <v>171</v>
      </c>
      <c r="K2105" t="s">
        <v>4769</v>
      </c>
      <c r="L2105" t="s">
        <v>8544</v>
      </c>
    </row>
    <row r="2106" spans="1:12">
      <c r="A2106" t="s">
        <v>415</v>
      </c>
      <c r="B2106" t="s">
        <v>196</v>
      </c>
      <c r="C2106" t="s">
        <v>3522</v>
      </c>
      <c r="D2106" t="s">
        <v>413</v>
      </c>
      <c r="E2106" t="s">
        <v>414</v>
      </c>
      <c r="F2106" t="s">
        <v>34</v>
      </c>
      <c r="G2106" t="b">
        <v>0</v>
      </c>
      <c r="H2106" t="s">
        <v>411</v>
      </c>
      <c r="I2106" t="s">
        <v>180</v>
      </c>
      <c r="J2106" t="s">
        <v>7008</v>
      </c>
      <c r="K2106" t="s">
        <v>4769</v>
      </c>
      <c r="L2106" t="s">
        <v>8545</v>
      </c>
    </row>
    <row r="2107" spans="1:12">
      <c r="A2107" t="s">
        <v>1255</v>
      </c>
      <c r="B2107" t="s">
        <v>826</v>
      </c>
      <c r="C2107" t="s">
        <v>3522</v>
      </c>
      <c r="D2107" t="s">
        <v>659</v>
      </c>
      <c r="E2107" t="s">
        <v>679</v>
      </c>
      <c r="F2107" t="s">
        <v>106</v>
      </c>
      <c r="G2107" t="b">
        <v>0</v>
      </c>
      <c r="H2107" t="s">
        <v>654</v>
      </c>
      <c r="I2107" t="s">
        <v>180</v>
      </c>
      <c r="J2107" t="s">
        <v>8546</v>
      </c>
      <c r="K2107" t="s">
        <v>4769</v>
      </c>
      <c r="L2107" t="s">
        <v>8547</v>
      </c>
    </row>
    <row r="2108" spans="1:12">
      <c r="A2108" t="s">
        <v>265</v>
      </c>
      <c r="B2108" t="s">
        <v>171</v>
      </c>
      <c r="C2108" t="s">
        <v>3522</v>
      </c>
      <c r="D2108" t="s">
        <v>192</v>
      </c>
      <c r="E2108" t="s">
        <v>264</v>
      </c>
      <c r="F2108" t="s">
        <v>47</v>
      </c>
      <c r="G2108" t="b">
        <v>0</v>
      </c>
      <c r="H2108" t="s">
        <v>189</v>
      </c>
      <c r="I2108" t="s">
        <v>180</v>
      </c>
      <c r="J2108" t="s">
        <v>6487</v>
      </c>
      <c r="K2108" t="s">
        <v>4769</v>
      </c>
      <c r="L2108" t="s">
        <v>8548</v>
      </c>
    </row>
    <row r="2109" spans="1:12">
      <c r="A2109" t="s">
        <v>1234</v>
      </c>
      <c r="B2109" t="s">
        <v>826</v>
      </c>
      <c r="C2109" t="s">
        <v>3522</v>
      </c>
      <c r="D2109" t="s">
        <v>499</v>
      </c>
      <c r="E2109" t="s">
        <v>5353</v>
      </c>
      <c r="F2109" t="s">
        <v>124</v>
      </c>
      <c r="G2109" t="b">
        <v>0</v>
      </c>
      <c r="H2109" t="s">
        <v>173</v>
      </c>
      <c r="I2109" t="s">
        <v>180</v>
      </c>
      <c r="J2109" t="s">
        <v>8549</v>
      </c>
      <c r="K2109" t="s">
        <v>4769</v>
      </c>
      <c r="L2109" t="s">
        <v>8550</v>
      </c>
    </row>
    <row r="2110" spans="1:12">
      <c r="A2110" t="s">
        <v>2478</v>
      </c>
      <c r="B2110" t="s">
        <v>826</v>
      </c>
      <c r="C2110" t="s">
        <v>3526</v>
      </c>
      <c r="D2110" t="s">
        <v>413</v>
      </c>
      <c r="E2110" t="s">
        <v>414</v>
      </c>
      <c r="F2110" t="s">
        <v>84</v>
      </c>
      <c r="G2110" t="b">
        <v>0</v>
      </c>
      <c r="H2110" t="s">
        <v>411</v>
      </c>
      <c r="I2110" t="s">
        <v>180</v>
      </c>
      <c r="J2110" t="s">
        <v>8551</v>
      </c>
      <c r="K2110" t="s">
        <v>4769</v>
      </c>
      <c r="L2110" t="s">
        <v>8552</v>
      </c>
    </row>
    <row r="2111" spans="1:12">
      <c r="A2111" t="s">
        <v>1854</v>
      </c>
      <c r="B2111" t="s">
        <v>826</v>
      </c>
      <c r="C2111" t="s">
        <v>3526</v>
      </c>
      <c r="D2111" t="s">
        <v>536</v>
      </c>
      <c r="E2111" t="s">
        <v>537</v>
      </c>
      <c r="F2111" t="s">
        <v>100</v>
      </c>
      <c r="G2111" t="b">
        <v>0</v>
      </c>
      <c r="H2111" t="s">
        <v>173</v>
      </c>
      <c r="I2111" t="s">
        <v>180</v>
      </c>
      <c r="J2111" t="s">
        <v>4955</v>
      </c>
      <c r="K2111" t="s">
        <v>4769</v>
      </c>
      <c r="L2111" t="s">
        <v>8553</v>
      </c>
    </row>
    <row r="2112" spans="1:12">
      <c r="A2112" t="s">
        <v>8554</v>
      </c>
      <c r="B2112" t="s">
        <v>826</v>
      </c>
      <c r="C2112" t="s">
        <v>3522</v>
      </c>
      <c r="D2112" t="e" cm="1">
        <f t="array" ref="D2112">- Gujjula</f>
        <v>#NAME?</v>
      </c>
      <c r="E2112" t="s">
        <v>4861</v>
      </c>
      <c r="F2112" t="s">
        <v>39</v>
      </c>
      <c r="G2112" t="b">
        <v>0</v>
      </c>
      <c r="H2112" t="s">
        <v>173</v>
      </c>
      <c r="I2112" t="s">
        <v>180</v>
      </c>
      <c r="J2112" t="s">
        <v>4862</v>
      </c>
      <c r="K2112" t="s">
        <v>4769</v>
      </c>
      <c r="L2112" t="s">
        <v>8555</v>
      </c>
    </row>
    <row r="2113" spans="1:12">
      <c r="A2113" t="s">
        <v>2693</v>
      </c>
      <c r="B2113" t="s">
        <v>171</v>
      </c>
      <c r="C2113" t="s">
        <v>4775</v>
      </c>
      <c r="D2113" t="s">
        <v>248</v>
      </c>
      <c r="E2113" t="s">
        <v>4824</v>
      </c>
      <c r="F2113" t="s">
        <v>76</v>
      </c>
      <c r="G2113" t="b">
        <v>0</v>
      </c>
      <c r="H2113" t="s">
        <v>245</v>
      </c>
      <c r="I2113" t="s">
        <v>180</v>
      </c>
      <c r="J2113" t="s">
        <v>4777</v>
      </c>
      <c r="K2113" t="s">
        <v>4769</v>
      </c>
      <c r="L2113" t="s">
        <v>8556</v>
      </c>
    </row>
    <row r="2114" spans="1:12">
      <c r="A2114" t="s">
        <v>2531</v>
      </c>
      <c r="B2114" t="s">
        <v>298</v>
      </c>
      <c r="C2114" t="s">
        <v>3526</v>
      </c>
      <c r="D2114" t="s">
        <v>511</v>
      </c>
      <c r="E2114" t="s">
        <v>509</v>
      </c>
      <c r="F2114" t="s">
        <v>29</v>
      </c>
      <c r="G2114" t="b">
        <v>0</v>
      </c>
      <c r="H2114" t="s">
        <v>173</v>
      </c>
      <c r="I2114" t="s">
        <v>180</v>
      </c>
      <c r="J2114" t="s">
        <v>5157</v>
      </c>
      <c r="K2114" t="s">
        <v>4769</v>
      </c>
      <c r="L2114" t="s">
        <v>8557</v>
      </c>
    </row>
    <row r="2115" spans="1:12">
      <c r="A2115" t="s">
        <v>1422</v>
      </c>
      <c r="B2115" t="s">
        <v>826</v>
      </c>
      <c r="C2115" t="s">
        <v>3522</v>
      </c>
      <c r="D2115" t="s">
        <v>360</v>
      </c>
      <c r="E2115" t="s">
        <v>524</v>
      </c>
      <c r="F2115" t="s">
        <v>90</v>
      </c>
      <c r="G2115" t="b">
        <v>0</v>
      </c>
      <c r="H2115" t="s">
        <v>173</v>
      </c>
      <c r="I2115" t="s">
        <v>180</v>
      </c>
      <c r="J2115" t="s">
        <v>8558</v>
      </c>
      <c r="K2115" t="s">
        <v>4769</v>
      </c>
      <c r="L2115" t="s">
        <v>8559</v>
      </c>
    </row>
    <row r="2116" spans="1:12">
      <c r="A2116" t="s">
        <v>1628</v>
      </c>
      <c r="B2116" t="s">
        <v>826</v>
      </c>
      <c r="C2116" t="s">
        <v>3522</v>
      </c>
      <c r="D2116" t="s">
        <v>668</v>
      </c>
      <c r="E2116" t="s">
        <v>669</v>
      </c>
      <c r="F2116" t="s">
        <v>130</v>
      </c>
      <c r="G2116" t="b">
        <v>0</v>
      </c>
      <c r="H2116" t="s">
        <v>173</v>
      </c>
      <c r="I2116" t="s">
        <v>180</v>
      </c>
      <c r="J2116" t="s">
        <v>5441</v>
      </c>
      <c r="K2116" t="s">
        <v>4769</v>
      </c>
      <c r="L2116" t="s">
        <v>8560</v>
      </c>
    </row>
    <row r="2117" spans="1:12">
      <c r="A2117" t="s">
        <v>2480</v>
      </c>
      <c r="B2117" t="s">
        <v>298</v>
      </c>
      <c r="C2117" t="s">
        <v>3526</v>
      </c>
      <c r="D2117" t="s">
        <v>754</v>
      </c>
      <c r="E2117" t="s">
        <v>756</v>
      </c>
      <c r="F2117" t="s">
        <v>97</v>
      </c>
      <c r="G2117" t="b">
        <v>1</v>
      </c>
      <c r="H2117" t="s">
        <v>448</v>
      </c>
      <c r="I2117" t="s">
        <v>180</v>
      </c>
      <c r="J2117" t="s">
        <v>4853</v>
      </c>
      <c r="K2117" t="s">
        <v>4769</v>
      </c>
      <c r="L2117" t="s">
        <v>8561</v>
      </c>
    </row>
    <row r="2118" spans="1:12">
      <c r="A2118" t="s">
        <v>8562</v>
      </c>
      <c r="B2118" t="s">
        <v>826</v>
      </c>
      <c r="C2118" t="s">
        <v>5086</v>
      </c>
      <c r="D2118" t="s">
        <v>1217</v>
      </c>
      <c r="E2118" t="s">
        <v>1225</v>
      </c>
      <c r="F2118" t="s">
        <v>109</v>
      </c>
      <c r="G2118" t="b">
        <v>0</v>
      </c>
      <c r="H2118" t="s">
        <v>173</v>
      </c>
      <c r="I2118" t="s">
        <v>283</v>
      </c>
      <c r="J2118" t="s">
        <v>8563</v>
      </c>
      <c r="K2118" t="s">
        <v>4769</v>
      </c>
      <c r="L2118" t="s">
        <v>8564</v>
      </c>
    </row>
    <row r="2119" spans="1:12">
      <c r="A2119" t="s">
        <v>2913</v>
      </c>
      <c r="B2119" t="s">
        <v>826</v>
      </c>
      <c r="C2119" t="s">
        <v>4858</v>
      </c>
      <c r="D2119" t="s">
        <v>432</v>
      </c>
      <c r="E2119" t="s">
        <v>2915</v>
      </c>
      <c r="F2119" t="s">
        <v>76</v>
      </c>
      <c r="G2119" t="b">
        <v>0</v>
      </c>
      <c r="H2119" t="s">
        <v>173</v>
      </c>
      <c r="I2119" t="s">
        <v>180</v>
      </c>
      <c r="J2119" t="s">
        <v>8565</v>
      </c>
      <c r="K2119" t="s">
        <v>4769</v>
      </c>
      <c r="L2119" t="s">
        <v>8566</v>
      </c>
    </row>
    <row r="2120" spans="1:12">
      <c r="A2120" t="s">
        <v>935</v>
      </c>
      <c r="B2120" t="s">
        <v>826</v>
      </c>
      <c r="C2120" t="s">
        <v>3526</v>
      </c>
      <c r="D2120" t="s">
        <v>248</v>
      </c>
      <c r="E2120" t="s">
        <v>296</v>
      </c>
      <c r="F2120" t="s">
        <v>109</v>
      </c>
      <c r="G2120" t="b">
        <v>0</v>
      </c>
      <c r="H2120" t="s">
        <v>245</v>
      </c>
      <c r="I2120" t="s">
        <v>180</v>
      </c>
      <c r="J2120" t="s">
        <v>4982</v>
      </c>
      <c r="K2120" t="s">
        <v>4769</v>
      </c>
      <c r="L2120" t="s">
        <v>8567</v>
      </c>
    </row>
    <row r="2121" spans="1:12">
      <c r="A2121" t="s">
        <v>943</v>
      </c>
      <c r="B2121" t="s">
        <v>826</v>
      </c>
      <c r="C2121" t="s">
        <v>3526</v>
      </c>
      <c r="D2121" t="s">
        <v>248</v>
      </c>
      <c r="E2121" t="s">
        <v>296</v>
      </c>
      <c r="F2121" t="s">
        <v>67</v>
      </c>
      <c r="G2121" t="b">
        <v>0</v>
      </c>
      <c r="H2121" t="s">
        <v>245</v>
      </c>
      <c r="I2121" t="s">
        <v>180</v>
      </c>
      <c r="J2121" t="s">
        <v>8568</v>
      </c>
      <c r="K2121" t="s">
        <v>4769</v>
      </c>
      <c r="L2121" t="s">
        <v>8569</v>
      </c>
    </row>
    <row r="2122" spans="1:12">
      <c r="A2122" t="s">
        <v>2494</v>
      </c>
      <c r="B2122" t="s">
        <v>171</v>
      </c>
      <c r="C2122" t="s">
        <v>3526</v>
      </c>
      <c r="D2122" t="s">
        <v>846</v>
      </c>
      <c r="E2122" t="s">
        <v>1460</v>
      </c>
      <c r="F2122" t="s">
        <v>47</v>
      </c>
      <c r="G2122" t="b">
        <v>0</v>
      </c>
      <c r="H2122" t="s">
        <v>173</v>
      </c>
      <c r="I2122" t="s">
        <v>180</v>
      </c>
      <c r="J2122" t="s">
        <v>8570</v>
      </c>
      <c r="K2122" t="s">
        <v>4769</v>
      </c>
      <c r="L2122" t="s">
        <v>8571</v>
      </c>
    </row>
    <row r="2123" spans="1:12">
      <c r="A2123" t="s">
        <v>277</v>
      </c>
      <c r="B2123" t="s">
        <v>171</v>
      </c>
      <c r="C2123" t="s">
        <v>4868</v>
      </c>
      <c r="D2123" t="s">
        <v>281</v>
      </c>
      <c r="E2123" t="s">
        <v>282</v>
      </c>
      <c r="F2123" t="s">
        <v>67</v>
      </c>
      <c r="G2123" t="b">
        <v>0</v>
      </c>
      <c r="H2123" t="s">
        <v>173</v>
      </c>
      <c r="I2123" t="s">
        <v>283</v>
      </c>
      <c r="J2123" t="s">
        <v>8572</v>
      </c>
      <c r="K2123" t="s">
        <v>4769</v>
      </c>
      <c r="L2123" t="s">
        <v>8573</v>
      </c>
    </row>
    <row r="2124" spans="1:12">
      <c r="A2124" t="s">
        <v>849</v>
      </c>
      <c r="B2124" t="s">
        <v>826</v>
      </c>
      <c r="C2124" t="s">
        <v>3522</v>
      </c>
      <c r="D2124" t="s">
        <v>185</v>
      </c>
      <c r="E2124" t="s">
        <v>850</v>
      </c>
      <c r="F2124" t="s">
        <v>87</v>
      </c>
      <c r="G2124" t="b">
        <v>1</v>
      </c>
      <c r="H2124" t="s">
        <v>173</v>
      </c>
      <c r="I2124" t="s">
        <v>180</v>
      </c>
      <c r="J2124" t="s">
        <v>6323</v>
      </c>
      <c r="K2124" t="s">
        <v>4769</v>
      </c>
      <c r="L2124" t="s">
        <v>8574</v>
      </c>
    </row>
    <row r="2125" spans="1:12">
      <c r="A2125" t="s">
        <v>937</v>
      </c>
      <c r="B2125" t="s">
        <v>826</v>
      </c>
      <c r="C2125" t="s">
        <v>3526</v>
      </c>
      <c r="D2125" t="s">
        <v>248</v>
      </c>
      <c r="E2125" t="s">
        <v>249</v>
      </c>
      <c r="F2125" t="s">
        <v>106</v>
      </c>
      <c r="G2125" t="b">
        <v>0</v>
      </c>
      <c r="H2125" t="s">
        <v>245</v>
      </c>
      <c r="I2125" t="s">
        <v>180</v>
      </c>
      <c r="J2125" t="s">
        <v>5345</v>
      </c>
      <c r="K2125" t="s">
        <v>4769</v>
      </c>
      <c r="L2125" t="s">
        <v>8575</v>
      </c>
    </row>
    <row r="2126" spans="1:12">
      <c r="A2126" t="s">
        <v>423</v>
      </c>
      <c r="B2126" t="s">
        <v>196</v>
      </c>
      <c r="C2126" t="s">
        <v>3522</v>
      </c>
      <c r="D2126" t="s">
        <v>413</v>
      </c>
      <c r="E2126" t="s">
        <v>414</v>
      </c>
      <c r="F2126" t="s">
        <v>34</v>
      </c>
      <c r="G2126" t="b">
        <v>0</v>
      </c>
      <c r="H2126" t="s">
        <v>411</v>
      </c>
      <c r="I2126" t="s">
        <v>180</v>
      </c>
      <c r="J2126" t="s">
        <v>8475</v>
      </c>
      <c r="K2126" t="s">
        <v>4769</v>
      </c>
      <c r="L2126" t="s">
        <v>8576</v>
      </c>
    </row>
    <row r="2127" spans="1:12">
      <c r="A2127" t="s">
        <v>2027</v>
      </c>
      <c r="B2127" t="s">
        <v>826</v>
      </c>
      <c r="C2127" t="s">
        <v>3526</v>
      </c>
      <c r="D2127" t="s">
        <v>1771</v>
      </c>
      <c r="E2127" t="s">
        <v>2028</v>
      </c>
      <c r="F2127" t="s">
        <v>76</v>
      </c>
      <c r="G2127" t="b">
        <v>0</v>
      </c>
      <c r="H2127" t="s">
        <v>173</v>
      </c>
      <c r="I2127" t="s">
        <v>180</v>
      </c>
      <c r="J2127" t="s">
        <v>5045</v>
      </c>
      <c r="K2127" t="s">
        <v>4769</v>
      </c>
      <c r="L2127" t="s">
        <v>8577</v>
      </c>
    </row>
    <row r="2128" spans="1:12">
      <c r="A2128" t="s">
        <v>1855</v>
      </c>
      <c r="B2128" t="s">
        <v>826</v>
      </c>
      <c r="C2128" t="s">
        <v>3522</v>
      </c>
      <c r="D2128" t="s">
        <v>7013</v>
      </c>
      <c r="E2128" t="s">
        <v>819</v>
      </c>
      <c r="F2128" t="s">
        <v>100</v>
      </c>
      <c r="G2128" t="b">
        <v>1</v>
      </c>
      <c r="H2128" t="s">
        <v>173</v>
      </c>
      <c r="I2128" t="s">
        <v>180</v>
      </c>
      <c r="J2128" t="s">
        <v>8578</v>
      </c>
      <c r="K2128" t="s">
        <v>4769</v>
      </c>
      <c r="L2128" t="s">
        <v>8579</v>
      </c>
    </row>
    <row r="2129" spans="1:12">
      <c r="A2129" t="s">
        <v>8580</v>
      </c>
      <c r="B2129" t="s">
        <v>171</v>
      </c>
      <c r="C2129" t="s">
        <v>3522</v>
      </c>
      <c r="D2129" t="s">
        <v>248</v>
      </c>
      <c r="E2129" t="s">
        <v>296</v>
      </c>
      <c r="F2129" t="s">
        <v>29</v>
      </c>
      <c r="G2129" t="b">
        <v>0</v>
      </c>
      <c r="H2129" t="s">
        <v>245</v>
      </c>
      <c r="I2129" t="s">
        <v>180</v>
      </c>
      <c r="J2129" t="s">
        <v>8581</v>
      </c>
      <c r="K2129" t="s">
        <v>4769</v>
      </c>
      <c r="L2129" t="s">
        <v>8582</v>
      </c>
    </row>
    <row r="2130" spans="1:12">
      <c r="A2130" t="s">
        <v>8583</v>
      </c>
      <c r="B2130" t="s">
        <v>826</v>
      </c>
      <c r="C2130" t="s">
        <v>3522</v>
      </c>
      <c r="D2130" t="s">
        <v>1556</v>
      </c>
      <c r="E2130" t="s">
        <v>5271</v>
      </c>
      <c r="F2130" t="s">
        <v>73</v>
      </c>
      <c r="G2130" t="b">
        <v>0</v>
      </c>
      <c r="H2130" t="s">
        <v>173</v>
      </c>
      <c r="I2130" t="s">
        <v>180</v>
      </c>
      <c r="J2130" t="s">
        <v>8584</v>
      </c>
      <c r="K2130" t="s">
        <v>4769</v>
      </c>
      <c r="L2130" t="s">
        <v>8585</v>
      </c>
    </row>
    <row r="2131" spans="1:12">
      <c r="A2131" t="s">
        <v>2702</v>
      </c>
      <c r="B2131" t="s">
        <v>826</v>
      </c>
      <c r="C2131" t="s">
        <v>4775</v>
      </c>
      <c r="D2131" t="s">
        <v>248</v>
      </c>
      <c r="E2131" t="s">
        <v>4824</v>
      </c>
      <c r="F2131" t="s">
        <v>90</v>
      </c>
      <c r="G2131" t="b">
        <v>0</v>
      </c>
      <c r="H2131" t="s">
        <v>245</v>
      </c>
      <c r="I2131" t="s">
        <v>180</v>
      </c>
      <c r="J2131" t="s">
        <v>4777</v>
      </c>
      <c r="K2131" t="s">
        <v>4769</v>
      </c>
      <c r="L2131" t="s">
        <v>8586</v>
      </c>
    </row>
    <row r="2132" spans="1:12">
      <c r="A2132" t="s">
        <v>3121</v>
      </c>
      <c r="B2132" t="s">
        <v>826</v>
      </c>
      <c r="C2132" t="s">
        <v>4806</v>
      </c>
      <c r="D2132" t="s">
        <v>8587</v>
      </c>
      <c r="E2132" t="s">
        <v>3122</v>
      </c>
      <c r="F2132" t="s">
        <v>100</v>
      </c>
      <c r="G2132" t="b">
        <v>0</v>
      </c>
      <c r="H2132" t="s">
        <v>173</v>
      </c>
      <c r="I2132" t="s">
        <v>180</v>
      </c>
      <c r="J2132" t="s">
        <v>7066</v>
      </c>
      <c r="K2132" t="s">
        <v>4769</v>
      </c>
      <c r="L2132" t="s">
        <v>8588</v>
      </c>
    </row>
    <row r="2133" spans="1:12">
      <c r="A2133" t="s">
        <v>1168</v>
      </c>
      <c r="B2133" t="s">
        <v>826</v>
      </c>
      <c r="C2133" t="s">
        <v>3526</v>
      </c>
      <c r="D2133" t="s">
        <v>1161</v>
      </c>
      <c r="E2133" t="s">
        <v>1162</v>
      </c>
      <c r="F2133" t="s">
        <v>130</v>
      </c>
      <c r="G2133" t="b">
        <v>1</v>
      </c>
      <c r="H2133" t="s">
        <v>448</v>
      </c>
      <c r="I2133" t="s">
        <v>180</v>
      </c>
      <c r="J2133" t="s">
        <v>8589</v>
      </c>
      <c r="K2133" t="s">
        <v>4769</v>
      </c>
      <c r="L2133" t="s">
        <v>8590</v>
      </c>
    </row>
    <row r="2134" spans="1:12">
      <c r="A2134" t="s">
        <v>2847</v>
      </c>
      <c r="B2134" t="s">
        <v>826</v>
      </c>
      <c r="C2134" t="s">
        <v>4806</v>
      </c>
      <c r="D2134" t="s">
        <v>2820</v>
      </c>
      <c r="E2134" t="s">
        <v>2921</v>
      </c>
      <c r="F2134" t="s">
        <v>106</v>
      </c>
      <c r="G2134" t="b">
        <v>0</v>
      </c>
      <c r="H2134" t="s">
        <v>654</v>
      </c>
      <c r="I2134" t="s">
        <v>180</v>
      </c>
      <c r="J2134" t="s">
        <v>6110</v>
      </c>
      <c r="K2134" t="s">
        <v>4769</v>
      </c>
      <c r="L2134" t="s">
        <v>8591</v>
      </c>
    </row>
    <row r="2135" spans="1:12">
      <c r="A2135" t="s">
        <v>426</v>
      </c>
      <c r="B2135" t="s">
        <v>171</v>
      </c>
      <c r="C2135" t="s">
        <v>3522</v>
      </c>
      <c r="D2135" t="s">
        <v>428</v>
      </c>
      <c r="E2135" t="s">
        <v>429</v>
      </c>
      <c r="F2135" t="s">
        <v>106</v>
      </c>
      <c r="G2135" t="b">
        <v>0</v>
      </c>
      <c r="H2135" t="s">
        <v>173</v>
      </c>
      <c r="I2135" t="s">
        <v>180</v>
      </c>
      <c r="J2135" t="s">
        <v>8592</v>
      </c>
      <c r="K2135" t="s">
        <v>4769</v>
      </c>
      <c r="L2135" t="s">
        <v>8593</v>
      </c>
    </row>
    <row r="2136" spans="1:12">
      <c r="A2136" t="s">
        <v>687</v>
      </c>
      <c r="B2136" t="s">
        <v>171</v>
      </c>
      <c r="C2136" t="s">
        <v>3522</v>
      </c>
      <c r="D2136" t="s">
        <v>690</v>
      </c>
      <c r="E2136" t="s">
        <v>691</v>
      </c>
      <c r="F2136" t="s">
        <v>60</v>
      </c>
      <c r="G2136" t="b">
        <v>0</v>
      </c>
      <c r="H2136" t="s">
        <v>688</v>
      </c>
      <c r="I2136" t="s">
        <v>180</v>
      </c>
      <c r="J2136" t="s">
        <v>6023</v>
      </c>
      <c r="K2136" t="s">
        <v>4769</v>
      </c>
      <c r="L2136" t="s">
        <v>8594</v>
      </c>
    </row>
    <row r="2137" spans="1:12">
      <c r="A2137" t="s">
        <v>2495</v>
      </c>
      <c r="B2137" t="s">
        <v>182</v>
      </c>
      <c r="C2137" t="s">
        <v>3526</v>
      </c>
      <c r="D2137" t="s">
        <v>4490</v>
      </c>
      <c r="E2137" t="s">
        <v>585</v>
      </c>
      <c r="F2137" t="s">
        <v>43</v>
      </c>
      <c r="G2137" t="b">
        <v>0</v>
      </c>
      <c r="H2137" t="s">
        <v>173</v>
      </c>
      <c r="I2137" t="s">
        <v>180</v>
      </c>
      <c r="J2137" t="s">
        <v>8595</v>
      </c>
      <c r="K2137" t="s">
        <v>4769</v>
      </c>
      <c r="L2137" t="s">
        <v>8596</v>
      </c>
    </row>
    <row r="2138" spans="1:12">
      <c r="A2138" t="s">
        <v>1653</v>
      </c>
      <c r="B2138" t="s">
        <v>826</v>
      </c>
      <c r="C2138" t="s">
        <v>3522</v>
      </c>
      <c r="D2138" t="s">
        <v>1655</v>
      </c>
      <c r="E2138" t="s">
        <v>1656</v>
      </c>
      <c r="F2138" t="s">
        <v>124</v>
      </c>
      <c r="G2138" t="b">
        <v>0</v>
      </c>
      <c r="H2138" t="s">
        <v>173</v>
      </c>
      <c r="I2138" t="s">
        <v>180</v>
      </c>
      <c r="J2138" t="s">
        <v>8597</v>
      </c>
      <c r="K2138" t="s">
        <v>4769</v>
      </c>
      <c r="L2138" t="s">
        <v>8598</v>
      </c>
    </row>
    <row r="2139" spans="1:12">
      <c r="A2139" t="s">
        <v>2487</v>
      </c>
      <c r="B2139" t="s">
        <v>182</v>
      </c>
      <c r="C2139" t="s">
        <v>3526</v>
      </c>
      <c r="D2139" t="s">
        <v>737</v>
      </c>
      <c r="E2139" t="s">
        <v>738</v>
      </c>
      <c r="F2139" t="s">
        <v>29</v>
      </c>
      <c r="G2139" t="b">
        <v>0</v>
      </c>
      <c r="H2139" t="s">
        <v>735</v>
      </c>
      <c r="I2139" t="s">
        <v>180</v>
      </c>
      <c r="J2139" t="s">
        <v>8599</v>
      </c>
      <c r="K2139" t="s">
        <v>4769</v>
      </c>
      <c r="L2139" t="s">
        <v>8600</v>
      </c>
    </row>
    <row r="2140" spans="1:12">
      <c r="A2140" t="s">
        <v>2514</v>
      </c>
      <c r="B2140" t="s">
        <v>298</v>
      </c>
      <c r="C2140" t="s">
        <v>3526</v>
      </c>
      <c r="D2140" t="s">
        <v>248</v>
      </c>
      <c r="E2140" t="s">
        <v>930</v>
      </c>
      <c r="F2140" t="s">
        <v>57</v>
      </c>
      <c r="G2140" t="b">
        <v>0</v>
      </c>
      <c r="H2140" t="s">
        <v>245</v>
      </c>
      <c r="I2140" t="s">
        <v>180</v>
      </c>
      <c r="J2140" t="s">
        <v>8601</v>
      </c>
      <c r="K2140" t="s">
        <v>4769</v>
      </c>
      <c r="L2140" t="s">
        <v>8602</v>
      </c>
    </row>
    <row r="2141" spans="1:12">
      <c r="A2141" t="s">
        <v>1558</v>
      </c>
      <c r="B2141" t="s">
        <v>826</v>
      </c>
      <c r="C2141" t="s">
        <v>3526</v>
      </c>
      <c r="D2141" t="s">
        <v>1556</v>
      </c>
      <c r="E2141" t="s">
        <v>1550</v>
      </c>
      <c r="F2141" t="s">
        <v>67</v>
      </c>
      <c r="G2141" t="b">
        <v>0</v>
      </c>
      <c r="H2141" t="s">
        <v>173</v>
      </c>
      <c r="I2141" t="s">
        <v>180</v>
      </c>
      <c r="J2141" t="s">
        <v>6325</v>
      </c>
      <c r="K2141" t="s">
        <v>4769</v>
      </c>
      <c r="L2141" t="s">
        <v>8603</v>
      </c>
    </row>
    <row r="2142" spans="1:12">
      <c r="A2142" t="s">
        <v>2496</v>
      </c>
      <c r="B2142" t="s">
        <v>298</v>
      </c>
      <c r="C2142" t="s">
        <v>3526</v>
      </c>
      <c r="D2142" t="s">
        <v>503</v>
      </c>
      <c r="E2142" t="s">
        <v>504</v>
      </c>
      <c r="F2142" t="s">
        <v>47</v>
      </c>
      <c r="G2142" t="b">
        <v>0</v>
      </c>
      <c r="H2142" t="s">
        <v>173</v>
      </c>
      <c r="I2142" t="s">
        <v>180</v>
      </c>
      <c r="J2142" t="s">
        <v>4844</v>
      </c>
      <c r="K2142" t="s">
        <v>4769</v>
      </c>
      <c r="L2142" t="s">
        <v>8604</v>
      </c>
    </row>
    <row r="2143" spans="1:12">
      <c r="A2143" t="s">
        <v>2738</v>
      </c>
      <c r="B2143" t="s">
        <v>182</v>
      </c>
      <c r="C2143" t="s">
        <v>4806</v>
      </c>
      <c r="D2143" t="s">
        <v>1774</v>
      </c>
      <c r="E2143" t="s">
        <v>5190</v>
      </c>
      <c r="F2143" t="s">
        <v>18</v>
      </c>
      <c r="G2143" t="b">
        <v>0</v>
      </c>
      <c r="H2143" t="s">
        <v>372</v>
      </c>
      <c r="I2143" t="s">
        <v>180</v>
      </c>
      <c r="J2143" t="s">
        <v>5191</v>
      </c>
      <c r="K2143" t="s">
        <v>4769</v>
      </c>
      <c r="L2143" t="s">
        <v>8605</v>
      </c>
    </row>
    <row r="2144" spans="1:12">
      <c r="A2144" t="s">
        <v>2479</v>
      </c>
      <c r="B2144" t="s">
        <v>182</v>
      </c>
      <c r="C2144" t="s">
        <v>3526</v>
      </c>
      <c r="D2144" t="s">
        <v>511</v>
      </c>
      <c r="E2144" t="s">
        <v>869</v>
      </c>
      <c r="F2144" t="s">
        <v>64</v>
      </c>
      <c r="G2144" t="b">
        <v>0</v>
      </c>
      <c r="H2144" t="s">
        <v>173</v>
      </c>
      <c r="I2144" t="s">
        <v>180</v>
      </c>
      <c r="J2144" t="s">
        <v>5321</v>
      </c>
      <c r="K2144" t="s">
        <v>4769</v>
      </c>
      <c r="L2144" t="s">
        <v>8606</v>
      </c>
    </row>
    <row r="2145" spans="1:12">
      <c r="A2145" t="s">
        <v>1166</v>
      </c>
      <c r="B2145" t="s">
        <v>826</v>
      </c>
      <c r="C2145" t="s">
        <v>3526</v>
      </c>
      <c r="D2145" t="s">
        <v>1161</v>
      </c>
      <c r="E2145" t="s">
        <v>1162</v>
      </c>
      <c r="F2145" t="s">
        <v>87</v>
      </c>
      <c r="G2145" t="b">
        <v>1</v>
      </c>
      <c r="H2145" t="s">
        <v>448</v>
      </c>
      <c r="I2145" t="s">
        <v>180</v>
      </c>
      <c r="J2145" t="s">
        <v>8079</v>
      </c>
      <c r="K2145" t="s">
        <v>4769</v>
      </c>
      <c r="L2145" t="s">
        <v>8607</v>
      </c>
    </row>
    <row r="2146" spans="1:12">
      <c r="A2146" t="s">
        <v>1756</v>
      </c>
      <c r="B2146" t="s">
        <v>826</v>
      </c>
      <c r="C2146" t="s">
        <v>3526</v>
      </c>
      <c r="D2146" t="s">
        <v>719</v>
      </c>
      <c r="E2146" t="s">
        <v>720</v>
      </c>
      <c r="F2146" t="s">
        <v>133</v>
      </c>
      <c r="G2146" t="b">
        <v>0</v>
      </c>
      <c r="H2146" t="s">
        <v>173</v>
      </c>
      <c r="I2146" t="s">
        <v>180</v>
      </c>
      <c r="J2146" t="s">
        <v>5067</v>
      </c>
      <c r="K2146" t="s">
        <v>4769</v>
      </c>
      <c r="L2146" t="s">
        <v>8608</v>
      </c>
    </row>
    <row r="2147" spans="1:12">
      <c r="A2147" t="s">
        <v>345</v>
      </c>
      <c r="B2147" t="s">
        <v>182</v>
      </c>
      <c r="C2147" t="s">
        <v>3522</v>
      </c>
      <c r="D2147" t="s">
        <v>248</v>
      </c>
      <c r="E2147" t="s">
        <v>296</v>
      </c>
      <c r="F2147" t="s">
        <v>18</v>
      </c>
      <c r="G2147" t="b">
        <v>0</v>
      </c>
      <c r="H2147" t="s">
        <v>245</v>
      </c>
      <c r="I2147" t="s">
        <v>180</v>
      </c>
      <c r="J2147" t="s">
        <v>8609</v>
      </c>
      <c r="K2147" t="s">
        <v>4769</v>
      </c>
      <c r="L2147" t="s">
        <v>8610</v>
      </c>
    </row>
    <row r="2148" spans="1:12">
      <c r="A2148" t="s">
        <v>1343</v>
      </c>
      <c r="B2148" t="s">
        <v>826</v>
      </c>
      <c r="C2148" t="s">
        <v>3526</v>
      </c>
      <c r="D2148" t="s">
        <v>511</v>
      </c>
      <c r="E2148" t="s">
        <v>509</v>
      </c>
      <c r="F2148" t="s">
        <v>109</v>
      </c>
      <c r="G2148" t="b">
        <v>0</v>
      </c>
      <c r="H2148" t="s">
        <v>173</v>
      </c>
      <c r="I2148" t="s">
        <v>180</v>
      </c>
      <c r="J2148" t="s">
        <v>5340</v>
      </c>
      <c r="K2148" t="s">
        <v>4769</v>
      </c>
      <c r="L2148" t="s">
        <v>8611</v>
      </c>
    </row>
    <row r="2149" spans="1:12">
      <c r="A2149" t="s">
        <v>3481</v>
      </c>
      <c r="B2149" t="s">
        <v>171</v>
      </c>
      <c r="C2149" t="s">
        <v>2553</v>
      </c>
      <c r="D2149" t="s">
        <v>770</v>
      </c>
      <c r="E2149" t="s">
        <v>771</v>
      </c>
      <c r="F2149" t="s">
        <v>51</v>
      </c>
      <c r="G2149" t="b">
        <v>0</v>
      </c>
      <c r="H2149" t="s">
        <v>173</v>
      </c>
      <c r="I2149" t="s">
        <v>180</v>
      </c>
      <c r="J2149" t="s">
        <v>8612</v>
      </c>
      <c r="K2149" t="s">
        <v>4769</v>
      </c>
      <c r="L2149" t="s">
        <v>8613</v>
      </c>
    </row>
    <row r="2150" spans="1:12">
      <c r="A2150" t="s">
        <v>3131</v>
      </c>
      <c r="B2150" t="s">
        <v>826</v>
      </c>
      <c r="C2150" t="s">
        <v>4775</v>
      </c>
      <c r="D2150" t="s">
        <v>248</v>
      </c>
      <c r="E2150" t="s">
        <v>3132</v>
      </c>
      <c r="F2150" t="s">
        <v>100</v>
      </c>
      <c r="G2150" t="b">
        <v>1</v>
      </c>
      <c r="H2150" t="s">
        <v>245</v>
      </c>
      <c r="I2150" t="s">
        <v>180</v>
      </c>
      <c r="J2150" t="s">
        <v>4838</v>
      </c>
      <c r="K2150" t="s">
        <v>4769</v>
      </c>
      <c r="L2150" t="s">
        <v>8614</v>
      </c>
    </row>
    <row r="2151" spans="1:12">
      <c r="A2151" t="s">
        <v>2872</v>
      </c>
      <c r="B2151" t="s">
        <v>826</v>
      </c>
      <c r="C2151" t="s">
        <v>4806</v>
      </c>
      <c r="D2151" t="s">
        <v>1589</v>
      </c>
      <c r="E2151" t="s">
        <v>2927</v>
      </c>
      <c r="F2151" t="s">
        <v>93</v>
      </c>
      <c r="G2151" t="b">
        <v>0</v>
      </c>
      <c r="H2151" t="s">
        <v>372</v>
      </c>
      <c r="I2151" t="s">
        <v>180</v>
      </c>
      <c r="J2151" t="s">
        <v>8615</v>
      </c>
      <c r="K2151" t="s">
        <v>4769</v>
      </c>
      <c r="L2151" t="s">
        <v>8616</v>
      </c>
    </row>
    <row r="2152" spans="1:12">
      <c r="A2152" t="s">
        <v>2821</v>
      </c>
      <c r="B2152" t="s">
        <v>171</v>
      </c>
      <c r="C2152" t="s">
        <v>4775</v>
      </c>
      <c r="D2152" t="s">
        <v>1589</v>
      </c>
      <c r="E2152" t="s">
        <v>2927</v>
      </c>
      <c r="F2152" t="s">
        <v>47</v>
      </c>
      <c r="G2152" t="b">
        <v>0</v>
      </c>
      <c r="H2152" t="s">
        <v>372</v>
      </c>
      <c r="I2152" t="s">
        <v>180</v>
      </c>
      <c r="J2152" t="s">
        <v>8617</v>
      </c>
      <c r="K2152" t="s">
        <v>4769</v>
      </c>
      <c r="L2152" t="s">
        <v>8618</v>
      </c>
    </row>
    <row r="2153" spans="1:12">
      <c r="A2153" t="s">
        <v>493</v>
      </c>
      <c r="B2153" t="s">
        <v>200</v>
      </c>
      <c r="C2153" t="s">
        <v>4865</v>
      </c>
      <c r="D2153" t="s">
        <v>4654</v>
      </c>
      <c r="E2153" t="s">
        <v>482</v>
      </c>
      <c r="F2153" t="s">
        <v>80</v>
      </c>
      <c r="G2153" t="b">
        <v>0</v>
      </c>
      <c r="H2153" t="s">
        <v>478</v>
      </c>
      <c r="I2153" t="s">
        <v>283</v>
      </c>
      <c r="J2153" t="s">
        <v>8619</v>
      </c>
      <c r="K2153" t="s">
        <v>4769</v>
      </c>
      <c r="L2153" t="s">
        <v>8620</v>
      </c>
    </row>
    <row r="2154" spans="1:12">
      <c r="A2154" t="s">
        <v>891</v>
      </c>
      <c r="B2154" t="s">
        <v>826</v>
      </c>
      <c r="C2154" t="s">
        <v>3526</v>
      </c>
      <c r="D2154" t="s">
        <v>192</v>
      </c>
      <c r="E2154" t="s">
        <v>275</v>
      </c>
      <c r="F2154" t="s">
        <v>84</v>
      </c>
      <c r="G2154" t="b">
        <v>0</v>
      </c>
      <c r="H2154" t="s">
        <v>189</v>
      </c>
      <c r="I2154" t="s">
        <v>180</v>
      </c>
      <c r="J2154" t="s">
        <v>8403</v>
      </c>
      <c r="K2154" t="s">
        <v>4769</v>
      </c>
      <c r="L2154" t="s">
        <v>8621</v>
      </c>
    </row>
    <row r="2155" spans="1:12">
      <c r="A2155" t="s">
        <v>2922</v>
      </c>
      <c r="B2155" t="s">
        <v>171</v>
      </c>
      <c r="C2155" t="s">
        <v>2553</v>
      </c>
      <c r="D2155" t="s">
        <v>428</v>
      </c>
      <c r="E2155" t="s">
        <v>2924</v>
      </c>
      <c r="F2155" t="s">
        <v>54</v>
      </c>
      <c r="G2155" t="b">
        <v>1</v>
      </c>
      <c r="H2155" t="s">
        <v>173</v>
      </c>
      <c r="I2155" t="s">
        <v>180</v>
      </c>
      <c r="J2155" t="s">
        <v>8622</v>
      </c>
      <c r="K2155" t="s">
        <v>4769</v>
      </c>
      <c r="L2155" t="s">
        <v>8623</v>
      </c>
    </row>
    <row r="2156" spans="1:12">
      <c r="A2156" t="s">
        <v>1503</v>
      </c>
      <c r="B2156" t="s">
        <v>826</v>
      </c>
      <c r="C2156" t="s">
        <v>3522</v>
      </c>
      <c r="D2156" t="s">
        <v>1498</v>
      </c>
      <c r="E2156" t="s">
        <v>1499</v>
      </c>
      <c r="F2156" t="s">
        <v>80</v>
      </c>
      <c r="G2156" t="b">
        <v>0</v>
      </c>
      <c r="H2156" t="s">
        <v>1496</v>
      </c>
      <c r="I2156" t="s">
        <v>180</v>
      </c>
      <c r="J2156" t="s">
        <v>6816</v>
      </c>
      <c r="K2156" t="s">
        <v>4769</v>
      </c>
      <c r="L2156" t="s">
        <v>8624</v>
      </c>
    </row>
    <row r="2157" spans="1:12">
      <c r="A2157" t="s">
        <v>3049</v>
      </c>
      <c r="B2157" t="s">
        <v>826</v>
      </c>
      <c r="C2157" t="s">
        <v>4775</v>
      </c>
      <c r="D2157" t="s">
        <v>2647</v>
      </c>
      <c r="E2157" t="s">
        <v>3050</v>
      </c>
      <c r="F2157" t="s">
        <v>80</v>
      </c>
      <c r="G2157" t="b">
        <v>0</v>
      </c>
      <c r="H2157" t="s">
        <v>245</v>
      </c>
      <c r="I2157" t="s">
        <v>180</v>
      </c>
      <c r="J2157" t="s">
        <v>5505</v>
      </c>
      <c r="K2157" t="s">
        <v>4769</v>
      </c>
      <c r="L2157" t="s">
        <v>8625</v>
      </c>
    </row>
    <row r="2158" spans="1:12">
      <c r="A2158" t="s">
        <v>8626</v>
      </c>
      <c r="B2158" t="s">
        <v>826</v>
      </c>
      <c r="C2158" t="s">
        <v>4775</v>
      </c>
      <c r="D2158" t="s">
        <v>291</v>
      </c>
      <c r="E2158" t="s">
        <v>3043</v>
      </c>
      <c r="F2158" t="s">
        <v>76</v>
      </c>
      <c r="G2158" t="b">
        <v>0</v>
      </c>
      <c r="H2158" t="s">
        <v>245</v>
      </c>
      <c r="I2158" t="s">
        <v>180</v>
      </c>
      <c r="J2158" t="s">
        <v>4777</v>
      </c>
      <c r="K2158" t="s">
        <v>4769</v>
      </c>
      <c r="L2158" t="s">
        <v>8627</v>
      </c>
    </row>
    <row r="2159" spans="1:12">
      <c r="A2159" t="s">
        <v>8628</v>
      </c>
      <c r="B2159" t="s">
        <v>2772</v>
      </c>
      <c r="C2159" t="s">
        <v>4913</v>
      </c>
      <c r="D2159" t="s">
        <v>428</v>
      </c>
      <c r="E2159" t="s">
        <v>2241</v>
      </c>
      <c r="F2159" t="s">
        <v>121</v>
      </c>
      <c r="G2159" t="b">
        <v>0</v>
      </c>
      <c r="H2159" t="s">
        <v>173</v>
      </c>
      <c r="I2159" t="s">
        <v>180</v>
      </c>
      <c r="J2159" t="s">
        <v>8629</v>
      </c>
      <c r="K2159" t="s">
        <v>4769</v>
      </c>
      <c r="L2159" t="s">
        <v>8630</v>
      </c>
    </row>
    <row r="2160" spans="1:12">
      <c r="A2160" t="s">
        <v>1227</v>
      </c>
      <c r="B2160" t="s">
        <v>826</v>
      </c>
      <c r="C2160" t="s">
        <v>3522</v>
      </c>
      <c r="D2160" t="s">
        <v>1217</v>
      </c>
      <c r="E2160" t="s">
        <v>1218</v>
      </c>
      <c r="F2160" t="s">
        <v>84</v>
      </c>
      <c r="G2160" t="b">
        <v>0</v>
      </c>
      <c r="H2160" t="s">
        <v>173</v>
      </c>
      <c r="I2160" t="s">
        <v>180</v>
      </c>
      <c r="J2160" t="s">
        <v>7988</v>
      </c>
      <c r="K2160" t="s">
        <v>4769</v>
      </c>
      <c r="L2160" t="s">
        <v>8631</v>
      </c>
    </row>
    <row r="2161" spans="1:12">
      <c r="A2161" t="s">
        <v>3081</v>
      </c>
      <c r="B2161" t="s">
        <v>826</v>
      </c>
      <c r="C2161" t="s">
        <v>4775</v>
      </c>
      <c r="D2161" t="s">
        <v>291</v>
      </c>
      <c r="E2161" t="s">
        <v>3043</v>
      </c>
      <c r="F2161" t="s">
        <v>100</v>
      </c>
      <c r="G2161" t="b">
        <v>0</v>
      </c>
      <c r="H2161" t="s">
        <v>245</v>
      </c>
      <c r="I2161" t="s">
        <v>180</v>
      </c>
      <c r="J2161" t="s">
        <v>8632</v>
      </c>
      <c r="K2161" t="s">
        <v>4769</v>
      </c>
      <c r="L2161" t="s">
        <v>8633</v>
      </c>
    </row>
    <row r="2162" spans="1:12">
      <c r="A2162" t="s">
        <v>2989</v>
      </c>
      <c r="B2162" t="s">
        <v>171</v>
      </c>
      <c r="C2162" t="s">
        <v>4913</v>
      </c>
      <c r="D2162" t="s">
        <v>2942</v>
      </c>
      <c r="E2162" t="s">
        <v>2981</v>
      </c>
      <c r="F2162" t="s">
        <v>57</v>
      </c>
      <c r="G2162" t="b">
        <v>1</v>
      </c>
      <c r="H2162" t="s">
        <v>173</v>
      </c>
      <c r="I2162" t="s">
        <v>180</v>
      </c>
      <c r="J2162" t="s">
        <v>8634</v>
      </c>
      <c r="K2162" t="s">
        <v>4769</v>
      </c>
      <c r="L2162" t="s">
        <v>8635</v>
      </c>
    </row>
    <row r="2163" spans="1:12">
      <c r="A2163" t="s">
        <v>3031</v>
      </c>
      <c r="B2163" t="s">
        <v>826</v>
      </c>
      <c r="C2163" t="s">
        <v>4806</v>
      </c>
      <c r="D2163" t="s">
        <v>2792</v>
      </c>
      <c r="E2163" t="s">
        <v>2912</v>
      </c>
      <c r="F2163" t="s">
        <v>124</v>
      </c>
      <c r="G2163" t="b">
        <v>0</v>
      </c>
      <c r="H2163" t="s">
        <v>372</v>
      </c>
      <c r="I2163" t="s">
        <v>180</v>
      </c>
      <c r="J2163" t="s">
        <v>5568</v>
      </c>
      <c r="K2163" t="s">
        <v>4769</v>
      </c>
      <c r="L2163" t="s">
        <v>8636</v>
      </c>
    </row>
    <row r="2164" spans="1:12">
      <c r="A2164" t="s">
        <v>2819</v>
      </c>
      <c r="B2164" t="s">
        <v>171</v>
      </c>
      <c r="C2164" t="s">
        <v>4806</v>
      </c>
      <c r="D2164" t="s">
        <v>2820</v>
      </c>
      <c r="E2164" t="s">
        <v>8637</v>
      </c>
      <c r="F2164" t="s">
        <v>47</v>
      </c>
      <c r="G2164" t="b">
        <v>0</v>
      </c>
      <c r="H2164" t="s">
        <v>654</v>
      </c>
      <c r="I2164" t="s">
        <v>180</v>
      </c>
      <c r="J2164" t="s">
        <v>4986</v>
      </c>
      <c r="K2164" t="s">
        <v>4769</v>
      </c>
      <c r="L2164" t="s">
        <v>8638</v>
      </c>
    </row>
    <row r="2165" spans="1:12">
      <c r="A2165" t="s">
        <v>2065</v>
      </c>
      <c r="B2165" t="s">
        <v>171</v>
      </c>
      <c r="C2165" t="s">
        <v>3522</v>
      </c>
      <c r="D2165" t="s">
        <v>248</v>
      </c>
      <c r="E2165" t="s">
        <v>296</v>
      </c>
      <c r="F2165" t="s">
        <v>29</v>
      </c>
      <c r="G2165" t="b">
        <v>0</v>
      </c>
      <c r="H2165" t="s">
        <v>245</v>
      </c>
      <c r="I2165" t="s">
        <v>180</v>
      </c>
      <c r="J2165" t="s">
        <v>8639</v>
      </c>
      <c r="K2165" t="s">
        <v>4769</v>
      </c>
      <c r="L2165" t="s">
        <v>8640</v>
      </c>
    </row>
    <row r="2166" spans="1:12">
      <c r="A2166" t="s">
        <v>2485</v>
      </c>
      <c r="B2166" t="s">
        <v>826</v>
      </c>
      <c r="C2166" t="s">
        <v>3526</v>
      </c>
      <c r="D2166" t="s">
        <v>248</v>
      </c>
      <c r="E2166" t="s">
        <v>296</v>
      </c>
      <c r="F2166" t="s">
        <v>106</v>
      </c>
      <c r="G2166" t="b">
        <v>0</v>
      </c>
      <c r="H2166" t="s">
        <v>245</v>
      </c>
      <c r="I2166" t="s">
        <v>180</v>
      </c>
      <c r="J2166" t="s">
        <v>8641</v>
      </c>
      <c r="K2166" t="s">
        <v>4769</v>
      </c>
      <c r="L2166" t="s">
        <v>8642</v>
      </c>
    </row>
    <row r="2167" spans="1:12">
      <c r="A2167" t="s">
        <v>2493</v>
      </c>
      <c r="B2167" t="s">
        <v>298</v>
      </c>
      <c r="C2167" t="s">
        <v>3526</v>
      </c>
      <c r="D2167" t="s">
        <v>360</v>
      </c>
      <c r="E2167" t="s">
        <v>1004</v>
      </c>
      <c r="F2167" t="s">
        <v>47</v>
      </c>
      <c r="G2167" t="b">
        <v>0</v>
      </c>
      <c r="H2167" t="s">
        <v>173</v>
      </c>
      <c r="I2167" t="s">
        <v>180</v>
      </c>
      <c r="J2167" t="s">
        <v>8643</v>
      </c>
      <c r="K2167" t="s">
        <v>4769</v>
      </c>
      <c r="L2167" t="s">
        <v>8644</v>
      </c>
    </row>
    <row r="2168" spans="1:12">
      <c r="A2168" t="s">
        <v>2515</v>
      </c>
      <c r="B2168" t="s">
        <v>523</v>
      </c>
      <c r="C2168" t="s">
        <v>3526</v>
      </c>
      <c r="D2168" t="s">
        <v>248</v>
      </c>
      <c r="E2168" t="s">
        <v>296</v>
      </c>
      <c r="F2168" t="s">
        <v>133</v>
      </c>
      <c r="G2168" t="b">
        <v>0</v>
      </c>
      <c r="H2168" t="s">
        <v>245</v>
      </c>
      <c r="I2168" t="s">
        <v>180</v>
      </c>
      <c r="J2168" t="s">
        <v>5063</v>
      </c>
      <c r="K2168" t="s">
        <v>4769</v>
      </c>
      <c r="L2168" t="s">
        <v>8645</v>
      </c>
    </row>
    <row r="2169" spans="1:12">
      <c r="A2169" t="s">
        <v>274</v>
      </c>
      <c r="B2169" t="s">
        <v>182</v>
      </c>
      <c r="C2169" t="s">
        <v>3522</v>
      </c>
      <c r="D2169" t="s">
        <v>192</v>
      </c>
      <c r="E2169" t="s">
        <v>275</v>
      </c>
      <c r="F2169" t="s">
        <v>29</v>
      </c>
      <c r="G2169" t="b">
        <v>0</v>
      </c>
      <c r="H2169" t="s">
        <v>189</v>
      </c>
      <c r="I2169" t="s">
        <v>180</v>
      </c>
      <c r="J2169" t="s">
        <v>8646</v>
      </c>
      <c r="K2169" t="s">
        <v>4769</v>
      </c>
      <c r="L2169" t="s">
        <v>8647</v>
      </c>
    </row>
    <row r="2170" spans="1:12">
      <c r="A2170" t="s">
        <v>1632</v>
      </c>
      <c r="B2170" t="s">
        <v>826</v>
      </c>
      <c r="C2170" t="s">
        <v>3522</v>
      </c>
      <c r="D2170" t="s">
        <v>668</v>
      </c>
      <c r="E2170" t="s">
        <v>669</v>
      </c>
      <c r="F2170" t="s">
        <v>93</v>
      </c>
      <c r="G2170" t="b">
        <v>0</v>
      </c>
      <c r="H2170" t="s">
        <v>173</v>
      </c>
      <c r="I2170" t="s">
        <v>180</v>
      </c>
      <c r="J2170" t="s">
        <v>5441</v>
      </c>
      <c r="K2170" t="s">
        <v>4769</v>
      </c>
      <c r="L2170" t="s">
        <v>8648</v>
      </c>
    </row>
    <row r="2171" spans="1:12">
      <c r="A2171" t="s">
        <v>670</v>
      </c>
      <c r="B2171" t="s">
        <v>171</v>
      </c>
      <c r="C2171" t="s">
        <v>3522</v>
      </c>
      <c r="D2171" t="s">
        <v>668</v>
      </c>
      <c r="E2171" t="s">
        <v>669</v>
      </c>
      <c r="F2171" t="s">
        <v>133</v>
      </c>
      <c r="G2171" t="b">
        <v>0</v>
      </c>
      <c r="H2171" t="s">
        <v>173</v>
      </c>
      <c r="I2171" t="s">
        <v>180</v>
      </c>
      <c r="J2171" t="s">
        <v>5152</v>
      </c>
      <c r="K2171" t="s">
        <v>4769</v>
      </c>
      <c r="L2171" t="s">
        <v>8649</v>
      </c>
    </row>
    <row r="2172" spans="1:12">
      <c r="A2172" t="s">
        <v>528</v>
      </c>
      <c r="B2172" t="s">
        <v>171</v>
      </c>
      <c r="C2172" t="s">
        <v>3522</v>
      </c>
      <c r="D2172" t="s">
        <v>360</v>
      </c>
      <c r="E2172" t="s">
        <v>524</v>
      </c>
      <c r="F2172" t="s">
        <v>34</v>
      </c>
      <c r="G2172" t="b">
        <v>0</v>
      </c>
      <c r="H2172" t="s">
        <v>363</v>
      </c>
      <c r="I2172" t="s">
        <v>180</v>
      </c>
      <c r="J2172" t="s">
        <v>8650</v>
      </c>
      <c r="K2172" t="s">
        <v>4769</v>
      </c>
      <c r="L2172" t="s">
        <v>8651</v>
      </c>
    </row>
    <row r="2173" spans="1:12">
      <c r="A2173" t="s">
        <v>8652</v>
      </c>
      <c r="B2173" t="s">
        <v>298</v>
      </c>
      <c r="C2173" t="s">
        <v>3526</v>
      </c>
      <c r="D2173" t="s">
        <v>248</v>
      </c>
      <c r="E2173" t="s">
        <v>296</v>
      </c>
      <c r="F2173" t="s">
        <v>57</v>
      </c>
      <c r="G2173" t="b">
        <v>0</v>
      </c>
      <c r="H2173" t="s">
        <v>245</v>
      </c>
      <c r="I2173" t="s">
        <v>180</v>
      </c>
      <c r="J2173" t="s">
        <v>8653</v>
      </c>
      <c r="K2173" t="s">
        <v>4769</v>
      </c>
      <c r="L2173" t="s">
        <v>8654</v>
      </c>
    </row>
    <row r="2174" spans="1:12">
      <c r="A2174" t="s">
        <v>422</v>
      </c>
      <c r="B2174" t="s">
        <v>171</v>
      </c>
      <c r="C2174" t="s">
        <v>3522</v>
      </c>
      <c r="D2174" t="s">
        <v>413</v>
      </c>
      <c r="E2174" t="s">
        <v>414</v>
      </c>
      <c r="F2174" t="s">
        <v>34</v>
      </c>
      <c r="G2174" t="b">
        <v>0</v>
      </c>
      <c r="H2174" t="s">
        <v>411</v>
      </c>
      <c r="I2174" t="s">
        <v>180</v>
      </c>
      <c r="J2174" t="s">
        <v>8475</v>
      </c>
      <c r="K2174" t="s">
        <v>4769</v>
      </c>
      <c r="L2174" t="s">
        <v>8655</v>
      </c>
    </row>
    <row r="2175" spans="1:12">
      <c r="A2175" t="s">
        <v>1699</v>
      </c>
      <c r="B2175" t="s">
        <v>826</v>
      </c>
      <c r="C2175" t="s">
        <v>3526</v>
      </c>
      <c r="D2175" t="s">
        <v>8656</v>
      </c>
      <c r="E2175" t="s">
        <v>1701</v>
      </c>
      <c r="F2175" t="s">
        <v>39</v>
      </c>
      <c r="G2175" t="b">
        <v>0</v>
      </c>
      <c r="H2175" t="s">
        <v>448</v>
      </c>
      <c r="I2175" t="s">
        <v>180</v>
      </c>
      <c r="J2175" t="s">
        <v>5497</v>
      </c>
      <c r="K2175" t="s">
        <v>4769</v>
      </c>
      <c r="L2175" t="s">
        <v>8657</v>
      </c>
    </row>
    <row r="2176" spans="1:12">
      <c r="A2176" t="s">
        <v>1378</v>
      </c>
      <c r="B2176" t="s">
        <v>826</v>
      </c>
      <c r="C2176" t="s">
        <v>3526</v>
      </c>
      <c r="D2176" t="s">
        <v>1320</v>
      </c>
      <c r="E2176" t="s">
        <v>1374</v>
      </c>
      <c r="F2176" t="s">
        <v>118</v>
      </c>
      <c r="G2176" t="b">
        <v>0</v>
      </c>
      <c r="H2176" t="s">
        <v>173</v>
      </c>
      <c r="I2176" t="s">
        <v>180</v>
      </c>
      <c r="J2176" t="s">
        <v>4949</v>
      </c>
      <c r="K2176" t="s">
        <v>4769</v>
      </c>
      <c r="L2176" t="s">
        <v>8658</v>
      </c>
    </row>
    <row r="2177" spans="1:12">
      <c r="A2177" t="s">
        <v>2488</v>
      </c>
      <c r="B2177" t="s">
        <v>826</v>
      </c>
      <c r="C2177" t="s">
        <v>3526</v>
      </c>
      <c r="D2177" t="s">
        <v>248</v>
      </c>
      <c r="E2177" t="s">
        <v>296</v>
      </c>
      <c r="F2177" t="s">
        <v>106</v>
      </c>
      <c r="G2177" t="b">
        <v>0</v>
      </c>
      <c r="H2177" t="s">
        <v>245</v>
      </c>
      <c r="I2177" t="s">
        <v>180</v>
      </c>
      <c r="J2177" t="s">
        <v>7150</v>
      </c>
      <c r="K2177" t="s">
        <v>4769</v>
      </c>
      <c r="L2177" t="s">
        <v>8659</v>
      </c>
    </row>
    <row r="2178" spans="1:12">
      <c r="A2178" t="s">
        <v>1837</v>
      </c>
      <c r="B2178" t="s">
        <v>826</v>
      </c>
      <c r="C2178" t="s">
        <v>3522</v>
      </c>
      <c r="D2178" t="s">
        <v>1217</v>
      </c>
      <c r="E2178" t="s">
        <v>1836</v>
      </c>
      <c r="F2178" t="s">
        <v>84</v>
      </c>
      <c r="G2178" t="b">
        <v>0</v>
      </c>
      <c r="H2178" t="s">
        <v>173</v>
      </c>
      <c r="I2178" t="s">
        <v>180</v>
      </c>
      <c r="J2178" t="s">
        <v>6629</v>
      </c>
      <c r="K2178" t="s">
        <v>4769</v>
      </c>
      <c r="L2178" t="s">
        <v>8660</v>
      </c>
    </row>
    <row r="2179" spans="1:12">
      <c r="A2179" t="s">
        <v>1459</v>
      </c>
      <c r="B2179" t="s">
        <v>826</v>
      </c>
      <c r="C2179" t="s">
        <v>3522</v>
      </c>
      <c r="D2179" t="s">
        <v>846</v>
      </c>
      <c r="E2179" t="s">
        <v>1460</v>
      </c>
      <c r="F2179" t="s">
        <v>93</v>
      </c>
      <c r="G2179" t="b">
        <v>1</v>
      </c>
      <c r="H2179" t="s">
        <v>173</v>
      </c>
      <c r="I2179" t="s">
        <v>180</v>
      </c>
      <c r="J2179" t="s">
        <v>8570</v>
      </c>
      <c r="K2179" t="s">
        <v>4769</v>
      </c>
      <c r="L2179" t="s">
        <v>8661</v>
      </c>
    </row>
    <row r="2180" spans="1:12">
      <c r="A2180" t="s">
        <v>1111</v>
      </c>
      <c r="B2180" t="s">
        <v>826</v>
      </c>
      <c r="C2180" t="s">
        <v>3522</v>
      </c>
      <c r="D2180" t="s">
        <v>4293</v>
      </c>
      <c r="E2180" t="s">
        <v>1109</v>
      </c>
      <c r="F2180" t="s">
        <v>97</v>
      </c>
      <c r="G2180" t="b">
        <v>0</v>
      </c>
      <c r="H2180" t="s">
        <v>173</v>
      </c>
      <c r="I2180" t="s">
        <v>180</v>
      </c>
      <c r="J2180" t="s">
        <v>8662</v>
      </c>
      <c r="K2180" t="s">
        <v>4769</v>
      </c>
      <c r="L2180" t="s">
        <v>8663</v>
      </c>
    </row>
    <row r="2181" spans="1:12">
      <c r="A2181" t="s">
        <v>1361</v>
      </c>
      <c r="B2181" t="s">
        <v>826</v>
      </c>
      <c r="C2181" t="s">
        <v>3522</v>
      </c>
      <c r="D2181" t="s">
        <v>1299</v>
      </c>
      <c r="E2181" t="s">
        <v>1300</v>
      </c>
      <c r="F2181" t="s">
        <v>57</v>
      </c>
      <c r="G2181" t="b">
        <v>0</v>
      </c>
      <c r="H2181" t="s">
        <v>173</v>
      </c>
      <c r="I2181" t="s">
        <v>180</v>
      </c>
      <c r="J2181" t="s">
        <v>4835</v>
      </c>
      <c r="K2181" t="s">
        <v>4769</v>
      </c>
      <c r="L2181" t="s">
        <v>8664</v>
      </c>
    </row>
    <row r="2182" spans="1:12">
      <c r="A2182" t="s">
        <v>914</v>
      </c>
      <c r="B2182" t="s">
        <v>826</v>
      </c>
      <c r="C2182" t="s">
        <v>3526</v>
      </c>
      <c r="D2182" t="s">
        <v>907</v>
      </c>
      <c r="E2182" t="s">
        <v>909</v>
      </c>
      <c r="F2182" t="s">
        <v>100</v>
      </c>
      <c r="G2182" t="b">
        <v>0</v>
      </c>
      <c r="H2182" t="s">
        <v>173</v>
      </c>
      <c r="I2182" t="s">
        <v>180</v>
      </c>
      <c r="J2182" t="s">
        <v>8665</v>
      </c>
      <c r="K2182" t="s">
        <v>4769</v>
      </c>
      <c r="L2182" t="s">
        <v>8666</v>
      </c>
    </row>
    <row r="2183" spans="1:12">
      <c r="A2183" t="s">
        <v>2852</v>
      </c>
      <c r="B2183" t="s">
        <v>2772</v>
      </c>
      <c r="C2183" t="s">
        <v>4806</v>
      </c>
      <c r="D2183" t="s">
        <v>248</v>
      </c>
      <c r="E2183" t="s">
        <v>2881</v>
      </c>
      <c r="F2183" t="s">
        <v>76</v>
      </c>
      <c r="G2183" t="b">
        <v>0</v>
      </c>
      <c r="H2183" t="s">
        <v>245</v>
      </c>
      <c r="I2183" t="s">
        <v>180</v>
      </c>
      <c r="J2183" t="s">
        <v>4777</v>
      </c>
      <c r="K2183" t="s">
        <v>4769</v>
      </c>
      <c r="L2183" t="s">
        <v>8667</v>
      </c>
    </row>
    <row r="2184" spans="1:12">
      <c r="A2184" t="s">
        <v>8668</v>
      </c>
      <c r="B2184" t="s">
        <v>182</v>
      </c>
      <c r="C2184" t="s">
        <v>4913</v>
      </c>
      <c r="D2184" t="s">
        <v>547</v>
      </c>
      <c r="E2184" t="s">
        <v>723</v>
      </c>
      <c r="F2184" t="s">
        <v>39</v>
      </c>
      <c r="G2184" t="b">
        <v>0</v>
      </c>
      <c r="H2184" t="s">
        <v>173</v>
      </c>
      <c r="I2184" t="s">
        <v>180</v>
      </c>
      <c r="J2184" t="s">
        <v>8669</v>
      </c>
      <c r="K2184" t="s">
        <v>4769</v>
      </c>
      <c r="L2184" t="s">
        <v>8670</v>
      </c>
    </row>
    <row r="2185" spans="1:12">
      <c r="A2185" t="s">
        <v>1071</v>
      </c>
      <c r="B2185" t="s">
        <v>826</v>
      </c>
      <c r="C2185" t="s">
        <v>3522</v>
      </c>
      <c r="D2185" t="s">
        <v>1065</v>
      </c>
      <c r="E2185" t="s">
        <v>1066</v>
      </c>
      <c r="F2185" t="s">
        <v>80</v>
      </c>
      <c r="G2185" t="b">
        <v>0</v>
      </c>
      <c r="H2185" t="s">
        <v>173</v>
      </c>
      <c r="I2185" t="s">
        <v>180</v>
      </c>
      <c r="J2185" t="s">
        <v>8671</v>
      </c>
      <c r="K2185" t="s">
        <v>4769</v>
      </c>
      <c r="L2185" t="s">
        <v>8672</v>
      </c>
    </row>
    <row r="2186" spans="1:12">
      <c r="A2186" t="s">
        <v>1931</v>
      </c>
      <c r="B2186" t="s">
        <v>826</v>
      </c>
      <c r="C2186" t="s">
        <v>3526</v>
      </c>
      <c r="D2186" t="s">
        <v>1918</v>
      </c>
      <c r="E2186" t="s">
        <v>8197</v>
      </c>
      <c r="F2186" t="s">
        <v>100</v>
      </c>
      <c r="G2186" t="b">
        <v>1</v>
      </c>
      <c r="H2186" t="s">
        <v>173</v>
      </c>
      <c r="I2186" t="s">
        <v>180</v>
      </c>
      <c r="J2186" t="s">
        <v>8673</v>
      </c>
      <c r="K2186" t="s">
        <v>4769</v>
      </c>
      <c r="L2186" t="s">
        <v>8674</v>
      </c>
    </row>
    <row r="2187" spans="1:12">
      <c r="A2187" t="s">
        <v>1247</v>
      </c>
      <c r="B2187" t="s">
        <v>826</v>
      </c>
      <c r="C2187" t="s">
        <v>3522</v>
      </c>
      <c r="D2187" t="s">
        <v>659</v>
      </c>
      <c r="E2187" t="s">
        <v>679</v>
      </c>
      <c r="F2187" t="s">
        <v>118</v>
      </c>
      <c r="G2187" t="b">
        <v>0</v>
      </c>
      <c r="H2187" t="s">
        <v>654</v>
      </c>
      <c r="I2187" t="s">
        <v>180</v>
      </c>
      <c r="J2187" t="s">
        <v>8675</v>
      </c>
      <c r="K2187" t="s">
        <v>4769</v>
      </c>
      <c r="L2187" t="s">
        <v>8676</v>
      </c>
    </row>
    <row r="2188" spans="1:12">
      <c r="A2188" t="s">
        <v>404</v>
      </c>
      <c r="B2188" t="s">
        <v>298</v>
      </c>
      <c r="C2188" t="s">
        <v>3522</v>
      </c>
      <c r="D2188" t="s">
        <v>406</v>
      </c>
      <c r="E2188" t="s">
        <v>407</v>
      </c>
      <c r="F2188" t="s">
        <v>76</v>
      </c>
      <c r="G2188" t="b">
        <v>0</v>
      </c>
      <c r="H2188" t="s">
        <v>173</v>
      </c>
      <c r="I2188" t="s">
        <v>180</v>
      </c>
      <c r="J2188" t="s">
        <v>7613</v>
      </c>
      <c r="K2188" t="s">
        <v>4769</v>
      </c>
      <c r="L2188" t="s">
        <v>8677</v>
      </c>
    </row>
    <row r="2189" spans="1:12">
      <c r="A2189" t="s">
        <v>3193</v>
      </c>
      <c r="B2189" t="s">
        <v>182</v>
      </c>
      <c r="C2189" t="s">
        <v>4775</v>
      </c>
      <c r="D2189" t="s">
        <v>291</v>
      </c>
      <c r="E2189" t="s">
        <v>3043</v>
      </c>
      <c r="F2189" t="s">
        <v>18</v>
      </c>
      <c r="G2189" t="b">
        <v>0</v>
      </c>
      <c r="H2189" t="s">
        <v>245</v>
      </c>
      <c r="I2189" t="s">
        <v>180</v>
      </c>
      <c r="J2189" t="s">
        <v>7206</v>
      </c>
      <c r="K2189" t="s">
        <v>4769</v>
      </c>
      <c r="L2189" t="s">
        <v>8678</v>
      </c>
    </row>
    <row r="2190" spans="1:12">
      <c r="A2190" t="s">
        <v>1932</v>
      </c>
      <c r="B2190" t="s">
        <v>171</v>
      </c>
      <c r="C2190" t="s">
        <v>3522</v>
      </c>
      <c r="D2190" t="s">
        <v>1309</v>
      </c>
      <c r="E2190" t="s">
        <v>6103</v>
      </c>
      <c r="F2190" t="s">
        <v>18</v>
      </c>
      <c r="G2190" t="b">
        <v>0</v>
      </c>
      <c r="H2190" t="s">
        <v>173</v>
      </c>
      <c r="I2190" t="s">
        <v>180</v>
      </c>
      <c r="J2190" t="s">
        <v>5699</v>
      </c>
      <c r="K2190" t="s">
        <v>4769</v>
      </c>
      <c r="L2190" t="s">
        <v>218</v>
      </c>
    </row>
    <row r="2191" spans="1:12">
      <c r="A2191" t="s">
        <v>1208</v>
      </c>
      <c r="B2191" t="s">
        <v>826</v>
      </c>
      <c r="C2191" t="s">
        <v>3522</v>
      </c>
      <c r="D2191" t="s">
        <v>1189</v>
      </c>
      <c r="E2191" t="s">
        <v>1190</v>
      </c>
      <c r="F2191" t="s">
        <v>73</v>
      </c>
      <c r="G2191" t="b">
        <v>0</v>
      </c>
      <c r="H2191" t="s">
        <v>173</v>
      </c>
      <c r="I2191" t="s">
        <v>180</v>
      </c>
      <c r="J2191" t="s">
        <v>7388</v>
      </c>
      <c r="K2191" t="s">
        <v>4769</v>
      </c>
      <c r="L2191" t="s">
        <v>8679</v>
      </c>
    </row>
    <row r="2192" spans="1:12">
      <c r="A2192" t="s">
        <v>2532</v>
      </c>
      <c r="B2192" t="s">
        <v>171</v>
      </c>
      <c r="C2192" t="s">
        <v>3526</v>
      </c>
      <c r="D2192" t="s">
        <v>547</v>
      </c>
      <c r="E2192" t="s">
        <v>548</v>
      </c>
      <c r="F2192" t="s">
        <v>76</v>
      </c>
      <c r="G2192" t="b">
        <v>1</v>
      </c>
      <c r="H2192" t="s">
        <v>173</v>
      </c>
      <c r="I2192" t="s">
        <v>180</v>
      </c>
      <c r="J2192" t="s">
        <v>8680</v>
      </c>
      <c r="K2192" t="s">
        <v>4769</v>
      </c>
      <c r="L2192" t="s">
        <v>8681</v>
      </c>
    </row>
    <row r="2193" spans="1:12">
      <c r="A2193" t="s">
        <v>491</v>
      </c>
      <c r="B2193" t="s">
        <v>200</v>
      </c>
      <c r="C2193" t="s">
        <v>4865</v>
      </c>
      <c r="D2193" t="s">
        <v>4654</v>
      </c>
      <c r="E2193" t="s">
        <v>482</v>
      </c>
      <c r="F2193" t="s">
        <v>80</v>
      </c>
      <c r="G2193" t="b">
        <v>0</v>
      </c>
      <c r="H2193" t="s">
        <v>478</v>
      </c>
      <c r="I2193" t="s">
        <v>283</v>
      </c>
      <c r="J2193" t="s">
        <v>8682</v>
      </c>
      <c r="K2193" t="s">
        <v>4769</v>
      </c>
      <c r="L2193" t="s">
        <v>8683</v>
      </c>
    </row>
    <row r="2194" spans="1:12">
      <c r="A2194" t="s">
        <v>1607</v>
      </c>
      <c r="B2194" t="s">
        <v>826</v>
      </c>
      <c r="C2194" t="s">
        <v>3522</v>
      </c>
      <c r="D2194" t="s">
        <v>3917</v>
      </c>
      <c r="E2194" t="s">
        <v>627</v>
      </c>
      <c r="F2194" t="s">
        <v>80</v>
      </c>
      <c r="G2194" t="b">
        <v>0</v>
      </c>
      <c r="H2194" t="s">
        <v>443</v>
      </c>
      <c r="I2194" t="s">
        <v>180</v>
      </c>
      <c r="J2194" t="s">
        <v>8684</v>
      </c>
      <c r="K2194" t="s">
        <v>4769</v>
      </c>
      <c r="L2194" t="s">
        <v>8685</v>
      </c>
    </row>
    <row r="2195" spans="1:12">
      <c r="A2195" t="s">
        <v>3217</v>
      </c>
      <c r="B2195" t="s">
        <v>826</v>
      </c>
      <c r="C2195" t="s">
        <v>4775</v>
      </c>
      <c r="D2195" t="s">
        <v>291</v>
      </c>
      <c r="E2195" t="s">
        <v>3043</v>
      </c>
      <c r="F2195" t="s">
        <v>100</v>
      </c>
      <c r="G2195" t="b">
        <v>0</v>
      </c>
      <c r="H2195" t="s">
        <v>245</v>
      </c>
      <c r="I2195" t="s">
        <v>180</v>
      </c>
      <c r="J2195" t="s">
        <v>8686</v>
      </c>
      <c r="K2195" t="s">
        <v>4769</v>
      </c>
      <c r="L2195" t="s">
        <v>8687</v>
      </c>
    </row>
    <row r="2196" spans="1:12">
      <c r="A2196" t="s">
        <v>2560</v>
      </c>
      <c r="B2196" t="s">
        <v>182</v>
      </c>
      <c r="C2196" t="s">
        <v>4806</v>
      </c>
      <c r="D2196" t="s">
        <v>192</v>
      </c>
      <c r="E2196" t="s">
        <v>198</v>
      </c>
      <c r="F2196" t="s">
        <v>18</v>
      </c>
      <c r="G2196" t="b">
        <v>0</v>
      </c>
      <c r="H2196" t="s">
        <v>189</v>
      </c>
      <c r="I2196" t="s">
        <v>180</v>
      </c>
      <c r="J2196" t="s">
        <v>8688</v>
      </c>
      <c r="K2196" t="s">
        <v>4769</v>
      </c>
      <c r="L2196" t="s">
        <v>8689</v>
      </c>
    </row>
    <row r="2197" spans="1:12">
      <c r="A2197" t="s">
        <v>2497</v>
      </c>
      <c r="B2197" t="s">
        <v>523</v>
      </c>
      <c r="C2197" t="s">
        <v>3526</v>
      </c>
      <c r="D2197" t="s">
        <v>1128</v>
      </c>
      <c r="E2197" t="s">
        <v>1170</v>
      </c>
      <c r="F2197" t="s">
        <v>24</v>
      </c>
      <c r="G2197" t="b">
        <v>0</v>
      </c>
      <c r="H2197" t="s">
        <v>448</v>
      </c>
      <c r="I2197" t="s">
        <v>180</v>
      </c>
      <c r="J2197" t="s">
        <v>8690</v>
      </c>
      <c r="K2197" t="s">
        <v>4769</v>
      </c>
      <c r="L2197" t="s">
        <v>8691</v>
      </c>
    </row>
    <row r="2198" spans="1:12">
      <c r="A2198" t="s">
        <v>1530</v>
      </c>
      <c r="B2198" t="s">
        <v>826</v>
      </c>
      <c r="C2198" t="s">
        <v>3522</v>
      </c>
      <c r="D2198" t="s">
        <v>4410</v>
      </c>
      <c r="E2198" t="s">
        <v>1527</v>
      </c>
      <c r="F2198" t="s">
        <v>84</v>
      </c>
      <c r="G2198" t="b">
        <v>0</v>
      </c>
      <c r="H2198" t="s">
        <v>372</v>
      </c>
      <c r="I2198" t="s">
        <v>180</v>
      </c>
      <c r="J2198" t="s">
        <v>7284</v>
      </c>
      <c r="K2198" t="s">
        <v>4769</v>
      </c>
      <c r="L2198" t="s">
        <v>8692</v>
      </c>
    </row>
    <row r="2199" spans="1:12">
      <c r="A2199" t="s">
        <v>2533</v>
      </c>
      <c r="B2199" t="s">
        <v>171</v>
      </c>
      <c r="C2199" t="s">
        <v>5086</v>
      </c>
      <c r="D2199" t="s">
        <v>542</v>
      </c>
      <c r="E2199" t="s">
        <v>1456</v>
      </c>
      <c r="F2199" t="s">
        <v>24</v>
      </c>
      <c r="G2199" t="b">
        <v>0</v>
      </c>
      <c r="H2199" t="s">
        <v>540</v>
      </c>
      <c r="I2199" t="s">
        <v>180</v>
      </c>
      <c r="J2199" t="s">
        <v>8693</v>
      </c>
      <c r="K2199" t="s">
        <v>4769</v>
      </c>
      <c r="L2199" t="s">
        <v>8694</v>
      </c>
    </row>
    <row r="2200" spans="1:12">
      <c r="A2200" t="s">
        <v>3098</v>
      </c>
      <c r="B2200" t="s">
        <v>826</v>
      </c>
      <c r="C2200" t="s">
        <v>2553</v>
      </c>
      <c r="D2200" t="s">
        <v>2942</v>
      </c>
      <c r="E2200" t="s">
        <v>3096</v>
      </c>
      <c r="F2200" t="s">
        <v>109</v>
      </c>
      <c r="G2200" t="b">
        <v>1</v>
      </c>
      <c r="H2200" t="s">
        <v>173</v>
      </c>
      <c r="I2200" t="s">
        <v>180</v>
      </c>
      <c r="J2200" t="s">
        <v>8695</v>
      </c>
      <c r="K2200" t="s">
        <v>4769</v>
      </c>
      <c r="L2200" t="s">
        <v>8696</v>
      </c>
    </row>
    <row r="2201" spans="1:12">
      <c r="A2201" t="s">
        <v>530</v>
      </c>
      <c r="B2201" t="s">
        <v>171</v>
      </c>
      <c r="C2201" t="s">
        <v>3522</v>
      </c>
      <c r="D2201" t="s">
        <v>360</v>
      </c>
      <c r="E2201" t="s">
        <v>524</v>
      </c>
      <c r="F2201" t="s">
        <v>18</v>
      </c>
      <c r="G2201" t="b">
        <v>0</v>
      </c>
      <c r="H2201" t="s">
        <v>173</v>
      </c>
      <c r="I2201" t="s">
        <v>180</v>
      </c>
      <c r="J2201" t="s">
        <v>8697</v>
      </c>
      <c r="K2201" t="s">
        <v>4769</v>
      </c>
      <c r="L2201" t="s">
        <v>8698</v>
      </c>
    </row>
    <row r="2202" spans="1:12">
      <c r="A2202" t="s">
        <v>3105</v>
      </c>
      <c r="B2202" t="s">
        <v>826</v>
      </c>
      <c r="C2202" t="s">
        <v>2553</v>
      </c>
      <c r="D2202" t="s">
        <v>2942</v>
      </c>
      <c r="E2202" t="s">
        <v>3096</v>
      </c>
      <c r="F2202" t="s">
        <v>109</v>
      </c>
      <c r="G2202" t="b">
        <v>1</v>
      </c>
      <c r="H2202" t="s">
        <v>173</v>
      </c>
      <c r="I2202" t="s">
        <v>180</v>
      </c>
      <c r="J2202" t="s">
        <v>8699</v>
      </c>
      <c r="K2202" t="s">
        <v>4769</v>
      </c>
      <c r="L2202" t="s">
        <v>8700</v>
      </c>
    </row>
    <row r="2203" spans="1:12">
      <c r="A2203" t="s">
        <v>1306</v>
      </c>
      <c r="B2203" t="s">
        <v>826</v>
      </c>
      <c r="C2203" t="s">
        <v>3526</v>
      </c>
      <c r="D2203" t="s">
        <v>2101</v>
      </c>
      <c r="E2203" t="s">
        <v>853</v>
      </c>
      <c r="F2203" t="s">
        <v>124</v>
      </c>
      <c r="G2203" t="b">
        <v>1</v>
      </c>
      <c r="H2203" t="s">
        <v>443</v>
      </c>
      <c r="I2203" t="s">
        <v>180</v>
      </c>
      <c r="J2203" t="s">
        <v>5699</v>
      </c>
      <c r="K2203" t="s">
        <v>4769</v>
      </c>
      <c r="L2203" t="s">
        <v>8701</v>
      </c>
    </row>
    <row r="2204" spans="1:12">
      <c r="A2204" t="s">
        <v>2517</v>
      </c>
      <c r="B2204" t="s">
        <v>826</v>
      </c>
      <c r="C2204" t="s">
        <v>3526</v>
      </c>
      <c r="D2204" t="s">
        <v>248</v>
      </c>
      <c r="E2204" t="s">
        <v>930</v>
      </c>
      <c r="F2204" t="s">
        <v>115</v>
      </c>
      <c r="G2204" t="b">
        <v>0</v>
      </c>
      <c r="H2204" t="s">
        <v>245</v>
      </c>
      <c r="I2204" t="s">
        <v>180</v>
      </c>
      <c r="J2204" t="s">
        <v>8702</v>
      </c>
      <c r="K2204" t="s">
        <v>4769</v>
      </c>
      <c r="L2204" t="s">
        <v>8703</v>
      </c>
    </row>
    <row r="2205" spans="1:12">
      <c r="A2205" t="s">
        <v>2781</v>
      </c>
      <c r="B2205" t="s">
        <v>826</v>
      </c>
      <c r="C2205" t="s">
        <v>4775</v>
      </c>
      <c r="D2205" t="s">
        <v>248</v>
      </c>
      <c r="E2205" t="s">
        <v>2881</v>
      </c>
      <c r="F2205" t="s">
        <v>115</v>
      </c>
      <c r="G2205" t="b">
        <v>0</v>
      </c>
      <c r="H2205" t="s">
        <v>245</v>
      </c>
      <c r="I2205" t="s">
        <v>180</v>
      </c>
      <c r="J2205" t="s">
        <v>4825</v>
      </c>
      <c r="K2205" t="s">
        <v>4769</v>
      </c>
      <c r="L2205" t="s">
        <v>8704</v>
      </c>
    </row>
    <row r="2206" spans="1:12">
      <c r="A2206" t="s">
        <v>3224</v>
      </c>
      <c r="B2206" t="s">
        <v>2772</v>
      </c>
      <c r="C2206" t="s">
        <v>4775</v>
      </c>
      <c r="D2206" t="s">
        <v>2820</v>
      </c>
      <c r="E2206" t="s">
        <v>2921</v>
      </c>
      <c r="F2206" t="s">
        <v>18</v>
      </c>
      <c r="G2206" t="b">
        <v>0</v>
      </c>
      <c r="H2206" t="s">
        <v>654</v>
      </c>
      <c r="I2206" t="s">
        <v>180</v>
      </c>
      <c r="J2206" t="s">
        <v>6262</v>
      </c>
      <c r="K2206" t="s">
        <v>4769</v>
      </c>
      <c r="L2206" t="s">
        <v>8705</v>
      </c>
    </row>
    <row r="2207" spans="1:12">
      <c r="A2207" t="s">
        <v>3204</v>
      </c>
      <c r="B2207" t="s">
        <v>2772</v>
      </c>
      <c r="C2207" t="s">
        <v>4806</v>
      </c>
      <c r="D2207" t="s">
        <v>291</v>
      </c>
      <c r="E2207" t="s">
        <v>3043</v>
      </c>
      <c r="F2207" t="s">
        <v>18</v>
      </c>
      <c r="G2207" t="b">
        <v>0</v>
      </c>
      <c r="H2207" t="s">
        <v>245</v>
      </c>
      <c r="I2207" t="s">
        <v>180</v>
      </c>
      <c r="J2207" t="s">
        <v>5217</v>
      </c>
      <c r="K2207" t="s">
        <v>4769</v>
      </c>
      <c r="L2207" t="s">
        <v>8706</v>
      </c>
    </row>
    <row r="2208" spans="1:12">
      <c r="A2208" t="s">
        <v>1879</v>
      </c>
      <c r="B2208" t="s">
        <v>826</v>
      </c>
      <c r="C2208" t="s">
        <v>3522</v>
      </c>
      <c r="D2208" t="s">
        <v>1242</v>
      </c>
      <c r="E2208" t="s">
        <v>1873</v>
      </c>
      <c r="F2208" t="s">
        <v>93</v>
      </c>
      <c r="G2208" t="b">
        <v>0</v>
      </c>
      <c r="H2208" t="s">
        <v>173</v>
      </c>
      <c r="I2208" t="s">
        <v>180</v>
      </c>
      <c r="J2208" t="s">
        <v>6459</v>
      </c>
      <c r="K2208" t="s">
        <v>4769</v>
      </c>
      <c r="L2208" t="s">
        <v>8707</v>
      </c>
    </row>
    <row r="2209" spans="1:12">
      <c r="A2209" t="s">
        <v>347</v>
      </c>
      <c r="B2209" t="s">
        <v>182</v>
      </c>
      <c r="C2209" t="s">
        <v>3522</v>
      </c>
      <c r="D2209" t="s">
        <v>248</v>
      </c>
      <c r="E2209" t="s">
        <v>296</v>
      </c>
      <c r="F2209" t="s">
        <v>18</v>
      </c>
      <c r="G2209" t="b">
        <v>0</v>
      </c>
      <c r="H2209" t="s">
        <v>245</v>
      </c>
      <c r="I2209" t="s">
        <v>180</v>
      </c>
      <c r="J2209" t="s">
        <v>8708</v>
      </c>
      <c r="K2209" t="s">
        <v>4769</v>
      </c>
      <c r="L2209" t="s">
        <v>8709</v>
      </c>
    </row>
    <row r="2210" spans="1:12">
      <c r="A2210" t="s">
        <v>2832</v>
      </c>
      <c r="B2210" t="s">
        <v>171</v>
      </c>
      <c r="C2210" t="s">
        <v>4806</v>
      </c>
      <c r="D2210" t="s">
        <v>659</v>
      </c>
      <c r="E2210" t="s">
        <v>6074</v>
      </c>
      <c r="F2210" t="s">
        <v>47</v>
      </c>
      <c r="G2210" t="b">
        <v>0</v>
      </c>
      <c r="H2210" t="s">
        <v>654</v>
      </c>
      <c r="I2210" t="s">
        <v>180</v>
      </c>
      <c r="J2210" t="s">
        <v>4986</v>
      </c>
      <c r="K2210" t="s">
        <v>4769</v>
      </c>
      <c r="L2210" t="s">
        <v>8710</v>
      </c>
    </row>
    <row r="2211" spans="1:12">
      <c r="A2211" t="s">
        <v>1598</v>
      </c>
      <c r="B2211" t="s">
        <v>826</v>
      </c>
      <c r="C2211" t="s">
        <v>3522</v>
      </c>
      <c r="D2211" t="s">
        <v>659</v>
      </c>
      <c r="E2211" t="s">
        <v>1594</v>
      </c>
      <c r="F2211" t="s">
        <v>106</v>
      </c>
      <c r="G2211" t="b">
        <v>0</v>
      </c>
      <c r="H2211" t="s">
        <v>654</v>
      </c>
      <c r="I2211" t="s">
        <v>180</v>
      </c>
      <c r="J2211" t="s">
        <v>8711</v>
      </c>
      <c r="K2211" t="s">
        <v>4769</v>
      </c>
      <c r="L2211" t="s">
        <v>8712</v>
      </c>
    </row>
    <row r="2212" spans="1:12">
      <c r="A2212" t="s">
        <v>402</v>
      </c>
      <c r="B2212" t="s">
        <v>196</v>
      </c>
      <c r="C2212" t="s">
        <v>3522</v>
      </c>
      <c r="D2212" t="s">
        <v>397</v>
      </c>
      <c r="E2212" t="s">
        <v>403</v>
      </c>
      <c r="F2212" t="s">
        <v>47</v>
      </c>
      <c r="G2212" t="b">
        <v>0</v>
      </c>
      <c r="H2212" t="s">
        <v>395</v>
      </c>
      <c r="I2212" t="s">
        <v>180</v>
      </c>
      <c r="J2212" t="s">
        <v>8713</v>
      </c>
      <c r="K2212" t="s">
        <v>4769</v>
      </c>
      <c r="L2212" t="s">
        <v>8714</v>
      </c>
    </row>
    <row r="2213" spans="1:12">
      <c r="A2213" t="s">
        <v>8715</v>
      </c>
      <c r="B2213" t="s">
        <v>826</v>
      </c>
      <c r="C2213" t="s">
        <v>3526</v>
      </c>
      <c r="D2213" t="s">
        <v>248</v>
      </c>
      <c r="E2213" t="s">
        <v>296</v>
      </c>
      <c r="F2213" t="s">
        <v>100</v>
      </c>
      <c r="G2213" t="b">
        <v>0</v>
      </c>
      <c r="H2213" t="s">
        <v>245</v>
      </c>
      <c r="I2213" t="s">
        <v>180</v>
      </c>
      <c r="J2213" t="s">
        <v>8716</v>
      </c>
      <c r="K2213" t="s">
        <v>4769</v>
      </c>
      <c r="L2213" t="s">
        <v>8717</v>
      </c>
    </row>
    <row r="2214" spans="1:12">
      <c r="A2214" t="s">
        <v>2535</v>
      </c>
      <c r="B2214" t="s">
        <v>523</v>
      </c>
      <c r="C2214" t="s">
        <v>3526</v>
      </c>
      <c r="D2214" t="s">
        <v>1128</v>
      </c>
      <c r="E2214" t="s">
        <v>1170</v>
      </c>
      <c r="F2214" t="s">
        <v>24</v>
      </c>
      <c r="G2214" t="b">
        <v>0</v>
      </c>
      <c r="H2214" t="s">
        <v>448</v>
      </c>
      <c r="I2214" t="s">
        <v>180</v>
      </c>
      <c r="J2214" t="s">
        <v>8690</v>
      </c>
      <c r="K2214" t="s">
        <v>4769</v>
      </c>
      <c r="L2214" t="s">
        <v>8718</v>
      </c>
    </row>
    <row r="2215" spans="1:12">
      <c r="A2215" t="s">
        <v>1452</v>
      </c>
      <c r="B2215" t="s">
        <v>826</v>
      </c>
      <c r="C2215" t="s">
        <v>3522</v>
      </c>
      <c r="D2215" t="s">
        <v>547</v>
      </c>
      <c r="E2215" t="s">
        <v>548</v>
      </c>
      <c r="F2215" t="s">
        <v>80</v>
      </c>
      <c r="G2215" t="b">
        <v>1</v>
      </c>
      <c r="H2215" t="s">
        <v>173</v>
      </c>
      <c r="I2215" t="s">
        <v>180</v>
      </c>
      <c r="J2215" t="s">
        <v>8719</v>
      </c>
      <c r="K2215" t="s">
        <v>4769</v>
      </c>
      <c r="L2215" t="s">
        <v>8720</v>
      </c>
    </row>
    <row r="2216" spans="1:12">
      <c r="A2216" t="s">
        <v>8721</v>
      </c>
      <c r="B2216" t="s">
        <v>182</v>
      </c>
      <c r="C2216" t="s">
        <v>4806</v>
      </c>
      <c r="D2216" t="s">
        <v>3420</v>
      </c>
      <c r="E2216" t="s">
        <v>5101</v>
      </c>
      <c r="F2216" t="s">
        <v>18</v>
      </c>
      <c r="G2216" t="b">
        <v>0</v>
      </c>
      <c r="H2216" t="s">
        <v>173</v>
      </c>
      <c r="I2216" t="s">
        <v>180</v>
      </c>
      <c r="J2216" t="s">
        <v>5102</v>
      </c>
      <c r="K2216" t="s">
        <v>4769</v>
      </c>
      <c r="L2216" t="s">
        <v>8722</v>
      </c>
    </row>
    <row r="2217" spans="1:12">
      <c r="A2217" t="s">
        <v>1229</v>
      </c>
      <c r="B2217" t="s">
        <v>826</v>
      </c>
      <c r="C2217" t="s">
        <v>3526</v>
      </c>
      <c r="D2217" t="s">
        <v>1217</v>
      </c>
      <c r="E2217" t="s">
        <v>1218</v>
      </c>
      <c r="F2217" t="s">
        <v>84</v>
      </c>
      <c r="G2217" t="b">
        <v>0</v>
      </c>
      <c r="H2217" t="s">
        <v>173</v>
      </c>
      <c r="I2217" t="s">
        <v>180</v>
      </c>
      <c r="J2217" t="s">
        <v>8723</v>
      </c>
      <c r="K2217" t="s">
        <v>4769</v>
      </c>
      <c r="L2217" t="s">
        <v>8724</v>
      </c>
    </row>
    <row r="2218" spans="1:12">
      <c r="A2218" t="s">
        <v>960</v>
      </c>
      <c r="B2218" t="s">
        <v>826</v>
      </c>
      <c r="C2218" t="s">
        <v>3526</v>
      </c>
      <c r="D2218" t="s">
        <v>248</v>
      </c>
      <c r="E2218" t="s">
        <v>249</v>
      </c>
      <c r="F2218" t="s">
        <v>67</v>
      </c>
      <c r="G2218" t="b">
        <v>0</v>
      </c>
      <c r="H2218" t="s">
        <v>245</v>
      </c>
      <c r="I2218" t="s">
        <v>180</v>
      </c>
      <c r="J2218" t="s">
        <v>5037</v>
      </c>
      <c r="K2218" t="s">
        <v>4769</v>
      </c>
      <c r="L2218" t="s">
        <v>8725</v>
      </c>
    </row>
    <row r="2219" spans="1:12">
      <c r="A2219" t="s">
        <v>1838</v>
      </c>
      <c r="B2219" t="s">
        <v>826</v>
      </c>
      <c r="C2219" t="s">
        <v>3526</v>
      </c>
      <c r="D2219" t="s">
        <v>432</v>
      </c>
      <c r="E2219" t="s">
        <v>433</v>
      </c>
      <c r="F2219" t="s">
        <v>34</v>
      </c>
      <c r="G2219" t="b">
        <v>0</v>
      </c>
      <c r="H2219" t="s">
        <v>173</v>
      </c>
      <c r="I2219" t="s">
        <v>180</v>
      </c>
      <c r="J2219" t="s">
        <v>8231</v>
      </c>
      <c r="K2219" t="s">
        <v>4769</v>
      </c>
      <c r="L2219" t="s">
        <v>8726</v>
      </c>
    </row>
    <row r="2220" spans="1:12">
      <c r="A2220" t="s">
        <v>8727</v>
      </c>
      <c r="B2220" t="s">
        <v>2772</v>
      </c>
      <c r="C2220" t="s">
        <v>4806</v>
      </c>
      <c r="D2220" t="s">
        <v>291</v>
      </c>
      <c r="E2220" t="s">
        <v>3043</v>
      </c>
      <c r="F2220" t="s">
        <v>18</v>
      </c>
      <c r="G2220" t="b">
        <v>0</v>
      </c>
      <c r="H2220" t="s">
        <v>245</v>
      </c>
      <c r="I2220" t="s">
        <v>180</v>
      </c>
      <c r="J2220" t="s">
        <v>5202</v>
      </c>
      <c r="K2220" t="s">
        <v>4769</v>
      </c>
      <c r="L2220" t="s">
        <v>8728</v>
      </c>
    </row>
    <row r="2221" spans="1:12">
      <c r="A2221" t="s">
        <v>3233</v>
      </c>
      <c r="B2221" t="s">
        <v>826</v>
      </c>
      <c r="C2221" t="s">
        <v>4775</v>
      </c>
      <c r="D2221" t="s">
        <v>291</v>
      </c>
      <c r="E2221" t="s">
        <v>218</v>
      </c>
      <c r="F2221" t="s">
        <v>100</v>
      </c>
      <c r="G2221" t="b">
        <v>0</v>
      </c>
      <c r="H2221" t="s">
        <v>245</v>
      </c>
      <c r="I2221" t="s">
        <v>180</v>
      </c>
      <c r="J2221" t="s">
        <v>5229</v>
      </c>
      <c r="K2221" t="s">
        <v>4769</v>
      </c>
      <c r="L2221" t="s">
        <v>8729</v>
      </c>
    </row>
    <row r="2222" spans="1:12">
      <c r="A2222" t="s">
        <v>2741</v>
      </c>
      <c r="B2222" t="s">
        <v>826</v>
      </c>
      <c r="C2222" t="s">
        <v>4806</v>
      </c>
      <c r="D2222" t="s">
        <v>1774</v>
      </c>
      <c r="E2222" t="s">
        <v>5190</v>
      </c>
      <c r="F2222" t="s">
        <v>93</v>
      </c>
      <c r="G2222" t="b">
        <v>0</v>
      </c>
      <c r="H2222" t="s">
        <v>372</v>
      </c>
      <c r="I2222" t="s">
        <v>180</v>
      </c>
      <c r="J2222" t="s">
        <v>5191</v>
      </c>
      <c r="K2222" t="s">
        <v>4769</v>
      </c>
      <c r="L2222" t="s">
        <v>8730</v>
      </c>
    </row>
    <row r="2223" spans="1:12">
      <c r="A2223" t="s">
        <v>1155</v>
      </c>
      <c r="B2223" t="s">
        <v>826</v>
      </c>
      <c r="C2223" t="s">
        <v>3522</v>
      </c>
      <c r="D2223" t="s">
        <v>469</v>
      </c>
      <c r="E2223" t="s">
        <v>470</v>
      </c>
      <c r="F2223" t="s">
        <v>121</v>
      </c>
      <c r="G2223" t="b">
        <v>0</v>
      </c>
      <c r="H2223" t="s">
        <v>173</v>
      </c>
      <c r="I2223" t="s">
        <v>180</v>
      </c>
      <c r="J2223" t="s">
        <v>8731</v>
      </c>
      <c r="K2223" t="s">
        <v>4769</v>
      </c>
      <c r="L2223" t="s">
        <v>8732</v>
      </c>
    </row>
    <row r="2224" spans="1:12">
      <c r="A2224" t="s">
        <v>941</v>
      </c>
      <c r="B2224" t="s">
        <v>826</v>
      </c>
      <c r="C2224" t="s">
        <v>3526</v>
      </c>
      <c r="D2224" t="s">
        <v>248</v>
      </c>
      <c r="E2224" t="s">
        <v>249</v>
      </c>
      <c r="F2224" t="s">
        <v>67</v>
      </c>
      <c r="G2224" t="b">
        <v>0</v>
      </c>
      <c r="H2224" t="s">
        <v>245</v>
      </c>
      <c r="I2224" t="s">
        <v>180</v>
      </c>
      <c r="J2224" t="s">
        <v>4820</v>
      </c>
      <c r="K2224" t="s">
        <v>4769</v>
      </c>
      <c r="L2224" t="s">
        <v>8733</v>
      </c>
    </row>
    <row r="2225" spans="1:12">
      <c r="A2225" t="s">
        <v>1273</v>
      </c>
      <c r="B2225" t="s">
        <v>826</v>
      </c>
      <c r="C2225" t="s">
        <v>3526</v>
      </c>
      <c r="D2225" t="s">
        <v>3613</v>
      </c>
      <c r="E2225" t="s">
        <v>1272</v>
      </c>
      <c r="F2225" t="s">
        <v>43</v>
      </c>
      <c r="G2225" t="b">
        <v>0</v>
      </c>
      <c r="H2225" t="s">
        <v>173</v>
      </c>
      <c r="I2225" t="s">
        <v>180</v>
      </c>
      <c r="J2225" t="s">
        <v>6891</v>
      </c>
      <c r="K2225" t="s">
        <v>4769</v>
      </c>
      <c r="L2225" t="s">
        <v>8734</v>
      </c>
    </row>
    <row r="2226" spans="1:12">
      <c r="A2226" t="s">
        <v>1810</v>
      </c>
      <c r="B2226" t="s">
        <v>826</v>
      </c>
      <c r="C2226" t="s">
        <v>3526</v>
      </c>
      <c r="D2226" t="s">
        <v>922</v>
      </c>
      <c r="E2226" t="s">
        <v>923</v>
      </c>
      <c r="F2226" t="s">
        <v>100</v>
      </c>
      <c r="G2226" t="b">
        <v>0</v>
      </c>
      <c r="H2226" t="s">
        <v>245</v>
      </c>
      <c r="I2226" t="s">
        <v>180</v>
      </c>
      <c r="J2226" t="s">
        <v>8735</v>
      </c>
      <c r="K2226" t="s">
        <v>4769</v>
      </c>
      <c r="L2226" t="s">
        <v>8736</v>
      </c>
    </row>
    <row r="2227" spans="1:12">
      <c r="A2227" t="s">
        <v>2670</v>
      </c>
      <c r="B2227" t="s">
        <v>182</v>
      </c>
      <c r="C2227" t="s">
        <v>4775</v>
      </c>
      <c r="D2227" t="s">
        <v>2647</v>
      </c>
      <c r="E2227" t="s">
        <v>4776</v>
      </c>
      <c r="F2227" t="s">
        <v>34</v>
      </c>
      <c r="G2227" t="b">
        <v>0</v>
      </c>
      <c r="H2227" t="s">
        <v>245</v>
      </c>
      <c r="I2227" t="s">
        <v>180</v>
      </c>
      <c r="J2227" t="s">
        <v>4777</v>
      </c>
      <c r="K2227" t="s">
        <v>4769</v>
      </c>
      <c r="L2227" t="s">
        <v>8737</v>
      </c>
    </row>
    <row r="2228" spans="1:12">
      <c r="A2228" t="s">
        <v>586</v>
      </c>
      <c r="B2228" t="s">
        <v>182</v>
      </c>
      <c r="C2228" t="s">
        <v>3522</v>
      </c>
      <c r="D2228" t="s">
        <v>4490</v>
      </c>
      <c r="E2228" t="s">
        <v>585</v>
      </c>
      <c r="F2228" t="s">
        <v>43</v>
      </c>
      <c r="G2228" t="b">
        <v>0</v>
      </c>
      <c r="H2228" t="s">
        <v>173</v>
      </c>
      <c r="I2228" t="s">
        <v>180</v>
      </c>
      <c r="J2228" t="s">
        <v>8738</v>
      </c>
      <c r="K2228" t="s">
        <v>4769</v>
      </c>
      <c r="L2228" t="s">
        <v>8739</v>
      </c>
    </row>
    <row r="2229" spans="1:12">
      <c r="A2229" t="s">
        <v>485</v>
      </c>
      <c r="B2229" t="s">
        <v>200</v>
      </c>
      <c r="C2229" t="s">
        <v>4868</v>
      </c>
      <c r="D2229" t="s">
        <v>4654</v>
      </c>
      <c r="E2229" t="s">
        <v>482</v>
      </c>
      <c r="F2229" t="s">
        <v>80</v>
      </c>
      <c r="G2229" t="b">
        <v>0</v>
      </c>
      <c r="H2229" t="s">
        <v>478</v>
      </c>
      <c r="I2229" t="s">
        <v>283</v>
      </c>
      <c r="J2229" t="s">
        <v>8740</v>
      </c>
      <c r="K2229" t="s">
        <v>4769</v>
      </c>
      <c r="L2229" t="s">
        <v>8741</v>
      </c>
    </row>
    <row r="2230" spans="1:12">
      <c r="A2230" t="s">
        <v>864</v>
      </c>
      <c r="B2230" t="s">
        <v>826</v>
      </c>
      <c r="C2230" t="s">
        <v>3522</v>
      </c>
      <c r="D2230" t="s">
        <v>204</v>
      </c>
      <c r="E2230" t="s">
        <v>205</v>
      </c>
      <c r="F2230" t="s">
        <v>121</v>
      </c>
      <c r="G2230" t="b">
        <v>0</v>
      </c>
      <c r="H2230" t="s">
        <v>173</v>
      </c>
      <c r="I2230" t="s">
        <v>180</v>
      </c>
      <c r="J2230" t="s">
        <v>5652</v>
      </c>
      <c r="K2230" t="s">
        <v>4769</v>
      </c>
      <c r="L2230" t="s">
        <v>8742</v>
      </c>
    </row>
    <row r="2231" spans="1:12">
      <c r="A2231" t="s">
        <v>2835</v>
      </c>
      <c r="B2231" t="s">
        <v>182</v>
      </c>
      <c r="C2231" t="s">
        <v>4913</v>
      </c>
      <c r="D2231" t="s">
        <v>547</v>
      </c>
      <c r="E2231" t="s">
        <v>723</v>
      </c>
      <c r="F2231" t="s">
        <v>39</v>
      </c>
      <c r="G2231" t="b">
        <v>0</v>
      </c>
      <c r="H2231" t="s">
        <v>173</v>
      </c>
      <c r="I2231" t="s">
        <v>180</v>
      </c>
      <c r="J2231" t="s">
        <v>7019</v>
      </c>
      <c r="K2231" t="s">
        <v>4769</v>
      </c>
      <c r="L2231" t="s">
        <v>8743</v>
      </c>
    </row>
    <row r="2232" spans="1:12">
      <c r="A2232" t="s">
        <v>1647</v>
      </c>
      <c r="B2232" t="s">
        <v>826</v>
      </c>
      <c r="C2232" t="s">
        <v>3526</v>
      </c>
      <c r="D2232" t="s">
        <v>553</v>
      </c>
      <c r="E2232" t="s">
        <v>554</v>
      </c>
      <c r="F2232" t="s">
        <v>87</v>
      </c>
      <c r="G2232" t="b">
        <v>0</v>
      </c>
      <c r="H2232" t="s">
        <v>173</v>
      </c>
      <c r="I2232" t="s">
        <v>180</v>
      </c>
      <c r="J2232" t="s">
        <v>5430</v>
      </c>
      <c r="K2232" t="s">
        <v>4769</v>
      </c>
      <c r="L2232" t="s">
        <v>8744</v>
      </c>
    </row>
    <row r="2233" spans="1:12">
      <c r="A2233" t="s">
        <v>8745</v>
      </c>
      <c r="B2233" t="s">
        <v>826</v>
      </c>
      <c r="C2233" t="s">
        <v>3526</v>
      </c>
      <c r="D2233" t="s">
        <v>1556</v>
      </c>
      <c r="E2233" t="s">
        <v>5271</v>
      </c>
      <c r="F2233" t="s">
        <v>133</v>
      </c>
      <c r="G2233" t="b">
        <v>0</v>
      </c>
      <c r="H2233" t="s">
        <v>173</v>
      </c>
      <c r="I2233" t="s">
        <v>180</v>
      </c>
      <c r="J2233" t="s">
        <v>8122</v>
      </c>
      <c r="K2233" t="s">
        <v>4769</v>
      </c>
      <c r="L2233" t="s">
        <v>8746</v>
      </c>
    </row>
    <row r="2234" spans="1:12">
      <c r="A2234" t="s">
        <v>2802</v>
      </c>
      <c r="B2234" t="s">
        <v>171</v>
      </c>
      <c r="C2234" t="s">
        <v>4775</v>
      </c>
      <c r="D2234" t="s">
        <v>2647</v>
      </c>
      <c r="E2234" t="s">
        <v>6001</v>
      </c>
      <c r="F2234" t="s">
        <v>76</v>
      </c>
      <c r="G2234" t="b">
        <v>0</v>
      </c>
      <c r="H2234" t="s">
        <v>245</v>
      </c>
      <c r="I2234" t="s">
        <v>180</v>
      </c>
      <c r="J2234" t="s">
        <v>8747</v>
      </c>
      <c r="K2234" t="s">
        <v>4769</v>
      </c>
      <c r="L2234" t="s">
        <v>8748</v>
      </c>
    </row>
    <row r="2235" spans="1:12">
      <c r="A2235" t="s">
        <v>903</v>
      </c>
      <c r="B2235" t="s">
        <v>826</v>
      </c>
      <c r="C2235" t="s">
        <v>3522</v>
      </c>
      <c r="D2235" t="s">
        <v>584</v>
      </c>
      <c r="E2235" t="s">
        <v>894</v>
      </c>
      <c r="F2235" t="s">
        <v>80</v>
      </c>
      <c r="G2235" t="b">
        <v>0</v>
      </c>
      <c r="H2235" t="s">
        <v>173</v>
      </c>
      <c r="I2235" t="s">
        <v>180</v>
      </c>
      <c r="J2235" t="s">
        <v>6119</v>
      </c>
      <c r="K2235" t="s">
        <v>4769</v>
      </c>
      <c r="L2235" t="s">
        <v>8749</v>
      </c>
    </row>
    <row r="2236" spans="1:12">
      <c r="A2236" t="s">
        <v>8750</v>
      </c>
      <c r="B2236" t="s">
        <v>2772</v>
      </c>
      <c r="C2236" t="s">
        <v>4806</v>
      </c>
      <c r="D2236" t="s">
        <v>291</v>
      </c>
      <c r="E2236" t="s">
        <v>3043</v>
      </c>
      <c r="F2236" t="s">
        <v>18</v>
      </c>
      <c r="G2236" t="b">
        <v>0</v>
      </c>
      <c r="H2236" t="s">
        <v>245</v>
      </c>
      <c r="I2236" t="s">
        <v>180</v>
      </c>
      <c r="J2236" t="s">
        <v>5202</v>
      </c>
      <c r="K2236" t="s">
        <v>4769</v>
      </c>
      <c r="L2236" t="s">
        <v>8751</v>
      </c>
    </row>
    <row r="2237" spans="1:12">
      <c r="A2237" t="s">
        <v>3079</v>
      </c>
      <c r="B2237" t="s">
        <v>826</v>
      </c>
      <c r="C2237" t="s">
        <v>4858</v>
      </c>
      <c r="D2237" t="s">
        <v>737</v>
      </c>
      <c r="E2237" t="s">
        <v>738</v>
      </c>
      <c r="F2237" t="s">
        <v>121</v>
      </c>
      <c r="G2237" t="b">
        <v>0</v>
      </c>
      <c r="H2237" t="s">
        <v>735</v>
      </c>
      <c r="I2237" t="s">
        <v>180</v>
      </c>
      <c r="J2237" t="s">
        <v>8752</v>
      </c>
      <c r="K2237" t="s">
        <v>4769</v>
      </c>
      <c r="L2237" t="s">
        <v>8753</v>
      </c>
    </row>
    <row r="2238" spans="1:12">
      <c r="A2238" t="s">
        <v>2518</v>
      </c>
      <c r="B2238" t="s">
        <v>523</v>
      </c>
      <c r="C2238" t="s">
        <v>3526</v>
      </c>
      <c r="D2238" t="s">
        <v>1335</v>
      </c>
      <c r="E2238" t="s">
        <v>1336</v>
      </c>
      <c r="F2238" t="s">
        <v>43</v>
      </c>
      <c r="G2238" t="b">
        <v>0</v>
      </c>
      <c r="H2238" t="s">
        <v>173</v>
      </c>
      <c r="I2238" t="s">
        <v>180</v>
      </c>
      <c r="J2238" t="s">
        <v>8754</v>
      </c>
      <c r="K2238" t="s">
        <v>4769</v>
      </c>
      <c r="L2238" t="s">
        <v>8755</v>
      </c>
    </row>
    <row r="2239" spans="1:12">
      <c r="A2239" t="s">
        <v>1324</v>
      </c>
      <c r="B2239" t="s">
        <v>826</v>
      </c>
      <c r="C2239" t="s">
        <v>3522</v>
      </c>
      <c r="D2239" t="s">
        <v>1326</v>
      </c>
      <c r="E2239" t="s">
        <v>1327</v>
      </c>
      <c r="F2239" t="s">
        <v>115</v>
      </c>
      <c r="G2239" t="b">
        <v>0</v>
      </c>
      <c r="H2239" t="s">
        <v>173</v>
      </c>
      <c r="I2239" t="s">
        <v>180</v>
      </c>
      <c r="J2239" t="s">
        <v>7011</v>
      </c>
      <c r="K2239" t="s">
        <v>4769</v>
      </c>
      <c r="L2239" t="s">
        <v>8756</v>
      </c>
    </row>
    <row r="2240" spans="1:12">
      <c r="A2240" t="s">
        <v>1142</v>
      </c>
      <c r="B2240" t="s">
        <v>826</v>
      </c>
      <c r="C2240" t="s">
        <v>3522</v>
      </c>
      <c r="D2240" t="s">
        <v>4490</v>
      </c>
      <c r="E2240" t="s">
        <v>1143</v>
      </c>
      <c r="F2240" t="s">
        <v>80</v>
      </c>
      <c r="G2240" t="b">
        <v>0</v>
      </c>
      <c r="H2240" t="s">
        <v>173</v>
      </c>
      <c r="I2240" t="s">
        <v>180</v>
      </c>
      <c r="J2240" t="s">
        <v>8757</v>
      </c>
      <c r="K2240" t="s">
        <v>4769</v>
      </c>
      <c r="L2240" t="s">
        <v>8758</v>
      </c>
    </row>
    <row r="2241" spans="1:12">
      <c r="A2241" t="s">
        <v>1998</v>
      </c>
      <c r="B2241" t="s">
        <v>826</v>
      </c>
      <c r="C2241" t="s">
        <v>5256</v>
      </c>
      <c r="D2241" t="s">
        <v>192</v>
      </c>
      <c r="E2241" t="s">
        <v>6285</v>
      </c>
      <c r="F2241" t="s">
        <v>127</v>
      </c>
      <c r="G2241" t="b">
        <v>1</v>
      </c>
      <c r="H2241" t="s">
        <v>189</v>
      </c>
      <c r="I2241" t="s">
        <v>283</v>
      </c>
      <c r="J2241" t="s">
        <v>8759</v>
      </c>
      <c r="K2241" t="s">
        <v>4769</v>
      </c>
      <c r="L2241" t="s">
        <v>8760</v>
      </c>
    </row>
    <row r="2242" spans="1:12">
      <c r="A2242" t="s">
        <v>2739</v>
      </c>
      <c r="B2242" t="s">
        <v>171</v>
      </c>
      <c r="C2242" t="s">
        <v>4775</v>
      </c>
      <c r="D2242" t="s">
        <v>1774</v>
      </c>
      <c r="E2242" t="s">
        <v>5190</v>
      </c>
      <c r="F2242" t="s">
        <v>47</v>
      </c>
      <c r="G2242" t="b">
        <v>0</v>
      </c>
      <c r="H2242" t="s">
        <v>372</v>
      </c>
      <c r="I2242" t="s">
        <v>180</v>
      </c>
      <c r="J2242" t="s">
        <v>5191</v>
      </c>
      <c r="K2242" t="s">
        <v>4769</v>
      </c>
      <c r="L2242" t="s">
        <v>8761</v>
      </c>
    </row>
    <row r="2243" spans="1:12">
      <c r="A2243" t="s">
        <v>2513</v>
      </c>
      <c r="B2243" t="s">
        <v>182</v>
      </c>
      <c r="C2243" t="s">
        <v>3526</v>
      </c>
      <c r="D2243" t="s">
        <v>751</v>
      </c>
      <c r="E2243" t="s">
        <v>752</v>
      </c>
      <c r="F2243" t="s">
        <v>24</v>
      </c>
      <c r="G2243" t="b">
        <v>0</v>
      </c>
      <c r="H2243" t="s">
        <v>448</v>
      </c>
      <c r="I2243" t="s">
        <v>180</v>
      </c>
      <c r="J2243" t="s">
        <v>8762</v>
      </c>
      <c r="K2243" t="s">
        <v>4769</v>
      </c>
      <c r="L2243" t="s">
        <v>8763</v>
      </c>
    </row>
    <row r="2244" spans="1:12">
      <c r="A2244" t="s">
        <v>261</v>
      </c>
      <c r="B2244" t="s">
        <v>171</v>
      </c>
      <c r="C2244" t="s">
        <v>3522</v>
      </c>
      <c r="D2244" t="s">
        <v>192</v>
      </c>
      <c r="E2244" t="s">
        <v>264</v>
      </c>
      <c r="F2244" t="s">
        <v>47</v>
      </c>
      <c r="G2244" t="b">
        <v>0</v>
      </c>
      <c r="H2244" t="s">
        <v>189</v>
      </c>
      <c r="I2244" t="s">
        <v>180</v>
      </c>
      <c r="J2244" t="s">
        <v>5799</v>
      </c>
      <c r="K2244" t="s">
        <v>4769</v>
      </c>
      <c r="L2244" t="s">
        <v>8764</v>
      </c>
    </row>
    <row r="2245" spans="1:12">
      <c r="A2245" t="s">
        <v>3222</v>
      </c>
      <c r="B2245" t="s">
        <v>2772</v>
      </c>
      <c r="C2245" t="s">
        <v>4775</v>
      </c>
      <c r="D2245" t="s">
        <v>2820</v>
      </c>
      <c r="E2245" t="s">
        <v>2921</v>
      </c>
      <c r="F2245" t="s">
        <v>18</v>
      </c>
      <c r="G2245" t="b">
        <v>0</v>
      </c>
      <c r="H2245" t="s">
        <v>654</v>
      </c>
      <c r="I2245" t="s">
        <v>180</v>
      </c>
      <c r="J2245" t="s">
        <v>8765</v>
      </c>
      <c r="K2245" t="s">
        <v>4769</v>
      </c>
      <c r="L2245" t="s">
        <v>8766</v>
      </c>
    </row>
    <row r="2246" spans="1:12">
      <c r="A2246" t="s">
        <v>3219</v>
      </c>
      <c r="B2246" t="s">
        <v>826</v>
      </c>
      <c r="C2246" t="s">
        <v>4775</v>
      </c>
      <c r="D2246" t="s">
        <v>192</v>
      </c>
      <c r="E2246" t="s">
        <v>3211</v>
      </c>
      <c r="F2246" t="s">
        <v>127</v>
      </c>
      <c r="G2246" t="b">
        <v>0</v>
      </c>
      <c r="H2246" t="s">
        <v>189</v>
      </c>
      <c r="I2246" t="s">
        <v>180</v>
      </c>
      <c r="J2246" t="s">
        <v>8767</v>
      </c>
      <c r="K2246" t="s">
        <v>4769</v>
      </c>
      <c r="L2246" t="s">
        <v>8768</v>
      </c>
    </row>
    <row r="2247" spans="1:12">
      <c r="A2247" t="s">
        <v>791</v>
      </c>
      <c r="B2247" t="s">
        <v>171</v>
      </c>
      <c r="C2247" t="s">
        <v>3522</v>
      </c>
      <c r="D2247" t="s">
        <v>4654</v>
      </c>
      <c r="E2247" t="s">
        <v>793</v>
      </c>
      <c r="F2247" t="s">
        <v>43</v>
      </c>
      <c r="G2247" t="b">
        <v>0</v>
      </c>
      <c r="H2247" t="s">
        <v>496</v>
      </c>
      <c r="I2247" t="s">
        <v>180</v>
      </c>
      <c r="J2247" t="s">
        <v>8769</v>
      </c>
      <c r="K2247" t="s">
        <v>4769</v>
      </c>
      <c r="L2247" t="s">
        <v>8770</v>
      </c>
    </row>
    <row r="2248" spans="1:12">
      <c r="A2248" t="s">
        <v>2615</v>
      </c>
      <c r="B2248" t="s">
        <v>826</v>
      </c>
      <c r="C2248" t="s">
        <v>2553</v>
      </c>
      <c r="D2248" t="s">
        <v>4713</v>
      </c>
      <c r="E2248" t="s">
        <v>8771</v>
      </c>
      <c r="F2248" t="s">
        <v>76</v>
      </c>
      <c r="G2248" t="b">
        <v>0</v>
      </c>
      <c r="H2248" t="s">
        <v>173</v>
      </c>
      <c r="I2248" t="s">
        <v>180</v>
      </c>
      <c r="J2248" t="s">
        <v>5862</v>
      </c>
      <c r="K2248" t="s">
        <v>4769</v>
      </c>
      <c r="L2248" t="s">
        <v>8772</v>
      </c>
    </row>
    <row r="2249" spans="1:12">
      <c r="A2249" t="s">
        <v>981</v>
      </c>
      <c r="B2249" t="s">
        <v>826</v>
      </c>
      <c r="C2249" t="s">
        <v>3526</v>
      </c>
      <c r="D2249" t="s">
        <v>248</v>
      </c>
      <c r="E2249" t="s">
        <v>296</v>
      </c>
      <c r="F2249" t="s">
        <v>100</v>
      </c>
      <c r="G2249" t="b">
        <v>0</v>
      </c>
      <c r="H2249" t="s">
        <v>245</v>
      </c>
      <c r="I2249" t="s">
        <v>180</v>
      </c>
      <c r="J2249" t="s">
        <v>8773</v>
      </c>
      <c r="K2249" t="s">
        <v>4769</v>
      </c>
      <c r="L2249" t="s">
        <v>8774</v>
      </c>
    </row>
    <row r="2250" spans="1:12">
      <c r="A2250" t="s">
        <v>2505</v>
      </c>
      <c r="B2250" t="s">
        <v>298</v>
      </c>
      <c r="C2250" t="s">
        <v>3526</v>
      </c>
      <c r="D2250" t="s">
        <v>1412</v>
      </c>
      <c r="E2250" t="s">
        <v>1413</v>
      </c>
      <c r="F2250" t="s">
        <v>24</v>
      </c>
      <c r="G2250" t="b">
        <v>0</v>
      </c>
      <c r="H2250" t="s">
        <v>448</v>
      </c>
      <c r="I2250" t="s">
        <v>180</v>
      </c>
      <c r="J2250" t="s">
        <v>6349</v>
      </c>
      <c r="K2250" t="s">
        <v>4769</v>
      </c>
      <c r="L2250" t="s">
        <v>8775</v>
      </c>
    </row>
    <row r="2251" spans="1:12">
      <c r="A2251" t="s">
        <v>1685</v>
      </c>
      <c r="B2251" t="s">
        <v>826</v>
      </c>
      <c r="C2251" t="s">
        <v>3526</v>
      </c>
      <c r="D2251" t="s">
        <v>751</v>
      </c>
      <c r="E2251" t="s">
        <v>752</v>
      </c>
      <c r="F2251" t="s">
        <v>124</v>
      </c>
      <c r="G2251" t="b">
        <v>1</v>
      </c>
      <c r="H2251" t="s">
        <v>448</v>
      </c>
      <c r="I2251" t="s">
        <v>180</v>
      </c>
      <c r="J2251" t="s">
        <v>8776</v>
      </c>
      <c r="K2251" t="s">
        <v>4769</v>
      </c>
      <c r="L2251" t="s">
        <v>8777</v>
      </c>
    </row>
    <row r="2252" spans="1:12">
      <c r="A2252" t="s">
        <v>225</v>
      </c>
      <c r="B2252" t="s">
        <v>171</v>
      </c>
      <c r="C2252" t="s">
        <v>3522</v>
      </c>
      <c r="D2252" t="s">
        <v>192</v>
      </c>
      <c r="E2252" t="s">
        <v>193</v>
      </c>
      <c r="F2252" t="s">
        <v>47</v>
      </c>
      <c r="G2252" t="b">
        <v>0</v>
      </c>
      <c r="H2252" t="s">
        <v>189</v>
      </c>
      <c r="I2252" t="s">
        <v>180</v>
      </c>
      <c r="J2252" t="s">
        <v>8778</v>
      </c>
      <c r="K2252" t="s">
        <v>4769</v>
      </c>
      <c r="L2252" t="s">
        <v>8779</v>
      </c>
    </row>
    <row r="2253" spans="1:12">
      <c r="A2253" t="s">
        <v>2536</v>
      </c>
      <c r="B2253" t="s">
        <v>298</v>
      </c>
      <c r="C2253" t="s">
        <v>3526</v>
      </c>
      <c r="D2253" t="s">
        <v>547</v>
      </c>
      <c r="E2253" t="s">
        <v>548</v>
      </c>
      <c r="F2253" t="s">
        <v>24</v>
      </c>
      <c r="G2253" t="b">
        <v>1</v>
      </c>
      <c r="H2253" t="s">
        <v>173</v>
      </c>
      <c r="I2253" t="s">
        <v>180</v>
      </c>
      <c r="J2253" t="s">
        <v>6045</v>
      </c>
      <c r="K2253" t="s">
        <v>4769</v>
      </c>
      <c r="L2253" t="s">
        <v>8780</v>
      </c>
    </row>
    <row r="2254" spans="1:12">
      <c r="A2254" t="s">
        <v>2507</v>
      </c>
      <c r="B2254" t="s">
        <v>826</v>
      </c>
      <c r="C2254" t="s">
        <v>3526</v>
      </c>
      <c r="D2254" t="s">
        <v>248</v>
      </c>
      <c r="E2254" t="s">
        <v>296</v>
      </c>
      <c r="F2254" t="s">
        <v>100</v>
      </c>
      <c r="G2254" t="b">
        <v>0</v>
      </c>
      <c r="H2254" t="s">
        <v>245</v>
      </c>
      <c r="I2254" t="s">
        <v>180</v>
      </c>
      <c r="J2254" t="s">
        <v>8781</v>
      </c>
      <c r="K2254" t="s">
        <v>4769</v>
      </c>
      <c r="L2254" t="s">
        <v>8782</v>
      </c>
    </row>
    <row r="2255" spans="1:12">
      <c r="A2255" t="s">
        <v>1253</v>
      </c>
      <c r="B2255" t="s">
        <v>826</v>
      </c>
      <c r="C2255" t="s">
        <v>3522</v>
      </c>
      <c r="D2255" t="s">
        <v>659</v>
      </c>
      <c r="E2255" t="s">
        <v>679</v>
      </c>
      <c r="F2255" t="s">
        <v>109</v>
      </c>
      <c r="G2255" t="b">
        <v>0</v>
      </c>
      <c r="H2255" t="s">
        <v>654</v>
      </c>
      <c r="I2255" t="s">
        <v>180</v>
      </c>
      <c r="J2255" t="s">
        <v>8546</v>
      </c>
      <c r="K2255" t="s">
        <v>4769</v>
      </c>
      <c r="L2255" t="s">
        <v>8783</v>
      </c>
    </row>
    <row r="2256" spans="1:12">
      <c r="A2256" t="s">
        <v>2891</v>
      </c>
      <c r="B2256" t="s">
        <v>826</v>
      </c>
      <c r="C2256" t="s">
        <v>4775</v>
      </c>
      <c r="D2256" t="s">
        <v>2647</v>
      </c>
      <c r="E2256" t="s">
        <v>2889</v>
      </c>
      <c r="F2256" t="s">
        <v>76</v>
      </c>
      <c r="G2256" t="b">
        <v>0</v>
      </c>
      <c r="H2256" t="s">
        <v>245</v>
      </c>
      <c r="I2256" t="s">
        <v>180</v>
      </c>
      <c r="J2256" t="s">
        <v>4777</v>
      </c>
      <c r="K2256" t="s">
        <v>4769</v>
      </c>
      <c r="L2256" t="s">
        <v>8784</v>
      </c>
    </row>
    <row r="2257" spans="1:12">
      <c r="A2257" t="s">
        <v>310</v>
      </c>
      <c r="B2257" t="s">
        <v>171</v>
      </c>
      <c r="C2257" t="s">
        <v>3522</v>
      </c>
      <c r="D2257" t="s">
        <v>248</v>
      </c>
      <c r="E2257" t="s">
        <v>296</v>
      </c>
      <c r="F2257" t="s">
        <v>29</v>
      </c>
      <c r="G2257" t="b">
        <v>0</v>
      </c>
      <c r="H2257" t="s">
        <v>245</v>
      </c>
      <c r="I2257" t="s">
        <v>180</v>
      </c>
      <c r="J2257" t="s">
        <v>4796</v>
      </c>
      <c r="K2257" t="s">
        <v>4769</v>
      </c>
      <c r="L2257" t="s">
        <v>8785</v>
      </c>
    </row>
    <row r="2258" spans="1:12">
      <c r="A2258" t="s">
        <v>2519</v>
      </c>
      <c r="B2258" t="s">
        <v>298</v>
      </c>
      <c r="C2258" t="s">
        <v>3526</v>
      </c>
      <c r="D2258" t="s">
        <v>1827</v>
      </c>
      <c r="E2258" t="s">
        <v>2177</v>
      </c>
      <c r="F2258" t="s">
        <v>118</v>
      </c>
      <c r="G2258" t="b">
        <v>1</v>
      </c>
      <c r="H2258" t="s">
        <v>448</v>
      </c>
      <c r="I2258" t="s">
        <v>180</v>
      </c>
      <c r="J2258" t="s">
        <v>8786</v>
      </c>
      <c r="K2258" t="s">
        <v>4769</v>
      </c>
      <c r="L2258" t="s">
        <v>8787</v>
      </c>
    </row>
    <row r="2259" spans="1:12">
      <c r="A2259" t="s">
        <v>939</v>
      </c>
      <c r="B2259" t="s">
        <v>826</v>
      </c>
      <c r="C2259" t="s">
        <v>3526</v>
      </c>
      <c r="D2259" t="s">
        <v>248</v>
      </c>
      <c r="E2259" t="s">
        <v>249</v>
      </c>
      <c r="F2259" t="s">
        <v>67</v>
      </c>
      <c r="G2259" t="b">
        <v>0</v>
      </c>
      <c r="H2259" t="s">
        <v>245</v>
      </c>
      <c r="I2259" t="s">
        <v>180</v>
      </c>
      <c r="J2259" t="s">
        <v>4820</v>
      </c>
      <c r="K2259" t="s">
        <v>4769</v>
      </c>
      <c r="L2259" t="s">
        <v>8788</v>
      </c>
    </row>
    <row r="2260" spans="1:12">
      <c r="A2260" t="s">
        <v>2704</v>
      </c>
      <c r="B2260" t="s">
        <v>182</v>
      </c>
      <c r="C2260" t="s">
        <v>4806</v>
      </c>
      <c r="D2260" t="s">
        <v>2707</v>
      </c>
      <c r="E2260" t="s">
        <v>8789</v>
      </c>
      <c r="F2260" t="s">
        <v>43</v>
      </c>
      <c r="G2260" t="b">
        <v>0</v>
      </c>
      <c r="H2260" t="s">
        <v>173</v>
      </c>
      <c r="I2260" t="s">
        <v>180</v>
      </c>
      <c r="J2260" t="s">
        <v>8790</v>
      </c>
      <c r="K2260" t="s">
        <v>4769</v>
      </c>
      <c r="L2260" t="s">
        <v>8791</v>
      </c>
    </row>
    <row r="2261" spans="1:12">
      <c r="A2261" t="s">
        <v>1230</v>
      </c>
      <c r="B2261" t="s">
        <v>826</v>
      </c>
      <c r="C2261" t="s">
        <v>3526</v>
      </c>
      <c r="D2261" t="s">
        <v>499</v>
      </c>
      <c r="E2261" t="s">
        <v>5353</v>
      </c>
      <c r="F2261" t="s">
        <v>124</v>
      </c>
      <c r="G2261" t="b">
        <v>0</v>
      </c>
      <c r="H2261" t="s">
        <v>173</v>
      </c>
      <c r="I2261" t="s">
        <v>180</v>
      </c>
      <c r="J2261" t="s">
        <v>8792</v>
      </c>
      <c r="K2261" t="s">
        <v>4769</v>
      </c>
      <c r="L2261" t="s">
        <v>8793</v>
      </c>
    </row>
    <row r="2262" spans="1:12">
      <c r="A2262" t="s">
        <v>2644</v>
      </c>
      <c r="B2262" t="s">
        <v>171</v>
      </c>
      <c r="C2262" t="s">
        <v>4775</v>
      </c>
      <c r="D2262" t="s">
        <v>2647</v>
      </c>
      <c r="E2262" t="s">
        <v>4776</v>
      </c>
      <c r="F2262" t="s">
        <v>29</v>
      </c>
      <c r="G2262" t="b">
        <v>0</v>
      </c>
      <c r="H2262" t="s">
        <v>245</v>
      </c>
      <c r="I2262" t="s">
        <v>180</v>
      </c>
      <c r="J2262" t="s">
        <v>4777</v>
      </c>
      <c r="K2262" t="s">
        <v>4769</v>
      </c>
      <c r="L2262" t="s">
        <v>2645</v>
      </c>
    </row>
    <row r="2263" spans="1:12">
      <c r="A2263" t="s">
        <v>2791</v>
      </c>
      <c r="B2263" t="s">
        <v>182</v>
      </c>
      <c r="C2263" t="s">
        <v>4806</v>
      </c>
      <c r="D2263" t="s">
        <v>2792</v>
      </c>
      <c r="E2263" t="s">
        <v>2912</v>
      </c>
      <c r="F2263" t="s">
        <v>18</v>
      </c>
      <c r="G2263" t="b">
        <v>0</v>
      </c>
      <c r="H2263" t="s">
        <v>372</v>
      </c>
      <c r="I2263" t="s">
        <v>180</v>
      </c>
      <c r="J2263" t="s">
        <v>8794</v>
      </c>
      <c r="K2263" t="s">
        <v>4769</v>
      </c>
      <c r="L2263" t="s">
        <v>8795</v>
      </c>
    </row>
    <row r="2264" spans="1:12">
      <c r="A2264" t="s">
        <v>1012</v>
      </c>
      <c r="B2264" t="s">
        <v>826</v>
      </c>
      <c r="C2264" t="s">
        <v>3522</v>
      </c>
      <c r="D2264" t="s">
        <v>1009</v>
      </c>
      <c r="E2264" t="s">
        <v>1010</v>
      </c>
      <c r="F2264" t="s">
        <v>18</v>
      </c>
      <c r="G2264" t="b">
        <v>0</v>
      </c>
      <c r="H2264" t="s">
        <v>173</v>
      </c>
      <c r="I2264" t="s">
        <v>180</v>
      </c>
      <c r="J2264" t="s">
        <v>8796</v>
      </c>
      <c r="K2264" t="s">
        <v>4769</v>
      </c>
      <c r="L2264" t="s">
        <v>8797</v>
      </c>
    </row>
    <row r="2265" spans="1:12">
      <c r="A2265" t="s">
        <v>8798</v>
      </c>
      <c r="B2265" t="s">
        <v>826</v>
      </c>
      <c r="C2265" t="s">
        <v>4775</v>
      </c>
      <c r="D2265" t="s">
        <v>291</v>
      </c>
      <c r="E2265" t="s">
        <v>218</v>
      </c>
      <c r="F2265" t="s">
        <v>100</v>
      </c>
      <c r="G2265" t="b">
        <v>0</v>
      </c>
      <c r="H2265" t="s">
        <v>245</v>
      </c>
      <c r="I2265" t="s">
        <v>180</v>
      </c>
      <c r="J2265" t="s">
        <v>4930</v>
      </c>
      <c r="K2265" t="s">
        <v>4769</v>
      </c>
      <c r="L2265" t="s">
        <v>8799</v>
      </c>
    </row>
    <row r="2266" spans="1:12">
      <c r="A2266" t="s">
        <v>800</v>
      </c>
      <c r="B2266" t="s">
        <v>171</v>
      </c>
      <c r="C2266" t="s">
        <v>3526</v>
      </c>
      <c r="D2266" t="s">
        <v>547</v>
      </c>
      <c r="E2266" t="s">
        <v>548</v>
      </c>
      <c r="F2266" t="s">
        <v>76</v>
      </c>
      <c r="G2266" t="b">
        <v>1</v>
      </c>
      <c r="H2266" t="s">
        <v>173</v>
      </c>
      <c r="I2266" t="s">
        <v>180</v>
      </c>
      <c r="J2266" t="s">
        <v>8800</v>
      </c>
      <c r="K2266" t="s">
        <v>4769</v>
      </c>
      <c r="L2266" t="s">
        <v>8801</v>
      </c>
    </row>
    <row r="2267" spans="1:12">
      <c r="A2267" t="s">
        <v>1754</v>
      </c>
      <c r="B2267" t="s">
        <v>826</v>
      </c>
      <c r="C2267" t="s">
        <v>3522</v>
      </c>
      <c r="D2267" t="s">
        <v>786</v>
      </c>
      <c r="E2267" t="s">
        <v>1755</v>
      </c>
      <c r="F2267" t="s">
        <v>121</v>
      </c>
      <c r="G2267" t="b">
        <v>0</v>
      </c>
      <c r="H2267" t="s">
        <v>173</v>
      </c>
      <c r="I2267" t="s">
        <v>180</v>
      </c>
      <c r="J2267" t="s">
        <v>6869</v>
      </c>
      <c r="K2267" t="s">
        <v>4769</v>
      </c>
      <c r="L2267" t="s">
        <v>8802</v>
      </c>
    </row>
    <row r="2268" spans="1:12">
      <c r="A2268" t="s">
        <v>320</v>
      </c>
      <c r="B2268" t="s">
        <v>171</v>
      </c>
      <c r="C2268" t="s">
        <v>3522</v>
      </c>
      <c r="D2268" t="s">
        <v>248</v>
      </c>
      <c r="E2268" t="s">
        <v>249</v>
      </c>
      <c r="F2268" t="s">
        <v>24</v>
      </c>
      <c r="G2268" t="b">
        <v>0</v>
      </c>
      <c r="H2268" t="s">
        <v>245</v>
      </c>
      <c r="I2268" t="s">
        <v>180</v>
      </c>
      <c r="J2268" t="s">
        <v>5974</v>
      </c>
      <c r="K2268" t="s">
        <v>4769</v>
      </c>
      <c r="L2268" t="s">
        <v>8803</v>
      </c>
    </row>
    <row r="2269" spans="1:12">
      <c r="A2269" t="s">
        <v>2958</v>
      </c>
      <c r="B2269" t="s">
        <v>171</v>
      </c>
      <c r="C2269" t="s">
        <v>4775</v>
      </c>
      <c r="D2269" t="s">
        <v>651</v>
      </c>
      <c r="E2269" t="s">
        <v>652</v>
      </c>
      <c r="F2269" t="s">
        <v>47</v>
      </c>
      <c r="G2269" t="b">
        <v>0</v>
      </c>
      <c r="H2269" t="s">
        <v>372</v>
      </c>
      <c r="I2269" t="s">
        <v>180</v>
      </c>
      <c r="J2269" t="s">
        <v>8804</v>
      </c>
      <c r="K2269" t="s">
        <v>4769</v>
      </c>
      <c r="L2269" t="s">
        <v>8805</v>
      </c>
    </row>
    <row r="2270" spans="1:12">
      <c r="A2270" t="s">
        <v>2633</v>
      </c>
      <c r="B2270" t="s">
        <v>171</v>
      </c>
      <c r="C2270" t="s">
        <v>4858</v>
      </c>
      <c r="D2270" t="s">
        <v>2636</v>
      </c>
      <c r="E2270" t="s">
        <v>4920</v>
      </c>
      <c r="F2270" t="s">
        <v>67</v>
      </c>
      <c r="G2270" t="b">
        <v>0</v>
      </c>
      <c r="H2270" t="s">
        <v>443</v>
      </c>
      <c r="I2270" t="s">
        <v>180</v>
      </c>
      <c r="J2270" t="s">
        <v>4921</v>
      </c>
      <c r="K2270" t="s">
        <v>4769</v>
      </c>
      <c r="L2270" t="s">
        <v>2634</v>
      </c>
    </row>
    <row r="2271" spans="1:12">
      <c r="A2271" t="s">
        <v>8806</v>
      </c>
      <c r="B2271" t="s">
        <v>826</v>
      </c>
      <c r="C2271" t="s">
        <v>3522</v>
      </c>
      <c r="D2271" t="s">
        <v>3827</v>
      </c>
      <c r="E2271" t="s">
        <v>5373</v>
      </c>
      <c r="F2271" t="s">
        <v>67</v>
      </c>
      <c r="G2271" t="b">
        <v>1</v>
      </c>
      <c r="H2271" t="s">
        <v>654</v>
      </c>
      <c r="I2271" t="s">
        <v>180</v>
      </c>
      <c r="J2271" t="s">
        <v>8807</v>
      </c>
      <c r="K2271" t="s">
        <v>4769</v>
      </c>
      <c r="L2271" t="s">
        <v>8808</v>
      </c>
    </row>
    <row r="2272" spans="1:12">
      <c r="A2272" t="s">
        <v>1205</v>
      </c>
      <c r="B2272" t="s">
        <v>826</v>
      </c>
      <c r="C2272" t="s">
        <v>3522</v>
      </c>
      <c r="D2272" t="s">
        <v>1189</v>
      </c>
      <c r="E2272" t="s">
        <v>1190</v>
      </c>
      <c r="F2272" t="s">
        <v>76</v>
      </c>
      <c r="G2272" t="b">
        <v>0</v>
      </c>
      <c r="H2272" t="s">
        <v>173</v>
      </c>
      <c r="I2272" t="s">
        <v>180</v>
      </c>
      <c r="J2272" t="s">
        <v>6916</v>
      </c>
      <c r="K2272" t="s">
        <v>4769</v>
      </c>
      <c r="L2272" t="s">
        <v>8809</v>
      </c>
    </row>
    <row r="2273" spans="1:12">
      <c r="A2273" t="s">
        <v>1002</v>
      </c>
      <c r="B2273" t="s">
        <v>826</v>
      </c>
      <c r="C2273" t="s">
        <v>3522</v>
      </c>
      <c r="D2273" t="s">
        <v>356</v>
      </c>
      <c r="E2273" t="s">
        <v>366</v>
      </c>
      <c r="F2273" t="s">
        <v>127</v>
      </c>
      <c r="G2273" t="b">
        <v>0</v>
      </c>
      <c r="H2273" t="s">
        <v>369</v>
      </c>
      <c r="I2273" t="s">
        <v>180</v>
      </c>
      <c r="J2273" t="s">
        <v>5065</v>
      </c>
      <c r="K2273" t="s">
        <v>4769</v>
      </c>
      <c r="L2273" t="s">
        <v>8810</v>
      </c>
    </row>
    <row r="2274" spans="1:12">
      <c r="A2274" t="s">
        <v>2520</v>
      </c>
      <c r="B2274" t="s">
        <v>171</v>
      </c>
      <c r="C2274" t="s">
        <v>3526</v>
      </c>
      <c r="D2274" t="s">
        <v>1136</v>
      </c>
      <c r="E2274" t="s">
        <v>1137</v>
      </c>
      <c r="F2274" t="s">
        <v>39</v>
      </c>
      <c r="G2274" t="b">
        <v>0</v>
      </c>
      <c r="H2274" t="s">
        <v>540</v>
      </c>
      <c r="I2274" t="s">
        <v>180</v>
      </c>
      <c r="J2274" t="s">
        <v>8811</v>
      </c>
      <c r="K2274" t="s">
        <v>4769</v>
      </c>
      <c r="L2274" t="s">
        <v>8812</v>
      </c>
    </row>
    <row r="2275" spans="1:12">
      <c r="A2275" t="s">
        <v>1839</v>
      </c>
      <c r="B2275" t="s">
        <v>826</v>
      </c>
      <c r="C2275" t="s">
        <v>3526</v>
      </c>
      <c r="D2275" t="s">
        <v>754</v>
      </c>
      <c r="E2275" t="s">
        <v>756</v>
      </c>
      <c r="F2275" t="s">
        <v>39</v>
      </c>
      <c r="G2275" t="b">
        <v>0</v>
      </c>
      <c r="H2275" t="s">
        <v>448</v>
      </c>
      <c r="I2275" t="s">
        <v>180</v>
      </c>
      <c r="J2275" t="s">
        <v>5497</v>
      </c>
      <c r="K2275" t="s">
        <v>4769</v>
      </c>
      <c r="L2275" t="s">
        <v>8813</v>
      </c>
    </row>
    <row r="2276" spans="1:12">
      <c r="A2276" t="s">
        <v>8814</v>
      </c>
      <c r="B2276" t="s">
        <v>826</v>
      </c>
      <c r="C2276" t="s">
        <v>4858</v>
      </c>
      <c r="D2276" t="s">
        <v>6281</v>
      </c>
      <c r="E2276" t="s">
        <v>8815</v>
      </c>
      <c r="F2276" t="s">
        <v>67</v>
      </c>
      <c r="G2276" t="b">
        <v>0</v>
      </c>
      <c r="H2276" t="s">
        <v>173</v>
      </c>
      <c r="I2276" t="s">
        <v>180</v>
      </c>
      <c r="J2276" t="s">
        <v>8816</v>
      </c>
      <c r="K2276" t="s">
        <v>4769</v>
      </c>
      <c r="L2276" t="s">
        <v>8817</v>
      </c>
    </row>
    <row r="2277" spans="1:12">
      <c r="A2277" t="s">
        <v>8818</v>
      </c>
      <c r="B2277" t="s">
        <v>826</v>
      </c>
      <c r="C2277" t="s">
        <v>3526</v>
      </c>
      <c r="D2277" t="s">
        <v>248</v>
      </c>
      <c r="E2277" t="s">
        <v>296</v>
      </c>
      <c r="F2277" t="s">
        <v>109</v>
      </c>
      <c r="G2277" t="b">
        <v>0</v>
      </c>
      <c r="H2277" t="s">
        <v>245</v>
      </c>
      <c r="I2277" t="s">
        <v>180</v>
      </c>
      <c r="J2277" t="s">
        <v>8819</v>
      </c>
      <c r="K2277" t="s">
        <v>4769</v>
      </c>
      <c r="L2277" t="s">
        <v>8820</v>
      </c>
    </row>
    <row r="2278" spans="1:12">
      <c r="A2278" t="s">
        <v>2843</v>
      </c>
      <c r="B2278" t="s">
        <v>826</v>
      </c>
      <c r="C2278" t="s">
        <v>4806</v>
      </c>
      <c r="D2278" t="s">
        <v>2820</v>
      </c>
      <c r="E2278" t="s">
        <v>2921</v>
      </c>
      <c r="F2278" t="s">
        <v>106</v>
      </c>
      <c r="G2278" t="b">
        <v>0</v>
      </c>
      <c r="H2278" t="s">
        <v>654</v>
      </c>
      <c r="I2278" t="s">
        <v>180</v>
      </c>
      <c r="J2278" t="s">
        <v>5367</v>
      </c>
      <c r="K2278" t="s">
        <v>4769</v>
      </c>
      <c r="L2278" t="s">
        <v>8821</v>
      </c>
    </row>
    <row r="2279" spans="1:12">
      <c r="A2279" t="s">
        <v>236</v>
      </c>
      <c r="B2279" t="s">
        <v>200</v>
      </c>
      <c r="C2279" t="s">
        <v>3522</v>
      </c>
      <c r="D2279" t="s">
        <v>192</v>
      </c>
      <c r="E2279" t="s">
        <v>198</v>
      </c>
      <c r="F2279" t="s">
        <v>29</v>
      </c>
      <c r="G2279" t="b">
        <v>0</v>
      </c>
      <c r="H2279" t="s">
        <v>189</v>
      </c>
      <c r="I2279" t="s">
        <v>180</v>
      </c>
      <c r="J2279" t="s">
        <v>5825</v>
      </c>
      <c r="K2279" t="s">
        <v>4769</v>
      </c>
      <c r="L2279" t="s">
        <v>8822</v>
      </c>
    </row>
    <row r="2280" spans="1:12">
      <c r="A2280" t="s">
        <v>1073</v>
      </c>
      <c r="B2280" t="s">
        <v>826</v>
      </c>
      <c r="C2280" t="s">
        <v>3522</v>
      </c>
      <c r="D2280" t="s">
        <v>1065</v>
      </c>
      <c r="E2280" t="s">
        <v>1066</v>
      </c>
      <c r="F2280" t="s">
        <v>73</v>
      </c>
      <c r="G2280" t="b">
        <v>0</v>
      </c>
      <c r="H2280" t="s">
        <v>173</v>
      </c>
      <c r="I2280" t="s">
        <v>180</v>
      </c>
      <c r="J2280" t="s">
        <v>8823</v>
      </c>
      <c r="K2280" t="s">
        <v>4769</v>
      </c>
      <c r="L2280" t="s">
        <v>8824</v>
      </c>
    </row>
    <row r="2281" spans="1:12">
      <c r="A2281" t="s">
        <v>2522</v>
      </c>
      <c r="B2281" t="s">
        <v>826</v>
      </c>
      <c r="C2281" t="s">
        <v>3526</v>
      </c>
      <c r="D2281" t="s">
        <v>2101</v>
      </c>
      <c r="E2281" t="s">
        <v>853</v>
      </c>
      <c r="F2281" t="s">
        <v>124</v>
      </c>
      <c r="G2281" t="b">
        <v>1</v>
      </c>
      <c r="H2281" t="s">
        <v>443</v>
      </c>
      <c r="I2281" t="s">
        <v>180</v>
      </c>
      <c r="J2281" t="s">
        <v>8825</v>
      </c>
      <c r="K2281" t="s">
        <v>4769</v>
      </c>
      <c r="L2281" t="s">
        <v>8826</v>
      </c>
    </row>
    <row r="2282" spans="1:12">
      <c r="A2282" t="s">
        <v>767</v>
      </c>
      <c r="B2282" t="s">
        <v>171</v>
      </c>
      <c r="C2282" t="s">
        <v>3522</v>
      </c>
      <c r="D2282" t="s">
        <v>770</v>
      </c>
      <c r="E2282" t="s">
        <v>771</v>
      </c>
      <c r="F2282" t="s">
        <v>24</v>
      </c>
      <c r="G2282" t="b">
        <v>0</v>
      </c>
      <c r="H2282" t="s">
        <v>173</v>
      </c>
      <c r="I2282" t="s">
        <v>180</v>
      </c>
      <c r="J2282" t="s">
        <v>8827</v>
      </c>
      <c r="K2282" t="s">
        <v>4769</v>
      </c>
      <c r="L2282" t="s">
        <v>8828</v>
      </c>
    </row>
    <row r="2283" spans="1:12">
      <c r="A2283" t="s">
        <v>1337</v>
      </c>
      <c r="B2283" t="s">
        <v>826</v>
      </c>
      <c r="C2283" t="s">
        <v>3522</v>
      </c>
      <c r="D2283" t="s">
        <v>1339</v>
      </c>
      <c r="E2283" t="s">
        <v>1340</v>
      </c>
      <c r="F2283" t="s">
        <v>47</v>
      </c>
      <c r="G2283" t="b">
        <v>0</v>
      </c>
      <c r="H2283" t="s">
        <v>173</v>
      </c>
      <c r="I2283" t="s">
        <v>180</v>
      </c>
      <c r="J2283" t="s">
        <v>8255</v>
      </c>
      <c r="K2283" t="s">
        <v>4769</v>
      </c>
      <c r="L2283" t="s">
        <v>8829</v>
      </c>
    </row>
    <row r="2284" spans="1:12">
      <c r="A2284" t="s">
        <v>306</v>
      </c>
      <c r="B2284" t="s">
        <v>171</v>
      </c>
      <c r="C2284" t="s">
        <v>3522</v>
      </c>
      <c r="D2284" t="s">
        <v>248</v>
      </c>
      <c r="E2284" t="s">
        <v>296</v>
      </c>
      <c r="F2284" t="s">
        <v>29</v>
      </c>
      <c r="G2284" t="b">
        <v>0</v>
      </c>
      <c r="H2284" t="s">
        <v>245</v>
      </c>
      <c r="I2284" t="s">
        <v>180</v>
      </c>
      <c r="J2284" t="s">
        <v>8830</v>
      </c>
      <c r="K2284" t="s">
        <v>4769</v>
      </c>
      <c r="L2284" t="s">
        <v>8831</v>
      </c>
    </row>
    <row r="2285" spans="1:12">
      <c r="A2285" t="s">
        <v>2523</v>
      </c>
      <c r="B2285" t="s">
        <v>298</v>
      </c>
      <c r="C2285" t="s">
        <v>3526</v>
      </c>
      <c r="D2285" t="s">
        <v>248</v>
      </c>
      <c r="E2285" t="s">
        <v>249</v>
      </c>
      <c r="F2285" t="s">
        <v>67</v>
      </c>
      <c r="G2285" t="b">
        <v>0</v>
      </c>
      <c r="H2285" t="s">
        <v>245</v>
      </c>
      <c r="I2285" t="s">
        <v>180</v>
      </c>
      <c r="J2285" t="s">
        <v>4820</v>
      </c>
      <c r="K2285" t="s">
        <v>4769</v>
      </c>
      <c r="L2285" t="s">
        <v>8832</v>
      </c>
    </row>
    <row r="2286" spans="1:12">
      <c r="A2286" t="s">
        <v>2961</v>
      </c>
      <c r="B2286" t="s">
        <v>182</v>
      </c>
      <c r="C2286" t="s">
        <v>4858</v>
      </c>
      <c r="D2286" t="s">
        <v>2863</v>
      </c>
      <c r="E2286" t="s">
        <v>2884</v>
      </c>
      <c r="F2286" t="s">
        <v>29</v>
      </c>
      <c r="G2286" t="b">
        <v>0</v>
      </c>
      <c r="H2286" t="s">
        <v>173</v>
      </c>
      <c r="I2286" t="s">
        <v>180</v>
      </c>
      <c r="J2286" t="s">
        <v>218</v>
      </c>
      <c r="K2286" t="s">
        <v>4769</v>
      </c>
      <c r="L2286" t="s">
        <v>8833</v>
      </c>
    </row>
    <row r="2287" spans="1:12">
      <c r="A2287" t="s">
        <v>8834</v>
      </c>
      <c r="B2287" t="s">
        <v>298</v>
      </c>
      <c r="C2287" t="s">
        <v>3526</v>
      </c>
      <c r="D2287" t="s">
        <v>248</v>
      </c>
      <c r="E2287" t="s">
        <v>296</v>
      </c>
      <c r="F2287" t="s">
        <v>67</v>
      </c>
      <c r="G2287" t="b">
        <v>0</v>
      </c>
      <c r="H2287" t="s">
        <v>245</v>
      </c>
      <c r="I2287" t="s">
        <v>180</v>
      </c>
      <c r="J2287" t="s">
        <v>8835</v>
      </c>
      <c r="K2287" t="s">
        <v>4769</v>
      </c>
      <c r="L2287" t="s">
        <v>8836</v>
      </c>
    </row>
    <row r="2288" spans="1:12">
      <c r="A2288" t="s">
        <v>8837</v>
      </c>
      <c r="B2288" t="s">
        <v>298</v>
      </c>
      <c r="C2288" t="s">
        <v>3522</v>
      </c>
      <c r="D2288" t="e" cm="1">
        <f t="array" ref="D2288">- Gujjula</f>
        <v>#NAME?</v>
      </c>
      <c r="E2288" t="s">
        <v>4861</v>
      </c>
      <c r="F2288" t="s">
        <v>97</v>
      </c>
      <c r="G2288" t="b">
        <v>1</v>
      </c>
      <c r="H2288" t="s">
        <v>173</v>
      </c>
      <c r="I2288" t="s">
        <v>180</v>
      </c>
      <c r="J2288" t="s">
        <v>4862</v>
      </c>
      <c r="K2288" t="s">
        <v>4769</v>
      </c>
      <c r="L2288" t="s">
        <v>8838</v>
      </c>
    </row>
    <row r="2289" spans="1:12">
      <c r="A2289" t="s">
        <v>2023</v>
      </c>
      <c r="B2289" t="s">
        <v>826</v>
      </c>
      <c r="C2289" t="s">
        <v>3526</v>
      </c>
      <c r="D2289" t="s">
        <v>248</v>
      </c>
      <c r="E2289" t="s">
        <v>296</v>
      </c>
      <c r="F2289" t="s">
        <v>100</v>
      </c>
      <c r="G2289" t="b">
        <v>0</v>
      </c>
      <c r="H2289" t="s">
        <v>245</v>
      </c>
      <c r="I2289" t="s">
        <v>180</v>
      </c>
      <c r="J2289" t="s">
        <v>6137</v>
      </c>
      <c r="K2289" t="s">
        <v>4769</v>
      </c>
      <c r="L2289" t="s">
        <v>8839</v>
      </c>
    </row>
    <row r="2290" spans="1:12">
      <c r="A2290" t="s">
        <v>3124</v>
      </c>
      <c r="B2290" t="s">
        <v>826</v>
      </c>
      <c r="C2290" t="s">
        <v>2553</v>
      </c>
      <c r="D2290" t="s">
        <v>428</v>
      </c>
      <c r="E2290" t="s">
        <v>2924</v>
      </c>
      <c r="F2290" t="s">
        <v>100</v>
      </c>
      <c r="G2290" t="b">
        <v>1</v>
      </c>
      <c r="H2290" t="s">
        <v>173</v>
      </c>
      <c r="I2290" t="s">
        <v>180</v>
      </c>
      <c r="J2290" t="s">
        <v>6635</v>
      </c>
      <c r="K2290" t="s">
        <v>4769</v>
      </c>
      <c r="L2290" t="s">
        <v>8840</v>
      </c>
    </row>
    <row r="2291" spans="1:12">
      <c r="A2291" t="s">
        <v>2516</v>
      </c>
      <c r="B2291" t="s">
        <v>826</v>
      </c>
      <c r="C2291" t="s">
        <v>3526</v>
      </c>
      <c r="D2291" t="s">
        <v>248</v>
      </c>
      <c r="E2291" t="s">
        <v>930</v>
      </c>
      <c r="F2291" t="s">
        <v>84</v>
      </c>
      <c r="G2291" t="b">
        <v>0</v>
      </c>
      <c r="H2291" t="s">
        <v>245</v>
      </c>
      <c r="I2291" t="s">
        <v>180</v>
      </c>
      <c r="J2291" t="s">
        <v>8841</v>
      </c>
      <c r="K2291" t="s">
        <v>4769</v>
      </c>
      <c r="L2291" t="s">
        <v>8842</v>
      </c>
    </row>
    <row r="2292" spans="1:12">
      <c r="A2292" t="s">
        <v>2509</v>
      </c>
      <c r="B2292" t="s">
        <v>298</v>
      </c>
      <c r="C2292" t="s">
        <v>3526</v>
      </c>
      <c r="D2292" t="s">
        <v>360</v>
      </c>
      <c r="E2292" t="s">
        <v>992</v>
      </c>
      <c r="F2292" t="s">
        <v>57</v>
      </c>
      <c r="G2292" t="b">
        <v>0</v>
      </c>
      <c r="H2292" t="s">
        <v>173</v>
      </c>
      <c r="I2292" t="s">
        <v>180</v>
      </c>
      <c r="J2292" t="s">
        <v>7297</v>
      </c>
      <c r="K2292" t="s">
        <v>4769</v>
      </c>
      <c r="L2292" t="s">
        <v>8843</v>
      </c>
    </row>
    <row r="2293" spans="1:12">
      <c r="A2293" t="s">
        <v>1762</v>
      </c>
      <c r="B2293" t="s">
        <v>826</v>
      </c>
      <c r="C2293" t="s">
        <v>3522</v>
      </c>
      <c r="D2293" t="s">
        <v>1217</v>
      </c>
      <c r="E2293" t="s">
        <v>1763</v>
      </c>
      <c r="F2293" t="s">
        <v>127</v>
      </c>
      <c r="G2293" t="b">
        <v>0</v>
      </c>
      <c r="H2293" t="s">
        <v>173</v>
      </c>
      <c r="I2293" t="s">
        <v>180</v>
      </c>
      <c r="J2293" t="s">
        <v>6133</v>
      </c>
      <c r="K2293" t="s">
        <v>4769</v>
      </c>
      <c r="L2293" t="s">
        <v>8844</v>
      </c>
    </row>
    <row r="2294" spans="1:12">
      <c r="A2294" t="s">
        <v>1541</v>
      </c>
      <c r="B2294" t="s">
        <v>826</v>
      </c>
      <c r="C2294" t="s">
        <v>3526</v>
      </c>
      <c r="D2294" t="s">
        <v>778</v>
      </c>
      <c r="E2294" t="s">
        <v>1540</v>
      </c>
      <c r="F2294" t="s">
        <v>43</v>
      </c>
      <c r="G2294" t="b">
        <v>0</v>
      </c>
      <c r="H2294" t="s">
        <v>173</v>
      </c>
      <c r="I2294" t="s">
        <v>180</v>
      </c>
      <c r="J2294" t="s">
        <v>8845</v>
      </c>
      <c r="K2294" t="s">
        <v>4769</v>
      </c>
      <c r="L2294" t="s">
        <v>8846</v>
      </c>
    </row>
    <row r="2295" spans="1:12">
      <c r="A2295" t="s">
        <v>711</v>
      </c>
      <c r="B2295" t="s">
        <v>182</v>
      </c>
      <c r="C2295" t="s">
        <v>3522</v>
      </c>
      <c r="D2295" t="s">
        <v>511</v>
      </c>
      <c r="E2295" t="s">
        <v>509</v>
      </c>
      <c r="F2295" t="s">
        <v>57</v>
      </c>
      <c r="G2295" t="b">
        <v>0</v>
      </c>
      <c r="H2295" t="s">
        <v>173</v>
      </c>
      <c r="I2295" t="s">
        <v>180</v>
      </c>
      <c r="J2295" t="s">
        <v>6978</v>
      </c>
      <c r="K2295" t="s">
        <v>4769</v>
      </c>
      <c r="L2295" t="s">
        <v>8847</v>
      </c>
    </row>
    <row r="2296" spans="1:12">
      <c r="A2296" t="s">
        <v>8848</v>
      </c>
      <c r="B2296" t="s">
        <v>298</v>
      </c>
      <c r="C2296" t="s">
        <v>3522</v>
      </c>
      <c r="D2296" t="e" cm="1">
        <f t="array" ref="D2296">- Gujjula</f>
        <v>#NAME?</v>
      </c>
      <c r="E2296" t="s">
        <v>4861</v>
      </c>
      <c r="F2296" t="s">
        <v>97</v>
      </c>
      <c r="G2296" t="b">
        <v>1</v>
      </c>
      <c r="H2296" t="s">
        <v>173</v>
      </c>
      <c r="I2296" t="s">
        <v>180</v>
      </c>
      <c r="J2296" t="s">
        <v>4862</v>
      </c>
      <c r="K2296" t="s">
        <v>4769</v>
      </c>
      <c r="L2296" t="s">
        <v>8849</v>
      </c>
    </row>
    <row r="2297" spans="1:12">
      <c r="A2297" t="s">
        <v>2758</v>
      </c>
      <c r="B2297" t="s">
        <v>171</v>
      </c>
      <c r="C2297" t="s">
        <v>4775</v>
      </c>
      <c r="D2297" t="s">
        <v>1589</v>
      </c>
      <c r="E2297" t="s">
        <v>2927</v>
      </c>
      <c r="F2297" t="s">
        <v>47</v>
      </c>
      <c r="G2297" t="b">
        <v>0</v>
      </c>
      <c r="H2297" t="s">
        <v>372</v>
      </c>
      <c r="I2297" t="s">
        <v>180</v>
      </c>
      <c r="J2297" t="s">
        <v>8850</v>
      </c>
      <c r="K2297" t="s">
        <v>4769</v>
      </c>
      <c r="L2297" t="s">
        <v>8851</v>
      </c>
    </row>
    <row r="2298" spans="1:12">
      <c r="A2298" t="s">
        <v>608</v>
      </c>
      <c r="B2298" t="s">
        <v>182</v>
      </c>
      <c r="C2298" t="s">
        <v>3522</v>
      </c>
      <c r="D2298" t="s">
        <v>610</v>
      </c>
      <c r="E2298" t="s">
        <v>611</v>
      </c>
      <c r="F2298" t="s">
        <v>29</v>
      </c>
      <c r="G2298" t="b">
        <v>0</v>
      </c>
      <c r="H2298" t="s">
        <v>458</v>
      </c>
      <c r="I2298" t="s">
        <v>180</v>
      </c>
      <c r="J2298" t="s">
        <v>8852</v>
      </c>
      <c r="K2298" t="s">
        <v>4769</v>
      </c>
      <c r="L2298" t="s">
        <v>8853</v>
      </c>
    </row>
    <row r="2299" spans="1:12">
      <c r="A2299" t="s">
        <v>3532</v>
      </c>
      <c r="B2299" t="s">
        <v>826</v>
      </c>
      <c r="C2299" t="s">
        <v>3522</v>
      </c>
      <c r="D2299" t="s">
        <v>1520</v>
      </c>
      <c r="E2299" t="s">
        <v>5344</v>
      </c>
      <c r="F2299" t="s">
        <v>90</v>
      </c>
      <c r="G2299" t="b">
        <v>0</v>
      </c>
      <c r="H2299" t="s">
        <v>458</v>
      </c>
      <c r="I2299" t="s">
        <v>180</v>
      </c>
      <c r="J2299" t="s">
        <v>5345</v>
      </c>
      <c r="K2299" t="s">
        <v>4769</v>
      </c>
      <c r="L2299" t="s">
        <v>8854</v>
      </c>
    </row>
    <row r="2300" spans="1:12">
      <c r="A2300" t="s">
        <v>3206</v>
      </c>
      <c r="B2300" t="s">
        <v>182</v>
      </c>
      <c r="C2300" t="s">
        <v>4775</v>
      </c>
      <c r="D2300" t="s">
        <v>291</v>
      </c>
      <c r="E2300" t="s">
        <v>3043</v>
      </c>
      <c r="F2300" t="s">
        <v>18</v>
      </c>
      <c r="G2300" t="b">
        <v>0</v>
      </c>
      <c r="H2300" t="s">
        <v>245</v>
      </c>
      <c r="I2300" t="s">
        <v>180</v>
      </c>
      <c r="J2300" t="s">
        <v>6572</v>
      </c>
      <c r="K2300" t="s">
        <v>4769</v>
      </c>
      <c r="L2300" t="s">
        <v>8855</v>
      </c>
    </row>
    <row r="2301" spans="1:12">
      <c r="A2301" t="s">
        <v>8856</v>
      </c>
      <c r="B2301" t="s">
        <v>826</v>
      </c>
      <c r="C2301" t="s">
        <v>3522</v>
      </c>
      <c r="D2301" t="s">
        <v>4206</v>
      </c>
      <c r="E2301" t="s">
        <v>5329</v>
      </c>
      <c r="F2301" t="s">
        <v>80</v>
      </c>
      <c r="G2301" t="b">
        <v>0</v>
      </c>
      <c r="H2301" t="s">
        <v>443</v>
      </c>
      <c r="I2301" t="s">
        <v>180</v>
      </c>
      <c r="J2301" t="s">
        <v>5330</v>
      </c>
      <c r="K2301" t="s">
        <v>4769</v>
      </c>
      <c r="L2301" t="s">
        <v>8857</v>
      </c>
    </row>
    <row r="2302" spans="1:12">
      <c r="A2302" t="s">
        <v>1043</v>
      </c>
      <c r="B2302" t="s">
        <v>826</v>
      </c>
      <c r="C2302" t="s">
        <v>3526</v>
      </c>
      <c r="D2302" t="s">
        <v>406</v>
      </c>
      <c r="E2302" t="s">
        <v>407</v>
      </c>
      <c r="F2302" t="s">
        <v>87</v>
      </c>
      <c r="G2302" t="b">
        <v>0</v>
      </c>
      <c r="H2302" t="s">
        <v>173</v>
      </c>
      <c r="I2302" t="s">
        <v>180</v>
      </c>
      <c r="J2302" t="s">
        <v>7613</v>
      </c>
      <c r="K2302" t="s">
        <v>4769</v>
      </c>
      <c r="L2302" t="s">
        <v>8858</v>
      </c>
    </row>
    <row r="2303" spans="1:12">
      <c r="A2303" t="s">
        <v>1254</v>
      </c>
      <c r="B2303" t="s">
        <v>826</v>
      </c>
      <c r="C2303" t="s">
        <v>3522</v>
      </c>
      <c r="D2303" t="s">
        <v>659</v>
      </c>
      <c r="E2303" t="s">
        <v>679</v>
      </c>
      <c r="F2303" t="s">
        <v>109</v>
      </c>
      <c r="G2303" t="b">
        <v>0</v>
      </c>
      <c r="H2303" t="s">
        <v>654</v>
      </c>
      <c r="I2303" t="s">
        <v>180</v>
      </c>
      <c r="J2303" t="s">
        <v>8859</v>
      </c>
      <c r="K2303" t="s">
        <v>4769</v>
      </c>
      <c r="L2303" t="s">
        <v>8860</v>
      </c>
    </row>
    <row r="2304" spans="1:12">
      <c r="A2304" t="s">
        <v>680</v>
      </c>
      <c r="B2304" t="s">
        <v>171</v>
      </c>
      <c r="C2304" t="s">
        <v>3522</v>
      </c>
      <c r="D2304" t="s">
        <v>553</v>
      </c>
      <c r="E2304" t="s">
        <v>554</v>
      </c>
      <c r="F2304" t="s">
        <v>29</v>
      </c>
      <c r="G2304" t="b">
        <v>0</v>
      </c>
      <c r="H2304" t="s">
        <v>173</v>
      </c>
      <c r="I2304" t="s">
        <v>180</v>
      </c>
      <c r="J2304" t="s">
        <v>5430</v>
      </c>
      <c r="K2304" t="s">
        <v>4769</v>
      </c>
      <c r="L2304" t="s">
        <v>8861</v>
      </c>
    </row>
    <row r="2305" spans="1:12">
      <c r="A2305" t="s">
        <v>1538</v>
      </c>
      <c r="B2305" t="s">
        <v>826</v>
      </c>
      <c r="C2305" t="s">
        <v>3522</v>
      </c>
      <c r="D2305" t="s">
        <v>778</v>
      </c>
      <c r="E2305" t="s">
        <v>1540</v>
      </c>
      <c r="F2305" t="s">
        <v>90</v>
      </c>
      <c r="G2305" t="b">
        <v>1</v>
      </c>
      <c r="H2305" t="s">
        <v>173</v>
      </c>
      <c r="I2305" t="s">
        <v>180</v>
      </c>
      <c r="J2305" t="s">
        <v>7779</v>
      </c>
      <c r="K2305" t="s">
        <v>4769</v>
      </c>
      <c r="L2305" t="s">
        <v>8862</v>
      </c>
    </row>
    <row r="2306" spans="1:12">
      <c r="A2306" t="s">
        <v>1474</v>
      </c>
      <c r="B2306" t="s">
        <v>826</v>
      </c>
      <c r="C2306" t="s">
        <v>3522</v>
      </c>
      <c r="D2306" t="s">
        <v>1472</v>
      </c>
      <c r="E2306" t="s">
        <v>1473</v>
      </c>
      <c r="F2306" t="s">
        <v>80</v>
      </c>
      <c r="G2306" t="b">
        <v>0</v>
      </c>
      <c r="H2306" t="s">
        <v>173</v>
      </c>
      <c r="I2306" t="s">
        <v>180</v>
      </c>
      <c r="J2306" t="s">
        <v>8863</v>
      </c>
      <c r="K2306" t="s">
        <v>4769</v>
      </c>
      <c r="L2306" t="s">
        <v>8864</v>
      </c>
    </row>
    <row r="2307" spans="1:12">
      <c r="A2307" t="s">
        <v>2628</v>
      </c>
      <c r="B2307" t="s">
        <v>826</v>
      </c>
      <c r="C2307" t="s">
        <v>4806</v>
      </c>
      <c r="D2307" t="s">
        <v>2611</v>
      </c>
      <c r="E2307" t="s">
        <v>6238</v>
      </c>
      <c r="F2307" t="s">
        <v>76</v>
      </c>
      <c r="G2307" t="b">
        <v>0</v>
      </c>
      <c r="H2307" t="s">
        <v>173</v>
      </c>
      <c r="I2307" t="s">
        <v>180</v>
      </c>
      <c r="J2307" t="s">
        <v>4779</v>
      </c>
      <c r="K2307" t="s">
        <v>4769</v>
      </c>
      <c r="L2307" t="s">
        <v>8865</v>
      </c>
    </row>
    <row r="2308" spans="1:12">
      <c r="A2308" t="s">
        <v>2710</v>
      </c>
      <c r="B2308" t="s">
        <v>523</v>
      </c>
      <c r="C2308" t="s">
        <v>2553</v>
      </c>
      <c r="D2308" t="s">
        <v>2713</v>
      </c>
      <c r="E2308" t="s">
        <v>5235</v>
      </c>
      <c r="F2308" t="s">
        <v>43</v>
      </c>
      <c r="G2308" t="b">
        <v>0</v>
      </c>
      <c r="H2308" t="s">
        <v>173</v>
      </c>
      <c r="I2308" t="s">
        <v>180</v>
      </c>
      <c r="J2308" t="s">
        <v>8866</v>
      </c>
      <c r="K2308" t="s">
        <v>4769</v>
      </c>
      <c r="L2308" t="s">
        <v>8867</v>
      </c>
    </row>
    <row r="2309" spans="1:12">
      <c r="A2309" t="s">
        <v>2722</v>
      </c>
      <c r="B2309" t="s">
        <v>171</v>
      </c>
      <c r="C2309" t="s">
        <v>4775</v>
      </c>
      <c r="D2309" t="s">
        <v>248</v>
      </c>
      <c r="E2309" t="s">
        <v>4824</v>
      </c>
      <c r="F2309" t="s">
        <v>84</v>
      </c>
      <c r="G2309" t="b">
        <v>0</v>
      </c>
      <c r="H2309" t="s">
        <v>245</v>
      </c>
      <c r="I2309" t="s">
        <v>180</v>
      </c>
      <c r="J2309" t="s">
        <v>4825</v>
      </c>
      <c r="K2309" t="s">
        <v>4769</v>
      </c>
      <c r="L2309" t="s">
        <v>8868</v>
      </c>
    </row>
    <row r="2310" spans="1:12">
      <c r="A2310" t="s">
        <v>1595</v>
      </c>
      <c r="B2310" t="s">
        <v>826</v>
      </c>
      <c r="C2310" t="s">
        <v>3522</v>
      </c>
      <c r="D2310" t="s">
        <v>659</v>
      </c>
      <c r="E2310" t="s">
        <v>1594</v>
      </c>
      <c r="F2310" t="s">
        <v>115</v>
      </c>
      <c r="G2310" t="b">
        <v>0</v>
      </c>
      <c r="H2310" t="s">
        <v>654</v>
      </c>
      <c r="I2310" t="s">
        <v>180</v>
      </c>
      <c r="J2310" t="s">
        <v>4893</v>
      </c>
      <c r="K2310" t="s">
        <v>4769</v>
      </c>
      <c r="L2310" t="s">
        <v>8869</v>
      </c>
    </row>
    <row r="2311" spans="1:12">
      <c r="A2311" t="s">
        <v>2110</v>
      </c>
      <c r="B2311" t="s">
        <v>171</v>
      </c>
      <c r="C2311" t="s">
        <v>3522</v>
      </c>
      <c r="D2311" t="s">
        <v>659</v>
      </c>
      <c r="E2311" t="s">
        <v>1594</v>
      </c>
      <c r="F2311" t="s">
        <v>76</v>
      </c>
      <c r="G2311" t="b">
        <v>0</v>
      </c>
      <c r="H2311" t="s">
        <v>654</v>
      </c>
      <c r="I2311" t="s">
        <v>180</v>
      </c>
      <c r="J2311" t="s">
        <v>4986</v>
      </c>
      <c r="K2311" t="s">
        <v>4769</v>
      </c>
      <c r="L2311" t="s">
        <v>8870</v>
      </c>
    </row>
    <row r="2312" spans="1:12">
      <c r="A2312" t="s">
        <v>856</v>
      </c>
      <c r="B2312" t="s">
        <v>826</v>
      </c>
      <c r="C2312" t="s">
        <v>3526</v>
      </c>
      <c r="D2312" t="s">
        <v>2101</v>
      </c>
      <c r="E2312" t="s">
        <v>853</v>
      </c>
      <c r="F2312" t="s">
        <v>57</v>
      </c>
      <c r="G2312" t="b">
        <v>1</v>
      </c>
      <c r="H2312" t="s">
        <v>443</v>
      </c>
      <c r="I2312" t="s">
        <v>180</v>
      </c>
      <c r="J2312" t="s">
        <v>8871</v>
      </c>
      <c r="K2312" t="s">
        <v>4769</v>
      </c>
      <c r="L2312" t="s">
        <v>8872</v>
      </c>
    </row>
    <row r="2313" spans="1:12">
      <c r="A2313" t="s">
        <v>435</v>
      </c>
      <c r="B2313" t="s">
        <v>171</v>
      </c>
      <c r="C2313" t="s">
        <v>3522</v>
      </c>
      <c r="D2313" t="s">
        <v>432</v>
      </c>
      <c r="E2313" t="s">
        <v>433</v>
      </c>
      <c r="F2313" t="s">
        <v>34</v>
      </c>
      <c r="G2313" t="b">
        <v>0</v>
      </c>
      <c r="H2313" t="s">
        <v>173</v>
      </c>
      <c r="I2313" t="s">
        <v>180</v>
      </c>
      <c r="J2313" t="s">
        <v>8873</v>
      </c>
      <c r="K2313" t="s">
        <v>4769</v>
      </c>
      <c r="L2313" t="s">
        <v>8874</v>
      </c>
    </row>
    <row r="2314" spans="1:12">
      <c r="A2314" t="s">
        <v>1737</v>
      </c>
      <c r="B2314" t="s">
        <v>826</v>
      </c>
      <c r="C2314" t="s">
        <v>3526</v>
      </c>
      <c r="D2314" t="s">
        <v>1303</v>
      </c>
      <c r="E2314" t="s">
        <v>1730</v>
      </c>
      <c r="F2314" t="s">
        <v>57</v>
      </c>
      <c r="G2314" t="b">
        <v>1</v>
      </c>
      <c r="H2314" t="s">
        <v>173</v>
      </c>
      <c r="I2314" t="s">
        <v>180</v>
      </c>
      <c r="J2314" t="s">
        <v>4800</v>
      </c>
      <c r="K2314" t="s">
        <v>4769</v>
      </c>
      <c r="L2314" t="s">
        <v>8875</v>
      </c>
    </row>
    <row r="2315" spans="1:12">
      <c r="A2315" t="s">
        <v>1360</v>
      </c>
      <c r="B2315" t="s">
        <v>826</v>
      </c>
      <c r="C2315" t="s">
        <v>3522</v>
      </c>
      <c r="D2315" t="s">
        <v>1299</v>
      </c>
      <c r="E2315" t="s">
        <v>1300</v>
      </c>
      <c r="F2315" t="s">
        <v>57</v>
      </c>
      <c r="G2315" t="b">
        <v>0</v>
      </c>
      <c r="H2315" t="s">
        <v>173</v>
      </c>
      <c r="I2315" t="s">
        <v>180</v>
      </c>
      <c r="J2315" t="s">
        <v>4835</v>
      </c>
      <c r="K2315" t="s">
        <v>4769</v>
      </c>
      <c r="L2315" t="s">
        <v>8876</v>
      </c>
    </row>
    <row r="2316" spans="1:12">
      <c r="A2316" t="s">
        <v>1147</v>
      </c>
      <c r="B2316" t="s">
        <v>826</v>
      </c>
      <c r="C2316" t="s">
        <v>3522</v>
      </c>
      <c r="D2316" t="s">
        <v>4490</v>
      </c>
      <c r="E2316" t="s">
        <v>1143</v>
      </c>
      <c r="F2316" t="s">
        <v>80</v>
      </c>
      <c r="G2316" t="b">
        <v>0</v>
      </c>
      <c r="H2316" t="s">
        <v>173</v>
      </c>
      <c r="I2316" t="s">
        <v>180</v>
      </c>
      <c r="J2316" t="s">
        <v>8877</v>
      </c>
      <c r="K2316" t="s">
        <v>4769</v>
      </c>
      <c r="L2316" t="s">
        <v>8878</v>
      </c>
    </row>
    <row r="2317" spans="1:12">
      <c r="A2317" t="s">
        <v>1689</v>
      </c>
      <c r="B2317" t="s">
        <v>826</v>
      </c>
      <c r="C2317" t="s">
        <v>3526</v>
      </c>
      <c r="D2317" t="s">
        <v>754</v>
      </c>
      <c r="E2317" t="s">
        <v>756</v>
      </c>
      <c r="F2317" t="s">
        <v>121</v>
      </c>
      <c r="G2317" t="b">
        <v>1</v>
      </c>
      <c r="H2317" t="s">
        <v>448</v>
      </c>
      <c r="I2317" t="s">
        <v>180</v>
      </c>
      <c r="J2317" t="s">
        <v>8879</v>
      </c>
      <c r="K2317" t="s">
        <v>4769</v>
      </c>
      <c r="L2317" t="s">
        <v>8880</v>
      </c>
    </row>
    <row r="2318" spans="1:12">
      <c r="A2318" t="s">
        <v>980</v>
      </c>
      <c r="B2318" t="s">
        <v>826</v>
      </c>
      <c r="C2318" t="s">
        <v>3526</v>
      </c>
      <c r="D2318" t="s">
        <v>248</v>
      </c>
      <c r="E2318" t="s">
        <v>296</v>
      </c>
      <c r="F2318" t="s">
        <v>100</v>
      </c>
      <c r="G2318" t="b">
        <v>0</v>
      </c>
      <c r="H2318" t="s">
        <v>245</v>
      </c>
      <c r="I2318" t="s">
        <v>180</v>
      </c>
      <c r="J2318" t="s">
        <v>6145</v>
      </c>
      <c r="K2318" t="s">
        <v>4769</v>
      </c>
      <c r="L2318" t="s">
        <v>8881</v>
      </c>
    </row>
    <row r="2319" spans="1:12">
      <c r="A2319" t="s">
        <v>3157</v>
      </c>
      <c r="B2319" t="s">
        <v>826</v>
      </c>
      <c r="C2319" t="s">
        <v>4858</v>
      </c>
      <c r="D2319" t="s">
        <v>3141</v>
      </c>
      <c r="E2319" t="s">
        <v>3142</v>
      </c>
      <c r="F2319" t="s">
        <v>100</v>
      </c>
      <c r="G2319" t="b">
        <v>1</v>
      </c>
      <c r="H2319" t="s">
        <v>173</v>
      </c>
      <c r="I2319" t="s">
        <v>180</v>
      </c>
      <c r="J2319" t="s">
        <v>218</v>
      </c>
      <c r="K2319" t="s">
        <v>4769</v>
      </c>
      <c r="L2319" t="s">
        <v>8882</v>
      </c>
    </row>
    <row r="2320" spans="1:12">
      <c r="A2320" t="s">
        <v>1888</v>
      </c>
      <c r="B2320" t="s">
        <v>826</v>
      </c>
      <c r="C2320" t="s">
        <v>3522</v>
      </c>
      <c r="D2320" t="s">
        <v>557</v>
      </c>
      <c r="E2320" t="s">
        <v>1787</v>
      </c>
      <c r="F2320" t="s">
        <v>133</v>
      </c>
      <c r="G2320" t="b">
        <v>0</v>
      </c>
      <c r="H2320" t="s">
        <v>173</v>
      </c>
      <c r="I2320" t="s">
        <v>180</v>
      </c>
      <c r="J2320" t="s">
        <v>218</v>
      </c>
      <c r="K2320" t="s">
        <v>4769</v>
      </c>
      <c r="L2320" t="s">
        <v>8883</v>
      </c>
    </row>
    <row r="2321" spans="1:12">
      <c r="A2321" t="s">
        <v>2537</v>
      </c>
      <c r="B2321" t="s">
        <v>298</v>
      </c>
      <c r="C2321" t="s">
        <v>3526</v>
      </c>
      <c r="D2321" t="s">
        <v>248</v>
      </c>
      <c r="E2321" t="s">
        <v>249</v>
      </c>
      <c r="F2321" t="s">
        <v>67</v>
      </c>
      <c r="G2321" t="b">
        <v>0</v>
      </c>
      <c r="H2321" t="s">
        <v>245</v>
      </c>
      <c r="I2321" t="s">
        <v>180</v>
      </c>
      <c r="J2321" t="s">
        <v>4820</v>
      </c>
      <c r="K2321" t="s">
        <v>4769</v>
      </c>
      <c r="L2321" t="s">
        <v>8884</v>
      </c>
    </row>
    <row r="2322" spans="1:12">
      <c r="A2322" t="s">
        <v>594</v>
      </c>
      <c r="B2322" t="s">
        <v>171</v>
      </c>
      <c r="C2322" t="s">
        <v>3522</v>
      </c>
      <c r="D2322" t="s">
        <v>592</v>
      </c>
      <c r="E2322" t="s">
        <v>593</v>
      </c>
      <c r="F2322" t="s">
        <v>51</v>
      </c>
      <c r="G2322" t="b">
        <v>0</v>
      </c>
      <c r="H2322" t="s">
        <v>173</v>
      </c>
      <c r="I2322" t="s">
        <v>180</v>
      </c>
      <c r="J2322" t="s">
        <v>8885</v>
      </c>
      <c r="K2322" t="s">
        <v>4769</v>
      </c>
      <c r="L2322" t="s">
        <v>8886</v>
      </c>
    </row>
    <row r="2323" spans="1:12">
      <c r="A2323" t="s">
        <v>1768</v>
      </c>
      <c r="B2323" t="s">
        <v>826</v>
      </c>
      <c r="C2323" t="s">
        <v>3522</v>
      </c>
      <c r="D2323" t="s">
        <v>1498</v>
      </c>
      <c r="E2323" t="s">
        <v>1767</v>
      </c>
      <c r="F2323" t="s">
        <v>60</v>
      </c>
      <c r="G2323" t="b">
        <v>0</v>
      </c>
      <c r="H2323" t="s">
        <v>1496</v>
      </c>
      <c r="I2323" t="s">
        <v>180</v>
      </c>
      <c r="J2323" t="s">
        <v>6310</v>
      </c>
      <c r="K2323" t="s">
        <v>4769</v>
      </c>
      <c r="L2323" t="s">
        <v>8887</v>
      </c>
    </row>
    <row r="2324" spans="1:12">
      <c r="A2324" t="s">
        <v>3195</v>
      </c>
      <c r="B2324" t="s">
        <v>826</v>
      </c>
      <c r="C2324" t="s">
        <v>4858</v>
      </c>
      <c r="D2324" t="s">
        <v>3197</v>
      </c>
      <c r="E2324" t="s">
        <v>3198</v>
      </c>
      <c r="F2324" t="s">
        <v>100</v>
      </c>
      <c r="G2324" t="b">
        <v>0</v>
      </c>
      <c r="H2324" t="s">
        <v>173</v>
      </c>
      <c r="I2324" t="s">
        <v>180</v>
      </c>
      <c r="J2324" t="s">
        <v>218</v>
      </c>
      <c r="K2324" t="s">
        <v>4769</v>
      </c>
      <c r="L2324" t="s">
        <v>8888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B84-C7B3-476E-BA35-BAF9A1D582F6}">
  <dimension ref="A1:S9"/>
  <sheetViews>
    <sheetView workbookViewId="0">
      <selection activeCell="A7" sqref="A7"/>
    </sheetView>
  </sheetViews>
  <sheetFormatPr defaultRowHeight="13.5" customHeight="1"/>
  <cols>
    <col min="1" max="1" width="4.42578125" customWidth="1"/>
    <col min="2" max="2" width="6.5703125" customWidth="1"/>
    <col min="3" max="3" width="15.140625" customWidth="1"/>
    <col min="4" max="4" width="10.42578125" customWidth="1"/>
    <col min="5" max="5" width="12.140625" customWidth="1"/>
    <col min="6" max="6" width="11.42578125" customWidth="1"/>
    <col min="7" max="7" width="11.85546875" customWidth="1"/>
    <col min="8" max="8" width="16.5703125" customWidth="1"/>
    <col min="9" max="9" width="19.42578125" customWidth="1"/>
    <col min="10" max="10" width="64" customWidth="1"/>
    <col min="11" max="11" width="25.5703125" customWidth="1"/>
    <col min="12" max="12" width="14.85546875" bestFit="1" customWidth="1"/>
    <col min="13" max="13" width="15.140625" customWidth="1"/>
    <col min="14" max="14" width="16.5703125" customWidth="1"/>
    <col min="15" max="15" width="17.42578125" customWidth="1"/>
    <col min="16" max="16" width="12" customWidth="1"/>
    <col min="17" max="17" width="13" customWidth="1"/>
    <col min="18" max="18" width="17.5703125" bestFit="1" customWidth="1"/>
    <col min="19" max="19" width="8.140625" customWidth="1"/>
  </cols>
  <sheetData>
    <row r="1" spans="1:19" ht="13.5" customHeight="1">
      <c r="A1" t="s">
        <v>3549</v>
      </c>
      <c r="B1" t="s">
        <v>8889</v>
      </c>
      <c r="C1" t="s">
        <v>8890</v>
      </c>
      <c r="D1" s="55" t="s">
        <v>8891</v>
      </c>
      <c r="E1" s="55" t="s">
        <v>8892</v>
      </c>
      <c r="F1" s="74" t="s">
        <v>8893</v>
      </c>
      <c r="G1" t="s">
        <v>4736</v>
      </c>
      <c r="H1" s="48" t="s">
        <v>8894</v>
      </c>
      <c r="I1" s="48" t="s">
        <v>8895</v>
      </c>
      <c r="J1" s="72" t="s">
        <v>3582</v>
      </c>
      <c r="K1" s="72" t="s">
        <v>8896</v>
      </c>
      <c r="L1" t="s">
        <v>8897</v>
      </c>
      <c r="M1" t="s">
        <v>8898</v>
      </c>
      <c r="N1" s="19" t="s">
        <v>8899</v>
      </c>
      <c r="O1" s="19" t="s">
        <v>8900</v>
      </c>
      <c r="P1" s="69" t="s">
        <v>8901</v>
      </c>
      <c r="Q1" t="s">
        <v>8902</v>
      </c>
      <c r="R1" t="s">
        <v>8903</v>
      </c>
      <c r="S1" t="s">
        <v>8904</v>
      </c>
    </row>
    <row r="2" spans="1:19" ht="13.5" customHeight="1">
      <c r="A2" s="140" t="s">
        <v>8905</v>
      </c>
      <c r="B2" s="141" t="s">
        <v>8905</v>
      </c>
      <c r="C2" s="141" t="s">
        <v>8905</v>
      </c>
      <c r="D2" s="141" t="s">
        <v>8905</v>
      </c>
      <c r="E2" s="141" t="s">
        <v>8905</v>
      </c>
      <c r="F2" s="141" t="s">
        <v>8905</v>
      </c>
      <c r="G2" s="141" t="s">
        <v>8905</v>
      </c>
      <c r="H2" s="141" t="s">
        <v>8905</v>
      </c>
      <c r="I2" s="141" t="s">
        <v>8905</v>
      </c>
      <c r="J2" s="141" t="s">
        <v>8905</v>
      </c>
      <c r="K2" s="141" t="s">
        <v>8905</v>
      </c>
      <c r="L2" s="138" t="str">
        <f>IF(ISNA(VLOOKUP(D2,'CMP Patch'!A:A,1,FALSE)),IF(ISNA(VLOOKUP(D2,'Cloud Patch'!A:A,1,FALSE)),"NOT FOUND","PRESENT"),"PRESENT")</f>
        <v>NOT FOUND</v>
      </c>
      <c r="M2" s="138" t="str">
        <f>IF(Requests[[#This Row],[SERVER PRESENT]]="NOT FOUND","NOT FOUND",IF(OR(IF(ISNA(VLOOKUP(Requests[[#This Row],[Affected Cis]],'CMP Patch'!A:B,2,FALSE)),IF(ISNA(VLOOKUP(Requests[[#This Row],[Affected Cis]],'Cloud Patch'!A:C,2,FALSE)),"NOT FOUND",IF(VLOOKUP(Requests[[#This Row],[Affected Cis]],'Cloud Patch'!A:C,2,FALSE)=Requests[[#This Row],[PD or exclusion]],"PD updated","not updated")),IF(VLOOKUP(Requests[[#This Row],[Affected Cis]],'CMP Patch'!A:B,2,FALSE)=Requests[[#This Row],[PD or exclusion]],"PD updated","not updated"))="PD updated",IF(ISNA(VLOOKUP(Requests[[#This Row],[Affected Cis]],'CMP Patch'!A:C,3,FALSE)),IF(ISNA(VLOOKUP(Requests[[#This Row],[Affected Cis]],'Cloud Patch'!A:D,3,FALSE)),"NOT FOUND",IF(VLOOKUP(Requests[[#This Row],[Affected Cis]],'Cloud Patch'!A:D,3,FALSE)=Requests[[#This Row],[PD or exclusion]],"exclude updated","not updated")),IF(VLOOKUP(Requests[[#This Row],[Affected Cis]],'CMP Patch'!A:C,3,FALSE)=Requests[[#This Row],[PD or exclusion]],"exclude updated","not updated"))="exclude updated"),"UPDATED","NOT UPDATED"))</f>
        <v>NOT FOUND</v>
      </c>
      <c r="N2" s="139"/>
      <c r="O2" s="139"/>
      <c r="P2" s="70" t="str">
        <f>IF(N2&lt;&gt;O2, "MODIFIED", "NO")</f>
        <v>NO</v>
      </c>
      <c r="Q2" t="str">
        <f>IF(ISNA(VLOOKUP(Requests[[#This Row],[Affected Cis]],'CMP Patch'!A:B,2,FALSE)),IF(ISNA(VLOOKUP(Requests[[#This Row],[Affected Cis]],'Cloud Patch'!A:C,2,FALSE)),"NOT FOUND",IF(VLOOKUP(Requests[[#This Row],[Affected Cis]],'Cloud Patch'!A:C,2,FALSE)=Requests[[#This Row],[PD or exclusion]],"PD updated","not updated")),IF(VLOOKUP(Requests[[#This Row],[Affected Cis]],'CMP Patch'!A:B,2,FALSE)=Requests[[#This Row],[PD or exclusion]],"PD updated","not updated"))</f>
        <v>NOT FOUND</v>
      </c>
      <c r="R2" t="str">
        <f>IF(ISNA(VLOOKUP(Requests[[#This Row],[Affected Cis]],'CMP Patch'!A:C,3,FALSE)),IF(ISNA(VLOOKUP(Requests[[#This Row],[Affected Cis]],'Cloud Patch'!A:D,3,FALSE)),"NOT FOUND",IF(VLOOKUP(Requests[[#This Row],[Affected Cis]],'Cloud Patch'!A:D,3,FALSE)=Requests[[#This Row],[PD or exclusion]],"exclude updated","not updated")),IF(VLOOKUP(Requests[[#This Row],[Affected Cis]],'CMP Patch'!A:C,3,FALSE)=Requests[[#This Row],[PD or exclusion]],"exclude updated","not updated"))</f>
        <v>NOT FOUND</v>
      </c>
      <c r="S2">
        <f>ROW()</f>
        <v>2</v>
      </c>
    </row>
    <row r="3" spans="1:19" ht="13.5" customHeight="1">
      <c r="F3" s="74"/>
      <c r="G3" s="49"/>
      <c r="H3" s="19"/>
      <c r="I3" s="19"/>
      <c r="J3" s="73"/>
      <c r="K3" s="73"/>
      <c r="L3" s="73"/>
      <c r="M3" s="73"/>
      <c r="N3" s="19"/>
      <c r="O3" s="19"/>
      <c r="P3" s="19"/>
    </row>
    <row r="4" spans="1:19" ht="13.5" customHeight="1">
      <c r="F4" s="74"/>
      <c r="G4" s="49"/>
      <c r="H4" s="19"/>
      <c r="I4" s="19"/>
      <c r="J4" s="73"/>
      <c r="K4" s="73"/>
      <c r="L4" s="73"/>
      <c r="M4" s="73"/>
      <c r="N4" s="19"/>
      <c r="O4" s="19"/>
      <c r="P4" s="19"/>
    </row>
    <row r="5" spans="1:19" ht="13.5" customHeight="1">
      <c r="F5" s="74"/>
      <c r="G5" s="49"/>
      <c r="H5" s="19"/>
      <c r="I5" s="19"/>
      <c r="J5" s="73"/>
      <c r="K5" s="73"/>
      <c r="L5" s="73"/>
      <c r="M5" s="73"/>
      <c r="N5" s="19"/>
      <c r="O5" s="19"/>
      <c r="P5" s="19"/>
    </row>
    <row r="6" spans="1:19" ht="13.5" customHeight="1">
      <c r="F6" s="74"/>
      <c r="G6" s="49"/>
      <c r="H6" s="19"/>
      <c r="I6" s="19"/>
      <c r="J6" s="73"/>
      <c r="K6" s="73"/>
      <c r="L6" s="73"/>
      <c r="M6" s="73"/>
      <c r="N6" s="19"/>
      <c r="O6" s="19"/>
      <c r="P6" s="19"/>
    </row>
    <row r="7" spans="1:19" ht="13.5" customHeight="1">
      <c r="F7" s="74"/>
      <c r="G7" s="49"/>
      <c r="H7" s="19"/>
      <c r="I7" s="19"/>
      <c r="J7" s="73"/>
      <c r="K7" s="73"/>
      <c r="L7" s="73"/>
      <c r="M7" s="73"/>
      <c r="N7" s="19"/>
      <c r="O7" s="19"/>
      <c r="P7" s="19"/>
    </row>
    <row r="8" spans="1:19" ht="13.5" customHeight="1">
      <c r="F8" s="74"/>
      <c r="G8" s="49"/>
      <c r="H8" s="19"/>
      <c r="I8" s="19"/>
      <c r="J8" s="73"/>
      <c r="K8" s="73"/>
      <c r="L8" s="73"/>
      <c r="M8" s="73"/>
      <c r="N8" s="19"/>
      <c r="O8" s="19"/>
      <c r="P8" s="19"/>
    </row>
    <row r="9" spans="1:19" ht="13.5" customHeight="1">
      <c r="F9" s="74"/>
      <c r="G9" s="49"/>
      <c r="H9" s="19"/>
      <c r="I9" s="19"/>
      <c r="J9" s="73"/>
      <c r="K9" s="73"/>
      <c r="L9" s="73"/>
      <c r="M9" s="73"/>
      <c r="N9" s="19"/>
      <c r="O9" s="19"/>
      <c r="P9" s="19"/>
    </row>
  </sheetData>
  <conditionalFormatting sqref="D1">
    <cfRule type="duplicateValues" dxfId="32" priority="41048"/>
  </conditionalFormatting>
  <conditionalFormatting sqref="D2">
    <cfRule type="duplicateValues" dxfId="31" priority="41049"/>
  </conditionalFormatting>
  <conditionalFormatting sqref="L1:L2">
    <cfRule type="beginsWith" dxfId="30" priority="6" operator="beginsWith" text="PRESENT">
      <formula>LEFT(L1,LEN("PRESENT"))="PRESENT"</formula>
    </cfRule>
  </conditionalFormatting>
  <conditionalFormatting sqref="L1:M2">
    <cfRule type="beginsWith" dxfId="29" priority="2" operator="beginsWith" text="UPDATED">
      <formula>LEFT(L1,LEN("UPDATED"))="UPDATED"</formula>
    </cfRule>
    <cfRule type="containsText" dxfId="28" priority="3" operator="containsText" text="exclude updated">
      <formula>NOT(ISERROR(SEARCH("exclude updated",L1)))</formula>
    </cfRule>
    <cfRule type="containsText" dxfId="27" priority="4" operator="containsText" text="PD updated">
      <formula>NOT(ISERROR(SEARCH("PD updated",L1)))</formula>
    </cfRule>
    <cfRule type="containsText" dxfId="26" priority="5" operator="containsText" text="NOT UPDATED">
      <formula>NOT(ISERROR(SEARCH("NOT UPDATED",L1)))</formula>
    </cfRule>
    <cfRule type="containsText" dxfId="25" priority="7" operator="containsText" text="NOT FOUND">
      <formula>NOT(ISERROR(SEARCH("NOT FOUND",L1)))</formula>
    </cfRule>
  </conditionalFormatting>
  <conditionalFormatting sqref="P1:P2">
    <cfRule type="containsText" dxfId="24" priority="15" operator="containsText" text="modified">
      <formula>NOT(ISERROR(SEARCH("modified",P1)))</formula>
    </cfRule>
    <cfRule type="containsText" dxfId="23" priority="16" operator="containsText" text="Modified">
      <formula>NOT(ISERROR(SEARCH("Modified",P1)))</formula>
    </cfRule>
  </conditionalFormatting>
  <conditionalFormatting sqref="Q1:R2">
    <cfRule type="containsText" dxfId="22" priority="10" operator="containsText" text="exclude updated">
      <formula>NOT(ISERROR(SEARCH("exclude updated",Q1)))</formula>
    </cfRule>
    <cfRule type="containsText" dxfId="21" priority="11" operator="containsText" text="PD updated">
      <formula>NOT(ISERROR(SEARCH("PD updated",Q1)))</formula>
    </cfRule>
    <cfRule type="containsText" dxfId="20" priority="12" operator="containsText" text="NOT UPDATED">
      <formula>NOT(ISERROR(SEARCH("NOT UPDATED",Q1)))</formula>
    </cfRule>
    <cfRule type="containsText" dxfId="19" priority="19" operator="containsText" text="NOT FOUND">
      <formula>NOT(ISERROR(SEARCH("NOT FOUND",Q1)))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SetDescription xmlns="http://schemas.microsoft.com/sharepoint/v3" xsi:nil="true"/>
    <SharedWithUsers xmlns="0f693eaa-2d88-41b4-a1c1-32ba42dc72ad">
      <UserInfo>
        <DisplayName>Vass, Viktor (Allianz Technology Hungary)</DisplayName>
        <AccountId>37</AccountId>
        <AccountType/>
      </UserInfo>
    </SharedWithUsers>
    <_ip_UnifiedCompliancePolicyUIAction xmlns="http://schemas.microsoft.com/sharepoint/v3" xsi:nil="true"/>
    <_ip_UnifiedCompliancePolicyProperties xmlns="http://schemas.microsoft.com/sharepoint/v3" xsi:nil="true"/>
    <lcf76f155ced4ddcb4097134ff3c332f xmlns="5b2f868c-8f92-4251-9c5c-5006411a5d63">
      <Terms xmlns="http://schemas.microsoft.com/office/infopath/2007/PartnerControls"/>
    </lcf76f155ced4ddcb4097134ff3c332f>
    <TaxCatchAll xmlns="0f693eaa-2d88-41b4-a1c1-32ba42dc72ad" xsi:nil="true"/>
    <Approved xmlns="5b2f868c-8f92-4251-9c5c-5006411a5d63">false</Approved>
    <ModifiedDate xmlns="5b2f868c-8f92-4251-9c5c-5006411a5d63" xsi:nil="true"/>
  </documentManagement>
</p:properties>
</file>

<file path=customXml/item3.xml><?xml version="1.0" encoding="utf-8"?>
<scriptIds xmlns="http://schemas.microsoft.com/office/extensibility/maker/v1.0" id="script-ids-node-id">
  <scriptId xmlns="" id="ms-officescript%3A%2F%2Fonedrive_business_itemlink%2F0146T3LRWL672EDLNFCBFZSYBFYJ53XEEQ:ms-officescript%3A%2F%2Fonedrive_business_sharinglink%2Fu!aHR0cHM6Ly9hbGxpYW56bXMtbXkuc2hhcmVwb2ludC5jb20vOnU6L2cvcGVyc29uYWwvYWRhbV9zemlsdmFzc3lfYWxsaWFuel9jb20vRWN2MzlFR3RwUkJMbVdBbHdudTdrSkFCLVBwSjhRYXFPYWFlbkpzdnl3V1RDUQ"/>
  <scriptId xmlns="" id="ms-officescript%3A%2F%2Fonedrive_business_itemlink%2F0146T3LRVAUQB5QUETXZBYXZOLHWMJWMTD:ms-officescript%3A%2F%2Fonedrive_business_sharinglink%2Fu!aHR0cHM6Ly9hbGxpYW56bXMtbXkuc2hhcmVwb2ludC5jb20vOnU6L2cvcGVyc29uYWwvYWRhbV9zemlsdmFzc3lfYWxsaWFuel9jb20vRWFDa0E5aFFrNzVEaS1YTFBaaWJNbU1CaVVBY1F6dDAtcGtMUVMybTVZUU5KUQ"/>
  <scriptId xmlns="" id="ms-officescript%3A%2F%2Fonedrive_business_itemlink%2F0146T3LRSW36R45IRRURAY2Z5B6IRKYVGJ:ms-officescript%3A%2F%2Fonedrive_business_sharinglink%2Fu!aHR0cHM6Ly9hbGxpYW56bXMtbXkuc2hhcmVwb2ludC5jb20vOnU6L2cvcGVyc29uYWwvYWRhbV9zemlsdmFzc3lfYWxsaWFuel9jb20vRVZiZm84NmlNYVJCaldlaDhpS3NWTWtCYmFic1pzUVZ5eUVER2d0Nm12SFJnQQ"/>
  <scriptId xmlns="" id="ms-officescript%3A%2F%2Fonedrive_business_itemlink%2F0146T3LRVR75P64FSTLFH3PNS24VHXLZMT:ms-officescript%3A%2F%2Fonedrive_business_sharinglink%2Fu!aHR0cHM6Ly9hbGxpYW56bXMtbXkuc2hhcmVwb2ludC5jb20vOnU6L2cvcGVyc29uYWwvYWRhbV9zemlsdmFzc3lfYWxsaWFuel9jb20vRWJIX1gtNFdVMWxQdDdaYTVVOTE1Wk1CR2N1QTduYVUwaF8tcTVuSGRabG1pUQ"/>
  <scriptId xmlns="" id="ms-officescript%3A%2F%2Fonedrive_business_itemlink%2F0146T3LRXYUUYLPEBGSFDIDBOSRCXLYJCN:ms-officescript%3A%2F%2Fonedrive_business_sharinglink%2Fu!aHR0cHM6Ly9hbGxpYW56bXMtbXkuc2hhcmVwb2ludC5jb20vOnU6L2cvcGVyc29uYWwvYWRhbV9zemlsdmFzc3lfYWxsaWFuel9jb20vRWZpbE1MZVFKcEZHZ1lYU2lLNjhKRTBCSzdJckw4Y2htbDNLSnRzMGpYOWpUUQ"/>
</scriptId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AB6B79375F34E9D381270D1F5E622" ma:contentTypeVersion="23" ma:contentTypeDescription="Create a new document." ma:contentTypeScope="" ma:versionID="f1a7e396448347c0cba8a294965beed3">
  <xsd:schema xmlns:xsd="http://www.w3.org/2001/XMLSchema" xmlns:xs="http://www.w3.org/2001/XMLSchema" xmlns:p="http://schemas.microsoft.com/office/2006/metadata/properties" xmlns:ns1="http://schemas.microsoft.com/sharepoint/v3" xmlns:ns2="5b2f868c-8f92-4251-9c5c-5006411a5d63" xmlns:ns3="0f693eaa-2d88-41b4-a1c1-32ba42dc72ad" targetNamespace="http://schemas.microsoft.com/office/2006/metadata/properties" ma:root="true" ma:fieldsID="802b630226c7e4ff9275b87121f9f8dc" ns1:_="" ns2:_="" ns3:_="">
    <xsd:import namespace="http://schemas.microsoft.com/sharepoint/v3"/>
    <xsd:import namespace="5b2f868c-8f92-4251-9c5c-5006411a5d63"/>
    <xsd:import namespace="0f693eaa-2d88-41b4-a1c1-32ba42dc72ad"/>
    <xsd:element name="properties">
      <xsd:complexType>
        <xsd:sequence>
          <xsd:element name="documentManagement">
            <xsd:complexType>
              <xsd:all>
                <xsd:element ref="ns1:DocumentSetDescription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Approved" minOccurs="0"/>
                <xsd:element ref="ns2:MediaServiceObjectDetectorVersions" minOccurs="0"/>
                <xsd:element ref="ns2:ModifiedDat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SetDescription" ma:index="8" nillable="true" ma:displayName="Description" ma:description="A description of the Document Set" ma:internalName="DocumentSetDescription">
      <xsd:simpleType>
        <xsd:restriction base="dms:Note"/>
      </xsd:simpleType>
    </xsd:element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2f868c-8f92-4251-9c5c-5006411a5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10820af1-e82f-496e-bbcb-d9502914b7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Approved" ma:index="27" nillable="true" ma:displayName="Approved" ma:default="0" ma:description="Approved by Roji and Aneesh" ma:format="Dropdown" ma:internalName="Approved">
      <xsd:simpleType>
        <xsd:restriction base="dms:Boolean"/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odifiedDate" ma:index="29" nillable="true" ma:displayName="Modified Date " ma:format="DateOnly" ma:internalName="ModifiedDate">
      <xsd:simpleType>
        <xsd:restriction base="dms:DateTime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93eaa-2d88-41b4-a1c1-32ba42dc72a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93e8b51d-19f5-4fbb-abae-70c84a324bb6}" ma:internalName="TaxCatchAll" ma:showField="CatchAllData" ma:web="0f693eaa-2d88-41b4-a1c1-32ba42dc72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B2FC60-718B-4D03-A951-DB5385F512F8}"/>
</file>

<file path=customXml/itemProps2.xml><?xml version="1.0" encoding="utf-8"?>
<ds:datastoreItem xmlns:ds="http://schemas.openxmlformats.org/officeDocument/2006/customXml" ds:itemID="{73CF25BA-FA19-4704-848A-0D1BADD1EEF0}"/>
</file>

<file path=customXml/itemProps3.xml><?xml version="1.0" encoding="utf-8"?>
<ds:datastoreItem xmlns:ds="http://schemas.openxmlformats.org/officeDocument/2006/customXml" ds:itemID="{7C58710F-2E72-4269-9051-7C790EFFAA43}"/>
</file>

<file path=customXml/itemProps4.xml><?xml version="1.0" encoding="utf-8"?>
<ds:datastoreItem xmlns:ds="http://schemas.openxmlformats.org/officeDocument/2006/customXml" ds:itemID="{7E66D7ED-7133-44C1-A842-56D6F39ECB86}"/>
</file>

<file path=customXml/itemProps5.xml><?xml version="1.0" encoding="utf-8"?>
<ds:datastoreItem xmlns:ds="http://schemas.openxmlformats.org/officeDocument/2006/customXml" ds:itemID="{AD634F71-0396-4720-BE8A-454704FD2E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Allianz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Prasenan, Arjun (Allianz Technology)</dc:creator>
  <cp:keywords/>
  <dc:description/>
  <cp:lastModifiedBy>Murugan, Senthil (Allianz Technology)</cp:lastModifiedBy>
  <cp:revision/>
  <dcterms:created xsi:type="dcterms:W3CDTF">2021-06-20T04:09:41Z</dcterms:created>
  <dcterms:modified xsi:type="dcterms:W3CDTF">2025-08-12T04:59:31Z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0x0101000C5AB6B79375F34E9D381270D1F5E622</vt:lpwstr>
  </property>
  <property fmtid="{D5CDD505-2E9C-101B-9397-08002B2CF9AE}" pid="3" name="_NewReviewCycle">
    <vt:lpwstr/>
  </property>
  <property fmtid="{D5CDD505-2E9C-101B-9397-08002B2CF9AE}" pid="4" name="_AdHocReviewCycleID">
    <vt:i4>1051173621</vt:i4>
  </property>
  <property fmtid="{D5CDD505-2E9C-101B-9397-08002B2CF9AE}" pid="5" name="_EmailSubject">
    <vt:lpwstr/>
  </property>
  <property fmtid="{D5CDD505-2E9C-101B-9397-08002B2CF9AE}" pid="6" name="_AuthorEmail">
    <vt:lpwstr>swapnil.marathe@allianz.com</vt:lpwstr>
  </property>
  <property fmtid="{D5CDD505-2E9C-101B-9397-08002B2CF9AE}" pid="7" name="_AuthorEmailDisplayName">
    <vt:lpwstr>Marathe, Swapnil (Allianz Technology)</vt:lpwstr>
  </property>
  <property fmtid="{D5CDD505-2E9C-101B-9397-08002B2CF9AE}" pid="8" name="MediaServiceImageTags">
    <vt:lpwstr/>
  </property>
  <property fmtid="{D5CDD505-2E9C-101B-9397-08002B2CF9AE}" pid="9" name="_PreviousAdHocReviewCycleID">
    <vt:i4>1503338547</vt:i4>
  </property>
  <property fmtid="{D5CDD505-2E9C-101B-9397-08002B2CF9AE}" pid="10" name="_ReviewingToolsShownOnce">
    <vt:lpwstr/>
  </property>
  <property fmtid="{D5CDD505-2E9C-101B-9397-08002B2CF9AE}" pid="11" name="MSIP_Label_ce5f591a-3248-43e9-9b70-1ad50135772d_Enabled">
    <vt:lpwstr>true</vt:lpwstr>
  </property>
  <property fmtid="{D5CDD505-2E9C-101B-9397-08002B2CF9AE}" pid="12" name="MSIP_Label_ce5f591a-3248-43e9-9b70-1ad50135772d_SetDate">
    <vt:lpwstr>2025-05-20T13:44:41Z</vt:lpwstr>
  </property>
  <property fmtid="{D5CDD505-2E9C-101B-9397-08002B2CF9AE}" pid="13" name="MSIP_Label_ce5f591a-3248-43e9-9b70-1ad50135772d_Method">
    <vt:lpwstr>Privileged</vt:lpwstr>
  </property>
  <property fmtid="{D5CDD505-2E9C-101B-9397-08002B2CF9AE}" pid="14" name="MSIP_Label_ce5f591a-3248-43e9-9b70-1ad50135772d_Name">
    <vt:lpwstr>ce5f591a-3248-43e9-9b70-1ad50135772d</vt:lpwstr>
  </property>
  <property fmtid="{D5CDD505-2E9C-101B-9397-08002B2CF9AE}" pid="15" name="MSIP_Label_ce5f591a-3248-43e9-9b70-1ad50135772d_SiteId">
    <vt:lpwstr>6e06e42d-6925-47c6-b9e7-9581c7ca302a</vt:lpwstr>
  </property>
  <property fmtid="{D5CDD505-2E9C-101B-9397-08002B2CF9AE}" pid="16" name="MSIP_Label_ce5f591a-3248-43e9-9b70-1ad50135772d_ActionId">
    <vt:lpwstr>c23d5dea-c83c-4475-a8e5-1dee79bde35a</vt:lpwstr>
  </property>
  <property fmtid="{D5CDD505-2E9C-101B-9397-08002B2CF9AE}" pid="17" name="MSIP_Label_ce5f591a-3248-43e9-9b70-1ad50135772d_ContentBits">
    <vt:lpwstr>0</vt:lpwstr>
  </property>
  <property fmtid="{D5CDD505-2E9C-101B-9397-08002B2CF9AE}" pid="18" name="MSIP_Label_ce5f591a-3248-43e9-9b70-1ad50135772d_Tag">
    <vt:lpwstr>10, 0, 1, 2</vt:lpwstr>
  </property>
</Properties>
</file>